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tg-my.sharepoint.com/personal/culh_duytanrecycling_com/Documents/Desktop/"/>
    </mc:Choice>
  </mc:AlternateContent>
  <xr:revisionPtr revIDLastSave="88" documentId="8_{A1252946-A893-47D5-99B5-6D4406814289}" xr6:coauthVersionLast="47" xr6:coauthVersionMax="47" xr10:uidLastSave="{CF0DC1FF-8CC2-4549-BDAB-99AE5EF4A4B5}"/>
  <bookViews>
    <workbookView xWindow="-110" yWindow="-110" windowWidth="19420" windowHeight="10300" tabRatio="864" firstSheet="3" activeTab="3" xr2:uid="{F0551D66-5F66-4C28-96B6-A65B4C669698}"/>
  </bookViews>
  <sheets>
    <sheet name="Timeline &amp; PIC" sheetId="71" state="hidden" r:id="rId1"/>
    <sheet name="Thongtin" sheetId="70" state="hidden" r:id="rId2"/>
    <sheet name="KH hanh dong" sheetId="49" state="hidden" r:id="rId3"/>
    <sheet name="KQKD Tong hop" sheetId="48" r:id="rId4"/>
    <sheet name="Gia dinh" sheetId="81" state="hidden" r:id="rId5"/>
    <sheet name="Cong suat" sheetId="52" r:id="rId6"/>
    <sheet name="Dinh muc" sheetId="47" r:id="rId7"/>
    <sheet name="Dinh bien_HCNS" sheetId="73" r:id="rId8"/>
    <sheet name="4.Doanh thu" sheetId="40" r:id="rId9"/>
    <sheet name="1.NVL Chai" sheetId="39" r:id="rId10"/>
    <sheet name="2.Hao hut &amp; % chai " sheetId="38" r:id="rId11"/>
    <sheet name="3.Thanh pham" sheetId="37" r:id="rId12"/>
    <sheet name="CPSX" sheetId="41" r:id="rId13"/>
    <sheet name="CPBH" sheetId="62" r:id="rId14"/>
    <sheet name="CPQL" sheetId="42" r:id="rId15"/>
    <sheet name="CP_Kg" sheetId="64" r:id="rId16"/>
    <sheet name="PB_TSCD" sheetId="65" r:id="rId17"/>
    <sheet name="PB_CPTT" sheetId="69" r:id="rId18"/>
    <sheet name="DATA Phan bo" sheetId="59" state="hidden" r:id="rId19"/>
    <sheet name="FORM OH" sheetId="67" state="hidden" r:id="rId20"/>
    <sheet name="Sheet1" sheetId="75" state="hidden" r:id="rId21"/>
    <sheet name="Sheet3" sheetId="79" state="hidden" r:id="rId22"/>
    <sheet name="MD" sheetId="68" state="hidden" r:id="rId23"/>
  </sheets>
  <externalReferences>
    <externalReference r:id="rId24"/>
  </externalReferences>
  <definedNames>
    <definedName name="\" localSheetId="7" hidden="1">{"cashflow",#N/A,FALSE,"CASHFLOW "}</definedName>
    <definedName name="\" localSheetId="0" hidden="1">{"'Model'!$A$1:$N$53"}</definedName>
    <definedName name="\" hidden="1">{"cashflow",#N/A,FALSE,"CASHFLOW "}</definedName>
    <definedName name="_" localSheetId="0" hidden="1">#REF!</definedName>
    <definedName name="_" hidden="1">#REF!</definedName>
    <definedName name="__" localSheetId="0" hidden="1">#REF!</definedName>
    <definedName name="__" hidden="1">#REF!</definedName>
    <definedName name="___" localSheetId="0" hidden="1">#REF!</definedName>
    <definedName name="___" hidden="1">#REF!</definedName>
    <definedName name="____" hidden="1">#REF!</definedName>
    <definedName name="_____" hidden="1">#REF!</definedName>
    <definedName name="______" hidden="1">#REF!</definedName>
    <definedName name="_______" hidden="1">#REF!</definedName>
    <definedName name="________" hidden="1">#REF!</definedName>
    <definedName name="_________" hidden="1">#REF!</definedName>
    <definedName name="__________" hidden="1">#REF!</definedName>
    <definedName name="___________" hidden="1">#REF!</definedName>
    <definedName name="__________________________" hidden="1">#REF!</definedName>
    <definedName name="______________________________a1" localSheetId="7" hidden="1">{"cashflow",#N/A,FALSE,"CASHFLOW "}</definedName>
    <definedName name="______________________________a1" hidden="1">{"cashflow",#N/A,FALSE,"CASHFLOW "}</definedName>
    <definedName name="______________________________a10" localSheetId="7" hidden="1">{"sales",#N/A,FALSE,"SALES"}</definedName>
    <definedName name="______________________________a10" hidden="1">{"sales",#N/A,FALSE,"SALES"}</definedName>
    <definedName name="______________________________a2" localSheetId="7" hidden="1">{"hilight1",#N/A,FALSE,"HILIGHT1"}</definedName>
    <definedName name="______________________________a2" hidden="1">{"hilight1",#N/A,FALSE,"HILIGHT1"}</definedName>
    <definedName name="______________________________a3" localSheetId="7" hidden="1">{"hilight2",#N/A,FALSE,"HILIGHT2"}</definedName>
    <definedName name="______________________________a3" hidden="1">{"hilight2",#N/A,FALSE,"HILIGHT2"}</definedName>
    <definedName name="______________________________a4" localSheetId="7" hidden="1">{"hilight3",#N/A,FALSE,"HILIGHT3"}</definedName>
    <definedName name="______________________________a4" hidden="1">{"hilight3",#N/A,FALSE,"HILIGHT3"}</definedName>
    <definedName name="______________________________a5" localSheetId="7" hidden="1">{"income",#N/A,FALSE,"INCOME"}</definedName>
    <definedName name="______________________________a5" hidden="1">{"income",#N/A,FALSE,"INCOME"}</definedName>
    <definedName name="______________________________a6" localSheetId="7" hidden="1">{"index",#N/A,FALSE,"INDEX"}</definedName>
    <definedName name="______________________________a6" hidden="1">{"index",#N/A,FALSE,"INDEX"}</definedName>
    <definedName name="______________________________a7" localSheetId="7" hidden="1">{"PRINT_EST",#N/A,FALSE,"ESTMON"}</definedName>
    <definedName name="______________________________a7" hidden="1">{"PRINT_EST",#N/A,FALSE,"ESTMON"}</definedName>
    <definedName name="______________________________a8" localSheetId="7" hidden="1">{"revsale",#N/A,FALSE,"REV-ยุพดี"}</definedName>
    <definedName name="______________________________a8" hidden="1">{"revsale",#N/A,FALSE,"REV-ยุพดี"}</definedName>
    <definedName name="______________________________a9" localSheetId="7" hidden="1">{"revable",#N/A,FALSE,"REVABLE"}</definedName>
    <definedName name="______________________________a9" hidden="1">{"revable",#N/A,FALSE,"REVABLE"}</definedName>
    <definedName name="____________________________a1" localSheetId="7" hidden="1">{"'Sheet1'!$L$16"}</definedName>
    <definedName name="____________________________a1" hidden="1">{"'Sheet1'!$L$16"}</definedName>
    <definedName name="____________________________a10" localSheetId="7" hidden="1">{"'Sheet1'!$L$16"}</definedName>
    <definedName name="____________________________a10" hidden="1">{"'Sheet1'!$L$16"}</definedName>
    <definedName name="____________________________a11" localSheetId="7" hidden="1">{"'Sheet1'!$L$16"}</definedName>
    <definedName name="____________________________a11" hidden="1">{"'Sheet1'!$L$16"}</definedName>
    <definedName name="____________________________a12" localSheetId="7" hidden="1">{"'Sheet1'!$L$16"}</definedName>
    <definedName name="____________________________a12" hidden="1">{"'Sheet1'!$L$16"}</definedName>
    <definedName name="____________________________a2" localSheetId="7" hidden="1">{"'Sheet1'!$L$16"}</definedName>
    <definedName name="____________________________a2" hidden="1">{"'Sheet1'!$L$16"}</definedName>
    <definedName name="____________________________a3" localSheetId="7" hidden="1">{"'Sheet1'!$L$16"}</definedName>
    <definedName name="____________________________a3" hidden="1">{"'Sheet1'!$L$16"}</definedName>
    <definedName name="____________________________a4" localSheetId="7" hidden="1">{"'Sheet1'!$L$16"}</definedName>
    <definedName name="____________________________a4" hidden="1">{"'Sheet1'!$L$16"}</definedName>
    <definedName name="____________________________a5" localSheetId="7" hidden="1">{"'Sheet1'!$L$16"}</definedName>
    <definedName name="____________________________a5" hidden="1">{"'Sheet1'!$L$16"}</definedName>
    <definedName name="____________________________a6" localSheetId="7" hidden="1">{"index",#N/A,FALSE,"INDEX"}</definedName>
    <definedName name="____________________________a6" hidden="1">{"index",#N/A,FALSE,"INDEX"}</definedName>
    <definedName name="____________________________a7" localSheetId="7" hidden="1">{"'Sheet1'!$L$16"}</definedName>
    <definedName name="____________________________a7" hidden="1">{"'Sheet1'!$L$16"}</definedName>
    <definedName name="____________________________a8" localSheetId="7" hidden="1">{"'Sheet1'!$L$16"}</definedName>
    <definedName name="____________________________a8" hidden="1">{"'Sheet1'!$L$16"}</definedName>
    <definedName name="____________________________a9" localSheetId="7" hidden="1">{"'Sheet1'!$L$16"}</definedName>
    <definedName name="____________________________a9" hidden="1">{"'Sheet1'!$L$16"}</definedName>
    <definedName name="____________________________f5" localSheetId="7" hidden="1">{"'Sheet1'!$L$16"}</definedName>
    <definedName name="____________________________f5" hidden="1">{"'Sheet1'!$L$16"}</definedName>
    <definedName name="____________________________NSO2" localSheetId="7" hidden="1">{"'Sheet1'!$L$16"}</definedName>
    <definedName name="____________________________NSO2" hidden="1">{"'Sheet1'!$L$16"}</definedName>
    <definedName name="___________________________a1" localSheetId="7" hidden="1">{"'Sheet1'!$L$16"}</definedName>
    <definedName name="___________________________a1" hidden="1">{"'Sheet1'!$L$16"}</definedName>
    <definedName name="___________________________a10" localSheetId="7" hidden="1">{"'Sheet1'!$L$16"}</definedName>
    <definedName name="___________________________a10" hidden="1">{"'Sheet1'!$L$16"}</definedName>
    <definedName name="___________________________a11" localSheetId="7" hidden="1">{"'Sheet1'!$L$16"}</definedName>
    <definedName name="___________________________a11" hidden="1">{"'Sheet1'!$L$16"}</definedName>
    <definedName name="___________________________a12" localSheetId="7" hidden="1">{"'Sheet1'!$L$16"}</definedName>
    <definedName name="___________________________a12" hidden="1">{"'Sheet1'!$L$16"}</definedName>
    <definedName name="_______________________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2" localSheetId="7" hidden="1">{"'Sheet1'!$L$16"}</definedName>
    <definedName name="___________________________a2" hidden="1">{"'Sheet1'!$L$16"}</definedName>
    <definedName name="___________________________a3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3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4" localSheetId="7" hidden="1">{"'Sheet1'!$L$16"}</definedName>
    <definedName name="___________________________a4" hidden="1">{"'Sheet1'!$L$16"}</definedName>
    <definedName name="___________________________a5" localSheetId="7" hidden="1">{"'Sheet1'!$L$16"}</definedName>
    <definedName name="___________________________a5" hidden="1">{"'Sheet1'!$L$16"}</definedName>
    <definedName name="___________________________a6" localSheetId="7" hidden="1">{"index",#N/A,FALSE,"INDEX"}</definedName>
    <definedName name="___________________________a6" hidden="1">{"index",#N/A,FALSE,"INDEX"}</definedName>
    <definedName name="___________________________a7" localSheetId="7" hidden="1">{"'Sheet1'!$L$16"}</definedName>
    <definedName name="___________________________a7" hidden="1">{"'Sheet1'!$L$16"}</definedName>
    <definedName name="___________________________a8" localSheetId="7" hidden="1">{"'Sheet1'!$L$16"}</definedName>
    <definedName name="___________________________a8" hidden="1">{"'Sheet1'!$L$16"}</definedName>
    <definedName name="___________________________a9" localSheetId="7" hidden="1">{"'Sheet1'!$L$16"}</definedName>
    <definedName name="___________________________a9" hidden="1">{"'Sheet1'!$L$16"}</definedName>
    <definedName name="___________________________f5" localSheetId="7" hidden="1">{"'Sheet1'!$L$16"}</definedName>
    <definedName name="___________________________f5" hidden="1">{"'Sheet1'!$L$16"}</definedName>
    <definedName name="___________________________gg1" localSheetId="7" hidden="1">{"'Sheet1'!$L$16"}</definedName>
    <definedName name="___________________________gg1" hidden="1">{"'Sheet1'!$L$16"}</definedName>
    <definedName name="___________________________h1" localSheetId="7" hidden="1">{"'Sheet1'!$L$16"}</definedName>
    <definedName name="___________________________h1" hidden="1">{"'Sheet1'!$L$16"}</definedName>
    <definedName name="___________________________h2" localSheetId="7" hidden="1">{"'Sheet1'!$L$16"}</definedName>
    <definedName name="___________________________h2" hidden="1">{"'Sheet1'!$L$16"}</definedName>
    <definedName name="___________________________huy1" localSheetId="7" hidden="1">{"'Sheet1'!$L$16"}</definedName>
    <definedName name="___________________________huy1" hidden="1">{"'Sheet1'!$L$16"}</definedName>
    <definedName name="___________________________NSO2" localSheetId="7" hidden="1">{"'Sheet1'!$L$16"}</definedName>
    <definedName name="___________________________NSO2" hidden="1">{"'Sheet1'!$L$16"}</definedName>
    <definedName name="___________________________nso3" localSheetId="7" hidden="1">{"'Sheet1'!$L$16"}</definedName>
    <definedName name="___________________________nso3" hidden="1">{"'Sheet1'!$L$16"}</definedName>
    <definedName name="___________________________PA3" localSheetId="7" hidden="1">{"'Sheet1'!$L$16"}</definedName>
    <definedName name="___________________________PA3" hidden="1">{"'Sheet1'!$L$16"}</definedName>
    <definedName name="___________________________thu1" localSheetId="7" hidden="1">{"'Sheet1'!$L$16"}</definedName>
    <definedName name="___________________________thu1" hidden="1">{"'Sheet1'!$L$16"}</definedName>
    <definedName name="___________________________thu2" localSheetId="7" hidden="1">{"'Sheet1'!$L$16"}</definedName>
    <definedName name="___________________________thu2" hidden="1">{"'Sheet1'!$L$16"}</definedName>
    <definedName name="___________________________thu4" localSheetId="7" hidden="1">{"'Sheet1'!$L$16"}</definedName>
    <definedName name="___________________________thu4" hidden="1">{"'Sheet1'!$L$16"}</definedName>
    <definedName name="___________________________thu5" localSheetId="7" hidden="1">{"'Sheet1'!$L$16"}</definedName>
    <definedName name="___________________________thu5" hidden="1">{"'Sheet1'!$L$16"}</definedName>
    <definedName name="__________________________a1" localSheetId="7" hidden="1">{"cashflow",#N/A,FALSE,"CASHFLOW "}</definedName>
    <definedName name="__________________________a1" hidden="1">{"cashflow",#N/A,FALSE,"CASHFLOW "}</definedName>
    <definedName name="__________________________a10" localSheetId="7" hidden="1">{"sales",#N/A,FALSE,"SALES"}</definedName>
    <definedName name="__________________________a10" hidden="1">{"sales",#N/A,FALSE,"SALES"}</definedName>
    <definedName name="__________________________a11" localSheetId="7" hidden="1">{"'Sheet1'!$L$16"}</definedName>
    <definedName name="__________________________a11" hidden="1">{"'Sheet1'!$L$16"}</definedName>
    <definedName name="__________________________a12" localSheetId="7" hidden="1">{"'Sheet1'!$L$16"}</definedName>
    <definedName name="__________________________a12" hidden="1">{"'Sheet1'!$L$16"}</definedName>
    <definedName name="______________________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2" localSheetId="7" hidden="1">{"hilight1",#N/A,FALSE,"HILIGHT1"}</definedName>
    <definedName name="__________________________a2" hidden="1">{"hilight1",#N/A,FALSE,"HILIGHT1"}</definedName>
    <definedName name="__________________________a3" localSheetId="7" hidden="1">{"hilight2",#N/A,FALSE,"HILIGHT2"}</definedName>
    <definedName name="__________________________a3" hidden="1">{"hilight2",#N/A,FALSE,"HILIGHT2"}</definedName>
    <definedName name="__________________________a4" localSheetId="7" hidden="1">{"hilight3",#N/A,FALSE,"HILIGHT3"}</definedName>
    <definedName name="__________________________a4" hidden="1">{"hilight3",#N/A,FALSE,"HILIGHT3"}</definedName>
    <definedName name="__________________________a5" localSheetId="7" hidden="1">{"income",#N/A,FALSE,"INCOME"}</definedName>
    <definedName name="__________________________a5" hidden="1">{"income",#N/A,FALSE,"INCOME"}</definedName>
    <definedName name="__________________________a6" localSheetId="7" hidden="1">{"index",#N/A,FALSE,"INDEX"}</definedName>
    <definedName name="__________________________a6" hidden="1">{"index",#N/A,FALSE,"INDEX"}</definedName>
    <definedName name="__________________________a7" localSheetId="7" hidden="1">{"PRINT_EST",#N/A,FALSE,"ESTMON"}</definedName>
    <definedName name="__________________________a7" hidden="1">{"PRINT_EST",#N/A,FALSE,"ESTMON"}</definedName>
    <definedName name="__________________________a8" localSheetId="7" hidden="1">{"revsale",#N/A,FALSE,"REV-ยุพดี"}</definedName>
    <definedName name="__________________________a8" hidden="1">{"revsale",#N/A,FALSE,"REV-ยุพดี"}</definedName>
    <definedName name="__________________________a9" localSheetId="7" hidden="1">{"revable",#N/A,FALSE,"REVABLE"}</definedName>
    <definedName name="__________________________a9" hidden="1">{"revable",#N/A,FALSE,"REVABLE"}</definedName>
    <definedName name="__________________________f5" localSheetId="7" hidden="1">{"'Sheet1'!$L$16"}</definedName>
    <definedName name="__________________________f5" hidden="1">{"'Sheet1'!$L$16"}</definedName>
    <definedName name="__________________________gg1" localSheetId="7" hidden="1">{"'Sheet1'!$L$16"}</definedName>
    <definedName name="__________________________gg1" hidden="1">{"'Sheet1'!$L$16"}</definedName>
    <definedName name="__________________________h1" localSheetId="7" hidden="1">{"'Sheet1'!$L$16"}</definedName>
    <definedName name="__________________________h1" hidden="1">{"'Sheet1'!$L$16"}</definedName>
    <definedName name="__________________________h2" localSheetId="7" hidden="1">{"'Sheet1'!$L$16"}</definedName>
    <definedName name="__________________________h2" hidden="1">{"'Sheet1'!$L$16"}</definedName>
    <definedName name="__________________________huy1" localSheetId="7" hidden="1">{"'Sheet1'!$L$16"}</definedName>
    <definedName name="__________________________huy1" hidden="1">{"'Sheet1'!$L$16"}</definedName>
    <definedName name="__________________________NSO2" localSheetId="7" hidden="1">{"'Sheet1'!$L$16"}</definedName>
    <definedName name="__________________________NSO2" hidden="1">{"'Sheet1'!$L$16"}</definedName>
    <definedName name="__________________________nso3" localSheetId="7" hidden="1">{"'Sheet1'!$L$16"}</definedName>
    <definedName name="__________________________nso3" hidden="1">{"'Sheet1'!$L$16"}</definedName>
    <definedName name="__________________________PA3" localSheetId="7" hidden="1">{"'Sheet1'!$L$16"}</definedName>
    <definedName name="__________________________PA3" hidden="1">{"'Sheet1'!$L$16"}</definedName>
    <definedName name="__________________________T01" hidden="1">#REF!</definedName>
    <definedName name="__________________________thu1" localSheetId="7" hidden="1">{"'Sheet1'!$L$16"}</definedName>
    <definedName name="__________________________thu1" hidden="1">{"'Sheet1'!$L$16"}</definedName>
    <definedName name="__________________________thu2" localSheetId="7" hidden="1">{"'Sheet1'!$L$16"}</definedName>
    <definedName name="__________________________thu2" hidden="1">{"'Sheet1'!$L$16"}</definedName>
    <definedName name="__________________________thu4" localSheetId="7" hidden="1">{"'Sheet1'!$L$16"}</definedName>
    <definedName name="__________________________thu4" hidden="1">{"'Sheet1'!$L$16"}</definedName>
    <definedName name="__________________________thu5" localSheetId="7" hidden="1">{"'Sheet1'!$L$16"}</definedName>
    <definedName name="__________________________thu5" hidden="1">{"'Sheet1'!$L$16"}</definedName>
    <definedName name="_________________________a1" localSheetId="7" hidden="1">{"cashflow",#N/A,FALSE,"CASHFLOW "}</definedName>
    <definedName name="_________________________a1" hidden="1">{"cashflow",#N/A,FALSE,"CASHFLOW "}</definedName>
    <definedName name="_________________________a10" localSheetId="7" hidden="1">{"sales",#N/A,FALSE,"SALES"}</definedName>
    <definedName name="_________________________a10" hidden="1">{"sales",#N/A,FALSE,"SALES"}</definedName>
    <definedName name="_________________________a11" localSheetId="7" hidden="1">{"'Sheet1'!$L$16"}</definedName>
    <definedName name="_________________________a11" hidden="1">{"'Sheet1'!$L$16"}</definedName>
    <definedName name="_________________________a12" localSheetId="7" hidden="1">{"'Sheet1'!$L$16"}</definedName>
    <definedName name="_________________________a12" hidden="1">{"'Sheet1'!$L$16"}</definedName>
    <definedName name="_________________________a2" localSheetId="7" hidden="1">{"hilight1",#N/A,FALSE,"HILIGHT1"}</definedName>
    <definedName name="_________________________a2" hidden="1">{"hilight1",#N/A,FALSE,"HILIGHT1"}</definedName>
    <definedName name="_________________________a3" localSheetId="7" hidden="1">{"hilight2",#N/A,FALSE,"HILIGHT2"}</definedName>
    <definedName name="_________________________a3" hidden="1">{"hilight2",#N/A,FALSE,"HILIGHT2"}</definedName>
    <definedName name="_________________________a4" localSheetId="7" hidden="1">{"hilight3",#N/A,FALSE,"HILIGHT3"}</definedName>
    <definedName name="_________________________a4" hidden="1">{"hilight3",#N/A,FALSE,"HILIGHT3"}</definedName>
    <definedName name="_________________________a5" localSheetId="7" hidden="1">{"income",#N/A,FALSE,"INCOME"}</definedName>
    <definedName name="_________________________a5" hidden="1">{"income",#N/A,FALSE,"INCOME"}</definedName>
    <definedName name="_________________________a6" localSheetId="7" hidden="1">{"index",#N/A,FALSE,"INDEX"}</definedName>
    <definedName name="_________________________a6" hidden="1">{"index",#N/A,FALSE,"INDEX"}</definedName>
    <definedName name="_________________________a7" localSheetId="7" hidden="1">{"PRINT_EST",#N/A,FALSE,"ESTMON"}</definedName>
    <definedName name="_________________________a7" hidden="1">{"PRINT_EST",#N/A,FALSE,"ESTMON"}</definedName>
    <definedName name="_________________________a8" localSheetId="7" hidden="1">{"revsale",#N/A,FALSE,"REV-ยุพดี"}</definedName>
    <definedName name="_________________________a8" hidden="1">{"revsale",#N/A,FALSE,"REV-ยุพดี"}</definedName>
    <definedName name="_________________________a9" localSheetId="7" hidden="1">{"revable",#N/A,FALSE,"REVABLE"}</definedName>
    <definedName name="_________________________a9" hidden="1">{"revable",#N/A,FALSE,"REVABLE"}</definedName>
    <definedName name="_________________________f5" localSheetId="7" hidden="1">{"'Sheet1'!$L$16"}</definedName>
    <definedName name="_________________________f5" hidden="1">{"'Sheet1'!$L$16"}</definedName>
    <definedName name="_________________________NSO2" localSheetId="7" hidden="1">{"'Sheet1'!$L$16"}</definedName>
    <definedName name="_________________________NSO2" hidden="1">{"'Sheet1'!$L$16"}</definedName>
    <definedName name="_________________________T01" hidden="1">#REF!</definedName>
    <definedName name="________________________a1" localSheetId="7" hidden="1">{"cashflow",#N/A,FALSE,"CASHFLOW "}</definedName>
    <definedName name="________________________a1" hidden="1">{"cashflow",#N/A,FALSE,"CASHFLOW "}</definedName>
    <definedName name="________________________a10" localSheetId="7" hidden="1">{"sales",#N/A,FALSE,"SALES"}</definedName>
    <definedName name="________________________a10" hidden="1">{"sales",#N/A,FALSE,"SALES"}</definedName>
    <definedName name="________________________a11" localSheetId="7" hidden="1">{"'Sheet1'!$L$16"}</definedName>
    <definedName name="________________________a11" hidden="1">{"'Sheet1'!$L$16"}</definedName>
    <definedName name="________________________a12" localSheetId="7" hidden="1">{"'Sheet1'!$L$16"}</definedName>
    <definedName name="________________________a12" hidden="1">{"'Sheet1'!$L$16"}</definedName>
    <definedName name="________________________a2" localSheetId="7" hidden="1">{"hilight1",#N/A,FALSE,"HILIGHT1"}</definedName>
    <definedName name="________________________a2" hidden="1">{"hilight1",#N/A,FALSE,"HILIGHT1"}</definedName>
    <definedName name="________________________a3" localSheetId="7" hidden="1">{"hilight2",#N/A,FALSE,"HILIGHT2"}</definedName>
    <definedName name="________________________a3" hidden="1">{"hilight2",#N/A,FALSE,"HILIGHT2"}</definedName>
    <definedName name="________________________a4" localSheetId="7" hidden="1">{"hilight3",#N/A,FALSE,"HILIGHT3"}</definedName>
    <definedName name="________________________a4" hidden="1">{"hilight3",#N/A,FALSE,"HILIGHT3"}</definedName>
    <definedName name="________________________a5" localSheetId="7" hidden="1">{"income",#N/A,FALSE,"INCOME"}</definedName>
    <definedName name="________________________a5" hidden="1">{"income",#N/A,FALSE,"INCOME"}</definedName>
    <definedName name="________________________a6" localSheetId="7" hidden="1">{"index",#N/A,FALSE,"INDEX"}</definedName>
    <definedName name="________________________a6" hidden="1">{"index",#N/A,FALSE,"INDEX"}</definedName>
    <definedName name="________________________a7" localSheetId="7" hidden="1">{"PRINT_EST",#N/A,FALSE,"ESTMON"}</definedName>
    <definedName name="________________________a7" hidden="1">{"PRINT_EST",#N/A,FALSE,"ESTMON"}</definedName>
    <definedName name="________________________a8" localSheetId="7" hidden="1">{"revsale",#N/A,FALSE,"REV-ยุพดี"}</definedName>
    <definedName name="________________________a8" hidden="1">{"revsale",#N/A,FALSE,"REV-ยุพดี"}</definedName>
    <definedName name="________________________a9" localSheetId="7" hidden="1">{"revable",#N/A,FALSE,"REVABLE"}</definedName>
    <definedName name="________________________a9" hidden="1">{"revable",#N/A,FALSE,"REVABLE"}</definedName>
    <definedName name="________________________f5" localSheetId="7" hidden="1">{"'Sheet1'!$L$16"}</definedName>
    <definedName name="________________________f5" hidden="1">{"'Sheet1'!$L$16"}</definedName>
    <definedName name="________________________NSO2" localSheetId="7" hidden="1">{"'Sheet1'!$L$16"}</definedName>
    <definedName name="________________________NSO2" hidden="1">{"'Sheet1'!$L$16"}</definedName>
    <definedName name="________________________T01" hidden="1">#REF!</definedName>
    <definedName name="_______________________a1" localSheetId="7" hidden="1">{"cashflow",#N/A,FALSE,"CASHFLOW "}</definedName>
    <definedName name="_______________________a1" hidden="1">{"cashflow",#N/A,FALSE,"CASHFLOW "}</definedName>
    <definedName name="_______________________a10" localSheetId="7" hidden="1">{"sales",#N/A,FALSE,"SALES"}</definedName>
    <definedName name="_______________________a10" hidden="1">{"sales",#N/A,FALSE,"SALES"}</definedName>
    <definedName name="_______________________a11" localSheetId="7" hidden="1">{"'Sheet1'!$L$16"}</definedName>
    <definedName name="_______________________a11" hidden="1">{"'Sheet1'!$L$16"}</definedName>
    <definedName name="_______________________a12" localSheetId="7" hidden="1">{"'Sheet1'!$L$16"}</definedName>
    <definedName name="_______________________a12" hidden="1">{"'Sheet1'!$L$16"}</definedName>
    <definedName name="___________________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2" localSheetId="7" hidden="1">{"hilight1",#N/A,FALSE,"HILIGHT1"}</definedName>
    <definedName name="_______________________a2" hidden="1">{"hilight1",#N/A,FALSE,"HILIGHT1"}</definedName>
    <definedName name="_______________________a3" localSheetId="7" hidden="1">{"hilight2",#N/A,FALSE,"HILIGHT2"}</definedName>
    <definedName name="_______________________a3" hidden="1">{"hilight2",#N/A,FALSE,"HILIGHT2"}</definedName>
    <definedName name="_______________________a4" localSheetId="7" hidden="1">{"hilight3",#N/A,FALSE,"HILIGHT3"}</definedName>
    <definedName name="_______________________a4" hidden="1">{"hilight3",#N/A,FALSE,"HILIGHT3"}</definedName>
    <definedName name="_______________________a5" localSheetId="7" hidden="1">{"income",#N/A,FALSE,"INCOME"}</definedName>
    <definedName name="_______________________a5" hidden="1">{"income",#N/A,FALSE,"INCOME"}</definedName>
    <definedName name="_______________________a6" localSheetId="7" hidden="1">{"index",#N/A,FALSE,"INDEX"}</definedName>
    <definedName name="_______________________a6" hidden="1">{"index",#N/A,FALSE,"INDEX"}</definedName>
    <definedName name="_______________________a7" localSheetId="7" hidden="1">{"PRINT_EST",#N/A,FALSE,"ESTMON"}</definedName>
    <definedName name="_______________________a7" hidden="1">{"PRINT_EST",#N/A,FALSE,"ESTMON"}</definedName>
    <definedName name="_______________________a8" localSheetId="7" hidden="1">{"revsale",#N/A,FALSE,"REV-ยุพดี"}</definedName>
    <definedName name="_______________________a8" hidden="1">{"revsale",#N/A,FALSE,"REV-ยุพดี"}</definedName>
    <definedName name="_______________________a9" localSheetId="7" hidden="1">{"revable",#N/A,FALSE,"REVABLE"}</definedName>
    <definedName name="_______________________a9" hidden="1">{"revable",#N/A,FALSE,"REVABLE"}</definedName>
    <definedName name="_______________________f5" localSheetId="7" hidden="1">{"'Sheet1'!$L$16"}</definedName>
    <definedName name="_______________________f5" hidden="1">{"'Sheet1'!$L$16"}</definedName>
    <definedName name="_______________________gg1" localSheetId="7" hidden="1">{"'Sheet1'!$L$16"}</definedName>
    <definedName name="_______________________gg1" hidden="1">{"'Sheet1'!$L$16"}</definedName>
    <definedName name="_______________________h1" localSheetId="7" hidden="1">{"'Sheet1'!$L$16"}</definedName>
    <definedName name="_______________________h1" hidden="1">{"'Sheet1'!$L$16"}</definedName>
    <definedName name="_______________________h2" localSheetId="7" hidden="1">{"'Sheet1'!$L$16"}</definedName>
    <definedName name="_______________________h2" hidden="1">{"'Sheet1'!$L$16"}</definedName>
    <definedName name="_______________________huy1" localSheetId="7" hidden="1">{"'Sheet1'!$L$16"}</definedName>
    <definedName name="_______________________huy1" hidden="1">{"'Sheet1'!$L$16"}</definedName>
    <definedName name="_______________________NSO2" localSheetId="7" hidden="1">{"'Sheet1'!$L$16"}</definedName>
    <definedName name="_______________________NSO2" hidden="1">{"'Sheet1'!$L$16"}</definedName>
    <definedName name="_______________________nso3" localSheetId="7" hidden="1">{"'Sheet1'!$L$16"}</definedName>
    <definedName name="_______________________nso3" hidden="1">{"'Sheet1'!$L$16"}</definedName>
    <definedName name="_______________________PA3" localSheetId="7" hidden="1">{"'Sheet1'!$L$16"}</definedName>
    <definedName name="_______________________PA3" hidden="1">{"'Sheet1'!$L$16"}</definedName>
    <definedName name="_______________________T01" hidden="1">#REF!</definedName>
    <definedName name="_______________________thu1" localSheetId="7" hidden="1">{"'Sheet1'!$L$16"}</definedName>
    <definedName name="_______________________thu1" hidden="1">{"'Sheet1'!$L$16"}</definedName>
    <definedName name="_______________________thu2" localSheetId="7" hidden="1">{"'Sheet1'!$L$16"}</definedName>
    <definedName name="_______________________thu2" hidden="1">{"'Sheet1'!$L$16"}</definedName>
    <definedName name="_______________________thu4" localSheetId="7" hidden="1">{"'Sheet1'!$L$16"}</definedName>
    <definedName name="_______________________thu4" hidden="1">{"'Sheet1'!$L$16"}</definedName>
    <definedName name="_______________________thu5" localSheetId="7" hidden="1">{"'Sheet1'!$L$16"}</definedName>
    <definedName name="_______________________thu5" hidden="1">{"'Sheet1'!$L$16"}</definedName>
    <definedName name="______________________a1" localSheetId="7" hidden="1">{"cashflow",#N/A,FALSE,"CASHFLOW "}</definedName>
    <definedName name="______________________a1" hidden="1">{"cashflow",#N/A,FALSE,"CASHFLOW "}</definedName>
    <definedName name="______________________a10" localSheetId="7" hidden="1">{"sales",#N/A,FALSE,"SALES"}</definedName>
    <definedName name="______________________a10" hidden="1">{"sales",#N/A,FALSE,"SALES"}</definedName>
    <definedName name="______________________a11" localSheetId="7" hidden="1">{"'Sheet1'!$L$16"}</definedName>
    <definedName name="______________________a11" hidden="1">{"'Sheet1'!$L$16"}</definedName>
    <definedName name="______________________a12" localSheetId="7" hidden="1">{"'Sheet1'!$L$16"}</definedName>
    <definedName name="______________________a12" hidden="1">{"'Sheet1'!$L$16"}</definedName>
    <definedName name="______________________a2" localSheetId="7" hidden="1">{"hilight1",#N/A,FALSE,"HILIGHT1"}</definedName>
    <definedName name="______________________a2" hidden="1">{"hilight1",#N/A,FALSE,"HILIGHT1"}</definedName>
    <definedName name="______________________a3" localSheetId="7" hidden="1">{"hilight2",#N/A,FALSE,"HILIGHT2"}</definedName>
    <definedName name="______________________a3" hidden="1">{"hilight2",#N/A,FALSE,"HILIGHT2"}</definedName>
    <definedName name="______________________a4" localSheetId="7" hidden="1">{"hilight3",#N/A,FALSE,"HILIGHT3"}</definedName>
    <definedName name="______________________a4" hidden="1">{"hilight3",#N/A,FALSE,"HILIGHT3"}</definedName>
    <definedName name="______________________a5" localSheetId="7" hidden="1">{"income",#N/A,FALSE,"INCOME"}</definedName>
    <definedName name="______________________a5" hidden="1">{"income",#N/A,FALSE,"INCOME"}</definedName>
    <definedName name="______________________a6" localSheetId="7" hidden="1">{"index",#N/A,FALSE,"INDEX"}</definedName>
    <definedName name="______________________a6" hidden="1">{"index",#N/A,FALSE,"INDEX"}</definedName>
    <definedName name="______________________a7" localSheetId="7" hidden="1">{"PRINT_EST",#N/A,FALSE,"ESTMON"}</definedName>
    <definedName name="______________________a7" hidden="1">{"PRINT_EST",#N/A,FALSE,"ESTMON"}</definedName>
    <definedName name="______________________a8" localSheetId="7" hidden="1">{"revsale",#N/A,FALSE,"REV-ยุพดี"}</definedName>
    <definedName name="______________________a8" hidden="1">{"revsale",#N/A,FALSE,"REV-ยุพดี"}</definedName>
    <definedName name="______________________a9" localSheetId="7" hidden="1">{"revable",#N/A,FALSE,"REVABLE"}</definedName>
    <definedName name="______________________a9" hidden="1">{"revable",#N/A,FALSE,"REVABLE"}</definedName>
    <definedName name="______________________f5" localSheetId="7" hidden="1">{"'Sheet1'!$L$16"}</definedName>
    <definedName name="______________________f5" hidden="1">{"'Sheet1'!$L$16"}</definedName>
    <definedName name="______________________NSO2" localSheetId="7" hidden="1">{"'Sheet1'!$L$16"}</definedName>
    <definedName name="______________________NSO2" hidden="1">{"'Sheet1'!$L$16"}</definedName>
    <definedName name="______________________T01" hidden="1">#REF!</definedName>
    <definedName name="_____________________a1" localSheetId="7" hidden="1">{"cashflow",#N/A,FALSE,"CASHFLOW "}</definedName>
    <definedName name="_____________________a1" hidden="1">{"cashflow",#N/A,FALSE,"CASHFLOW "}</definedName>
    <definedName name="_____________________a10" localSheetId="7" hidden="1">{"sales",#N/A,FALSE,"SALES"}</definedName>
    <definedName name="_____________________a10" hidden="1">{"sales",#N/A,FALSE,"SALES"}</definedName>
    <definedName name="_____________________a11" localSheetId="7" hidden="1">{"'Sheet1'!$L$16"}</definedName>
    <definedName name="_____________________a11" hidden="1">{"'Sheet1'!$L$16"}</definedName>
    <definedName name="_____________________a12" localSheetId="7" hidden="1">{"'Sheet1'!$L$16"}</definedName>
    <definedName name="_____________________a12" hidden="1">{"'Sheet1'!$L$16"}</definedName>
    <definedName name="_________________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2" localSheetId="7" hidden="1">{"hilight1",#N/A,FALSE,"HILIGHT1"}</definedName>
    <definedName name="_____________________a2" hidden="1">{"hilight1",#N/A,FALSE,"HILIGHT1"}</definedName>
    <definedName name="_____________________a3" localSheetId="7" hidden="1">{"hilight2",#N/A,FALSE,"HILIGHT2"}</definedName>
    <definedName name="_____________________a3" hidden="1">{"hilight2",#N/A,FALSE,"HILIGHT2"}</definedName>
    <definedName name="_____________________a4" localSheetId="7" hidden="1">{"hilight3",#N/A,FALSE,"HILIGHT3"}</definedName>
    <definedName name="_____________________a4" hidden="1">{"hilight3",#N/A,FALSE,"HILIGHT3"}</definedName>
    <definedName name="_____________________a5" localSheetId="7" hidden="1">{"income",#N/A,FALSE,"INCOME"}</definedName>
    <definedName name="_____________________a5" hidden="1">{"income",#N/A,FALSE,"INCOME"}</definedName>
    <definedName name="_____________________a6" localSheetId="7" hidden="1">{"index",#N/A,FALSE,"INDEX"}</definedName>
    <definedName name="_____________________a6" hidden="1">{"index",#N/A,FALSE,"INDEX"}</definedName>
    <definedName name="_____________________a7" localSheetId="7" hidden="1">{"PRINT_EST",#N/A,FALSE,"ESTMON"}</definedName>
    <definedName name="_____________________a7" hidden="1">{"PRINT_EST",#N/A,FALSE,"ESTMON"}</definedName>
    <definedName name="_____________________a8" localSheetId="7" hidden="1">{"revsale",#N/A,FALSE,"REV-ยุพดี"}</definedName>
    <definedName name="_____________________a8" hidden="1">{"revsale",#N/A,FALSE,"REV-ยุพดี"}</definedName>
    <definedName name="_____________________a9" localSheetId="7" hidden="1">{"revable",#N/A,FALSE,"REVABLE"}</definedName>
    <definedName name="_____________________a9" hidden="1">{"revable",#N/A,FALSE,"REVABLE"}</definedName>
    <definedName name="_____________________f5" localSheetId="7" hidden="1">{"'Sheet1'!$L$16"}</definedName>
    <definedName name="_____________________f5" hidden="1">{"'Sheet1'!$L$16"}</definedName>
    <definedName name="_____________________FOH2006" localSheetId="7" hidden="1">{#N/A,#N/A,FALSE,"TL";#N/A,#N/A,FALSE,"KK";#N/A,#N/A,FALSE,"TS";#N/A,#N/A,FALSE,"KW";#N/A,#N/A,FALSE,"LP";#N/A,#N/A,FALSE,"DC"}</definedName>
    <definedName name="_____________________FOH2006" hidden="1">{#N/A,#N/A,FALSE,"TL";#N/A,#N/A,FALSE,"KK";#N/A,#N/A,FALSE,"TS";#N/A,#N/A,FALSE,"KW";#N/A,#N/A,FALSE,"LP";#N/A,#N/A,FALSE,"DC"}</definedName>
    <definedName name="_____________________gg1" localSheetId="7" hidden="1">{"'Sheet1'!$L$16"}</definedName>
    <definedName name="_____________________gg1" hidden="1">{"'Sheet1'!$L$16"}</definedName>
    <definedName name="_____________________h1" localSheetId="7" hidden="1">{"'Sheet1'!$L$16"}</definedName>
    <definedName name="_____________________h1" hidden="1">{"'Sheet1'!$L$16"}</definedName>
    <definedName name="_____________________h2" localSheetId="7" hidden="1">{"'Sheet1'!$L$16"}</definedName>
    <definedName name="_____________________h2" hidden="1">{"'Sheet1'!$L$16"}</definedName>
    <definedName name="_____________________huy1" localSheetId="7" hidden="1">{"'Sheet1'!$L$16"}</definedName>
    <definedName name="_____________________huy1" hidden="1">{"'Sheet1'!$L$16"}</definedName>
    <definedName name="_____________________NSO2" localSheetId="7" hidden="1">{"'Sheet1'!$L$16"}</definedName>
    <definedName name="_____________________NSO2" hidden="1">{"'Sheet1'!$L$16"}</definedName>
    <definedName name="_____________________nso3" localSheetId="7" hidden="1">{"'Sheet1'!$L$16"}</definedName>
    <definedName name="_____________________nso3" hidden="1">{"'Sheet1'!$L$16"}</definedName>
    <definedName name="_____________________PA3" localSheetId="7" hidden="1">{"'Sheet1'!$L$16"}</definedName>
    <definedName name="_____________________PA3" hidden="1">{"'Sheet1'!$L$16"}</definedName>
    <definedName name="_____________________T01" hidden="1">#REF!</definedName>
    <definedName name="_____________________thu1" localSheetId="7" hidden="1">{"'Sheet1'!$L$16"}</definedName>
    <definedName name="_____________________thu1" hidden="1">{"'Sheet1'!$L$16"}</definedName>
    <definedName name="_____________________thu2" localSheetId="7" hidden="1">{"'Sheet1'!$L$16"}</definedName>
    <definedName name="_____________________thu2" hidden="1">{"'Sheet1'!$L$16"}</definedName>
    <definedName name="_____________________thu4" localSheetId="7" hidden="1">{"'Sheet1'!$L$16"}</definedName>
    <definedName name="_____________________thu4" hidden="1">{"'Sheet1'!$L$16"}</definedName>
    <definedName name="_____________________thu5" localSheetId="7" hidden="1">{"'Sheet1'!$L$16"}</definedName>
    <definedName name="_____________________thu5" hidden="1">{"'Sheet1'!$L$16"}</definedName>
    <definedName name="____________________a1" localSheetId="7" hidden="1">{"cashflow",#N/A,FALSE,"CASHFLOW "}</definedName>
    <definedName name="____________________a1" hidden="1">{"cashflow",#N/A,FALSE,"CASHFLOW "}</definedName>
    <definedName name="____________________a10" localSheetId="7" hidden="1">{"sales",#N/A,FALSE,"SALES"}</definedName>
    <definedName name="____________________a10" hidden="1">{"sales",#N/A,FALSE,"SALES"}</definedName>
    <definedName name="____________________a11" localSheetId="7" hidden="1">{"'Sheet1'!$L$16"}</definedName>
    <definedName name="____________________a11" hidden="1">{"'Sheet1'!$L$16"}</definedName>
    <definedName name="____________________a12" localSheetId="7" hidden="1">{"'Sheet1'!$L$16"}</definedName>
    <definedName name="____________________a12" hidden="1">{"'Sheet1'!$L$16"}</definedName>
    <definedName name="________________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2" localSheetId="7" hidden="1">{"hilight1",#N/A,FALSE,"HILIGHT1"}</definedName>
    <definedName name="____________________a2" hidden="1">{"hilight1",#N/A,FALSE,"HILIGHT1"}</definedName>
    <definedName name="____________________a3" localSheetId="7" hidden="1">{"hilight2",#N/A,FALSE,"HILIGHT2"}</definedName>
    <definedName name="____________________a3" hidden="1">{"hilight2",#N/A,FALSE,"HILIGHT2"}</definedName>
    <definedName name="____________________a4" localSheetId="7" hidden="1">{"hilight3",#N/A,FALSE,"HILIGHT3"}</definedName>
    <definedName name="____________________a4" hidden="1">{"hilight3",#N/A,FALSE,"HILIGHT3"}</definedName>
    <definedName name="____________________a5" localSheetId="7" hidden="1">{"income",#N/A,FALSE,"INCOME"}</definedName>
    <definedName name="____________________a5" hidden="1">{"income",#N/A,FALSE,"INCOME"}</definedName>
    <definedName name="____________________a6" localSheetId="7" hidden="1">{"index",#N/A,FALSE,"INDEX"}</definedName>
    <definedName name="____________________a6" hidden="1">{"index",#N/A,FALSE,"INDEX"}</definedName>
    <definedName name="____________________a7" localSheetId="7" hidden="1">{"PRINT_EST",#N/A,FALSE,"ESTMON"}</definedName>
    <definedName name="____________________a7" hidden="1">{"PRINT_EST",#N/A,FALSE,"ESTMON"}</definedName>
    <definedName name="____________________a8" localSheetId="7" hidden="1">{"revsale",#N/A,FALSE,"REV-ยุพดี"}</definedName>
    <definedName name="____________________a8" hidden="1">{"revsale",#N/A,FALSE,"REV-ยุพดี"}</definedName>
    <definedName name="____________________a9" localSheetId="7" hidden="1">{"revable",#N/A,FALSE,"REVABLE"}</definedName>
    <definedName name="____________________a9" hidden="1">{"revable",#N/A,FALSE,"REVABLE"}</definedName>
    <definedName name="____________________f5" localSheetId="7" hidden="1">{"'Sheet1'!$L$16"}</definedName>
    <definedName name="____________________f5" hidden="1">{"'Sheet1'!$L$16"}</definedName>
    <definedName name="____________________gg1" localSheetId="7" hidden="1">{"'Sheet1'!$L$16"}</definedName>
    <definedName name="____________________gg1" hidden="1">{"'Sheet1'!$L$16"}</definedName>
    <definedName name="____________________h1" localSheetId="7" hidden="1">{"'Sheet1'!$L$16"}</definedName>
    <definedName name="____________________h1" hidden="1">{"'Sheet1'!$L$16"}</definedName>
    <definedName name="____________________h2" localSheetId="7" hidden="1">{"'Sheet1'!$L$16"}</definedName>
    <definedName name="____________________h2" hidden="1">{"'Sheet1'!$L$16"}</definedName>
    <definedName name="____________________huy1" localSheetId="7" hidden="1">{"'Sheet1'!$L$16"}</definedName>
    <definedName name="____________________huy1" hidden="1">{"'Sheet1'!$L$16"}</definedName>
    <definedName name="____________________NSO2" localSheetId="7" hidden="1">{"'Sheet1'!$L$16"}</definedName>
    <definedName name="____________________NSO2" hidden="1">{"'Sheet1'!$L$16"}</definedName>
    <definedName name="____________________nso3" localSheetId="7" hidden="1">{"'Sheet1'!$L$16"}</definedName>
    <definedName name="____________________nso3" hidden="1">{"'Sheet1'!$L$16"}</definedName>
    <definedName name="____________________PA3" localSheetId="7" hidden="1">{"'Sheet1'!$L$16"}</definedName>
    <definedName name="____________________PA3" hidden="1">{"'Sheet1'!$L$16"}</definedName>
    <definedName name="____________________T01" hidden="1">#REF!</definedName>
    <definedName name="____________________thu1" localSheetId="7" hidden="1">{"'Sheet1'!$L$16"}</definedName>
    <definedName name="____________________thu1" hidden="1">{"'Sheet1'!$L$16"}</definedName>
    <definedName name="____________________thu2" localSheetId="7" hidden="1">{"'Sheet1'!$L$16"}</definedName>
    <definedName name="____________________thu2" hidden="1">{"'Sheet1'!$L$16"}</definedName>
    <definedName name="____________________thu4" localSheetId="7" hidden="1">{"'Sheet1'!$L$16"}</definedName>
    <definedName name="____________________thu4" hidden="1">{"'Sheet1'!$L$16"}</definedName>
    <definedName name="____________________thu5" localSheetId="7" hidden="1">{"'Sheet1'!$L$16"}</definedName>
    <definedName name="____________________thu5" hidden="1">{"'Sheet1'!$L$16"}</definedName>
    <definedName name="___________________a1" localSheetId="7" hidden="1">{"cashflow",#N/A,FALSE,"CASHFLOW "}</definedName>
    <definedName name="___________________a1" hidden="1">{"cashflow",#N/A,FALSE,"CASHFLOW "}</definedName>
    <definedName name="___________________a10" localSheetId="7" hidden="1">{"sales",#N/A,FALSE,"SALES"}</definedName>
    <definedName name="___________________a10" hidden="1">{"sales",#N/A,FALSE,"SALES"}</definedName>
    <definedName name="___________________a11" localSheetId="7" hidden="1">{"'Sheet1'!$L$16"}</definedName>
    <definedName name="___________________a11" hidden="1">{"'Sheet1'!$L$16"}</definedName>
    <definedName name="___________________a12" localSheetId="7" hidden="1">{"'Sheet1'!$L$16"}</definedName>
    <definedName name="___________________a12" hidden="1">{"'Sheet1'!$L$16"}</definedName>
    <definedName name="_______________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2" localSheetId="7" hidden="1">{"hilight1",#N/A,FALSE,"HILIGHT1"}</definedName>
    <definedName name="___________________a2" hidden="1">{"hilight1",#N/A,FALSE,"HILIGHT1"}</definedName>
    <definedName name="___________________a3" localSheetId="7" hidden="1">{"hilight2",#N/A,FALSE,"HILIGHT2"}</definedName>
    <definedName name="___________________a3" hidden="1">{"hilight2",#N/A,FALSE,"HILIGHT2"}</definedName>
    <definedName name="___________________a4" localSheetId="7" hidden="1">{"hilight3",#N/A,FALSE,"HILIGHT3"}</definedName>
    <definedName name="___________________a4" hidden="1">{"hilight3",#N/A,FALSE,"HILIGHT3"}</definedName>
    <definedName name="___________________a5" localSheetId="7" hidden="1">{"income",#N/A,FALSE,"INCOME"}</definedName>
    <definedName name="___________________a5" hidden="1">{"income",#N/A,FALSE,"INCOME"}</definedName>
    <definedName name="___________________a6" localSheetId="7" hidden="1">{"index",#N/A,FALSE,"INDEX"}</definedName>
    <definedName name="___________________a6" hidden="1">{"index",#N/A,FALSE,"INDEX"}</definedName>
    <definedName name="___________________a7" localSheetId="7" hidden="1">{"PRINT_EST",#N/A,FALSE,"ESTMON"}</definedName>
    <definedName name="___________________a7" hidden="1">{"PRINT_EST",#N/A,FALSE,"ESTMON"}</definedName>
    <definedName name="___________________a8" localSheetId="7" hidden="1">{"revsale",#N/A,FALSE,"REV-ยุพดี"}</definedName>
    <definedName name="___________________a8" hidden="1">{"revsale",#N/A,FALSE,"REV-ยุพดี"}</definedName>
    <definedName name="___________________a9" localSheetId="7" hidden="1">{"revable",#N/A,FALSE,"REVABLE"}</definedName>
    <definedName name="___________________a9" hidden="1">{"revable",#N/A,FALSE,"REVABLE"}</definedName>
    <definedName name="___________________f5" localSheetId="7" hidden="1">{"'Sheet1'!$L$16"}</definedName>
    <definedName name="___________________f5" hidden="1">{"'Sheet1'!$L$16"}</definedName>
    <definedName name="___________________FOH2006" localSheetId="7" hidden="1">{#N/A,#N/A,FALSE,"TL";#N/A,#N/A,FALSE,"KK";#N/A,#N/A,FALSE,"TS";#N/A,#N/A,FALSE,"KW";#N/A,#N/A,FALSE,"LP";#N/A,#N/A,FALSE,"DC"}</definedName>
    <definedName name="___________________FOH2006" hidden="1">{#N/A,#N/A,FALSE,"TL";#N/A,#N/A,FALSE,"KK";#N/A,#N/A,FALSE,"TS";#N/A,#N/A,FALSE,"KW";#N/A,#N/A,FALSE,"LP";#N/A,#N/A,FALSE,"DC"}</definedName>
    <definedName name="___________________gg1" localSheetId="7" hidden="1">{"'Sheet1'!$L$16"}</definedName>
    <definedName name="___________________gg1" hidden="1">{"'Sheet1'!$L$16"}</definedName>
    <definedName name="___________________h1" localSheetId="7" hidden="1">{"'Sheet1'!$L$16"}</definedName>
    <definedName name="___________________h1" hidden="1">{"'Sheet1'!$L$16"}</definedName>
    <definedName name="___________________h2" localSheetId="7" hidden="1">{"'Sheet1'!$L$16"}</definedName>
    <definedName name="___________________h2" hidden="1">{"'Sheet1'!$L$16"}</definedName>
    <definedName name="___________________huy1" localSheetId="7" hidden="1">{"'Sheet1'!$L$16"}</definedName>
    <definedName name="___________________huy1" hidden="1">{"'Sheet1'!$L$16"}</definedName>
    <definedName name="___________________NSO2" localSheetId="7" hidden="1">{"'Sheet1'!$L$16"}</definedName>
    <definedName name="___________________NSO2" hidden="1">{"'Sheet1'!$L$16"}</definedName>
    <definedName name="___________________nso3" localSheetId="7" hidden="1">{"'Sheet1'!$L$16"}</definedName>
    <definedName name="___________________nso3" hidden="1">{"'Sheet1'!$L$16"}</definedName>
    <definedName name="___________________PA3" localSheetId="7" hidden="1">{"'Sheet1'!$L$16"}</definedName>
    <definedName name="___________________PA3" hidden="1">{"'Sheet1'!$L$16"}</definedName>
    <definedName name="___________________T01" hidden="1">#REF!</definedName>
    <definedName name="___________________thu1" localSheetId="7" hidden="1">{"'Sheet1'!$L$16"}</definedName>
    <definedName name="___________________thu1" hidden="1">{"'Sheet1'!$L$16"}</definedName>
    <definedName name="___________________thu2" localSheetId="7" hidden="1">{"'Sheet1'!$L$16"}</definedName>
    <definedName name="___________________thu2" hidden="1">{"'Sheet1'!$L$16"}</definedName>
    <definedName name="___________________thu4" localSheetId="7" hidden="1">{"'Sheet1'!$L$16"}</definedName>
    <definedName name="___________________thu4" hidden="1">{"'Sheet1'!$L$16"}</definedName>
    <definedName name="___________________thu5" localSheetId="7" hidden="1">{"'Sheet1'!$L$16"}</definedName>
    <definedName name="___________________thu5" hidden="1">{"'Sheet1'!$L$16"}</definedName>
    <definedName name="__________________a1" localSheetId="7" hidden="1">{"cashflow",#N/A,FALSE,"CASHFLOW "}</definedName>
    <definedName name="__________________a1" hidden="1">{"cashflow",#N/A,FALSE,"CASHFLOW "}</definedName>
    <definedName name="__________________a10" localSheetId="7" hidden="1">{"sales",#N/A,FALSE,"SALES"}</definedName>
    <definedName name="__________________a10" hidden="1">{"sales",#N/A,FALSE,"SALES"}</definedName>
    <definedName name="______________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a2" localSheetId="7" hidden="1">{"hilight1",#N/A,FALSE,"HILIGHT1"}</definedName>
    <definedName name="__________________a2" hidden="1">{"hilight1",#N/A,FALSE,"HILIGHT1"}</definedName>
    <definedName name="__________________a3" localSheetId="7" hidden="1">{"hilight2",#N/A,FALSE,"HILIGHT2"}</definedName>
    <definedName name="__________________a3" hidden="1">{"hilight2",#N/A,FALSE,"HILIGHT2"}</definedName>
    <definedName name="__________________a4" localSheetId="7" hidden="1">{"hilight3",#N/A,FALSE,"HILIGHT3"}</definedName>
    <definedName name="__________________a4" hidden="1">{"hilight3",#N/A,FALSE,"HILIGHT3"}</definedName>
    <definedName name="__________________a5" localSheetId="7" hidden="1">{"income",#N/A,FALSE,"INCOME"}</definedName>
    <definedName name="__________________a5" hidden="1">{"income",#N/A,FALSE,"INCOME"}</definedName>
    <definedName name="__________________a51" localSheetId="7" hidden="1">{"income",#N/A,FALSE,"INCOME"}</definedName>
    <definedName name="__________________a51" hidden="1">{"income",#N/A,FALSE,"INCOME"}</definedName>
    <definedName name="__________________a6" localSheetId="7" hidden="1">{"index",#N/A,FALSE,"INDEX"}</definedName>
    <definedName name="__________________a6" hidden="1">{"index",#N/A,FALSE,"INDEX"}</definedName>
    <definedName name="__________________a7" localSheetId="7" hidden="1">{"PRINT_EST",#N/A,FALSE,"ESTMON"}</definedName>
    <definedName name="__________________a7" hidden="1">{"PRINT_EST",#N/A,FALSE,"ESTMON"}</definedName>
    <definedName name="__________________a8" localSheetId="7" hidden="1">{"revsale",#N/A,FALSE,"REV-ยุพดี"}</definedName>
    <definedName name="__________________a8" hidden="1">{"revsale",#N/A,FALSE,"REV-ยุพดี"}</definedName>
    <definedName name="__________________a9" localSheetId="7" hidden="1">{"revable",#N/A,FALSE,"REVABLE"}</definedName>
    <definedName name="__________________a9" hidden="1">{"revable",#N/A,FALSE,"REVABLE"}</definedName>
    <definedName name="__________________B1" localSheetId="7" hidden="1">{"PRINT_EST",#N/A,FALSE,"ESTMON"}</definedName>
    <definedName name="__________________B1" hidden="1">{"PRINT_EST",#N/A,FALSE,"ESTMON"}</definedName>
    <definedName name="__________________f5" localSheetId="7" hidden="1">{"'Sheet1'!$L$16"}</definedName>
    <definedName name="__________________f5" hidden="1">{"'Sheet1'!$L$16"}</definedName>
    <definedName name="__________________FOH2006" localSheetId="7" hidden="1">{#N/A,#N/A,FALSE,"TL";#N/A,#N/A,FALSE,"KK";#N/A,#N/A,FALSE,"TS";#N/A,#N/A,FALSE,"KW";#N/A,#N/A,FALSE,"LP";#N/A,#N/A,FALSE,"DC"}</definedName>
    <definedName name="__________________FOH2006" hidden="1">{#N/A,#N/A,FALSE,"TL";#N/A,#N/A,FALSE,"KK";#N/A,#N/A,FALSE,"TS";#N/A,#N/A,FALSE,"KW";#N/A,#N/A,FALSE,"LP";#N/A,#N/A,FALSE,"DC"}</definedName>
    <definedName name="__________________gg1" localSheetId="7" hidden="1">{"'Sheet1'!$L$16"}</definedName>
    <definedName name="__________________gg1" hidden="1">{"'Sheet1'!$L$16"}</definedName>
    <definedName name="__________________h1" localSheetId="7" hidden="1">{"'Sheet1'!$L$16"}</definedName>
    <definedName name="__________________h1" hidden="1">{"'Sheet1'!$L$16"}</definedName>
    <definedName name="__________________h2" localSheetId="7" hidden="1">{"'Sheet1'!$L$16"}</definedName>
    <definedName name="__________________h2" hidden="1">{"'Sheet1'!$L$16"}</definedName>
    <definedName name="__________________huy1" localSheetId="7" hidden="1">{"'Sheet1'!$L$16"}</definedName>
    <definedName name="__________________huy1" hidden="1">{"'Sheet1'!$L$16"}</definedName>
    <definedName name="__________________KP300" localSheetId="7" hidden="1">{"level1",#N/A,FALSE,"1_LEV";"LEVEL1",#N/A,FALSE,"1_LEV"}</definedName>
    <definedName name="__________________KP300" hidden="1">{"level1",#N/A,FALSE,"1_LEV";"LEVEL1",#N/A,FALSE,"1_LEV"}</definedName>
    <definedName name="__________________NSO2" localSheetId="7" hidden="1">{"'Sheet1'!$L$16"}</definedName>
    <definedName name="__________________NSO2" hidden="1">{"'Sheet1'!$L$16"}</definedName>
    <definedName name="__________________nso3" localSheetId="7" hidden="1">{"'Sheet1'!$L$16"}</definedName>
    <definedName name="__________________nso3" hidden="1">{"'Sheet1'!$L$16"}</definedName>
    <definedName name="__________________PA3" localSheetId="7" hidden="1">{"'Sheet1'!$L$16"}</definedName>
    <definedName name="__________________PA3" hidden="1">{"'Sheet1'!$L$16"}</definedName>
    <definedName name="__________________T01" hidden="1">#REF!</definedName>
    <definedName name="__________________thu1" localSheetId="7" hidden="1">{"'Sheet1'!$L$16"}</definedName>
    <definedName name="__________________thu1" hidden="1">{"'Sheet1'!$L$16"}</definedName>
    <definedName name="__________________thu2" localSheetId="7" hidden="1">{"'Sheet1'!$L$16"}</definedName>
    <definedName name="__________________thu2" hidden="1">{"'Sheet1'!$L$16"}</definedName>
    <definedName name="__________________thu4" localSheetId="7" hidden="1">{"'Sheet1'!$L$16"}</definedName>
    <definedName name="__________________thu4" hidden="1">{"'Sheet1'!$L$16"}</definedName>
    <definedName name="__________________thu5" localSheetId="7" hidden="1">{"'Sheet1'!$L$16"}</definedName>
    <definedName name="__________________thu5" hidden="1">{"'Sheet1'!$L$16"}</definedName>
    <definedName name="_________________a1" localSheetId="7" hidden="1">{"cashflow",#N/A,FALSE,"CASHFLOW "}</definedName>
    <definedName name="_________________a1" hidden="1">{"cashflow",#N/A,FALSE,"CASHFLOW "}</definedName>
    <definedName name="_________________a10" localSheetId="7" hidden="1">{"sales",#N/A,FALSE,"SALES"}</definedName>
    <definedName name="_________________a10" hidden="1">{"sales",#N/A,FALSE,"SALES"}</definedName>
    <definedName name="_________________a11" localSheetId="7" hidden="1">{"'Sheet1'!$L$16"}</definedName>
    <definedName name="_________________a11" hidden="1">{"'Sheet1'!$L$16"}</definedName>
    <definedName name="_________________a12" localSheetId="7" hidden="1">{"'Sheet1'!$L$16"}</definedName>
    <definedName name="_________________a12" hidden="1">{"'Sheet1'!$L$16"}</definedName>
    <definedName name="_________________a133" localSheetId="7" hidden="1">{"revable",#N/A,FALSE,"REVABLE"}</definedName>
    <definedName name="_________________a133" hidden="1">{"revable",#N/A,FALSE,"REVABLE"}</definedName>
    <definedName name="_________________a2" localSheetId="7" hidden="1">{"hilight1",#N/A,FALSE,"HILIGHT1"}</definedName>
    <definedName name="_________________a2" hidden="1">{"hilight1",#N/A,FALSE,"HILIGHT1"}</definedName>
    <definedName name="_________________a3" localSheetId="7" hidden="1">{"hilight2",#N/A,FALSE,"HILIGHT2"}</definedName>
    <definedName name="_________________a3" hidden="1">{"hilight2",#N/A,FALSE,"HILIGHT2"}</definedName>
    <definedName name="_________________a4" localSheetId="7" hidden="1">{"hilight3",#N/A,FALSE,"HILIGHT3"}</definedName>
    <definedName name="_________________a4" hidden="1">{"hilight3",#N/A,FALSE,"HILIGHT3"}</definedName>
    <definedName name="_________________a5" localSheetId="7" hidden="1">{"income",#N/A,FALSE,"INCOME"}</definedName>
    <definedName name="_________________a5" hidden="1">{"income",#N/A,FALSE,"INCOME"}</definedName>
    <definedName name="_________________a51" localSheetId="7" hidden="1">{"income",#N/A,FALSE,"INCOME"}</definedName>
    <definedName name="_________________a51" hidden="1">{"income",#N/A,FALSE,"INCOME"}</definedName>
    <definedName name="_________________a6" localSheetId="7" hidden="1">{"index",#N/A,FALSE,"INDEX"}</definedName>
    <definedName name="_________________a6" hidden="1">{"index",#N/A,FALSE,"INDEX"}</definedName>
    <definedName name="_________________a7" localSheetId="7" hidden="1">{"PRINT_EST",#N/A,FALSE,"ESTMON"}</definedName>
    <definedName name="_________________a7" hidden="1">{"PRINT_EST",#N/A,FALSE,"ESTMON"}</definedName>
    <definedName name="_________________a8" localSheetId="7" hidden="1">{"revsale",#N/A,FALSE,"REV-ยุพดี"}</definedName>
    <definedName name="_________________a8" hidden="1">{"revsale",#N/A,FALSE,"REV-ยุพดี"}</definedName>
    <definedName name="_________________a9" localSheetId="7" hidden="1">{"revable",#N/A,FALSE,"REVABLE"}</definedName>
    <definedName name="_________________a9" hidden="1">{"revable",#N/A,FALSE,"REVABLE"}</definedName>
    <definedName name="_________________B1" localSheetId="7" hidden="1">{"PRINT_EST",#N/A,FALSE,"ESTMON"}</definedName>
    <definedName name="_________________B1" hidden="1">{"PRINT_EST",#N/A,FALSE,"ESTMON"}</definedName>
    <definedName name="_________________f5" localSheetId="7" hidden="1">{"'Sheet1'!$L$16"}</definedName>
    <definedName name="_________________f5" hidden="1">{"'Sheet1'!$L$16"}</definedName>
    <definedName name="_________________FOH2006" localSheetId="7" hidden="1">{#N/A,#N/A,FALSE,"TL";#N/A,#N/A,FALSE,"KK";#N/A,#N/A,FALSE,"TS";#N/A,#N/A,FALSE,"KW";#N/A,#N/A,FALSE,"LP";#N/A,#N/A,FALSE,"DC"}</definedName>
    <definedName name="_________________FOH2006" hidden="1">{#N/A,#N/A,FALSE,"TL";#N/A,#N/A,FALSE,"KK";#N/A,#N/A,FALSE,"TS";#N/A,#N/A,FALSE,"KW";#N/A,#N/A,FALSE,"LP";#N/A,#N/A,FALSE,"DC"}</definedName>
    <definedName name="_________________mar03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___NSO2" localSheetId="7" hidden="1">{"'Sheet1'!$L$16"}</definedName>
    <definedName name="_________________NSO2" hidden="1">{"'Sheet1'!$L$16"}</definedName>
    <definedName name="_________________T01" hidden="1">#REF!</definedName>
    <definedName name="________________a1" localSheetId="7" hidden="1">{"cashflow",#N/A,FALSE,"CASHFLOW "}</definedName>
    <definedName name="________________a1" hidden="1">{"cashflow",#N/A,FALSE,"CASHFLOW "}</definedName>
    <definedName name="________________a10" localSheetId="7" hidden="1">{"sales",#N/A,FALSE,"SALES"}</definedName>
    <definedName name="________________a10" hidden="1">{"sales",#N/A,FALSE,"SALES"}</definedName>
    <definedName name="________________a11" localSheetId="7" hidden="1">{"'Sheet1'!$L$16"}</definedName>
    <definedName name="________________a11" hidden="1">{"'Sheet1'!$L$16"}</definedName>
    <definedName name="________________a12" localSheetId="7" hidden="1">{"'Sheet1'!$L$16"}</definedName>
    <definedName name="________________a12" hidden="1">{"'Sheet1'!$L$16"}</definedName>
    <definedName name="____________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localSheetId="7" hidden="1">{"hilight1",#N/A,FALSE,"HILIGHT1"}</definedName>
    <definedName name="________________a2" hidden="1">{"hilight1",#N/A,FALSE,"HILIGHT1"}</definedName>
    <definedName name="________________a3" localSheetId="7" hidden="1">{"hilight2",#N/A,FALSE,"HILIGHT2"}</definedName>
    <definedName name="________________a3" hidden="1">{"hilight2",#N/A,FALSE,"HILIGHT2"}</definedName>
    <definedName name="________________a4" localSheetId="7" hidden="1">{"hilight3",#N/A,FALSE,"HILIGHT3"}</definedName>
    <definedName name="________________a4" hidden="1">{"hilight3",#N/A,FALSE,"HILIGHT3"}</definedName>
    <definedName name="________________a5" localSheetId="7" hidden="1">{"income",#N/A,FALSE,"INCOME"}</definedName>
    <definedName name="________________a5" hidden="1">{"income",#N/A,FALSE,"INCOME"}</definedName>
    <definedName name="________________a6" localSheetId="7" hidden="1">{"index",#N/A,FALSE,"INDEX"}</definedName>
    <definedName name="________________a6" hidden="1">{"index",#N/A,FALSE,"INDEX"}</definedName>
    <definedName name="________________a7" localSheetId="7" hidden="1">{"PRINT_EST",#N/A,FALSE,"ESTMON"}</definedName>
    <definedName name="________________a7" hidden="1">{"PRINT_EST",#N/A,FALSE,"ESTMON"}</definedName>
    <definedName name="________________a8" localSheetId="7" hidden="1">{"revsale",#N/A,FALSE,"REV-ยุพดี"}</definedName>
    <definedName name="________________a8" hidden="1">{"revsale",#N/A,FALSE,"REV-ยุพดี"}</definedName>
    <definedName name="________________a9" localSheetId="7" hidden="1">{"revable",#N/A,FALSE,"REVABLE"}</definedName>
    <definedName name="________________a9" hidden="1">{"revable",#N/A,FALSE,"REVABLE"}</definedName>
    <definedName name="________________f5" localSheetId="7" hidden="1">{"'Sheet1'!$L$16"}</definedName>
    <definedName name="________________f5" hidden="1">{"'Sheet1'!$L$16"}</definedName>
    <definedName name="________________gg1" localSheetId="7" hidden="1">{"'Sheet1'!$L$16"}</definedName>
    <definedName name="________________gg1" hidden="1">{"'Sheet1'!$L$16"}</definedName>
    <definedName name="________________h1" localSheetId="7" hidden="1">{"'Sheet1'!$L$16"}</definedName>
    <definedName name="________________h1" hidden="1">{"'Sheet1'!$L$16"}</definedName>
    <definedName name="________________h2" localSheetId="7" hidden="1">{"'Sheet1'!$L$16"}</definedName>
    <definedName name="________________h2" hidden="1">{"'Sheet1'!$L$16"}</definedName>
    <definedName name="________________huy1" localSheetId="7" hidden="1">{"'Sheet1'!$L$16"}</definedName>
    <definedName name="________________huy1" hidden="1">{"'Sheet1'!$L$16"}</definedName>
    <definedName name="________________KP300" localSheetId="7" hidden="1">{"level1",#N/A,FALSE,"1_LEV";"LEVEL1",#N/A,FALSE,"1_LEV"}</definedName>
    <definedName name="________________KP300" hidden="1">{"level1",#N/A,FALSE,"1_LEV";"LEVEL1",#N/A,FALSE,"1_LEV"}</definedName>
    <definedName name="________________NSO2" localSheetId="7" hidden="1">{"'Sheet1'!$L$16"}</definedName>
    <definedName name="________________NSO2" hidden="1">{"'Sheet1'!$L$16"}</definedName>
    <definedName name="________________nso3" localSheetId="7" hidden="1">{"'Sheet1'!$L$16"}</definedName>
    <definedName name="________________nso3" hidden="1">{"'Sheet1'!$L$16"}</definedName>
    <definedName name="________________PA3" localSheetId="7" hidden="1">{"'Sheet1'!$L$16"}</definedName>
    <definedName name="________________PA3" hidden="1">{"'Sheet1'!$L$16"}</definedName>
    <definedName name="________________T01" hidden="1">#REF!</definedName>
    <definedName name="________________thu1" localSheetId="7" hidden="1">{"'Sheet1'!$L$16"}</definedName>
    <definedName name="________________thu1" hidden="1">{"'Sheet1'!$L$16"}</definedName>
    <definedName name="________________thu2" localSheetId="7" hidden="1">{"'Sheet1'!$L$16"}</definedName>
    <definedName name="________________thu2" hidden="1">{"'Sheet1'!$L$16"}</definedName>
    <definedName name="________________thu4" localSheetId="7" hidden="1">{"'Sheet1'!$L$16"}</definedName>
    <definedName name="________________thu4" hidden="1">{"'Sheet1'!$L$16"}</definedName>
    <definedName name="________________thu5" localSheetId="7" hidden="1">{"'Sheet1'!$L$16"}</definedName>
    <definedName name="________________thu5" hidden="1">{"'Sheet1'!$L$16"}</definedName>
    <definedName name="_______________a1" localSheetId="7" hidden="1">{"cashflow",#N/A,FALSE,"CASHFLOW "}</definedName>
    <definedName name="_______________a1" hidden="1">{"cashflow",#N/A,FALSE,"CASHFLOW "}</definedName>
    <definedName name="_______________a10" localSheetId="7" hidden="1">{"sales",#N/A,FALSE,"SALES"}</definedName>
    <definedName name="_______________a10" hidden="1">{"sales",#N/A,FALSE,"SALES"}</definedName>
    <definedName name="_______________a11" localSheetId="7" hidden="1">{"'Sheet1'!$L$16"}</definedName>
    <definedName name="_______________a11" hidden="1">{"'Sheet1'!$L$16"}</definedName>
    <definedName name="_______________a12" localSheetId="7" hidden="1">{"'Sheet1'!$L$16"}</definedName>
    <definedName name="_______________a12" hidden="1">{"'Sheet1'!$L$16"}</definedName>
    <definedName name="_______________a133" localSheetId="7" hidden="1">{"revable",#N/A,FALSE,"REVABLE"}</definedName>
    <definedName name="_______________a133" hidden="1">{"revable",#N/A,FALSE,"REVABLE"}</definedName>
    <definedName name="_______________a2" localSheetId="7" hidden="1">{"hilight1",#N/A,FALSE,"HILIGHT1"}</definedName>
    <definedName name="_______________a2" hidden="1">{"hilight1",#N/A,FALSE,"HILIGHT1"}</definedName>
    <definedName name="_______________a3" localSheetId="7" hidden="1">{"hilight2",#N/A,FALSE,"HILIGHT2"}</definedName>
    <definedName name="_______________a3" hidden="1">{"hilight2",#N/A,FALSE,"HILIGHT2"}</definedName>
    <definedName name="_______________a4" localSheetId="7" hidden="1">{"hilight3",#N/A,FALSE,"HILIGHT3"}</definedName>
    <definedName name="_______________a4" hidden="1">{"hilight3",#N/A,FALSE,"HILIGHT3"}</definedName>
    <definedName name="_______________a5" localSheetId="7" hidden="1">{"income",#N/A,FALSE,"INCOME"}</definedName>
    <definedName name="_______________a5" hidden="1">{"income",#N/A,FALSE,"INCOME"}</definedName>
    <definedName name="_______________a51" localSheetId="7" hidden="1">{"income",#N/A,FALSE,"INCOME"}</definedName>
    <definedName name="_______________a51" hidden="1">{"income",#N/A,FALSE,"INCOME"}</definedName>
    <definedName name="_______________a6" localSheetId="7" hidden="1">{"index",#N/A,FALSE,"INDEX"}</definedName>
    <definedName name="_______________a6" hidden="1">{"index",#N/A,FALSE,"INDEX"}</definedName>
    <definedName name="_______________a7" localSheetId="7" hidden="1">{"PRINT_EST",#N/A,FALSE,"ESTMON"}</definedName>
    <definedName name="_______________a7" hidden="1">{"PRINT_EST",#N/A,FALSE,"ESTMON"}</definedName>
    <definedName name="_______________a8" localSheetId="7" hidden="1">{"revsale",#N/A,FALSE,"REV-ยุพดี"}</definedName>
    <definedName name="_______________a8" hidden="1">{"revsale",#N/A,FALSE,"REV-ยุพดี"}</definedName>
    <definedName name="_______________a9" localSheetId="7" hidden="1">{"revable",#N/A,FALSE,"REVABLE"}</definedName>
    <definedName name="_______________a9" hidden="1">{"revable",#N/A,FALSE,"REVABLE"}</definedName>
    <definedName name="_______________apr2" localSheetId="7" hidden="1">{"'Model'!$A$1:$N$53"}</definedName>
    <definedName name="_______________apr2" hidden="1">{"'Model'!$A$1:$N$53"}</definedName>
    <definedName name="_______________B1" localSheetId="7" hidden="1">{"PRINT_EST",#N/A,FALSE,"ESTMON"}</definedName>
    <definedName name="_______________B1" hidden="1">{"PRINT_EST",#N/A,FALSE,"ESTMON"}</definedName>
    <definedName name="_______________f5" localSheetId="7" hidden="1">{"'Sheet1'!$L$16"}</definedName>
    <definedName name="_______________f5" hidden="1">{"'Sheet1'!$L$16"}</definedName>
    <definedName name="_______________FOH2006" localSheetId="7" hidden="1">{#N/A,#N/A,FALSE,"TL";#N/A,#N/A,FALSE,"KK";#N/A,#N/A,FALSE,"TS";#N/A,#N/A,FALSE,"KW";#N/A,#N/A,FALSE,"LP";#N/A,#N/A,FALSE,"DC"}</definedName>
    <definedName name="_______________FOH2006" hidden="1">{#N/A,#N/A,FALSE,"TL";#N/A,#N/A,FALSE,"KK";#N/A,#N/A,FALSE,"TS";#N/A,#N/A,FALSE,"KW";#N/A,#N/A,FALSE,"LP";#N/A,#N/A,FALSE,"DC"}</definedName>
    <definedName name="_______________h2" localSheetId="7" hidden="1">{"'Model'!$A$1:$N$53"}</definedName>
    <definedName name="_______________h2" hidden="1">{"'Model'!$A$1:$N$53"}</definedName>
    <definedName name="_______________KP300" localSheetId="7" hidden="1">{"level1",#N/A,FALSE,"1_LEV";"LEVEL1",#N/A,FALSE,"1_LEV"}</definedName>
    <definedName name="_______________KP300" hidden="1">{"level1",#N/A,FALSE,"1_LEV";"LEVEL1",#N/A,FALSE,"1_LEV"}</definedName>
    <definedName name="_______________mar03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_NSO2" localSheetId="7" hidden="1">{"'Sheet1'!$L$16"}</definedName>
    <definedName name="_______________NSO2" hidden="1">{"'Sheet1'!$L$16"}</definedName>
    <definedName name="_______________T01" hidden="1">#REF!</definedName>
    <definedName name="______________a1" localSheetId="7" hidden="1">{"cashflow",#N/A,FALSE,"CASHFLOW "}</definedName>
    <definedName name="______________a1" hidden="1">{"cashflow",#N/A,FALSE,"CASHFLOW "}</definedName>
    <definedName name="______________a10" localSheetId="7" hidden="1">{"sales",#N/A,FALSE,"SALES"}</definedName>
    <definedName name="______________a10" hidden="1">{"sales",#N/A,FALSE,"SALES"}</definedName>
    <definedName name="______________a11" localSheetId="7" hidden="1">{"'Sheet1'!$L$16"}</definedName>
    <definedName name="______________a11" hidden="1">{"'Sheet1'!$L$16"}</definedName>
    <definedName name="______________a12" localSheetId="7" hidden="1">{"'Sheet1'!$L$16"}</definedName>
    <definedName name="______________a12" hidden="1">{"'Sheet1'!$L$16"}</definedName>
    <definedName name="__________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133" localSheetId="7" hidden="1">{"revable",#N/A,FALSE,"REVABLE"}</definedName>
    <definedName name="______________a133" hidden="1">{"revable",#N/A,FALSE,"REVABLE"}</definedName>
    <definedName name="______________a2" localSheetId="7" hidden="1">{"hilight1",#N/A,FALSE,"HILIGHT1"}</definedName>
    <definedName name="______________a2" hidden="1">{"hilight1",#N/A,FALSE,"HILIGHT1"}</definedName>
    <definedName name="______________a3" localSheetId="7" hidden="1">{"hilight2",#N/A,FALSE,"HILIGHT2"}</definedName>
    <definedName name="______________a3" hidden="1">{"hilight2",#N/A,FALSE,"HILIGHT2"}</definedName>
    <definedName name="______________a4" localSheetId="7" hidden="1">{"hilight3",#N/A,FALSE,"HILIGHT3"}</definedName>
    <definedName name="______________a4" hidden="1">{"hilight3",#N/A,FALSE,"HILIGHT3"}</definedName>
    <definedName name="______________a5" localSheetId="7" hidden="1">{"income",#N/A,FALSE,"INCOME"}</definedName>
    <definedName name="______________a5" hidden="1">{"income",#N/A,FALSE,"INCOME"}</definedName>
    <definedName name="______________a51" localSheetId="7" hidden="1">{"income",#N/A,FALSE,"INCOME"}</definedName>
    <definedName name="______________a51" hidden="1">{"income",#N/A,FALSE,"INCOME"}</definedName>
    <definedName name="______________a6" localSheetId="7" hidden="1">{"index",#N/A,FALSE,"INDEX"}</definedName>
    <definedName name="______________a6" hidden="1">{"index",#N/A,FALSE,"INDEX"}</definedName>
    <definedName name="______________a7" localSheetId="7" hidden="1">{"PRINT_EST",#N/A,FALSE,"ESTMON"}</definedName>
    <definedName name="______________a7" hidden="1">{"PRINT_EST",#N/A,FALSE,"ESTMON"}</definedName>
    <definedName name="______________a8" localSheetId="7" hidden="1">{"revsale",#N/A,FALSE,"REV-ยุพดี"}</definedName>
    <definedName name="______________a8" hidden="1">{"revsale",#N/A,FALSE,"REV-ยุพดี"}</definedName>
    <definedName name="______________a9" localSheetId="7" hidden="1">{"revable",#N/A,FALSE,"REVABLE"}</definedName>
    <definedName name="______________a9" hidden="1">{"revable",#N/A,FALSE,"REVABLE"}</definedName>
    <definedName name="______________apr2" localSheetId="7" hidden="1">{"'Model'!$A$1:$N$53"}</definedName>
    <definedName name="______________apr2" hidden="1">{"'Model'!$A$1:$N$53"}</definedName>
    <definedName name="______________B1" localSheetId="7" hidden="1">{"PRINT_EST",#N/A,FALSE,"ESTMON"}</definedName>
    <definedName name="______________B1" hidden="1">{"PRINT_EST",#N/A,FALSE,"ESTMON"}</definedName>
    <definedName name="______________f5" localSheetId="7" hidden="1">{"'Sheet1'!$L$16"}</definedName>
    <definedName name="______________f5" hidden="1">{"'Sheet1'!$L$16"}</definedName>
    <definedName name="______________FOH2006" localSheetId="7" hidden="1">{#N/A,#N/A,FALSE,"TL";#N/A,#N/A,FALSE,"KK";#N/A,#N/A,FALSE,"TS";#N/A,#N/A,FALSE,"KW";#N/A,#N/A,FALSE,"LP";#N/A,#N/A,FALSE,"DC"}</definedName>
    <definedName name="______________FOH2006" hidden="1">{#N/A,#N/A,FALSE,"TL";#N/A,#N/A,FALSE,"KK";#N/A,#N/A,FALSE,"TS";#N/A,#N/A,FALSE,"KW";#N/A,#N/A,FALSE,"LP";#N/A,#N/A,FALSE,"DC"}</definedName>
    <definedName name="______________gg1" localSheetId="7" hidden="1">{"'Sheet1'!$L$16"}</definedName>
    <definedName name="______________gg1" hidden="1">{"'Sheet1'!$L$16"}</definedName>
    <definedName name="______________h1" localSheetId="7" hidden="1">{"'Sheet1'!$L$16"}</definedName>
    <definedName name="______________h1" hidden="1">{"'Sheet1'!$L$16"}</definedName>
    <definedName name="______________h2" localSheetId="7" hidden="1">{"'Sheet1'!$L$16"}</definedName>
    <definedName name="______________h2" hidden="1">{"'Sheet1'!$L$16"}</definedName>
    <definedName name="______________huy1" localSheetId="7" hidden="1">{"'Sheet1'!$L$16"}</definedName>
    <definedName name="______________huy1" hidden="1">{"'Sheet1'!$L$16"}</definedName>
    <definedName name="______________KP300" localSheetId="7" hidden="1">{"level1",#N/A,FALSE,"1_LEV";"LEVEL1",#N/A,FALSE,"1_LEV"}</definedName>
    <definedName name="______________KP300" hidden="1">{"level1",#N/A,FALSE,"1_LEV";"LEVEL1",#N/A,FALSE,"1_LEV"}</definedName>
    <definedName name="______________mar03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NSO2" localSheetId="7" hidden="1">{"'Sheet1'!$L$16"}</definedName>
    <definedName name="______________NSO2" hidden="1">{"'Sheet1'!$L$16"}</definedName>
    <definedName name="______________nso3" localSheetId="7" hidden="1">{"'Sheet1'!$L$16"}</definedName>
    <definedName name="______________nso3" hidden="1">{"'Sheet1'!$L$16"}</definedName>
    <definedName name="______________PA3" localSheetId="7" hidden="1">{"'Sheet1'!$L$16"}</definedName>
    <definedName name="______________PA3" hidden="1">{"'Sheet1'!$L$16"}</definedName>
    <definedName name="______________T01" hidden="1">#REF!</definedName>
    <definedName name="______________thu1" localSheetId="7" hidden="1">{"'Sheet1'!$L$16"}</definedName>
    <definedName name="______________thu1" hidden="1">{"'Sheet1'!$L$16"}</definedName>
    <definedName name="______________thu2" localSheetId="7" hidden="1">{"'Sheet1'!$L$16"}</definedName>
    <definedName name="______________thu2" hidden="1">{"'Sheet1'!$L$16"}</definedName>
    <definedName name="______________thu4" localSheetId="7" hidden="1">{"'Sheet1'!$L$16"}</definedName>
    <definedName name="______________thu4" hidden="1">{"'Sheet1'!$L$16"}</definedName>
    <definedName name="______________thu5" localSheetId="7" hidden="1">{"'Sheet1'!$L$16"}</definedName>
    <definedName name="______________thu5" hidden="1">{"'Sheet1'!$L$16"}</definedName>
    <definedName name="______________xlfn.BAHTTEXT" hidden="1">#NAME?</definedName>
    <definedName name="_____________a1" localSheetId="7" hidden="1">{"cashflow",#N/A,FALSE,"CASHFLOW "}</definedName>
    <definedName name="_____________a1" hidden="1">{"cashflow",#N/A,FALSE,"CASHFLOW "}</definedName>
    <definedName name="_____________a10" localSheetId="7" hidden="1">{"sales",#N/A,FALSE,"SALES"}</definedName>
    <definedName name="_____________a10" hidden="1">{"sales",#N/A,FALSE,"SALES"}</definedName>
    <definedName name="_____________a11" localSheetId="7" hidden="1">{"'Sheet1'!$L$16"}</definedName>
    <definedName name="_____________a11" hidden="1">{"'Sheet1'!$L$16"}</definedName>
    <definedName name="_____________a12" localSheetId="7" hidden="1">{"'Sheet1'!$L$16"}</definedName>
    <definedName name="_____________a12" hidden="1">{"'Sheet1'!$L$16"}</definedName>
    <definedName name="_________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133" localSheetId="7" hidden="1">{"revable",#N/A,FALSE,"REVABLE"}</definedName>
    <definedName name="_____________a133" hidden="1">{"revable",#N/A,FALSE,"REVABLE"}</definedName>
    <definedName name="_____________a2" localSheetId="7" hidden="1">{"hilight1",#N/A,FALSE,"HILIGHT1"}</definedName>
    <definedName name="_____________a2" hidden="1">{"hilight1",#N/A,FALSE,"HILIGHT1"}</definedName>
    <definedName name="_____________a3" localSheetId="7" hidden="1">{"hilight2",#N/A,FALSE,"HILIGHT2"}</definedName>
    <definedName name="_____________a3" hidden="1">{"hilight2",#N/A,FALSE,"HILIGHT2"}</definedName>
    <definedName name="_____________a4" localSheetId="7" hidden="1">{"hilight3",#N/A,FALSE,"HILIGHT3"}</definedName>
    <definedName name="_____________a4" hidden="1">{"hilight3",#N/A,FALSE,"HILIGHT3"}</definedName>
    <definedName name="_____________a5" localSheetId="7" hidden="1">{"income",#N/A,FALSE,"INCOME"}</definedName>
    <definedName name="_____________a5" hidden="1">{"income",#N/A,FALSE,"INCOME"}</definedName>
    <definedName name="_____________a51" localSheetId="7" hidden="1">{"income",#N/A,FALSE,"INCOME"}</definedName>
    <definedName name="_____________a51" hidden="1">{"income",#N/A,FALSE,"INCOME"}</definedName>
    <definedName name="_____________a6" localSheetId="7" hidden="1">{"index",#N/A,FALSE,"INDEX"}</definedName>
    <definedName name="_____________a6" hidden="1">{"index",#N/A,FALSE,"INDEX"}</definedName>
    <definedName name="_____________a7" localSheetId="7" hidden="1">{"PRINT_EST",#N/A,FALSE,"ESTMON"}</definedName>
    <definedName name="_____________a7" hidden="1">{"PRINT_EST",#N/A,FALSE,"ESTMON"}</definedName>
    <definedName name="_____________a8" localSheetId="7" hidden="1">{"revsale",#N/A,FALSE,"REV-ยุพดี"}</definedName>
    <definedName name="_____________a8" hidden="1">{"revsale",#N/A,FALSE,"REV-ยุพดี"}</definedName>
    <definedName name="_____________a9" localSheetId="7" hidden="1">{"revable",#N/A,FALSE,"REVABLE"}</definedName>
    <definedName name="_____________a9" hidden="1">{"revable",#N/A,FALSE,"REVABLE"}</definedName>
    <definedName name="_____________apr2" localSheetId="7" hidden="1">{"'Model'!$A$1:$N$53"}</definedName>
    <definedName name="_____________apr2" hidden="1">{"'Model'!$A$1:$N$53"}</definedName>
    <definedName name="_____________B1" localSheetId="7" hidden="1">{"PRINT_EST",#N/A,FALSE,"ESTMON"}</definedName>
    <definedName name="_____________B1" hidden="1">{"PRINT_EST",#N/A,FALSE,"ESTMON"}</definedName>
    <definedName name="_____________f5" localSheetId="7" hidden="1">{"'Sheet1'!$L$16"}</definedName>
    <definedName name="_____________f5" hidden="1">{"'Sheet1'!$L$16"}</definedName>
    <definedName name="_____________FOH2006" localSheetId="7" hidden="1">{#N/A,#N/A,FALSE,"TL";#N/A,#N/A,FALSE,"KK";#N/A,#N/A,FALSE,"TS";#N/A,#N/A,FALSE,"KW";#N/A,#N/A,FALSE,"LP";#N/A,#N/A,FALSE,"DC"}</definedName>
    <definedName name="_____________FOH2006" hidden="1">{#N/A,#N/A,FALSE,"TL";#N/A,#N/A,FALSE,"KK";#N/A,#N/A,FALSE,"TS";#N/A,#N/A,FALSE,"KW";#N/A,#N/A,FALSE,"LP";#N/A,#N/A,FALSE,"DC"}</definedName>
    <definedName name="_____________gg1" localSheetId="7" hidden="1">{"'Sheet1'!$L$16"}</definedName>
    <definedName name="_____________gg1" hidden="1">{"'Sheet1'!$L$16"}</definedName>
    <definedName name="_____________h1" localSheetId="7" hidden="1">{"'Sheet1'!$L$16"}</definedName>
    <definedName name="_____________h1" hidden="1">{"'Sheet1'!$L$16"}</definedName>
    <definedName name="_____________h2" localSheetId="7" hidden="1">{"'Sheet1'!$L$16"}</definedName>
    <definedName name="_____________h2" hidden="1">{"'Sheet1'!$L$16"}</definedName>
    <definedName name="_____________huy1" localSheetId="7" hidden="1">{"'Sheet1'!$L$16"}</definedName>
    <definedName name="_____________huy1" hidden="1">{"'Sheet1'!$L$16"}</definedName>
    <definedName name="_____________KP300" localSheetId="7" hidden="1">{"level1",#N/A,FALSE,"1_LEV";"LEVEL1",#N/A,FALSE,"1_LEV"}</definedName>
    <definedName name="_____________KP300" hidden="1">{"level1",#N/A,FALSE,"1_LEV";"LEVEL1",#N/A,FALSE,"1_LEV"}</definedName>
    <definedName name="_____________mar03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NSO2" localSheetId="7" hidden="1">{"'Sheet1'!$L$16"}</definedName>
    <definedName name="_____________NSO2" hidden="1">{"'Sheet1'!$L$16"}</definedName>
    <definedName name="_____________nso3" localSheetId="7" hidden="1">{"'Sheet1'!$L$16"}</definedName>
    <definedName name="_____________nso3" hidden="1">{"'Sheet1'!$L$16"}</definedName>
    <definedName name="_____________PA3" localSheetId="7" hidden="1">{"'Sheet1'!$L$16"}</definedName>
    <definedName name="_____________PA3" hidden="1">{"'Sheet1'!$L$16"}</definedName>
    <definedName name="_____________T01" hidden="1">#REF!</definedName>
    <definedName name="_____________thu1" localSheetId="7" hidden="1">{"'Sheet1'!$L$16"}</definedName>
    <definedName name="_____________thu1" hidden="1">{"'Sheet1'!$L$16"}</definedName>
    <definedName name="_____________thu2" localSheetId="7" hidden="1">{"'Sheet1'!$L$16"}</definedName>
    <definedName name="_____________thu2" hidden="1">{"'Sheet1'!$L$16"}</definedName>
    <definedName name="_____________thu4" localSheetId="7" hidden="1">{"'Sheet1'!$L$16"}</definedName>
    <definedName name="_____________thu4" hidden="1">{"'Sheet1'!$L$16"}</definedName>
    <definedName name="_____________thu5" localSheetId="7" hidden="1">{"'Sheet1'!$L$16"}</definedName>
    <definedName name="_____________thu5" hidden="1">{"'Sheet1'!$L$16"}</definedName>
    <definedName name="_____________xlfn.BAHTTEXT" hidden="1">#NAME?</definedName>
    <definedName name="____________a1" localSheetId="7" hidden="1">{"cashflow",#N/A,FALSE,"CASHFLOW "}</definedName>
    <definedName name="____________a1" hidden="1">{"cashflow",#N/A,FALSE,"CASHFLOW "}</definedName>
    <definedName name="____________a10" localSheetId="7" hidden="1">{"sales",#N/A,FALSE,"SALES"}</definedName>
    <definedName name="____________a10" hidden="1">{"sales",#N/A,FALSE,"SALES"}</definedName>
    <definedName name="____________a11" localSheetId="7" hidden="1">{"'Sheet1'!$L$16"}</definedName>
    <definedName name="____________a11" hidden="1">{"'Sheet1'!$L$16"}</definedName>
    <definedName name="____________a12" localSheetId="7" hidden="1">{"'Sheet1'!$L$16"}</definedName>
    <definedName name="____________a12" hidden="1">{"'Sheet1'!$L$16"}</definedName>
    <definedName name="________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133" localSheetId="7" hidden="1">{"revable",#N/A,FALSE,"REVABLE"}</definedName>
    <definedName name="____________a133" hidden="1">{"revable",#N/A,FALSE,"REVABLE"}</definedName>
    <definedName name="____________a2" localSheetId="7" hidden="1">{"hilight1",#N/A,FALSE,"HILIGHT1"}</definedName>
    <definedName name="____________a2" hidden="1">{"hilight1",#N/A,FALSE,"HILIGHT1"}</definedName>
    <definedName name="____________a3" localSheetId="7" hidden="1">{"hilight2",#N/A,FALSE,"HILIGHT2"}</definedName>
    <definedName name="____________a3" hidden="1">{"hilight2",#N/A,FALSE,"HILIGHT2"}</definedName>
    <definedName name="____________a4" localSheetId="7" hidden="1">{"hilight3",#N/A,FALSE,"HILIGHT3"}</definedName>
    <definedName name="____________a4" hidden="1">{"hilight3",#N/A,FALSE,"HILIGHT3"}</definedName>
    <definedName name="____________a5" localSheetId="7" hidden="1">{"income",#N/A,FALSE,"INCOME"}</definedName>
    <definedName name="____________a5" hidden="1">{"income",#N/A,FALSE,"INCOME"}</definedName>
    <definedName name="____________a51" localSheetId="7" hidden="1">{"income",#N/A,FALSE,"INCOME"}</definedName>
    <definedName name="____________a51" hidden="1">{"income",#N/A,FALSE,"INCOME"}</definedName>
    <definedName name="____________a6" localSheetId="7" hidden="1">{"index",#N/A,FALSE,"INDEX"}</definedName>
    <definedName name="____________a6" hidden="1">{"index",#N/A,FALSE,"INDEX"}</definedName>
    <definedName name="____________a7" localSheetId="7" hidden="1">{"PRINT_EST",#N/A,FALSE,"ESTMON"}</definedName>
    <definedName name="____________a7" hidden="1">{"PRINT_EST",#N/A,FALSE,"ESTMON"}</definedName>
    <definedName name="____________a8" localSheetId="7" hidden="1">{"revsale",#N/A,FALSE,"REV-ยุพดี"}</definedName>
    <definedName name="____________a8" hidden="1">{"revsale",#N/A,FALSE,"REV-ยุพดี"}</definedName>
    <definedName name="____________a9" localSheetId="7" hidden="1">{"revable",#N/A,FALSE,"REVABLE"}</definedName>
    <definedName name="____________a9" hidden="1">{"revable",#N/A,FALSE,"REVABLE"}</definedName>
    <definedName name="____________apr2" localSheetId="7" hidden="1">{"'Model'!$A$1:$N$53"}</definedName>
    <definedName name="____________apr2" hidden="1">{"'Model'!$A$1:$N$53"}</definedName>
    <definedName name="____________B1" localSheetId="7" hidden="1">{"PRINT_EST",#N/A,FALSE,"ESTMON"}</definedName>
    <definedName name="____________B1" hidden="1">{"PRINT_EST",#N/A,FALSE,"ESTMON"}</definedName>
    <definedName name="____________f5" localSheetId="7" hidden="1">{"'Sheet1'!$L$16"}</definedName>
    <definedName name="____________f5" hidden="1">{"'Sheet1'!$L$16"}</definedName>
    <definedName name="____________gg1" localSheetId="7" hidden="1">{"'Sheet1'!$L$16"}</definedName>
    <definedName name="____________gg1" hidden="1">{"'Sheet1'!$L$16"}</definedName>
    <definedName name="____________h1" localSheetId="7" hidden="1">{"'Sheet1'!$L$16"}</definedName>
    <definedName name="____________h1" hidden="1">{"'Sheet1'!$L$16"}</definedName>
    <definedName name="____________h2" localSheetId="7" hidden="1">{"'Sheet1'!$L$16"}</definedName>
    <definedName name="____________h2" hidden="1">{"'Sheet1'!$L$16"}</definedName>
    <definedName name="____________huy1" localSheetId="7" hidden="1">{"'Sheet1'!$L$16"}</definedName>
    <definedName name="____________huy1" hidden="1">{"'Sheet1'!$L$16"}</definedName>
    <definedName name="____________KP300" localSheetId="7" hidden="1">{"level1",#N/A,FALSE,"1_LEV";"LEVEL1",#N/A,FALSE,"1_LEV"}</definedName>
    <definedName name="____________KP300" hidden="1">{"level1",#N/A,FALSE,"1_LEV";"LEVEL1",#N/A,FALSE,"1_LEV"}</definedName>
    <definedName name="____________mar03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NSO2" localSheetId="7" hidden="1">{"'Sheet1'!$L$16"}</definedName>
    <definedName name="____________NSO2" hidden="1">{"'Sheet1'!$L$16"}</definedName>
    <definedName name="____________nso3" localSheetId="7" hidden="1">{"'Sheet1'!$L$16"}</definedName>
    <definedName name="____________nso3" hidden="1">{"'Sheet1'!$L$16"}</definedName>
    <definedName name="____________PA3" localSheetId="7" hidden="1">{"'Sheet1'!$L$16"}</definedName>
    <definedName name="____________PA3" hidden="1">{"'Sheet1'!$L$16"}</definedName>
    <definedName name="____________T01" hidden="1">#REF!</definedName>
    <definedName name="____________thu1" localSheetId="7" hidden="1">{"'Sheet1'!$L$16"}</definedName>
    <definedName name="____________thu1" hidden="1">{"'Sheet1'!$L$16"}</definedName>
    <definedName name="____________thu2" localSheetId="7" hidden="1">{"'Sheet1'!$L$16"}</definedName>
    <definedName name="____________thu2" hidden="1">{"'Sheet1'!$L$16"}</definedName>
    <definedName name="____________thu4" localSheetId="7" hidden="1">{"'Sheet1'!$L$16"}</definedName>
    <definedName name="____________thu4" hidden="1">{"'Sheet1'!$L$16"}</definedName>
    <definedName name="____________thu5" localSheetId="7" hidden="1">{"'Sheet1'!$L$16"}</definedName>
    <definedName name="____________thu5" hidden="1">{"'Sheet1'!$L$16"}</definedName>
    <definedName name="____________xlfn.BAHTTEXT" hidden="1">#NAME?</definedName>
    <definedName name="___________a1" localSheetId="7" hidden="1">{"cashflow",#N/A,FALSE,"CASHFLOW "}</definedName>
    <definedName name="___________a1" hidden="1">{"cashflow",#N/A,FALSE,"CASHFLOW "}</definedName>
    <definedName name="___________a10" localSheetId="7" hidden="1">{"sales",#N/A,FALSE,"SALES"}</definedName>
    <definedName name="___________a10" hidden="1">{"sales",#N/A,FALSE,"SALES"}</definedName>
    <definedName name="___________a11" localSheetId="7" hidden="1">{"'Sheet1'!$L$16"}</definedName>
    <definedName name="___________a11" hidden="1">{"'Sheet1'!$L$16"}</definedName>
    <definedName name="___________a12" localSheetId="7" hidden="1">{"'Sheet1'!$L$16"}</definedName>
    <definedName name="___________a12" hidden="1">{"'Sheet1'!$L$16"}</definedName>
    <definedName name="___________a133" localSheetId="7" hidden="1">{"revable",#N/A,FALSE,"REVABLE"}</definedName>
    <definedName name="___________a133" hidden="1">{"revable",#N/A,FALSE,"REVABLE"}</definedName>
    <definedName name="___________a2" localSheetId="7" hidden="1">{"hilight1",#N/A,FALSE,"HILIGHT1"}</definedName>
    <definedName name="___________a2" hidden="1">{"hilight1",#N/A,FALSE,"HILIGHT1"}</definedName>
    <definedName name="___________a3" localSheetId="7" hidden="1">{"hilight2",#N/A,FALSE,"HILIGHT2"}</definedName>
    <definedName name="___________a3" hidden="1">{"hilight2",#N/A,FALSE,"HILIGHT2"}</definedName>
    <definedName name="___________a4" localSheetId="7" hidden="1">{"hilight3",#N/A,FALSE,"HILIGHT3"}</definedName>
    <definedName name="___________a4" hidden="1">{"hilight3",#N/A,FALSE,"HILIGHT3"}</definedName>
    <definedName name="___________a5" localSheetId="7" hidden="1">{"income",#N/A,FALSE,"INCOME"}</definedName>
    <definedName name="___________a5" hidden="1">{"income",#N/A,FALSE,"INCOME"}</definedName>
    <definedName name="___________a51" localSheetId="7" hidden="1">{"income",#N/A,FALSE,"INCOME"}</definedName>
    <definedName name="___________a51" hidden="1">{"income",#N/A,FALSE,"INCOME"}</definedName>
    <definedName name="___________a6" localSheetId="7" hidden="1">{"index",#N/A,FALSE,"INDEX"}</definedName>
    <definedName name="___________a6" hidden="1">{"index",#N/A,FALSE,"INDEX"}</definedName>
    <definedName name="___________a7" localSheetId="7" hidden="1">{"PRINT_EST",#N/A,FALSE,"ESTMON"}</definedName>
    <definedName name="___________a7" hidden="1">{"PRINT_EST",#N/A,FALSE,"ESTMON"}</definedName>
    <definedName name="___________a8" localSheetId="7" hidden="1">{"revsale",#N/A,FALSE,"REV-ยุพดี"}</definedName>
    <definedName name="___________a8" hidden="1">{"revsale",#N/A,FALSE,"REV-ยุพดี"}</definedName>
    <definedName name="___________a9" localSheetId="7" hidden="1">{"revable",#N/A,FALSE,"REVABLE"}</definedName>
    <definedName name="___________a9" hidden="1">{"revable",#N/A,FALSE,"REVABLE"}</definedName>
    <definedName name="___________B1" localSheetId="7" hidden="1">{"PRINT_EST",#N/A,FALSE,"ESTMON"}</definedName>
    <definedName name="___________B1" hidden="1">{"PRINT_EST",#N/A,FALSE,"ESTMON"}</definedName>
    <definedName name="___________f5" localSheetId="7" hidden="1">{"'Sheet1'!$L$16"}</definedName>
    <definedName name="___________f5" hidden="1">{"'Sheet1'!$L$16"}</definedName>
    <definedName name="___________FOH2006" localSheetId="7" hidden="1">{#N/A,#N/A,FALSE,"TL";#N/A,#N/A,FALSE,"KK";#N/A,#N/A,FALSE,"TS";#N/A,#N/A,FALSE,"KW";#N/A,#N/A,FALSE,"LP";#N/A,#N/A,FALSE,"DC"}</definedName>
    <definedName name="___________FOH2006" localSheetId="0" hidden="1">{#N/A,#N/A,FALSE,"TL";#N/A,#N/A,FALSE,"KK";#N/A,#N/A,FALSE,"TS";#N/A,#N/A,FALSE,"KW";#N/A,#N/A,FALSE,"LP";#N/A,#N/A,FALSE,"DC"}</definedName>
    <definedName name="___________FOH2006" hidden="1">{#N/A,#N/A,FALSE,"TL";#N/A,#N/A,FALSE,"KK";#N/A,#N/A,FALSE,"TS";#N/A,#N/A,FALSE,"KW";#N/A,#N/A,FALSE,"LP";#N/A,#N/A,FALSE,"DC"}</definedName>
    <definedName name="___________KP300" localSheetId="7" hidden="1">{"level1",#N/A,FALSE,"1_LEV";"LEVEL1",#N/A,FALSE,"1_LEV"}</definedName>
    <definedName name="___________KP300" hidden="1">{"level1",#N/A,FALSE,"1_LEV";"LEVEL1",#N/A,FALSE,"1_LEV"}</definedName>
    <definedName name="___________mar03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nat2" localSheetId="7" hidden="1">{#N/A,#N/A,FALSE,"Assessment";#N/A,#N/A,FALSE,"Staffing";#N/A,#N/A,FALSE,"Hires";#N/A,#N/A,FALSE,"Assumptions"}</definedName>
    <definedName name="___________nat2" hidden="1">{#N/A,#N/A,FALSE,"Assessment";#N/A,#N/A,FALSE,"Staffing";#N/A,#N/A,FALSE,"Hires";#N/A,#N/A,FALSE,"Assumptions"}</definedName>
    <definedName name="___________nat3" localSheetId="7" hidden="1">{#N/A,#N/A,FALSE,"Assessment";#N/A,#N/A,FALSE,"Staffing";#N/A,#N/A,FALSE,"Hires";#N/A,#N/A,FALSE,"Assumptions"}</definedName>
    <definedName name="___________nat3" hidden="1">{#N/A,#N/A,FALSE,"Assessment";#N/A,#N/A,FALSE,"Staffing";#N/A,#N/A,FALSE,"Hires";#N/A,#N/A,FALSE,"Assumptions"}</definedName>
    <definedName name="___________NSO2" localSheetId="7" hidden="1">{"'Sheet1'!$L$16"}</definedName>
    <definedName name="___________NSO2" hidden="1">{"'Sheet1'!$L$16"}</definedName>
    <definedName name="___________PA3" localSheetId="7" hidden="1">{"'Sheet1'!$L$16"}</definedName>
    <definedName name="___________PA3" hidden="1">{"'Sheet1'!$L$16"}</definedName>
    <definedName name="___________T01" hidden="1">#REF!</definedName>
    <definedName name="___________xlfn.BAHTTEXT" hidden="1">#NAME?</definedName>
    <definedName name="__________a1" localSheetId="7" hidden="1">{"cashflow",#N/A,FALSE,"CASHFLOW "}</definedName>
    <definedName name="__________a1" localSheetId="0" hidden="1">{"cashflow",#N/A,FALSE,"CASHFLOW "}</definedName>
    <definedName name="__________a1" hidden="1">{"cashflow",#N/A,FALSE,"CASHFLOW "}</definedName>
    <definedName name="__________a10" localSheetId="7" hidden="1">{"sales",#N/A,FALSE,"SALES"}</definedName>
    <definedName name="__________a10" localSheetId="0" hidden="1">{"sales",#N/A,FALSE,"SALES"}</definedName>
    <definedName name="__________a10" hidden="1">{"sales",#N/A,FALSE,"SALES"}</definedName>
    <definedName name="__________a11" localSheetId="7" hidden="1">{"'Sheet1'!$L$16"}</definedName>
    <definedName name="__________a11" hidden="1">{"'Sheet1'!$L$16"}</definedName>
    <definedName name="__________a12" localSheetId="7" hidden="1">{"'Sheet1'!$L$16"}</definedName>
    <definedName name="__________a12" hidden="1">{"'Sheet1'!$L$16"}</definedName>
    <definedName name="__________a133" localSheetId="7" hidden="1">{"revable",#N/A,FALSE,"REVABLE"}</definedName>
    <definedName name="__________a133" hidden="1">{"revable",#N/A,FALSE,"REVABLE"}</definedName>
    <definedName name="__________a2" localSheetId="7" hidden="1">{"hilight1",#N/A,FALSE,"HILIGHT1"}</definedName>
    <definedName name="__________a2" localSheetId="0" hidden="1">{"hilight1",#N/A,FALSE,"HILIGHT1"}</definedName>
    <definedName name="__________a2" hidden="1">{"hilight1",#N/A,FALSE,"HILIGHT1"}</definedName>
    <definedName name="__________a3" localSheetId="7" hidden="1">{"hilight2",#N/A,FALSE,"HILIGHT2"}</definedName>
    <definedName name="__________a3" localSheetId="0" hidden="1">{"hilight2",#N/A,FALSE,"HILIGHT2"}</definedName>
    <definedName name="__________a3" hidden="1">{"hilight2",#N/A,FALSE,"HILIGHT2"}</definedName>
    <definedName name="__________a4" localSheetId="7" hidden="1">{"hilight3",#N/A,FALSE,"HILIGHT3"}</definedName>
    <definedName name="__________a4" localSheetId="0" hidden="1">{"hilight3",#N/A,FALSE,"HILIGHT3"}</definedName>
    <definedName name="__________a4" hidden="1">{"hilight3",#N/A,FALSE,"HILIGHT3"}</definedName>
    <definedName name="__________a5" localSheetId="7" hidden="1">{"income",#N/A,FALSE,"INCOME"}</definedName>
    <definedName name="__________a5" localSheetId="0" hidden="1">{"income",#N/A,FALSE,"INCOME"}</definedName>
    <definedName name="__________a5" hidden="1">{"income",#N/A,FALSE,"INCOME"}</definedName>
    <definedName name="__________a51" localSheetId="7" hidden="1">{"income",#N/A,FALSE,"INCOME"}</definedName>
    <definedName name="__________a51" hidden="1">{"income",#N/A,FALSE,"INCOME"}</definedName>
    <definedName name="__________a6" localSheetId="7" hidden="1">{"index",#N/A,FALSE,"INDEX"}</definedName>
    <definedName name="__________a6" localSheetId="0" hidden="1">{"index",#N/A,FALSE,"INDEX"}</definedName>
    <definedName name="__________a6" hidden="1">{"index",#N/A,FALSE,"INDEX"}</definedName>
    <definedName name="__________a7" localSheetId="7" hidden="1">{"PRINT_EST",#N/A,FALSE,"ESTMON"}</definedName>
    <definedName name="__________a7" localSheetId="0" hidden="1">{"PRINT_EST",#N/A,FALSE,"ESTMON"}</definedName>
    <definedName name="__________a7" hidden="1">{"PRINT_EST",#N/A,FALSE,"ESTMON"}</definedName>
    <definedName name="__________a8" localSheetId="7" hidden="1">{"revsale",#N/A,FALSE,"REV-ยุพดี"}</definedName>
    <definedName name="__________a8" localSheetId="0" hidden="1">{"revsale",#N/A,FALSE,"REV-ยุพดี"}</definedName>
    <definedName name="__________a8" hidden="1">{"revsale",#N/A,FALSE,"REV-ยุพดี"}</definedName>
    <definedName name="__________a9" localSheetId="7" hidden="1">{"revable",#N/A,FALSE,"REVABLE"}</definedName>
    <definedName name="__________a9" localSheetId="0" hidden="1">{"revable",#N/A,FALSE,"REVABLE"}</definedName>
    <definedName name="__________a9" hidden="1">{"revable",#N/A,FALSE,"REVABLE"}</definedName>
    <definedName name="__________apr2" localSheetId="7" hidden="1">{"'Model'!$A$1:$N$53"}</definedName>
    <definedName name="__________apr2" hidden="1">{"'Model'!$A$1:$N$53"}</definedName>
    <definedName name="__________b1" localSheetId="7" hidden="1">{"'Sheet1'!$L$16"}</definedName>
    <definedName name="__________b1" hidden="1">{"'Sheet1'!$L$16"}</definedName>
    <definedName name="__________b3" localSheetId="7" hidden="1">{"'Sheet1'!$L$16"}</definedName>
    <definedName name="__________b3" hidden="1">{"'Sheet1'!$L$16"}</definedName>
    <definedName name="__________b4" localSheetId="7" hidden="1">{"'Sheet1'!$L$16"}</definedName>
    <definedName name="__________b4" hidden="1">{"'Sheet1'!$L$16"}</definedName>
    <definedName name="__________b5" localSheetId="7" hidden="1">{"'Sheet1'!$L$16"}</definedName>
    <definedName name="__________b5" hidden="1">{"'Sheet1'!$L$16"}</definedName>
    <definedName name="__________b6" localSheetId="7" hidden="1">{"'Sheet1'!$L$16"}</definedName>
    <definedName name="__________b6" hidden="1">{"'Sheet1'!$L$16"}</definedName>
    <definedName name="__________b7" localSheetId="7" hidden="1">{#N/A,#N/A,FALSE,"Chi tiÆt"}</definedName>
    <definedName name="__________b7" hidden="1">{#N/A,#N/A,FALSE,"Chi tiÆt"}</definedName>
    <definedName name="__________e1" localSheetId="7" hidden="1">{"'Sheet1'!$L$16"}</definedName>
    <definedName name="__________e1" hidden="1">{"'Sheet1'!$L$16"}</definedName>
    <definedName name="__________e2" localSheetId="7" hidden="1">{"'Sheet1'!$L$16"}</definedName>
    <definedName name="__________e2" hidden="1">{"'Sheet1'!$L$16"}</definedName>
    <definedName name="__________e4" localSheetId="7" hidden="1">{"'Sheet1'!$L$16"}</definedName>
    <definedName name="__________e4" hidden="1">{"'Sheet1'!$L$16"}</definedName>
    <definedName name="__________e5" localSheetId="7" hidden="1">{"'Sheet1'!$L$16"}</definedName>
    <definedName name="__________e5" hidden="1">{"'Sheet1'!$L$16"}</definedName>
    <definedName name="__________e6" localSheetId="7" hidden="1">{"'Sheet1'!$L$16"}</definedName>
    <definedName name="__________e6" hidden="1">{"'Sheet1'!$L$16"}</definedName>
    <definedName name="__________e7" localSheetId="7" hidden="1">{"'Sheet1'!$L$16"}</definedName>
    <definedName name="__________e7" hidden="1">{"'Sheet1'!$L$16"}</definedName>
    <definedName name="__________e8" localSheetId="7" hidden="1">{#N/A,#N/A,FALSE,"Chi tiÆt"}</definedName>
    <definedName name="__________e8" hidden="1">{#N/A,#N/A,FALSE,"Chi tiÆt"}</definedName>
    <definedName name="__________f1" localSheetId="7" hidden="1">{"'Sheet1'!$L$16"}</definedName>
    <definedName name="__________f1" hidden="1">{"'Sheet1'!$L$16"}</definedName>
    <definedName name="__________f2" localSheetId="7" hidden="1">{"'Sheet1'!$L$16"}</definedName>
    <definedName name="__________f2" hidden="1">{"'Sheet1'!$L$16"}</definedName>
    <definedName name="__________f3" localSheetId="7" hidden="1">{"'Sheet1'!$L$16"}</definedName>
    <definedName name="__________f3" hidden="1">{"'Sheet1'!$L$16"}</definedName>
    <definedName name="__________f4" localSheetId="7" hidden="1">{"'Sheet1'!$L$16"}</definedName>
    <definedName name="__________f4" hidden="1">{"'Sheet1'!$L$16"}</definedName>
    <definedName name="__________f5" localSheetId="7" hidden="1">{"'Sheet1'!$L$16"}</definedName>
    <definedName name="__________f5" hidden="1">{"'Sheet1'!$L$16"}</definedName>
    <definedName name="__________f6" localSheetId="7" hidden="1">{"'Sheet1'!$L$16"}</definedName>
    <definedName name="__________f6" hidden="1">{"'Sheet1'!$L$16"}</definedName>
    <definedName name="__________f7" localSheetId="7" hidden="1">{"'Sheet1'!$L$16"}</definedName>
    <definedName name="__________f7" hidden="1">{"'Sheet1'!$L$16"}</definedName>
    <definedName name="__________f8" localSheetId="7" hidden="1">{#N/A,#N/A,FALSE,"Chi tiÆt"}</definedName>
    <definedName name="__________f8" hidden="1">{#N/A,#N/A,FALSE,"Chi tiÆt"}</definedName>
    <definedName name="__________f9" localSheetId="7" hidden="1">{#N/A,#N/A,FALSE,"Chi tiÆt"}</definedName>
    <definedName name="__________f9" hidden="1">{#N/A,#N/A,FALSE,"Chi tiÆt"}</definedName>
    <definedName name="__________FOH2006" localSheetId="7" hidden="1">{#N/A,#N/A,FALSE,"TL";#N/A,#N/A,FALSE,"KK";#N/A,#N/A,FALSE,"TS";#N/A,#N/A,FALSE,"KW";#N/A,#N/A,FALSE,"LP";#N/A,#N/A,FALSE,"DC"}</definedName>
    <definedName name="__________FOH2006" localSheetId="0" hidden="1">{#N/A,#N/A,FALSE,"TL";#N/A,#N/A,FALSE,"KK";#N/A,#N/A,FALSE,"TS";#N/A,#N/A,FALSE,"KW";#N/A,#N/A,FALSE,"LP";#N/A,#N/A,FALSE,"DC"}</definedName>
    <definedName name="__________FOH2006" hidden="1">{#N/A,#N/A,FALSE,"TL";#N/A,#N/A,FALSE,"KK";#N/A,#N/A,FALSE,"TS";#N/A,#N/A,FALSE,"KW";#N/A,#N/A,FALSE,"LP";#N/A,#N/A,FALSE,"DC"}</definedName>
    <definedName name="__________gw04" localSheetId="7" hidden="1">{#N/A,#N/A,FALSE,"Aging Summary";#N/A,#N/A,FALSE,"Ratio Analysis";#N/A,#N/A,FALSE,"Test 120 Day Accts";#N/A,#N/A,FALSE,"Tickmarks"}</definedName>
    <definedName name="__________gw04" hidden="1">{#N/A,#N/A,FALSE,"Aging Summary";#N/A,#N/A,FALSE,"Ratio Analysis";#N/A,#N/A,FALSE,"Test 120 Day Accts";#N/A,#N/A,FALSE,"Tickmarks"}</definedName>
    <definedName name="__________h2" localSheetId="7" hidden="1">{"'Model'!$A$1:$N$53"}</definedName>
    <definedName name="__________h2" hidden="1">{"'Model'!$A$1:$N$53"}</definedName>
    <definedName name="__________KP300" localSheetId="7" hidden="1">{"level1",#N/A,FALSE,"1_LEV";"LEVEL1",#N/A,FALSE,"1_LEV"}</definedName>
    <definedName name="__________KP300" hidden="1">{"level1",#N/A,FALSE,"1_LEV";"LEVEL1",#N/A,FALSE,"1_LEV"}</definedName>
    <definedName name="__________mar03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nat2" localSheetId="7" hidden="1">{#N/A,#N/A,FALSE,"Assessment";#N/A,#N/A,FALSE,"Staffing";#N/A,#N/A,FALSE,"Hires";#N/A,#N/A,FALSE,"Assumptions"}</definedName>
    <definedName name="__________nat2" hidden="1">{#N/A,#N/A,FALSE,"Assessment";#N/A,#N/A,FALSE,"Staffing";#N/A,#N/A,FALSE,"Hires";#N/A,#N/A,FALSE,"Assumptions"}</definedName>
    <definedName name="__________nat3" localSheetId="7" hidden="1">{#N/A,#N/A,FALSE,"Assessment";#N/A,#N/A,FALSE,"Staffing";#N/A,#N/A,FALSE,"Hires";#N/A,#N/A,FALSE,"Assumptions"}</definedName>
    <definedName name="__________nat3" hidden="1">{#N/A,#N/A,FALSE,"Assessment";#N/A,#N/A,FALSE,"Staffing";#N/A,#N/A,FALSE,"Hires";#N/A,#N/A,FALSE,"Assumptions"}</definedName>
    <definedName name="__________NSO2" localSheetId="7" hidden="1">{"'Sheet1'!$L$16"}</definedName>
    <definedName name="__________NSO2" hidden="1">{"'Sheet1'!$L$16"}</definedName>
    <definedName name="__________s1" localSheetId="7" hidden="1">{"'Sheet1'!$L$16"}</definedName>
    <definedName name="__________s1" hidden="1">{"'Sheet1'!$L$16"}</definedName>
    <definedName name="__________s2" localSheetId="7" hidden="1">{"'Sheet1'!$L$16"}</definedName>
    <definedName name="__________s2" hidden="1">{"'Sheet1'!$L$16"}</definedName>
    <definedName name="__________s3" localSheetId="7" hidden="1">{"'Sheet1'!$L$16"}</definedName>
    <definedName name="__________s3" hidden="1">{"'Sheet1'!$L$16"}</definedName>
    <definedName name="__________s4" localSheetId="7" hidden="1">{"'Sheet1'!$L$16"}</definedName>
    <definedName name="__________s4" hidden="1">{"'Sheet1'!$L$16"}</definedName>
    <definedName name="__________s5" localSheetId="7" hidden="1">{"'Sheet1'!$L$16"}</definedName>
    <definedName name="__________s5" hidden="1">{"'Sheet1'!$L$16"}</definedName>
    <definedName name="__________s6" localSheetId="7" hidden="1">{#N/A,#N/A,FALSE,"Chi tiÆt"}</definedName>
    <definedName name="__________s6" hidden="1">{#N/A,#N/A,FALSE,"Chi tiÆt"}</definedName>
    <definedName name="__________s7" localSheetId="7" hidden="1">{#N/A,#N/A,FALSE,"Chi tiÆt"}</definedName>
    <definedName name="__________s7" hidden="1">{#N/A,#N/A,FALSE,"Chi tiÆt"}</definedName>
    <definedName name="__________T01" hidden="1">#REF!</definedName>
    <definedName name="__________t2" localSheetId="7" hidden="1">{"'Sheet1'!$L$16"}</definedName>
    <definedName name="__________t2" hidden="1">{"'Sheet1'!$L$16"}</definedName>
    <definedName name="__________t4" localSheetId="7" hidden="1">{"'Sheet1'!$L$16"}</definedName>
    <definedName name="__________t4" hidden="1">{"'Sheet1'!$L$16"}</definedName>
    <definedName name="__________t5" localSheetId="7" hidden="1">{"'Sheet1'!$L$16"}</definedName>
    <definedName name="__________t5" hidden="1">{"'Sheet1'!$L$16"}</definedName>
    <definedName name="__________t6" localSheetId="7" hidden="1">{"'Sheet1'!$L$16"}</definedName>
    <definedName name="__________t6" hidden="1">{"'Sheet1'!$L$16"}</definedName>
    <definedName name="__________t7" localSheetId="7" hidden="1">{"'Sheet1'!$L$16"}</definedName>
    <definedName name="__________t7" hidden="1">{"'Sheet1'!$L$16"}</definedName>
    <definedName name="__________t8" localSheetId="7" hidden="1">{#N/A,#N/A,FALSE,"Chi tiÆt"}</definedName>
    <definedName name="__________t8" hidden="1">{#N/A,#N/A,FALSE,"Chi tiÆt"}</definedName>
    <definedName name="__________t9" localSheetId="7" hidden="1">{"'Sheet1'!$L$16"}</definedName>
    <definedName name="__________t9" hidden="1">{"'Sheet1'!$L$16"}</definedName>
    <definedName name="__________w2" localSheetId="7" hidden="1">{"'Sheet1'!$L$16"}</definedName>
    <definedName name="__________w2" hidden="1">{"'Sheet1'!$L$16"}</definedName>
    <definedName name="__________w3" localSheetId="7" hidden="1">{"'Sheet1'!$L$16"}</definedName>
    <definedName name="__________w3" hidden="1">{"'Sheet1'!$L$16"}</definedName>
    <definedName name="__________w4" localSheetId="7" hidden="1">{"'Sheet1'!$L$16"}</definedName>
    <definedName name="__________w4" hidden="1">{"'Sheet1'!$L$16"}</definedName>
    <definedName name="__________w5" localSheetId="7" hidden="1">{"'Sheet1'!$L$16"}</definedName>
    <definedName name="__________w5" hidden="1">{"'Sheet1'!$L$16"}</definedName>
    <definedName name="__________w6" localSheetId="7" hidden="1">{#N/A,#N/A,FALSE,"Chi tiÆt"}</definedName>
    <definedName name="__________w6" hidden="1">{#N/A,#N/A,FALSE,"Chi tiÆt"}</definedName>
    <definedName name="__________w8" localSheetId="7" hidden="1">{"'Sheet1'!$L$16"}</definedName>
    <definedName name="__________w8" hidden="1">{"'Sheet1'!$L$16"}</definedName>
    <definedName name="__________w9" localSheetId="7" hidden="1">{"'Sheet1'!$L$16"}</definedName>
    <definedName name="__________w9" hidden="1">{"'Sheet1'!$L$16"}</definedName>
    <definedName name="__________xlfn.BAHTTEXT" hidden="1">#NAME?</definedName>
    <definedName name="_________a1" localSheetId="7" hidden="1">{"cashflow",#N/A,FALSE,"CASHFLOW "}</definedName>
    <definedName name="_________a1" localSheetId="0" hidden="1">{"cashflow",#N/A,FALSE,"CASHFLOW "}</definedName>
    <definedName name="_________a1" hidden="1">{"cashflow",#N/A,FALSE,"CASHFLOW "}</definedName>
    <definedName name="_________a1_1" localSheetId="7" hidden="1">{"'Sheet1'!$L$16"}</definedName>
    <definedName name="_________a1_1" hidden="1">{"'Sheet1'!$L$16"}</definedName>
    <definedName name="_________a1_2" localSheetId="7" hidden="1">{"'Sheet1'!$L$16"}</definedName>
    <definedName name="_________a1_2" hidden="1">{"'Sheet1'!$L$16"}</definedName>
    <definedName name="_________a10" localSheetId="7" hidden="1">{"sales",#N/A,FALSE,"SALES"}</definedName>
    <definedName name="_________a10" localSheetId="0" hidden="1">{"sales",#N/A,FALSE,"SALES"}</definedName>
    <definedName name="_________a10" hidden="1">{"sales",#N/A,FALSE,"SALES"}</definedName>
    <definedName name="_________a11" localSheetId="7" hidden="1">{"'Sheet1'!$L$16"}</definedName>
    <definedName name="_________a11" hidden="1">{"'Sheet1'!$L$16"}</definedName>
    <definedName name="_________a12" localSheetId="7" hidden="1">{"'Sheet1'!$L$16"}</definedName>
    <definedName name="_________a12" hidden="1">{"'Sheet1'!$L$16"}</definedName>
    <definedName name="_____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133" localSheetId="7" hidden="1">{"revable",#N/A,FALSE,"REVABLE"}</definedName>
    <definedName name="_________a133" hidden="1">{"revable",#N/A,FALSE,"REVABLE"}</definedName>
    <definedName name="_________a2" localSheetId="7" hidden="1">{"hilight1",#N/A,FALSE,"HILIGHT1"}</definedName>
    <definedName name="_________a2" localSheetId="0" hidden="1">{"hilight1",#N/A,FALSE,"HILIGHT1"}</definedName>
    <definedName name="_________a2" hidden="1">{"hilight1",#N/A,FALSE,"HILIGHT1"}</definedName>
    <definedName name="_________a3" localSheetId="7" hidden="1">{"hilight2",#N/A,FALSE,"HILIGHT2"}</definedName>
    <definedName name="_________a3" localSheetId="0" hidden="1">{"hilight2",#N/A,FALSE,"HILIGHT2"}</definedName>
    <definedName name="_________a3" hidden="1">{"hilight2",#N/A,FALSE,"HILIGHT2"}</definedName>
    <definedName name="_________a4" localSheetId="7" hidden="1">{"hilight3",#N/A,FALSE,"HILIGHT3"}</definedName>
    <definedName name="_________a4" localSheetId="0" hidden="1">{"hilight3",#N/A,FALSE,"HILIGHT3"}</definedName>
    <definedName name="_________a4" hidden="1">{"hilight3",#N/A,FALSE,"HILIGHT3"}</definedName>
    <definedName name="_________a5" localSheetId="7" hidden="1">{"income",#N/A,FALSE,"INCOME"}</definedName>
    <definedName name="_________a5" localSheetId="0" hidden="1">{"income",#N/A,FALSE,"INCOME"}</definedName>
    <definedName name="_________a5" hidden="1">{"income",#N/A,FALSE,"INCOME"}</definedName>
    <definedName name="_________a51" localSheetId="7" hidden="1">{"income",#N/A,FALSE,"INCOME"}</definedName>
    <definedName name="_________a51" hidden="1">{"income",#N/A,FALSE,"INCOME"}</definedName>
    <definedName name="_________a6" localSheetId="7" hidden="1">{"index",#N/A,FALSE,"INDEX"}</definedName>
    <definedName name="_________a6" localSheetId="0" hidden="1">{"index",#N/A,FALSE,"INDEX"}</definedName>
    <definedName name="_________a6" hidden="1">{"index",#N/A,FALSE,"INDEX"}</definedName>
    <definedName name="_________a7" localSheetId="7" hidden="1">{"PRINT_EST",#N/A,FALSE,"ESTMON"}</definedName>
    <definedName name="_________a7" localSheetId="0" hidden="1">{"PRINT_EST",#N/A,FALSE,"ESTMON"}</definedName>
    <definedName name="_________a7" hidden="1">{"PRINT_EST",#N/A,FALSE,"ESTMON"}</definedName>
    <definedName name="_________a8" localSheetId="7" hidden="1">{"revsale",#N/A,FALSE,"REV-ยุพดี"}</definedName>
    <definedName name="_________a8" localSheetId="0" hidden="1">{"revsale",#N/A,FALSE,"REV-ยุพดี"}</definedName>
    <definedName name="_________a8" hidden="1">{"revsale",#N/A,FALSE,"REV-ยุพดี"}</definedName>
    <definedName name="_________a9" localSheetId="7" hidden="1">{"revable",#N/A,FALSE,"REVABLE"}</definedName>
    <definedName name="_________a9" localSheetId="0" hidden="1">{"revable",#N/A,FALSE,"REVABLE"}</definedName>
    <definedName name="_________a9" hidden="1">{"revable",#N/A,FALSE,"REVABLE"}</definedName>
    <definedName name="_________apr2" localSheetId="7" hidden="1">{"'Model'!$A$1:$N$53"}</definedName>
    <definedName name="_________apr2" hidden="1">{"'Model'!$A$1:$N$53"}</definedName>
    <definedName name="_________b1" localSheetId="7" hidden="1">{"'Sheet1'!$L$16"}</definedName>
    <definedName name="_________b1" hidden="1">{"'Sheet1'!$L$16"}</definedName>
    <definedName name="_________b3" localSheetId="7" hidden="1">{"'Sheet1'!$L$16"}</definedName>
    <definedName name="_________b3" hidden="1">{"'Sheet1'!$L$16"}</definedName>
    <definedName name="_________b4" localSheetId="7" hidden="1">{"'Sheet1'!$L$16"}</definedName>
    <definedName name="_________b4" hidden="1">{"'Sheet1'!$L$16"}</definedName>
    <definedName name="_________b5" localSheetId="7" hidden="1">{"'Sheet1'!$L$16"}</definedName>
    <definedName name="_________b5" hidden="1">{"'Sheet1'!$L$16"}</definedName>
    <definedName name="_________b6" localSheetId="7" hidden="1">{"'Sheet1'!$L$16"}</definedName>
    <definedName name="_________b6" hidden="1">{"'Sheet1'!$L$16"}</definedName>
    <definedName name="_________b7" localSheetId="7" hidden="1">{#N/A,#N/A,FALSE,"Chi tiÆt"}</definedName>
    <definedName name="_________b7" hidden="1">{#N/A,#N/A,FALSE,"Chi tiÆt"}</definedName>
    <definedName name="_________e1" localSheetId="7" hidden="1">{"'Sheet1'!$L$16"}</definedName>
    <definedName name="_________e1" hidden="1">{"'Sheet1'!$L$16"}</definedName>
    <definedName name="_________e2" localSheetId="7" hidden="1">{"'Sheet1'!$L$16"}</definedName>
    <definedName name="_________e2" hidden="1">{"'Sheet1'!$L$16"}</definedName>
    <definedName name="_________e4" localSheetId="7" hidden="1">{"'Sheet1'!$L$16"}</definedName>
    <definedName name="_________e4" hidden="1">{"'Sheet1'!$L$16"}</definedName>
    <definedName name="_________e5" localSheetId="7" hidden="1">{"'Sheet1'!$L$16"}</definedName>
    <definedName name="_________e5" hidden="1">{"'Sheet1'!$L$16"}</definedName>
    <definedName name="_________e6" localSheetId="7" hidden="1">{"'Sheet1'!$L$16"}</definedName>
    <definedName name="_________e6" hidden="1">{"'Sheet1'!$L$16"}</definedName>
    <definedName name="_________e7" localSheetId="7" hidden="1">{"'Sheet1'!$L$16"}</definedName>
    <definedName name="_________e7" hidden="1">{"'Sheet1'!$L$16"}</definedName>
    <definedName name="_________e8" localSheetId="7" hidden="1">{#N/A,#N/A,FALSE,"Chi tiÆt"}</definedName>
    <definedName name="_________e8" hidden="1">{#N/A,#N/A,FALSE,"Chi tiÆt"}</definedName>
    <definedName name="_________f1" localSheetId="7" hidden="1">{"'Sheet1'!$L$16"}</definedName>
    <definedName name="_________f1" hidden="1">{"'Sheet1'!$L$16"}</definedName>
    <definedName name="_________f2" localSheetId="7" hidden="1">{"'Sheet1'!$L$16"}</definedName>
    <definedName name="_________f2" hidden="1">{"'Sheet1'!$L$16"}</definedName>
    <definedName name="_________f3" localSheetId="7" hidden="1">{"'Sheet1'!$L$16"}</definedName>
    <definedName name="_________f3" hidden="1">{"'Sheet1'!$L$16"}</definedName>
    <definedName name="_________f4" localSheetId="7" hidden="1">{"'Sheet1'!$L$16"}</definedName>
    <definedName name="_________f4" hidden="1">{"'Sheet1'!$L$16"}</definedName>
    <definedName name="_________f5" localSheetId="7" hidden="1">{"'Sheet1'!$L$16"}</definedName>
    <definedName name="_________f5" hidden="1">{"'Sheet1'!$L$16"}</definedName>
    <definedName name="_________f6" localSheetId="7" hidden="1">{"'Sheet1'!$L$16"}</definedName>
    <definedName name="_________f6" hidden="1">{"'Sheet1'!$L$16"}</definedName>
    <definedName name="_________f7" localSheetId="7" hidden="1">{"'Sheet1'!$L$16"}</definedName>
    <definedName name="_________f7" hidden="1">{"'Sheet1'!$L$16"}</definedName>
    <definedName name="_________f8" localSheetId="7" hidden="1">{#N/A,#N/A,FALSE,"Chi tiÆt"}</definedName>
    <definedName name="_________f8" hidden="1">{#N/A,#N/A,FALSE,"Chi tiÆt"}</definedName>
    <definedName name="_________f9" localSheetId="7" hidden="1">{#N/A,#N/A,FALSE,"Chi tiÆt"}</definedName>
    <definedName name="_________f9" hidden="1">{#N/A,#N/A,FALSE,"Chi tiÆt"}</definedName>
    <definedName name="_________FOH2006" localSheetId="7" hidden="1">{#N/A,#N/A,FALSE,"TL";#N/A,#N/A,FALSE,"KK";#N/A,#N/A,FALSE,"TS";#N/A,#N/A,FALSE,"KW";#N/A,#N/A,FALSE,"LP";#N/A,#N/A,FALSE,"DC"}</definedName>
    <definedName name="_________FOH2006" localSheetId="0" hidden="1">{#N/A,#N/A,FALSE,"TL";#N/A,#N/A,FALSE,"KK";#N/A,#N/A,FALSE,"TS";#N/A,#N/A,FALSE,"KW";#N/A,#N/A,FALSE,"LP";#N/A,#N/A,FALSE,"DC"}</definedName>
    <definedName name="_________FOH2006" hidden="1">{#N/A,#N/A,FALSE,"TL";#N/A,#N/A,FALSE,"KK";#N/A,#N/A,FALSE,"TS";#N/A,#N/A,FALSE,"KW";#N/A,#N/A,FALSE,"LP";#N/A,#N/A,FALSE,"DC"}</definedName>
    <definedName name="_________Goi8" localSheetId="7" hidden="1">{"'Sheet1'!$L$16"}</definedName>
    <definedName name="_________Goi8" hidden="1">{"'Sheet1'!$L$16"}</definedName>
    <definedName name="_________gw04" localSheetId="7" hidden="1">{#N/A,#N/A,FALSE,"Aging Summary";#N/A,#N/A,FALSE,"Ratio Analysis";#N/A,#N/A,FALSE,"Test 120 Day Accts";#N/A,#N/A,FALSE,"Tickmarks"}</definedName>
    <definedName name="_________gw04" hidden="1">{#N/A,#N/A,FALSE,"Aging Summary";#N/A,#N/A,FALSE,"Ratio Analysis";#N/A,#N/A,FALSE,"Test 120 Day Accts";#N/A,#N/A,FALSE,"Tickmarks"}</definedName>
    <definedName name="_________h2" localSheetId="7" hidden="1">{"'Model'!$A$1:$N$53"}</definedName>
    <definedName name="_________h2" hidden="1">{"'Model'!$A$1:$N$53"}</definedName>
    <definedName name="_________KP300" localSheetId="7" hidden="1">{"level1",#N/A,FALSE,"1_LEV";"LEVEL1",#N/A,FALSE,"1_LEV"}</definedName>
    <definedName name="_________KP300" hidden="1">{"level1",#N/A,FALSE,"1_LEV";"LEVEL1",#N/A,FALSE,"1_LEV"}</definedName>
    <definedName name="_________mar03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nat2" localSheetId="7" hidden="1">{#N/A,#N/A,FALSE,"Assessment";#N/A,#N/A,FALSE,"Staffing";#N/A,#N/A,FALSE,"Hires";#N/A,#N/A,FALSE,"Assumptions"}</definedName>
    <definedName name="_________nat2" hidden="1">{#N/A,#N/A,FALSE,"Assessment";#N/A,#N/A,FALSE,"Staffing";#N/A,#N/A,FALSE,"Hires";#N/A,#N/A,FALSE,"Assumptions"}</definedName>
    <definedName name="_________nat3" localSheetId="7" hidden="1">{#N/A,#N/A,FALSE,"Assessment";#N/A,#N/A,FALSE,"Staffing";#N/A,#N/A,FALSE,"Hires";#N/A,#N/A,FALSE,"Assumptions"}</definedName>
    <definedName name="_________nat3" hidden="1">{#N/A,#N/A,FALSE,"Assessment";#N/A,#N/A,FALSE,"Staffing";#N/A,#N/A,FALSE,"Hires";#N/A,#N/A,FALSE,"Assumptions"}</definedName>
    <definedName name="_________NSO2" localSheetId="7" hidden="1">{"'Sheet1'!$L$16"}</definedName>
    <definedName name="_________NSO2" hidden="1">{"'Sheet1'!$L$16"}</definedName>
    <definedName name="_________NSO2_1" localSheetId="7" hidden="1">{"'Sheet1'!$L$16"}</definedName>
    <definedName name="_________NSO2_1" hidden="1">{"'Sheet1'!$L$16"}</definedName>
    <definedName name="_________NSO2_2" localSheetId="7" hidden="1">{"'Sheet1'!$L$16"}</definedName>
    <definedName name="_________NSO2_2" hidden="1">{"'Sheet1'!$L$16"}</definedName>
    <definedName name="_________PA3" localSheetId="7" hidden="1">{"'Sheet1'!$L$16"}</definedName>
    <definedName name="_________PA3" hidden="1">{"'Sheet1'!$L$16"}</definedName>
    <definedName name="_________s1" localSheetId="7" hidden="1">{"'Sheet1'!$L$16"}</definedName>
    <definedName name="_________s1" hidden="1">{"'Sheet1'!$L$16"}</definedName>
    <definedName name="_________s2" localSheetId="7" hidden="1">{"'Sheet1'!$L$16"}</definedName>
    <definedName name="_________s2" hidden="1">{"'Sheet1'!$L$16"}</definedName>
    <definedName name="_________s3" localSheetId="7" hidden="1">{"'Sheet1'!$L$16"}</definedName>
    <definedName name="_________s3" hidden="1">{"'Sheet1'!$L$16"}</definedName>
    <definedName name="_________s4" localSheetId="7" hidden="1">{"'Sheet1'!$L$16"}</definedName>
    <definedName name="_________s4" hidden="1">{"'Sheet1'!$L$16"}</definedName>
    <definedName name="_________s5" localSheetId="7" hidden="1">{"'Sheet1'!$L$16"}</definedName>
    <definedName name="_________s5" hidden="1">{"'Sheet1'!$L$16"}</definedName>
    <definedName name="_________s6" localSheetId="7" hidden="1">{#N/A,#N/A,FALSE,"Chi tiÆt"}</definedName>
    <definedName name="_________s6" hidden="1">{#N/A,#N/A,FALSE,"Chi tiÆt"}</definedName>
    <definedName name="_________s7" localSheetId="7" hidden="1">{#N/A,#N/A,FALSE,"Chi tiÆt"}</definedName>
    <definedName name="_________s7" hidden="1">{#N/A,#N/A,FALSE,"Chi tiÆt"}</definedName>
    <definedName name="_________T01" hidden="1">#REF!</definedName>
    <definedName name="_________t2" localSheetId="7" hidden="1">{"'Sheet1'!$L$16"}</definedName>
    <definedName name="_________t2" hidden="1">{"'Sheet1'!$L$16"}</definedName>
    <definedName name="_________t4" localSheetId="7" hidden="1">{"'Sheet1'!$L$16"}</definedName>
    <definedName name="_________t4" hidden="1">{"'Sheet1'!$L$16"}</definedName>
    <definedName name="_________t5" localSheetId="7" hidden="1">{"'Sheet1'!$L$16"}</definedName>
    <definedName name="_________t5" hidden="1">{"'Sheet1'!$L$16"}</definedName>
    <definedName name="_________t6" localSheetId="7" hidden="1">{"'Sheet1'!$L$16"}</definedName>
    <definedName name="_________t6" hidden="1">{"'Sheet1'!$L$16"}</definedName>
    <definedName name="_________t7" localSheetId="7" hidden="1">{"'Sheet1'!$L$16"}</definedName>
    <definedName name="_________t7" hidden="1">{"'Sheet1'!$L$16"}</definedName>
    <definedName name="_________t8" localSheetId="7" hidden="1">{#N/A,#N/A,FALSE,"Chi tiÆt"}</definedName>
    <definedName name="_________t8" hidden="1">{#N/A,#N/A,FALSE,"Chi tiÆt"}</definedName>
    <definedName name="_________t9" localSheetId="7" hidden="1">{"'Sheet1'!$L$16"}</definedName>
    <definedName name="_________t9" hidden="1">{"'Sheet1'!$L$16"}</definedName>
    <definedName name="_________w2" localSheetId="7" hidden="1">{"'Sheet1'!$L$16"}</definedName>
    <definedName name="_________w2" hidden="1">{"'Sheet1'!$L$16"}</definedName>
    <definedName name="_________w3" localSheetId="7" hidden="1">{"'Sheet1'!$L$16"}</definedName>
    <definedName name="_________w3" hidden="1">{"'Sheet1'!$L$16"}</definedName>
    <definedName name="_________w4" localSheetId="7" hidden="1">{"'Sheet1'!$L$16"}</definedName>
    <definedName name="_________w4" hidden="1">{"'Sheet1'!$L$16"}</definedName>
    <definedName name="_________w5" localSheetId="7" hidden="1">{"'Sheet1'!$L$16"}</definedName>
    <definedName name="_________w5" hidden="1">{"'Sheet1'!$L$16"}</definedName>
    <definedName name="_________w6" localSheetId="7" hidden="1">{#N/A,#N/A,FALSE,"Chi tiÆt"}</definedName>
    <definedName name="_________w6" hidden="1">{#N/A,#N/A,FALSE,"Chi tiÆt"}</definedName>
    <definedName name="_________w8" localSheetId="7" hidden="1">{"'Sheet1'!$L$16"}</definedName>
    <definedName name="_________w8" hidden="1">{"'Sheet1'!$L$16"}</definedName>
    <definedName name="_________w9" localSheetId="7" hidden="1">{"'Sheet1'!$L$16"}</definedName>
    <definedName name="_________w9" hidden="1">{"'Sheet1'!$L$16"}</definedName>
    <definedName name="_________xlfn.BAHTTEXT" hidden="1">#NAME?</definedName>
    <definedName name="________a1" localSheetId="7" hidden="1">{"cashflow",#N/A,FALSE,"CASHFLOW "}</definedName>
    <definedName name="________a1" localSheetId="0" hidden="1">{"cashflow",#N/A,FALSE,"CASHFLOW "}</definedName>
    <definedName name="________a1" hidden="1">{"cashflow",#N/A,FALSE,"CASHFLOW "}</definedName>
    <definedName name="________a1_1" localSheetId="7" hidden="1">{"'Sheet1'!$L$16"}</definedName>
    <definedName name="________a1_1" hidden="1">{"'Sheet1'!$L$16"}</definedName>
    <definedName name="________a1_2" localSheetId="7" hidden="1">{"'Sheet1'!$L$16"}</definedName>
    <definedName name="________a1_2" hidden="1">{"'Sheet1'!$L$16"}</definedName>
    <definedName name="________a10" localSheetId="7" hidden="1">{"sales",#N/A,FALSE,"SALES"}</definedName>
    <definedName name="________a10" localSheetId="0" hidden="1">{"sales",#N/A,FALSE,"SALES"}</definedName>
    <definedName name="________a10" hidden="1">{"sales",#N/A,FALSE,"SALES"}</definedName>
    <definedName name="________a11" localSheetId="7" hidden="1">{"'Sheet1'!$L$16"}</definedName>
    <definedName name="________a11" hidden="1">{"'Sheet1'!$L$16"}</definedName>
    <definedName name="________a12" localSheetId="7" hidden="1">{"'Sheet1'!$L$16"}</definedName>
    <definedName name="________a12" hidden="1">{"'Sheet1'!$L$16"}</definedName>
    <definedName name="________a133" localSheetId="7" hidden="1">{"revable",#N/A,FALSE,"REVABLE"}</definedName>
    <definedName name="________a133" hidden="1">{"revable",#N/A,FALSE,"REVABLE"}</definedName>
    <definedName name="________a2" localSheetId="7" hidden="1">{"hilight1",#N/A,FALSE,"HILIGHT1"}</definedName>
    <definedName name="________a2" localSheetId="0" hidden="1">{"hilight1",#N/A,FALSE,"HILIGHT1"}</definedName>
    <definedName name="________a2" hidden="1">{"hilight1",#N/A,FALSE,"HILIGHT1"}</definedName>
    <definedName name="________a3" localSheetId="7" hidden="1">{"hilight2",#N/A,FALSE,"HILIGHT2"}</definedName>
    <definedName name="________a3" localSheetId="0" hidden="1">{"hilight2",#N/A,FALSE,"HILIGHT2"}</definedName>
    <definedName name="________a3" hidden="1">{"hilight2",#N/A,FALSE,"HILIGHT2"}</definedName>
    <definedName name="________a4" localSheetId="7" hidden="1">{"hilight3",#N/A,FALSE,"HILIGHT3"}</definedName>
    <definedName name="________a4" localSheetId="0" hidden="1">{"hilight3",#N/A,FALSE,"HILIGHT3"}</definedName>
    <definedName name="________a4" hidden="1">{"hilight3",#N/A,FALSE,"HILIGHT3"}</definedName>
    <definedName name="________a5" localSheetId="7" hidden="1">{"income",#N/A,FALSE,"INCOME"}</definedName>
    <definedName name="________a5" localSheetId="0" hidden="1">{"income",#N/A,FALSE,"INCOME"}</definedName>
    <definedName name="________a5" hidden="1">{"income",#N/A,FALSE,"INCOME"}</definedName>
    <definedName name="________a51" localSheetId="7" hidden="1">{"income",#N/A,FALSE,"INCOME"}</definedName>
    <definedName name="________a51" hidden="1">{"income",#N/A,FALSE,"INCOME"}</definedName>
    <definedName name="________a6" localSheetId="7" hidden="1">{"index",#N/A,FALSE,"INDEX"}</definedName>
    <definedName name="________a6" localSheetId="0" hidden="1">{"index",#N/A,FALSE,"INDEX"}</definedName>
    <definedName name="________a6" hidden="1">{"index",#N/A,FALSE,"INDEX"}</definedName>
    <definedName name="________a7" localSheetId="7" hidden="1">{"PRINT_EST",#N/A,FALSE,"ESTMON"}</definedName>
    <definedName name="________a7" localSheetId="0" hidden="1">{"PRINT_EST",#N/A,FALSE,"ESTMON"}</definedName>
    <definedName name="________a7" hidden="1">{"PRINT_EST",#N/A,FALSE,"ESTMON"}</definedName>
    <definedName name="________a8" localSheetId="7" hidden="1">{"revsale",#N/A,FALSE,"REV-ยุพดี"}</definedName>
    <definedName name="________a8" localSheetId="0" hidden="1">{"revsale",#N/A,FALSE,"REV-ยุพดี"}</definedName>
    <definedName name="________a8" hidden="1">{"revsale",#N/A,FALSE,"REV-ยุพดี"}</definedName>
    <definedName name="________a9" localSheetId="7" hidden="1">{"revable",#N/A,FALSE,"REVABLE"}</definedName>
    <definedName name="________a9" localSheetId="0" hidden="1">{"revable",#N/A,FALSE,"REVABLE"}</definedName>
    <definedName name="________a9" hidden="1">{"revable",#N/A,FALSE,"REVABLE"}</definedName>
    <definedName name="________apr2" localSheetId="7" hidden="1">{"'Model'!$A$1:$N$53"}</definedName>
    <definedName name="________apr2" hidden="1">{"'Model'!$A$1:$N$53"}</definedName>
    <definedName name="________b1" localSheetId="7" hidden="1">{"'Sheet1'!$L$16"}</definedName>
    <definedName name="________b1" hidden="1">{"'Sheet1'!$L$16"}</definedName>
    <definedName name="________b3" localSheetId="7" hidden="1">{"'Sheet1'!$L$16"}</definedName>
    <definedName name="________b3" hidden="1">{"'Sheet1'!$L$16"}</definedName>
    <definedName name="________b4" localSheetId="7" hidden="1">{"'Sheet1'!$L$16"}</definedName>
    <definedName name="________b4" hidden="1">{"'Sheet1'!$L$16"}</definedName>
    <definedName name="________b5" localSheetId="7" hidden="1">{"'Sheet1'!$L$16"}</definedName>
    <definedName name="________b5" hidden="1">{"'Sheet1'!$L$16"}</definedName>
    <definedName name="________b6" localSheetId="7" hidden="1">{"'Sheet1'!$L$16"}</definedName>
    <definedName name="________b6" hidden="1">{"'Sheet1'!$L$16"}</definedName>
    <definedName name="________b7" localSheetId="7" hidden="1">{#N/A,#N/A,FALSE,"Chi tiÆt"}</definedName>
    <definedName name="________b7" hidden="1">{#N/A,#N/A,FALSE,"Chi tiÆt"}</definedName>
    <definedName name="________e1" localSheetId="7" hidden="1">{"'Sheet1'!$L$16"}</definedName>
    <definedName name="________e1" hidden="1">{"'Sheet1'!$L$16"}</definedName>
    <definedName name="________e2" localSheetId="7" hidden="1">{"'Sheet1'!$L$16"}</definedName>
    <definedName name="________e2" hidden="1">{"'Sheet1'!$L$16"}</definedName>
    <definedName name="________e4" localSheetId="7" hidden="1">{"'Sheet1'!$L$16"}</definedName>
    <definedName name="________e4" hidden="1">{"'Sheet1'!$L$16"}</definedName>
    <definedName name="________e5" localSheetId="7" hidden="1">{"'Sheet1'!$L$16"}</definedName>
    <definedName name="________e5" hidden="1">{"'Sheet1'!$L$16"}</definedName>
    <definedName name="________e6" localSheetId="7" hidden="1">{"'Sheet1'!$L$16"}</definedName>
    <definedName name="________e6" hidden="1">{"'Sheet1'!$L$16"}</definedName>
    <definedName name="________e7" localSheetId="7" hidden="1">{"'Sheet1'!$L$16"}</definedName>
    <definedName name="________e7" hidden="1">{"'Sheet1'!$L$16"}</definedName>
    <definedName name="________e8" localSheetId="7" hidden="1">{#N/A,#N/A,FALSE,"Chi tiÆt"}</definedName>
    <definedName name="________e8" hidden="1">{#N/A,#N/A,FALSE,"Chi tiÆt"}</definedName>
    <definedName name="________f1" localSheetId="7" hidden="1">{"'Sheet1'!$L$16"}</definedName>
    <definedName name="________f1" hidden="1">{"'Sheet1'!$L$16"}</definedName>
    <definedName name="________f2" localSheetId="7" hidden="1">{"'Sheet1'!$L$16"}</definedName>
    <definedName name="________f2" hidden="1">{"'Sheet1'!$L$16"}</definedName>
    <definedName name="________f3" localSheetId="7" hidden="1">{"'Sheet1'!$L$16"}</definedName>
    <definedName name="________f3" hidden="1">{"'Sheet1'!$L$16"}</definedName>
    <definedName name="________f4" localSheetId="7" hidden="1">{"'Sheet1'!$L$16"}</definedName>
    <definedName name="________f4" hidden="1">{"'Sheet1'!$L$16"}</definedName>
    <definedName name="________f5" localSheetId="7" hidden="1">{"'Sheet1'!$L$16"}</definedName>
    <definedName name="________f5" hidden="1">{"'Sheet1'!$L$16"}</definedName>
    <definedName name="________f6" localSheetId="7" hidden="1">{"'Sheet1'!$L$16"}</definedName>
    <definedName name="________f6" hidden="1">{"'Sheet1'!$L$16"}</definedName>
    <definedName name="________f7" localSheetId="7" hidden="1">{"'Sheet1'!$L$16"}</definedName>
    <definedName name="________f7" hidden="1">{"'Sheet1'!$L$16"}</definedName>
    <definedName name="________f8" localSheetId="7" hidden="1">{#N/A,#N/A,FALSE,"Chi tiÆt"}</definedName>
    <definedName name="________f8" hidden="1">{#N/A,#N/A,FALSE,"Chi tiÆt"}</definedName>
    <definedName name="________f9" localSheetId="7" hidden="1">{#N/A,#N/A,FALSE,"Chi tiÆt"}</definedName>
    <definedName name="________f9" hidden="1">{#N/A,#N/A,FALSE,"Chi tiÆt"}</definedName>
    <definedName name="________FOH2006" localSheetId="7" hidden="1">{#N/A,#N/A,FALSE,"TL";#N/A,#N/A,FALSE,"KK";#N/A,#N/A,FALSE,"TS";#N/A,#N/A,FALSE,"KW";#N/A,#N/A,FALSE,"LP";#N/A,#N/A,FALSE,"DC"}</definedName>
    <definedName name="________FOH2006" localSheetId="0" hidden="1">{#N/A,#N/A,FALSE,"TL";#N/A,#N/A,FALSE,"KK";#N/A,#N/A,FALSE,"TS";#N/A,#N/A,FALSE,"KW";#N/A,#N/A,FALSE,"LP";#N/A,#N/A,FALSE,"DC"}</definedName>
    <definedName name="________FOH2006" hidden="1">{#N/A,#N/A,FALSE,"TL";#N/A,#N/A,FALSE,"KK";#N/A,#N/A,FALSE,"TS";#N/A,#N/A,FALSE,"KW";#N/A,#N/A,FALSE,"LP";#N/A,#N/A,FALSE,"DC"}</definedName>
    <definedName name="________gw04" localSheetId="7" hidden="1">{#N/A,#N/A,FALSE,"Aging Summary";#N/A,#N/A,FALSE,"Ratio Analysis";#N/A,#N/A,FALSE,"Test 120 Day Accts";#N/A,#N/A,FALSE,"Tickmarks"}</definedName>
    <definedName name="________gw04" hidden="1">{#N/A,#N/A,FALSE,"Aging Summary";#N/A,#N/A,FALSE,"Ratio Analysis";#N/A,#N/A,FALSE,"Test 120 Day Accts";#N/A,#N/A,FALSE,"Tickmarks"}</definedName>
    <definedName name="________H1" localSheetId="7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__H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__h2" localSheetId="7" hidden="1">{"'Model'!$A$1:$N$53"}</definedName>
    <definedName name="________h2" hidden="1">{"'Model'!$A$1:$N$53"}</definedName>
    <definedName name="________KP300" localSheetId="7" hidden="1">{"level1",#N/A,FALSE,"1_LEV";"LEVEL1",#N/A,FALSE,"1_LEV"}</definedName>
    <definedName name="________KP300" hidden="1">{"level1",#N/A,FALSE,"1_LEV";"LEVEL1",#N/A,FALSE,"1_LEV"}</definedName>
    <definedName name="________Lan1" localSheetId="7" hidden="1">{"'Sheet1'!$L$16"}</definedName>
    <definedName name="________Lan1" hidden="1">{"'Sheet1'!$L$16"}</definedName>
    <definedName name="________LAN3" localSheetId="7" hidden="1">{"'Sheet1'!$L$16"}</definedName>
    <definedName name="________LAN3" hidden="1">{"'Sheet1'!$L$16"}</definedName>
    <definedName name="________mar03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n1" localSheetId="7" hidden="1">{#N/A,#N/A,FALSE,"RECONC'L";#N/A,#N/A,FALSE,"WORKCAP";#N/A,#N/A,FALSE,"RECONC'L";#N/A,#N/A,FALSE,"ACCRUAL";#N/A,#N/A,FALSE,"DEBTOR";#N/A,#N/A,FALSE,"ADMALLOC"}</definedName>
    <definedName name="________n1" hidden="1">{#N/A,#N/A,FALSE,"RECONC'L";#N/A,#N/A,FALSE,"WORKCAP";#N/A,#N/A,FALSE,"RECONC'L";#N/A,#N/A,FALSE,"ACCRUAL";#N/A,#N/A,FALSE,"DEBTOR";#N/A,#N/A,FALSE,"ADMALLOC"}</definedName>
    <definedName name="________nat2" localSheetId="7" hidden="1">{#N/A,#N/A,FALSE,"Assessment";#N/A,#N/A,FALSE,"Staffing";#N/A,#N/A,FALSE,"Hires";#N/A,#N/A,FALSE,"Assumptions"}</definedName>
    <definedName name="________nat2" hidden="1">{#N/A,#N/A,FALSE,"Assessment";#N/A,#N/A,FALSE,"Staffing";#N/A,#N/A,FALSE,"Hires";#N/A,#N/A,FALSE,"Assumptions"}</definedName>
    <definedName name="________nat3" localSheetId="7" hidden="1">{#N/A,#N/A,FALSE,"Assessment";#N/A,#N/A,FALSE,"Staffing";#N/A,#N/A,FALSE,"Hires";#N/A,#N/A,FALSE,"Assumptions"}</definedName>
    <definedName name="________nat3" hidden="1">{#N/A,#N/A,FALSE,"Assessment";#N/A,#N/A,FALSE,"Staffing";#N/A,#N/A,FALSE,"Hires";#N/A,#N/A,FALSE,"Assumptions"}</definedName>
    <definedName name="________NSO2" localSheetId="7" hidden="1">{"'Sheet1'!$L$16"}</definedName>
    <definedName name="________NSO2" hidden="1">{"'Sheet1'!$L$16"}</definedName>
    <definedName name="________NSO2_1" localSheetId="7" hidden="1">{"'Sheet1'!$L$16"}</definedName>
    <definedName name="________NSO2_1" hidden="1">{"'Sheet1'!$L$16"}</definedName>
    <definedName name="________NSO2_2" localSheetId="7" hidden="1">{"'Sheet1'!$L$16"}</definedName>
    <definedName name="________NSO2_2" hidden="1">{"'Sheet1'!$L$16"}</definedName>
    <definedName name="________q2" localSheetId="7" hidden="1">{"PAGE 1",#N/A,FALSE,"หน้า 1,2,3";"PAGE 2",#N/A,FALSE,"หน้า 1,2,3";"PAGE 3",#N/A,FALSE,"หน้า 1,2,3"}</definedName>
    <definedName name="________q2" hidden="1">{"PAGE 1",#N/A,FALSE,"หน้า 1,2,3";"PAGE 2",#N/A,FALSE,"หน้า 1,2,3";"PAGE 3",#N/A,FALSE,"หน้า 1,2,3"}</definedName>
    <definedName name="________q3" localSheetId="7" hidden="1">{"PAGE 1",#N/A,FALSE,"หน้า 1,2,3";"PAGE 2",#N/A,FALSE,"หน้า 1,2,3";"PAGE 3",#N/A,FALSE,"หน้า 1,2,3"}</definedName>
    <definedName name="________q3" hidden="1">{"PAGE 1",#N/A,FALSE,"หน้า 1,2,3";"PAGE 2",#N/A,FALSE,"หน้า 1,2,3";"PAGE 3",#N/A,FALSE,"หน้า 1,2,3"}</definedName>
    <definedName name="________ROD01" localSheetId="7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__s1" localSheetId="7" hidden="1">{"'Sheet1'!$L$16"}</definedName>
    <definedName name="________s1" hidden="1">{"'Sheet1'!$L$16"}</definedName>
    <definedName name="________s2" localSheetId="7" hidden="1">{"'Sheet1'!$L$16"}</definedName>
    <definedName name="________s2" hidden="1">{"'Sheet1'!$L$16"}</definedName>
    <definedName name="________s3" localSheetId="7" hidden="1">{"'Sheet1'!$L$16"}</definedName>
    <definedName name="________s3" hidden="1">{"'Sheet1'!$L$16"}</definedName>
    <definedName name="________s4" localSheetId="7" hidden="1">{"'Sheet1'!$L$16"}</definedName>
    <definedName name="________s4" hidden="1">{"'Sheet1'!$L$16"}</definedName>
    <definedName name="________s5" localSheetId="7" hidden="1">{"'Sheet1'!$L$16"}</definedName>
    <definedName name="________s5" hidden="1">{"'Sheet1'!$L$16"}</definedName>
    <definedName name="________s6" localSheetId="7" hidden="1">{#N/A,#N/A,FALSE,"Chi tiÆt"}</definedName>
    <definedName name="________s6" hidden="1">{#N/A,#N/A,FALSE,"Chi tiÆt"}</definedName>
    <definedName name="________s7" localSheetId="7" hidden="1">{#N/A,#N/A,FALSE,"Chi tiÆt"}</definedName>
    <definedName name="________s7" hidden="1">{#N/A,#N/A,FALSE,"Chi tiÆt"}</definedName>
    <definedName name="________T01" hidden="1">#REF!</definedName>
    <definedName name="________t2" localSheetId="7" hidden="1">{"'Sheet1'!$L$16"}</definedName>
    <definedName name="________t2" hidden="1">{"'Sheet1'!$L$16"}</definedName>
    <definedName name="________t4" localSheetId="7" hidden="1">{"'Sheet1'!$L$16"}</definedName>
    <definedName name="________t4" hidden="1">{"'Sheet1'!$L$16"}</definedName>
    <definedName name="________t5" localSheetId="7" hidden="1">{"'Sheet1'!$L$16"}</definedName>
    <definedName name="________t5" hidden="1">{"'Sheet1'!$L$16"}</definedName>
    <definedName name="________t6" localSheetId="7" hidden="1">{"'Sheet1'!$L$16"}</definedName>
    <definedName name="________t6" hidden="1">{"'Sheet1'!$L$16"}</definedName>
    <definedName name="________t7" localSheetId="7" hidden="1">{"'Sheet1'!$L$16"}</definedName>
    <definedName name="________t7" hidden="1">{"'Sheet1'!$L$16"}</definedName>
    <definedName name="________t8" localSheetId="7" hidden="1">{#N/A,#N/A,FALSE,"Chi tiÆt"}</definedName>
    <definedName name="________t8" hidden="1">{#N/A,#N/A,FALSE,"Chi tiÆt"}</definedName>
    <definedName name="________t9" localSheetId="7" hidden="1">{"'Sheet1'!$L$16"}</definedName>
    <definedName name="________t9" hidden="1">{"'Sheet1'!$L$16"}</definedName>
    <definedName name="________w2" localSheetId="7" hidden="1">{"'Sheet1'!$L$16"}</definedName>
    <definedName name="________w2" hidden="1">{"'Sheet1'!$L$16"}</definedName>
    <definedName name="________w3" localSheetId="7" hidden="1">{"'Sheet1'!$L$16"}</definedName>
    <definedName name="________w3" hidden="1">{"'Sheet1'!$L$16"}</definedName>
    <definedName name="________w4" localSheetId="7" hidden="1">{"'Sheet1'!$L$16"}</definedName>
    <definedName name="________w4" hidden="1">{"'Sheet1'!$L$16"}</definedName>
    <definedName name="________w5" localSheetId="7" hidden="1">{"'Sheet1'!$L$16"}</definedName>
    <definedName name="________w5" hidden="1">{"'Sheet1'!$L$16"}</definedName>
    <definedName name="________w6" localSheetId="7" hidden="1">{#N/A,#N/A,FALSE,"Chi tiÆt"}</definedName>
    <definedName name="________w6" hidden="1">{#N/A,#N/A,FALSE,"Chi tiÆt"}</definedName>
    <definedName name="________w8" localSheetId="7" hidden="1">{"'Sheet1'!$L$16"}</definedName>
    <definedName name="________w8" hidden="1">{"'Sheet1'!$L$16"}</definedName>
    <definedName name="________w9" localSheetId="7" hidden="1">{"'Sheet1'!$L$16"}</definedName>
    <definedName name="________w9" hidden="1">{"'Sheet1'!$L$16"}</definedName>
    <definedName name="________xlfn.BAHTTEXT" hidden="1">#NAME?</definedName>
    <definedName name="_______a1" localSheetId="7" hidden="1">{"cashflow",#N/A,FALSE,"CASHFLOW "}</definedName>
    <definedName name="_______a1" localSheetId="0" hidden="1">{"cashflow",#N/A,FALSE,"CASHFLOW "}</definedName>
    <definedName name="_______a1" hidden="1">{"cashflow",#N/A,FALSE,"CASHFLOW "}</definedName>
    <definedName name="_______a1_1" localSheetId="7" hidden="1">{"'Sheet1'!$L$16"}</definedName>
    <definedName name="_______a1_1" hidden="1">{"'Sheet1'!$L$16"}</definedName>
    <definedName name="_______a1_2" localSheetId="7" hidden="1">{"'Sheet1'!$L$16"}</definedName>
    <definedName name="_______a1_2" hidden="1">{"'Sheet1'!$L$16"}</definedName>
    <definedName name="_______a10" localSheetId="7" hidden="1">{"sales",#N/A,FALSE,"SALES"}</definedName>
    <definedName name="_______a10" localSheetId="0" hidden="1">{"sales",#N/A,FALSE,"SALES"}</definedName>
    <definedName name="_______a10" hidden="1">{"sales",#N/A,FALSE,"SALES"}</definedName>
    <definedName name="_______a11" localSheetId="7" hidden="1">{"'Sheet1'!$L$16"}</definedName>
    <definedName name="_______a11" hidden="1">{"'Sheet1'!$L$16"}</definedName>
    <definedName name="_______a12" localSheetId="7" hidden="1">{"'Sheet1'!$L$16"}</definedName>
    <definedName name="_______a12" hidden="1">{"'Sheet1'!$L$16"}</definedName>
    <definedName name="___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29_1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a129_1" hidden="1">{"Offgrid",#N/A,FALSE,"OFFGRID";"Region",#N/A,FALSE,"REGION";"Offgrid -2",#N/A,FALSE,"OFFGRID";"WTP",#N/A,FALSE,"WTP";"WTP -2",#N/A,FALSE,"WTP";"Project",#N/A,FALSE,"PROJECT";"Summary -2",#N/A,FALSE,"SUMMARY"}</definedName>
    <definedName name="_______a129_2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a129_2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130_1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a130_1" hidden="1">{"Offgrid",#N/A,FALSE,"OFFGRID";"Region",#N/A,FALSE,"REGION";"Offgrid -2",#N/A,FALSE,"OFFGRID";"WTP",#N/A,FALSE,"WTP";"WTP -2",#N/A,FALSE,"WTP";"Project",#N/A,FALSE,"PROJECT";"Summary -2",#N/A,FALSE,"SUMMARY"}</definedName>
    <definedName name="_______a130_2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a130_2" hidden="1">{"Offgrid",#N/A,FALSE,"OFFGRID";"Region",#N/A,FALSE,"REGION";"Offgrid -2",#N/A,FALSE,"OFFGRID";"WTP",#N/A,FALSE,"WTP";"WTP -2",#N/A,FALSE,"WTP";"Project",#N/A,FALSE,"PROJECT";"Summary -2",#N/A,FALSE,"SUMMARY"}</definedName>
    <definedName name="_______a133" localSheetId="7" hidden="1">{"revable",#N/A,FALSE,"REVABLE"}</definedName>
    <definedName name="_______a133" hidden="1">{"revable",#N/A,FALSE,"REVABLE"}</definedName>
    <definedName name="_______a2" localSheetId="7" hidden="1">{"hilight1",#N/A,FALSE,"HILIGHT1"}</definedName>
    <definedName name="_______a2" localSheetId="0" hidden="1">{"hilight1",#N/A,FALSE,"HILIGHT1"}</definedName>
    <definedName name="_______a2" hidden="1">{"hilight1",#N/A,FALSE,"HILIGHT1"}</definedName>
    <definedName name="_______a3" localSheetId="7" hidden="1">{"hilight2",#N/A,FALSE,"HILIGHT2"}</definedName>
    <definedName name="_______a3" localSheetId="0" hidden="1">{"hilight2",#N/A,FALSE,"HILIGHT2"}</definedName>
    <definedName name="_______a3" hidden="1">{"hilight2",#N/A,FALSE,"HILIGHT2"}</definedName>
    <definedName name="_______a4" localSheetId="7" hidden="1">{"hilight3",#N/A,FALSE,"HILIGHT3"}</definedName>
    <definedName name="_______a4" localSheetId="0" hidden="1">{"hilight3",#N/A,FALSE,"HILIGHT3"}</definedName>
    <definedName name="_______a4" hidden="1">{"hilight3",#N/A,FALSE,"HILIGHT3"}</definedName>
    <definedName name="_______a5" localSheetId="7" hidden="1">{"income",#N/A,FALSE,"INCOME"}</definedName>
    <definedName name="_______a5" localSheetId="0" hidden="1">{"income",#N/A,FALSE,"INCOME"}</definedName>
    <definedName name="_______a5" hidden="1">{"income",#N/A,FALSE,"INCOME"}</definedName>
    <definedName name="_______a51" localSheetId="7" hidden="1">{"income",#N/A,FALSE,"INCOME"}</definedName>
    <definedName name="_______a51" hidden="1">{"income",#N/A,FALSE,"INCOME"}</definedName>
    <definedName name="_______a6" localSheetId="7" hidden="1">{"index",#N/A,FALSE,"INDEX"}</definedName>
    <definedName name="_______a6" localSheetId="0" hidden="1">{"index",#N/A,FALSE,"INDEX"}</definedName>
    <definedName name="_______a6" hidden="1">{"index",#N/A,FALSE,"INDEX"}</definedName>
    <definedName name="_______a7" localSheetId="7" hidden="1">{"PRINT_EST",#N/A,FALSE,"ESTMON"}</definedName>
    <definedName name="_______a7" localSheetId="0" hidden="1">{"PRINT_EST",#N/A,FALSE,"ESTMON"}</definedName>
    <definedName name="_______a7" hidden="1">{"PRINT_EST",#N/A,FALSE,"ESTMON"}</definedName>
    <definedName name="_______a8" localSheetId="7" hidden="1">{"revsale",#N/A,FALSE,"REV-ยุพดี"}</definedName>
    <definedName name="_______a8" localSheetId="0" hidden="1">{"revsale",#N/A,FALSE,"REV-ยุพดี"}</definedName>
    <definedName name="_______a8" hidden="1">{"revsale",#N/A,FALSE,"REV-ยุพดี"}</definedName>
    <definedName name="_______a9" localSheetId="7" hidden="1">{"revable",#N/A,FALSE,"REVABLE"}</definedName>
    <definedName name="_______a9" localSheetId="0" hidden="1">{"revable",#N/A,FALSE,"REVABLE"}</definedName>
    <definedName name="_______a9" hidden="1">{"revable",#N/A,FALSE,"REVABLE"}</definedName>
    <definedName name="_______apr2" localSheetId="7" hidden="1">{"'Model'!$A$1:$N$53"}</definedName>
    <definedName name="_______apr2" hidden="1">{"'Model'!$A$1:$N$53"}</definedName>
    <definedName name="_______b1" localSheetId="7" hidden="1">{"'Sheet1'!$L$16"}</definedName>
    <definedName name="_______b1" hidden="1">{"'Sheet1'!$L$16"}</definedName>
    <definedName name="_______b3" localSheetId="7" hidden="1">{"'Sheet1'!$L$16"}</definedName>
    <definedName name="_______b3" hidden="1">{"'Sheet1'!$L$16"}</definedName>
    <definedName name="_______b4" localSheetId="7" hidden="1">{"'Sheet1'!$L$16"}</definedName>
    <definedName name="_______b4" hidden="1">{"'Sheet1'!$L$16"}</definedName>
    <definedName name="_______b5" localSheetId="7" hidden="1">{"'Sheet1'!$L$16"}</definedName>
    <definedName name="_______b5" hidden="1">{"'Sheet1'!$L$16"}</definedName>
    <definedName name="_______b6" localSheetId="7" hidden="1">{"'Sheet1'!$L$16"}</definedName>
    <definedName name="_______b6" hidden="1">{"'Sheet1'!$L$16"}</definedName>
    <definedName name="_______b7" localSheetId="7" hidden="1">{#N/A,#N/A,FALSE,"Chi tiÆt"}</definedName>
    <definedName name="_______b7" hidden="1">{#N/A,#N/A,FALSE,"Chi tiÆt"}</definedName>
    <definedName name="_______e1" localSheetId="7" hidden="1">{"'Sheet1'!$L$16"}</definedName>
    <definedName name="_______e1" hidden="1">{"'Sheet1'!$L$16"}</definedName>
    <definedName name="_______e2" localSheetId="7" hidden="1">{"'Sheet1'!$L$16"}</definedName>
    <definedName name="_______e2" hidden="1">{"'Sheet1'!$L$16"}</definedName>
    <definedName name="_______e4" localSheetId="7" hidden="1">{"'Sheet1'!$L$16"}</definedName>
    <definedName name="_______e4" hidden="1">{"'Sheet1'!$L$16"}</definedName>
    <definedName name="_______e5" localSheetId="7" hidden="1">{"'Sheet1'!$L$16"}</definedName>
    <definedName name="_______e5" hidden="1">{"'Sheet1'!$L$16"}</definedName>
    <definedName name="_______e6" localSheetId="7" hidden="1">{"'Sheet1'!$L$16"}</definedName>
    <definedName name="_______e6" hidden="1">{"'Sheet1'!$L$16"}</definedName>
    <definedName name="_______e7" localSheetId="7" hidden="1">{"'Sheet1'!$L$16"}</definedName>
    <definedName name="_______e7" hidden="1">{"'Sheet1'!$L$16"}</definedName>
    <definedName name="_______e8" localSheetId="7" hidden="1">{#N/A,#N/A,FALSE,"Chi tiÆt"}</definedName>
    <definedName name="_______e8" hidden="1">{#N/A,#N/A,FALSE,"Chi tiÆt"}</definedName>
    <definedName name="_______F1" localSheetId="7" hidden="1">{"'Sheet1'!$L$16"}</definedName>
    <definedName name="_______F1" hidden="1">{"'Sheet1'!$L$16"}</definedName>
    <definedName name="_______f2" localSheetId="7" hidden="1">{"'Sheet1'!$L$16"}</definedName>
    <definedName name="_______f2" hidden="1">{"'Sheet1'!$L$16"}</definedName>
    <definedName name="_______f3" localSheetId="7" hidden="1">{"'Sheet1'!$L$16"}</definedName>
    <definedName name="_______f3" hidden="1">{"'Sheet1'!$L$16"}</definedName>
    <definedName name="_______f4" localSheetId="7" hidden="1">{"'Sheet1'!$L$16"}</definedName>
    <definedName name="_______f4" hidden="1">{"'Sheet1'!$L$16"}</definedName>
    <definedName name="_______f5" localSheetId="7" hidden="1">{"'Sheet1'!$L$16"}</definedName>
    <definedName name="_______f5" hidden="1">{"'Sheet1'!$L$16"}</definedName>
    <definedName name="_______f6" localSheetId="7" hidden="1">{"'Sheet1'!$L$16"}</definedName>
    <definedName name="_______f6" hidden="1">{"'Sheet1'!$L$16"}</definedName>
    <definedName name="_______f7" localSheetId="7" hidden="1">{"'Sheet1'!$L$16"}</definedName>
    <definedName name="_______f7" hidden="1">{"'Sheet1'!$L$16"}</definedName>
    <definedName name="_______f8" localSheetId="7" hidden="1">{#N/A,#N/A,FALSE,"Chi tiÆt"}</definedName>
    <definedName name="_______f8" hidden="1">{#N/A,#N/A,FALSE,"Chi tiÆt"}</definedName>
    <definedName name="_______f9" localSheetId="7" hidden="1">{#N/A,#N/A,FALSE,"Chi tiÆt"}</definedName>
    <definedName name="_______f9" hidden="1">{#N/A,#N/A,FALSE,"Chi tiÆt"}</definedName>
    <definedName name="_______fd4" hidden="1">#REF!</definedName>
    <definedName name="_______FOH2006" localSheetId="7" hidden="1">{#N/A,#N/A,FALSE,"TL";#N/A,#N/A,FALSE,"KK";#N/A,#N/A,FALSE,"TS";#N/A,#N/A,FALSE,"KW";#N/A,#N/A,FALSE,"LP";#N/A,#N/A,FALSE,"DC"}</definedName>
    <definedName name="_______FOH2006" localSheetId="0" hidden="1">{#N/A,#N/A,FALSE,"TL";#N/A,#N/A,FALSE,"KK";#N/A,#N/A,FALSE,"TS";#N/A,#N/A,FALSE,"KW";#N/A,#N/A,FALSE,"LP";#N/A,#N/A,FALSE,"DC"}</definedName>
    <definedName name="_______FOH2006" hidden="1">{#N/A,#N/A,FALSE,"TL";#N/A,#N/A,FALSE,"KK";#N/A,#N/A,FALSE,"TS";#N/A,#N/A,FALSE,"KW";#N/A,#N/A,FALSE,"LP";#N/A,#N/A,FALSE,"DC"}</definedName>
    <definedName name="_______gw04" localSheetId="7" hidden="1">{#N/A,#N/A,FALSE,"Aging Summary";#N/A,#N/A,FALSE,"Ratio Analysis";#N/A,#N/A,FALSE,"Test 120 Day Accts";#N/A,#N/A,FALSE,"Tickmarks"}</definedName>
    <definedName name="_______gw04" hidden="1">{#N/A,#N/A,FALSE,"Aging Summary";#N/A,#N/A,FALSE,"Ratio Analysis";#N/A,#N/A,FALSE,"Test 120 Day Accts";#N/A,#N/A,FALSE,"Tickmarks"}</definedName>
    <definedName name="_______H1" localSheetId="7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_H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_h2" localSheetId="7" hidden="1">{"'Model'!$A$1:$N$53"}</definedName>
    <definedName name="_______h2" hidden="1">{"'Model'!$A$1:$N$53"}</definedName>
    <definedName name="_______huy1" localSheetId="7" hidden="1">{"'Sheet1'!$L$16"}</definedName>
    <definedName name="_______huy1" hidden="1">{"'Sheet1'!$L$16"}</definedName>
    <definedName name="_______KP300" localSheetId="7" hidden="1">{"level1",#N/A,FALSE,"1_LEV";"LEVEL1",#N/A,FALSE,"1_LEV"}</definedName>
    <definedName name="_______KP300" hidden="1">{"level1",#N/A,FALSE,"1_LEV";"LEVEL1",#N/A,FALSE,"1_LEV"}</definedName>
    <definedName name="_______mar03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n1" localSheetId="7" hidden="1">{#N/A,#N/A,FALSE,"RECONC'L";#N/A,#N/A,FALSE,"WORKCAP";#N/A,#N/A,FALSE,"RECONC'L";#N/A,#N/A,FALSE,"ACCRUAL";#N/A,#N/A,FALSE,"DEBTOR";#N/A,#N/A,FALSE,"ADMALLOC"}</definedName>
    <definedName name="_______n1" hidden="1">{#N/A,#N/A,FALSE,"RECONC'L";#N/A,#N/A,FALSE,"WORKCAP";#N/A,#N/A,FALSE,"RECONC'L";#N/A,#N/A,FALSE,"ACCRUAL";#N/A,#N/A,FALSE,"DEBTOR";#N/A,#N/A,FALSE,"ADMALLOC"}</definedName>
    <definedName name="_______nat2" localSheetId="7" hidden="1">{#N/A,#N/A,FALSE,"Assessment";#N/A,#N/A,FALSE,"Staffing";#N/A,#N/A,FALSE,"Hires";#N/A,#N/A,FALSE,"Assumptions"}</definedName>
    <definedName name="_______nat2" hidden="1">{#N/A,#N/A,FALSE,"Assessment";#N/A,#N/A,FALSE,"Staffing";#N/A,#N/A,FALSE,"Hires";#N/A,#N/A,FALSE,"Assumptions"}</definedName>
    <definedName name="_______nat3" localSheetId="7" hidden="1">{#N/A,#N/A,FALSE,"Assessment";#N/A,#N/A,FALSE,"Staffing";#N/A,#N/A,FALSE,"Hires";#N/A,#N/A,FALSE,"Assumptions"}</definedName>
    <definedName name="_______nat3" hidden="1">{#N/A,#N/A,FALSE,"Assessment";#N/A,#N/A,FALSE,"Staffing";#N/A,#N/A,FALSE,"Hires";#N/A,#N/A,FALSE,"Assumptions"}</definedName>
    <definedName name="_______NSO2" localSheetId="7" hidden="1">{"'Sheet1'!$L$16"}</definedName>
    <definedName name="_______NSO2" hidden="1">{"'Sheet1'!$L$16"}</definedName>
    <definedName name="_______NSO2_1" localSheetId="7" hidden="1">{"'Sheet1'!$L$16"}</definedName>
    <definedName name="_______NSO2_1" hidden="1">{"'Sheet1'!$L$16"}</definedName>
    <definedName name="_______NSO2_2" localSheetId="7" hidden="1">{"'Sheet1'!$L$16"}</definedName>
    <definedName name="_______NSO2_2" hidden="1">{"'Sheet1'!$L$16"}</definedName>
    <definedName name="_______NSO3" localSheetId="7" hidden="1">{"'Sheet1'!$L$16"}</definedName>
    <definedName name="_______NSO3" hidden="1">{"'Sheet1'!$L$16"}</definedName>
    <definedName name="_______PA3" localSheetId="7" hidden="1">{"'Sheet1'!$L$16"}</definedName>
    <definedName name="_______PA3" hidden="1">{"'Sheet1'!$L$16"}</definedName>
    <definedName name="_______q2" localSheetId="7" hidden="1">{"PAGE 1",#N/A,FALSE,"หน้า 1,2,3";"PAGE 2",#N/A,FALSE,"หน้า 1,2,3";"PAGE 3",#N/A,FALSE,"หน้า 1,2,3"}</definedName>
    <definedName name="_______q2" hidden="1">{"PAGE 1",#N/A,FALSE,"หน้า 1,2,3";"PAGE 2",#N/A,FALSE,"หน้า 1,2,3";"PAGE 3",#N/A,FALSE,"หน้า 1,2,3"}</definedName>
    <definedName name="_______q3" localSheetId="7" hidden="1">{"PAGE 1",#N/A,FALSE,"หน้า 1,2,3";"PAGE 2",#N/A,FALSE,"หน้า 1,2,3";"PAGE 3",#N/A,FALSE,"หน้า 1,2,3"}</definedName>
    <definedName name="_______q3" hidden="1">{"PAGE 1",#N/A,FALSE,"หน้า 1,2,3";"PAGE 2",#N/A,FALSE,"หน้า 1,2,3";"PAGE 3",#N/A,FALSE,"หน้า 1,2,3"}</definedName>
    <definedName name="_______ROD01" localSheetId="7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_s1" localSheetId="7" hidden="1">{"'Sheet1'!$L$16"}</definedName>
    <definedName name="_______s1" hidden="1">{"'Sheet1'!$L$16"}</definedName>
    <definedName name="_______s2" localSheetId="7" hidden="1">{"'Sheet1'!$L$16"}</definedName>
    <definedName name="_______s2" hidden="1">{"'Sheet1'!$L$16"}</definedName>
    <definedName name="_______s3" localSheetId="7" hidden="1">{"'Sheet1'!$L$16"}</definedName>
    <definedName name="_______s3" hidden="1">{"'Sheet1'!$L$16"}</definedName>
    <definedName name="_______s4" localSheetId="7" hidden="1">{"'Sheet1'!$L$16"}</definedName>
    <definedName name="_______s4" hidden="1">{"'Sheet1'!$L$16"}</definedName>
    <definedName name="_______s5" localSheetId="7" hidden="1">{"'Sheet1'!$L$16"}</definedName>
    <definedName name="_______s5" hidden="1">{"'Sheet1'!$L$16"}</definedName>
    <definedName name="_______s6" localSheetId="7" hidden="1">{#N/A,#N/A,FALSE,"Chi tiÆt"}</definedName>
    <definedName name="_______s6" hidden="1">{#N/A,#N/A,FALSE,"Chi tiÆt"}</definedName>
    <definedName name="_______s7" localSheetId="7" hidden="1">{#N/A,#N/A,FALSE,"Chi tiÆt"}</definedName>
    <definedName name="_______s7" hidden="1">{#N/A,#N/A,FALSE,"Chi tiÆt"}</definedName>
    <definedName name="_______T01" hidden="1">#REF!</definedName>
    <definedName name="_______t2" localSheetId="7" hidden="1">{"'Sheet1'!$L$16"}</definedName>
    <definedName name="_______t2" hidden="1">{"'Sheet1'!$L$16"}</definedName>
    <definedName name="_______t4" localSheetId="7" hidden="1">{"'Sheet1'!$L$16"}</definedName>
    <definedName name="_______t4" hidden="1">{"'Sheet1'!$L$16"}</definedName>
    <definedName name="_______t5" localSheetId="7" hidden="1">{"'Sheet1'!$L$16"}</definedName>
    <definedName name="_______t5" hidden="1">{"'Sheet1'!$L$16"}</definedName>
    <definedName name="_______t6" localSheetId="7" hidden="1">{"'Sheet1'!$L$16"}</definedName>
    <definedName name="_______t6" hidden="1">{"'Sheet1'!$L$16"}</definedName>
    <definedName name="_______t7" localSheetId="7" hidden="1">{"'Sheet1'!$L$16"}</definedName>
    <definedName name="_______t7" hidden="1">{"'Sheet1'!$L$16"}</definedName>
    <definedName name="_______t8" localSheetId="7" hidden="1">{#N/A,#N/A,FALSE,"Chi tiÆt"}</definedName>
    <definedName name="_______t8" hidden="1">{#N/A,#N/A,FALSE,"Chi tiÆt"}</definedName>
    <definedName name="_______t9" localSheetId="7" hidden="1">{"'Sheet1'!$L$16"}</definedName>
    <definedName name="_______t9" hidden="1">{"'Sheet1'!$L$16"}</definedName>
    <definedName name="_______w2" localSheetId="7" hidden="1">{"'Sheet1'!$L$16"}</definedName>
    <definedName name="_______w2" hidden="1">{"'Sheet1'!$L$16"}</definedName>
    <definedName name="_______w3" localSheetId="7" hidden="1">{"'Sheet1'!$L$16"}</definedName>
    <definedName name="_______w3" hidden="1">{"'Sheet1'!$L$16"}</definedName>
    <definedName name="_______w4" localSheetId="7" hidden="1">{"'Sheet1'!$L$16"}</definedName>
    <definedName name="_______w4" hidden="1">{"'Sheet1'!$L$16"}</definedName>
    <definedName name="_______w5" localSheetId="7" hidden="1">{"'Sheet1'!$L$16"}</definedName>
    <definedName name="_______w5" hidden="1">{"'Sheet1'!$L$16"}</definedName>
    <definedName name="_______w6" localSheetId="7" hidden="1">{#N/A,#N/A,FALSE,"Chi tiÆt"}</definedName>
    <definedName name="_______w6" hidden="1">{#N/A,#N/A,FALSE,"Chi tiÆt"}</definedName>
    <definedName name="_______w8" localSheetId="7" hidden="1">{"'Sheet1'!$L$16"}</definedName>
    <definedName name="_______w8" hidden="1">{"'Sheet1'!$L$16"}</definedName>
    <definedName name="_______w9" localSheetId="7" hidden="1">{"'Sheet1'!$L$16"}</definedName>
    <definedName name="_______w9" hidden="1">{"'Sheet1'!$L$16"}</definedName>
    <definedName name="_______xlfn.BAHTTEXT" hidden="1">#NAME?</definedName>
    <definedName name="_______Z1" localSheetId="7" hidden="1">{"'ตัวอย่าง'!$A$1:$O$21"}</definedName>
    <definedName name="_______Z1" localSheetId="0" hidden="1">{"'ตัวอย่าง'!$A$1:$O$21"}</definedName>
    <definedName name="_______Z1" hidden="1">{"'ตัวอย่าง'!$A$1:$O$21"}</definedName>
    <definedName name="______a1" localSheetId="7" hidden="1">{"cashflow",#N/A,FALSE,"CASHFLOW "}</definedName>
    <definedName name="______a1" localSheetId="0" hidden="1">{"cashflow",#N/A,FALSE,"CASHFLOW "}</definedName>
    <definedName name="______a1" hidden="1">{"cashflow",#N/A,FALSE,"CASHFLOW "}</definedName>
    <definedName name="______a1_1" localSheetId="7" hidden="1">{"'Sheet1'!$L$16"}</definedName>
    <definedName name="______a1_1" hidden="1">{"'Sheet1'!$L$16"}</definedName>
    <definedName name="______a1_2" localSheetId="7" hidden="1">{"'Sheet1'!$L$16"}</definedName>
    <definedName name="______a1_2" hidden="1">{"'Sheet1'!$L$16"}</definedName>
    <definedName name="______a10" localSheetId="7" hidden="1">{"sales",#N/A,FALSE,"SALES"}</definedName>
    <definedName name="______a10" localSheetId="0" hidden="1">{"sales",#N/A,FALSE,"SALES"}</definedName>
    <definedName name="______a10" hidden="1">{"sales",#N/A,FALSE,"SALES"}</definedName>
    <definedName name="______a11" localSheetId="7" hidden="1">{"'Sheet1'!$L$16"}</definedName>
    <definedName name="______a11" hidden="1">{"'Sheet1'!$L$16"}</definedName>
    <definedName name="______a12" localSheetId="7" hidden="1">{"'Sheet1'!$L$16"}</definedName>
    <definedName name="______a12" hidden="1">{"'Sheet1'!$L$16"}</definedName>
    <definedName name="__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29_1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a129_1" hidden="1">{"Offgrid",#N/A,FALSE,"OFFGRID";"Region",#N/A,FALSE,"REGION";"Offgrid -2",#N/A,FALSE,"OFFGRID";"WTP",#N/A,FALSE,"WTP";"WTP -2",#N/A,FALSE,"WTP";"Project",#N/A,FALSE,"PROJECT";"Summary -2",#N/A,FALSE,"SUMMARY"}</definedName>
    <definedName name="______a129_2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a129_2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130_1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a130_1" hidden="1">{"Offgrid",#N/A,FALSE,"OFFGRID";"Region",#N/A,FALSE,"REGION";"Offgrid -2",#N/A,FALSE,"OFFGRID";"WTP",#N/A,FALSE,"WTP";"WTP -2",#N/A,FALSE,"WTP";"Project",#N/A,FALSE,"PROJECT";"Summary -2",#N/A,FALSE,"SUMMARY"}</definedName>
    <definedName name="______a130_2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a130_2" hidden="1">{"Offgrid",#N/A,FALSE,"OFFGRID";"Region",#N/A,FALSE,"REGION";"Offgrid -2",#N/A,FALSE,"OFFGRID";"WTP",#N/A,FALSE,"WTP";"WTP -2",#N/A,FALSE,"WTP";"Project",#N/A,FALSE,"PROJECT";"Summary -2",#N/A,FALSE,"SUMMARY"}</definedName>
    <definedName name="______a133" localSheetId="7" hidden="1">{"revable",#N/A,FALSE,"REVABLE"}</definedName>
    <definedName name="______a133" hidden="1">{"revable",#N/A,FALSE,"REVABLE"}</definedName>
    <definedName name="______a2" localSheetId="7" hidden="1">{"hilight1",#N/A,FALSE,"HILIGHT1"}</definedName>
    <definedName name="______a2" localSheetId="0" hidden="1">{"hilight1",#N/A,FALSE,"HILIGHT1"}</definedName>
    <definedName name="______a2" hidden="1">{"hilight1",#N/A,FALSE,"HILIGHT1"}</definedName>
    <definedName name="______a3" localSheetId="7" hidden="1">{"hilight2",#N/A,FALSE,"HILIGHT2"}</definedName>
    <definedName name="______a3" localSheetId="0" hidden="1">{"hilight2",#N/A,FALSE,"HILIGHT2"}</definedName>
    <definedName name="______a3" hidden="1">{"hilight2",#N/A,FALSE,"HILIGHT2"}</definedName>
    <definedName name="______a4" localSheetId="7" hidden="1">{"hilight3",#N/A,FALSE,"HILIGHT3"}</definedName>
    <definedName name="______a4" localSheetId="0" hidden="1">{"hilight3",#N/A,FALSE,"HILIGHT3"}</definedName>
    <definedName name="______a4" hidden="1">{"hilight3",#N/A,FALSE,"HILIGHT3"}</definedName>
    <definedName name="______a5" localSheetId="7" hidden="1">{"income",#N/A,FALSE,"INCOME"}</definedName>
    <definedName name="______a5" localSheetId="0" hidden="1">{"income",#N/A,FALSE,"INCOME"}</definedName>
    <definedName name="______a5" hidden="1">{"income",#N/A,FALSE,"INCOME"}</definedName>
    <definedName name="______a51" localSheetId="7" hidden="1">{"income",#N/A,FALSE,"INCOME"}</definedName>
    <definedName name="______a51" hidden="1">{"income",#N/A,FALSE,"INCOME"}</definedName>
    <definedName name="______a6" localSheetId="7" hidden="1">{"index",#N/A,FALSE,"INDEX"}</definedName>
    <definedName name="______a6" localSheetId="0" hidden="1">{"index",#N/A,FALSE,"INDEX"}</definedName>
    <definedName name="______a6" hidden="1">{"index",#N/A,FALSE,"INDEX"}</definedName>
    <definedName name="______a7" localSheetId="7" hidden="1">{"PRINT_EST",#N/A,FALSE,"ESTMON"}</definedName>
    <definedName name="______a7" localSheetId="0" hidden="1">{"PRINT_EST",#N/A,FALSE,"ESTMON"}</definedName>
    <definedName name="______a7" hidden="1">{"PRINT_EST",#N/A,FALSE,"ESTMON"}</definedName>
    <definedName name="______a8" localSheetId="7" hidden="1">{"revsale",#N/A,FALSE,"REV-ยุพดี"}</definedName>
    <definedName name="______a8" localSheetId="0" hidden="1">{"revsale",#N/A,FALSE,"REV-ยุพดี"}</definedName>
    <definedName name="______a8" hidden="1">{"revsale",#N/A,FALSE,"REV-ยุพดี"}</definedName>
    <definedName name="______a9" localSheetId="7" hidden="1">{"revable",#N/A,FALSE,"REVABLE"}</definedName>
    <definedName name="______a9" localSheetId="0" hidden="1">{"revable",#N/A,FALSE,"REVABLE"}</definedName>
    <definedName name="______a9" hidden="1">{"revable",#N/A,FALSE,"REVABLE"}</definedName>
    <definedName name="______a99" localSheetId="7" hidden="1">{"revable",#N/A,FALSE,"REVABLE"}</definedName>
    <definedName name="______a99" hidden="1">{"revable",#N/A,FALSE,"REVABLE"}</definedName>
    <definedName name="______aa1" localSheetId="7" hidden="1">{"cashflow",#N/A,FALSE,"CASHFLOW "}</definedName>
    <definedName name="______aa1" hidden="1">{"cashflow",#N/A,FALSE,"CASHFLOW "}</definedName>
    <definedName name="______apr2" localSheetId="7" hidden="1">{"'Model'!$A$1:$N$53"}</definedName>
    <definedName name="______apr2" hidden="1">{"'Model'!$A$1:$N$53"}</definedName>
    <definedName name="______b1" localSheetId="7" hidden="1">{"'Sheet1'!$L$16"}</definedName>
    <definedName name="______b1" hidden="1">{"'Sheet1'!$L$16"}</definedName>
    <definedName name="______b3" localSheetId="7" hidden="1">{"'Sheet1'!$L$16"}</definedName>
    <definedName name="______b3" hidden="1">{"'Sheet1'!$L$16"}</definedName>
    <definedName name="______b4" localSheetId="7" hidden="1">{"'Sheet1'!$L$16"}</definedName>
    <definedName name="______b4" hidden="1">{"'Sheet1'!$L$16"}</definedName>
    <definedName name="______b5" localSheetId="7" hidden="1">{"'Sheet1'!$L$16"}</definedName>
    <definedName name="______b5" hidden="1">{"'Sheet1'!$L$16"}</definedName>
    <definedName name="______b6" localSheetId="7" hidden="1">{"'Sheet1'!$L$16"}</definedName>
    <definedName name="______b6" hidden="1">{"'Sheet1'!$L$16"}</definedName>
    <definedName name="______b7" localSheetId="7" hidden="1">{#N/A,#N/A,FALSE,"Chi tiÆt"}</definedName>
    <definedName name="______b7" hidden="1">{#N/A,#N/A,FALSE,"Chi tiÆt"}</definedName>
    <definedName name="______e1" localSheetId="7" hidden="1">{"'Sheet1'!$L$16"}</definedName>
    <definedName name="______e1" hidden="1">{"'Sheet1'!$L$16"}</definedName>
    <definedName name="______e2" localSheetId="7" hidden="1">{"'Sheet1'!$L$16"}</definedName>
    <definedName name="______e2" hidden="1">{"'Sheet1'!$L$16"}</definedName>
    <definedName name="______e4" localSheetId="7" hidden="1">{"'Sheet1'!$L$16"}</definedName>
    <definedName name="______e4" hidden="1">{"'Sheet1'!$L$16"}</definedName>
    <definedName name="______e5" localSheetId="7" hidden="1">{"'Sheet1'!$L$16"}</definedName>
    <definedName name="______e5" hidden="1">{"'Sheet1'!$L$16"}</definedName>
    <definedName name="______e6" localSheetId="7" hidden="1">{"'Sheet1'!$L$16"}</definedName>
    <definedName name="______e6" hidden="1">{"'Sheet1'!$L$16"}</definedName>
    <definedName name="______e7" localSheetId="7" hidden="1">{"'Sheet1'!$L$16"}</definedName>
    <definedName name="______e7" hidden="1">{"'Sheet1'!$L$16"}</definedName>
    <definedName name="______e8" localSheetId="7" hidden="1">{#N/A,#N/A,FALSE,"Chi tiÆt"}</definedName>
    <definedName name="______e8" hidden="1">{#N/A,#N/A,FALSE,"Chi tiÆt"}</definedName>
    <definedName name="______f1" localSheetId="7" hidden="1">{"'Sheet1'!$L$16"}</definedName>
    <definedName name="______f1" hidden="1">{"'Sheet1'!$L$16"}</definedName>
    <definedName name="______f2" localSheetId="7" hidden="1">{"'Sheet1'!$L$16"}</definedName>
    <definedName name="______f2" hidden="1">{"'Sheet1'!$L$16"}</definedName>
    <definedName name="______f3" localSheetId="7" hidden="1">{"'Sheet1'!$L$16"}</definedName>
    <definedName name="______f3" hidden="1">{"'Sheet1'!$L$16"}</definedName>
    <definedName name="______f4" localSheetId="7" hidden="1">{"'Sheet1'!$L$16"}</definedName>
    <definedName name="______f4" hidden="1">{"'Sheet1'!$L$16"}</definedName>
    <definedName name="______f5" localSheetId="7" hidden="1">{"'Sheet1'!$L$16"}</definedName>
    <definedName name="______f5" hidden="1">{"'Sheet1'!$L$16"}</definedName>
    <definedName name="______f6" localSheetId="7" hidden="1">{"'Sheet1'!$L$16"}</definedName>
    <definedName name="______f6" hidden="1">{"'Sheet1'!$L$16"}</definedName>
    <definedName name="______f7" localSheetId="7" hidden="1">{"'Sheet1'!$L$16"}</definedName>
    <definedName name="______f7" hidden="1">{"'Sheet1'!$L$16"}</definedName>
    <definedName name="______f8" localSheetId="7" hidden="1">{#N/A,#N/A,FALSE,"Chi tiÆt"}</definedName>
    <definedName name="______f8" hidden="1">{#N/A,#N/A,FALSE,"Chi tiÆt"}</definedName>
    <definedName name="______f9" localSheetId="7" hidden="1">{#N/A,#N/A,FALSE,"Chi tiÆt"}</definedName>
    <definedName name="______f9" hidden="1">{#N/A,#N/A,FALSE,"Chi tiÆt"}</definedName>
    <definedName name="______fd4" hidden="1">#REF!</definedName>
    <definedName name="______FOH2006" localSheetId="7" hidden="1">{#N/A,#N/A,FALSE,"TL";#N/A,#N/A,FALSE,"KK";#N/A,#N/A,FALSE,"TS";#N/A,#N/A,FALSE,"KW";#N/A,#N/A,FALSE,"LP";#N/A,#N/A,FALSE,"DC"}</definedName>
    <definedName name="______FOH2006" localSheetId="0" hidden="1">{#N/A,#N/A,FALSE,"TL";#N/A,#N/A,FALSE,"KK";#N/A,#N/A,FALSE,"TS";#N/A,#N/A,FALSE,"KW";#N/A,#N/A,FALSE,"LP";#N/A,#N/A,FALSE,"DC"}</definedName>
    <definedName name="______FOH2006" hidden="1">{#N/A,#N/A,FALSE,"TL";#N/A,#N/A,FALSE,"KK";#N/A,#N/A,FALSE,"TS";#N/A,#N/A,FALSE,"KW";#N/A,#N/A,FALSE,"LP";#N/A,#N/A,FALSE,"DC"}</definedName>
    <definedName name="______gw04" localSheetId="7" hidden="1">{#N/A,#N/A,FALSE,"Aging Summary";#N/A,#N/A,FALSE,"Ratio Analysis";#N/A,#N/A,FALSE,"Test 120 Day Accts";#N/A,#N/A,FALSE,"Tickmarks"}</definedName>
    <definedName name="______gw04" hidden="1">{#N/A,#N/A,FALSE,"Aging Summary";#N/A,#N/A,FALSE,"Ratio Analysis";#N/A,#N/A,FALSE,"Test 120 Day Accts";#N/A,#N/A,FALSE,"Tickmarks"}</definedName>
    <definedName name="______H1" localSheetId="7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H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h2" localSheetId="7" hidden="1">{"'Model'!$A$1:$N$53"}</definedName>
    <definedName name="______h2" hidden="1">{"'Model'!$A$1:$N$53"}</definedName>
    <definedName name="______huy1" localSheetId="7" hidden="1">{"'Sheet1'!$L$16"}</definedName>
    <definedName name="______huy1" hidden="1">{"'Sheet1'!$L$16"}</definedName>
    <definedName name="______KP300" localSheetId="7" hidden="1">{"level1",#N/A,FALSE,"1_LEV";"LEVEL1",#N/A,FALSE,"1_LEV"}</definedName>
    <definedName name="______KP300" hidden="1">{"level1",#N/A,FALSE,"1_LEV";"LEVEL1",#N/A,FALSE,"1_LEV"}</definedName>
    <definedName name="______mar03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n1" localSheetId="7" hidden="1">{#N/A,#N/A,FALSE,"RECONC'L";#N/A,#N/A,FALSE,"WORKCAP";#N/A,#N/A,FALSE,"RECONC'L";#N/A,#N/A,FALSE,"ACCRUAL";#N/A,#N/A,FALSE,"DEBTOR";#N/A,#N/A,FALSE,"ADMALLOC"}</definedName>
    <definedName name="______n1" hidden="1">{#N/A,#N/A,FALSE,"RECONC'L";#N/A,#N/A,FALSE,"WORKCAP";#N/A,#N/A,FALSE,"RECONC'L";#N/A,#N/A,FALSE,"ACCRUAL";#N/A,#N/A,FALSE,"DEBTOR";#N/A,#N/A,FALSE,"ADMALLOC"}</definedName>
    <definedName name="______nat2" localSheetId="7" hidden="1">{#N/A,#N/A,FALSE,"Assessment";#N/A,#N/A,FALSE,"Staffing";#N/A,#N/A,FALSE,"Hires";#N/A,#N/A,FALSE,"Assumptions"}</definedName>
    <definedName name="______nat2" hidden="1">{#N/A,#N/A,FALSE,"Assessment";#N/A,#N/A,FALSE,"Staffing";#N/A,#N/A,FALSE,"Hires";#N/A,#N/A,FALSE,"Assumptions"}</definedName>
    <definedName name="______nat3" localSheetId="7" hidden="1">{#N/A,#N/A,FALSE,"Assessment";#N/A,#N/A,FALSE,"Staffing";#N/A,#N/A,FALSE,"Hires";#N/A,#N/A,FALSE,"Assumptions"}</definedName>
    <definedName name="______nat3" hidden="1">{#N/A,#N/A,FALSE,"Assessment";#N/A,#N/A,FALSE,"Staffing";#N/A,#N/A,FALSE,"Hires";#N/A,#N/A,FALSE,"Assumptions"}</definedName>
    <definedName name="______NSO2" localSheetId="7" hidden="1">{"'Sheet1'!$L$16"}</definedName>
    <definedName name="______NSO2" hidden="1">{"'Sheet1'!$L$16"}</definedName>
    <definedName name="______NSO2_1" localSheetId="7" hidden="1">{"'Sheet1'!$L$16"}</definedName>
    <definedName name="______NSO2_1" hidden="1">{"'Sheet1'!$L$16"}</definedName>
    <definedName name="______NSO2_2" localSheetId="7" hidden="1">{"'Sheet1'!$L$16"}</definedName>
    <definedName name="______NSO2_2" hidden="1">{"'Sheet1'!$L$16"}</definedName>
    <definedName name="______NSO3" localSheetId="7" hidden="1">{"'Sheet1'!$L$16"}</definedName>
    <definedName name="______NSO3" hidden="1">{"'Sheet1'!$L$16"}</definedName>
    <definedName name="______q2" localSheetId="7" hidden="1">{"PAGE 1",#N/A,FALSE,"หน้า 1,2,3";"PAGE 2",#N/A,FALSE,"หน้า 1,2,3";"PAGE 3",#N/A,FALSE,"หน้า 1,2,3"}</definedName>
    <definedName name="______q2" hidden="1">{"PAGE 1",#N/A,FALSE,"หน้า 1,2,3";"PAGE 2",#N/A,FALSE,"หน้า 1,2,3";"PAGE 3",#N/A,FALSE,"หน้า 1,2,3"}</definedName>
    <definedName name="______q3" localSheetId="7" hidden="1">{"PAGE 1",#N/A,FALSE,"หน้า 1,2,3";"PAGE 2",#N/A,FALSE,"หน้า 1,2,3";"PAGE 3",#N/A,FALSE,"หน้า 1,2,3"}</definedName>
    <definedName name="______q3" hidden="1">{"PAGE 1",#N/A,FALSE,"หน้า 1,2,3";"PAGE 2",#N/A,FALSE,"หน้า 1,2,3";"PAGE 3",#N/A,FALSE,"หน้า 1,2,3"}</definedName>
    <definedName name="______ROD01" localSheetId="7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s1" localSheetId="7" hidden="1">{"'Sheet1'!$L$16"}</definedName>
    <definedName name="______s1" hidden="1">{"'Sheet1'!$L$16"}</definedName>
    <definedName name="______s2" localSheetId="7" hidden="1">{"'Sheet1'!$L$16"}</definedName>
    <definedName name="______s2" hidden="1">{"'Sheet1'!$L$16"}</definedName>
    <definedName name="______s3" localSheetId="7" hidden="1">{"'Sheet1'!$L$16"}</definedName>
    <definedName name="______s3" hidden="1">{"'Sheet1'!$L$16"}</definedName>
    <definedName name="______s4" localSheetId="7" hidden="1">{"'Sheet1'!$L$16"}</definedName>
    <definedName name="______s4" hidden="1">{"'Sheet1'!$L$16"}</definedName>
    <definedName name="______s5" localSheetId="7" hidden="1">{"'Sheet1'!$L$16"}</definedName>
    <definedName name="______s5" hidden="1">{"'Sheet1'!$L$16"}</definedName>
    <definedName name="______s6" localSheetId="7" hidden="1">{#N/A,#N/A,FALSE,"Chi tiÆt"}</definedName>
    <definedName name="______s6" hidden="1">{#N/A,#N/A,FALSE,"Chi tiÆt"}</definedName>
    <definedName name="______s7" localSheetId="7" hidden="1">{#N/A,#N/A,FALSE,"Chi tiÆt"}</definedName>
    <definedName name="______s7" hidden="1">{#N/A,#N/A,FALSE,"Chi tiÆt"}</definedName>
    <definedName name="______T01" hidden="1">#REF!</definedName>
    <definedName name="______t2" localSheetId="7" hidden="1">{"'Sheet1'!$L$16"}</definedName>
    <definedName name="______t2" hidden="1">{"'Sheet1'!$L$16"}</definedName>
    <definedName name="______t4" localSheetId="7" hidden="1">{"'Sheet1'!$L$16"}</definedName>
    <definedName name="______t4" hidden="1">{"'Sheet1'!$L$16"}</definedName>
    <definedName name="______t5" localSheetId="7" hidden="1">{"'Sheet1'!$L$16"}</definedName>
    <definedName name="______t5" hidden="1">{"'Sheet1'!$L$16"}</definedName>
    <definedName name="______t6" localSheetId="7" hidden="1">{"'Sheet1'!$L$16"}</definedName>
    <definedName name="______t6" hidden="1">{"'Sheet1'!$L$16"}</definedName>
    <definedName name="______t7" localSheetId="7" hidden="1">{"'Sheet1'!$L$16"}</definedName>
    <definedName name="______t7" hidden="1">{"'Sheet1'!$L$16"}</definedName>
    <definedName name="______t8" localSheetId="7" hidden="1">{#N/A,#N/A,FALSE,"Chi tiÆt"}</definedName>
    <definedName name="______t8" hidden="1">{#N/A,#N/A,FALSE,"Chi tiÆt"}</definedName>
    <definedName name="______t9" localSheetId="7" hidden="1">{"'Sheet1'!$L$16"}</definedName>
    <definedName name="______t9" hidden="1">{"'Sheet1'!$L$16"}</definedName>
    <definedName name="______w2" localSheetId="7" hidden="1">{"'Sheet1'!$L$16"}</definedName>
    <definedName name="______w2" hidden="1">{"'Sheet1'!$L$16"}</definedName>
    <definedName name="______w3" localSheetId="7" hidden="1">{"'Sheet1'!$L$16"}</definedName>
    <definedName name="______w3" hidden="1">{"'Sheet1'!$L$16"}</definedName>
    <definedName name="______w4" localSheetId="7" hidden="1">{"'Sheet1'!$L$16"}</definedName>
    <definedName name="______w4" hidden="1">{"'Sheet1'!$L$16"}</definedName>
    <definedName name="______w5" localSheetId="7" hidden="1">{"'Sheet1'!$L$16"}</definedName>
    <definedName name="______w5" hidden="1">{"'Sheet1'!$L$16"}</definedName>
    <definedName name="______w6" localSheetId="7" hidden="1">{#N/A,#N/A,FALSE,"Chi tiÆt"}</definedName>
    <definedName name="______w6" hidden="1">{#N/A,#N/A,FALSE,"Chi tiÆt"}</definedName>
    <definedName name="______w8" localSheetId="7" hidden="1">{"'Sheet1'!$L$16"}</definedName>
    <definedName name="______w8" hidden="1">{"'Sheet1'!$L$16"}</definedName>
    <definedName name="______w9" localSheetId="7" hidden="1">{"'Sheet1'!$L$16"}</definedName>
    <definedName name="______w9" hidden="1">{"'Sheet1'!$L$16"}</definedName>
    <definedName name="______xlfn.BAHTTEXT" hidden="1">#NAME?</definedName>
    <definedName name="______xlfn.IFERROR" hidden="1">#NAME?</definedName>
    <definedName name="______Z1" localSheetId="7" hidden="1">{"'ตัวอย่าง'!$A$1:$O$21"}</definedName>
    <definedName name="______Z1" localSheetId="0" hidden="1">{"'ตัวอย่าง'!$A$1:$O$21"}</definedName>
    <definedName name="______Z1" hidden="1">{"'ตัวอย่าง'!$A$1:$O$21"}</definedName>
    <definedName name="_____a1" localSheetId="7" hidden="1">{"cashflow",#N/A,FALSE,"CASHFLOW "}</definedName>
    <definedName name="_____a1" localSheetId="0" hidden="1">{"cashflow",#N/A,FALSE,"CASHFLOW "}</definedName>
    <definedName name="_____a1" hidden="1">{"cashflow",#N/A,FALSE,"CASHFLOW "}</definedName>
    <definedName name="_____a1_1" localSheetId="7" hidden="1">{"'Sheet1'!$L$16"}</definedName>
    <definedName name="_____a1_1" hidden="1">{"'Sheet1'!$L$16"}</definedName>
    <definedName name="_____a1_2" localSheetId="7" hidden="1">{"'Sheet1'!$L$16"}</definedName>
    <definedName name="_____a1_2" hidden="1">{"'Sheet1'!$L$16"}</definedName>
    <definedName name="_____a10" localSheetId="7" hidden="1">{"sales",#N/A,FALSE,"SALES"}</definedName>
    <definedName name="_____a10" localSheetId="0" hidden="1">{"sales",#N/A,FALSE,"SALES"}</definedName>
    <definedName name="_____a10" hidden="1">{"sales",#N/A,FALSE,"SALES"}</definedName>
    <definedName name="_____a11" localSheetId="7" hidden="1">{"'Sheet1'!$L$16"}</definedName>
    <definedName name="_____a11" hidden="1">{"'Sheet1'!$L$16"}</definedName>
    <definedName name="_____a12" localSheetId="7" hidden="1">{"'Sheet1'!$L$16"}</definedName>
    <definedName name="_____a12" hidden="1">{"'Sheet1'!$L$16"}</definedName>
    <definedName name="_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29_1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a129_1" hidden="1">{"Offgrid",#N/A,FALSE,"OFFGRID";"Region",#N/A,FALSE,"REGION";"Offgrid -2",#N/A,FALSE,"OFFGRID";"WTP",#N/A,FALSE,"WTP";"WTP -2",#N/A,FALSE,"WTP";"Project",#N/A,FALSE,"PROJECT";"Summary -2",#N/A,FALSE,"SUMMARY"}</definedName>
    <definedName name="_____a129_2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a129_2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130_1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a130_1" hidden="1">{"Offgrid",#N/A,FALSE,"OFFGRID";"Region",#N/A,FALSE,"REGION";"Offgrid -2",#N/A,FALSE,"OFFGRID";"WTP",#N/A,FALSE,"WTP";"WTP -2",#N/A,FALSE,"WTP";"Project",#N/A,FALSE,"PROJECT";"Summary -2",#N/A,FALSE,"SUMMARY"}</definedName>
    <definedName name="_____a130_2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a130_2" hidden="1">{"Offgrid",#N/A,FALSE,"OFFGRID";"Region",#N/A,FALSE,"REGION";"Offgrid -2",#N/A,FALSE,"OFFGRID";"WTP",#N/A,FALSE,"WTP";"WTP -2",#N/A,FALSE,"WTP";"Project",#N/A,FALSE,"PROJECT";"Summary -2",#N/A,FALSE,"SUMMARY"}</definedName>
    <definedName name="_____a133" localSheetId="7" hidden="1">{"revable",#N/A,FALSE,"REVABLE"}</definedName>
    <definedName name="_____a133" hidden="1">{"revable",#N/A,FALSE,"REVABLE"}</definedName>
    <definedName name="_____a2" localSheetId="7" hidden="1">{"hilight1",#N/A,FALSE,"HILIGHT1"}</definedName>
    <definedName name="_____a2" localSheetId="0" hidden="1">{"hilight1",#N/A,FALSE,"HILIGHT1"}</definedName>
    <definedName name="_____a2" hidden="1">{"hilight1",#N/A,FALSE,"HILIGHT1"}</definedName>
    <definedName name="_____a3" localSheetId="7" hidden="1">{"hilight2",#N/A,FALSE,"HILIGHT2"}</definedName>
    <definedName name="_____a3" localSheetId="0" hidden="1">{"hilight2",#N/A,FALSE,"HILIGHT2"}</definedName>
    <definedName name="_____a3" hidden="1">{"hilight2",#N/A,FALSE,"HILIGHT2"}</definedName>
    <definedName name="_____a4" localSheetId="7" hidden="1">{"hilight3",#N/A,FALSE,"HILIGHT3"}</definedName>
    <definedName name="_____a4" localSheetId="0" hidden="1">{"hilight3",#N/A,FALSE,"HILIGHT3"}</definedName>
    <definedName name="_____a4" hidden="1">{"hilight3",#N/A,FALSE,"HILIGHT3"}</definedName>
    <definedName name="_____a5" localSheetId="7" hidden="1">{"income",#N/A,FALSE,"INCOME"}</definedName>
    <definedName name="_____a5" localSheetId="0" hidden="1">{"income",#N/A,FALSE,"INCOME"}</definedName>
    <definedName name="_____a5" hidden="1">{"income",#N/A,FALSE,"INCOME"}</definedName>
    <definedName name="_____a51" localSheetId="7" hidden="1">{"income",#N/A,FALSE,"INCOME"}</definedName>
    <definedName name="_____a51" hidden="1">{"income",#N/A,FALSE,"INCOME"}</definedName>
    <definedName name="_____a6" localSheetId="7" hidden="1">{"index",#N/A,FALSE,"INDEX"}</definedName>
    <definedName name="_____a6" localSheetId="0" hidden="1">{"index",#N/A,FALSE,"INDEX"}</definedName>
    <definedName name="_____a6" hidden="1">{"index",#N/A,FALSE,"INDEX"}</definedName>
    <definedName name="_____a7" localSheetId="7" hidden="1">{"PRINT_EST",#N/A,FALSE,"ESTMON"}</definedName>
    <definedName name="_____a7" localSheetId="0" hidden="1">{"PRINT_EST",#N/A,FALSE,"ESTMON"}</definedName>
    <definedName name="_____a7" hidden="1">{"PRINT_EST",#N/A,FALSE,"ESTMON"}</definedName>
    <definedName name="_____a8" localSheetId="7" hidden="1">{"revsale",#N/A,FALSE,"REV-ยุพดี"}</definedName>
    <definedName name="_____a8" localSheetId="0" hidden="1">{"revsale",#N/A,FALSE,"REV-ยุพดี"}</definedName>
    <definedName name="_____a8" hidden="1">{"revsale",#N/A,FALSE,"REV-ยุพดี"}</definedName>
    <definedName name="_____a9" localSheetId="7" hidden="1">{"revable",#N/A,FALSE,"REVABLE"}</definedName>
    <definedName name="_____a9" localSheetId="0" hidden="1">{"revable",#N/A,FALSE,"REVABLE"}</definedName>
    <definedName name="_____a9" hidden="1">{"revable",#N/A,FALSE,"REVABLE"}</definedName>
    <definedName name="_____a99" localSheetId="7" hidden="1">{"revable",#N/A,FALSE,"REVABLE"}</definedName>
    <definedName name="_____a99" hidden="1">{"revable",#N/A,FALSE,"REVABLE"}</definedName>
    <definedName name="_____aa1" localSheetId="7" hidden="1">{"cashflow",#N/A,FALSE,"CASHFLOW "}</definedName>
    <definedName name="_____aa1" hidden="1">{"cashflow",#N/A,FALSE,"CASHFLOW "}</definedName>
    <definedName name="_____apr2" localSheetId="7" hidden="1">{"'Model'!$A$1:$N$53"}</definedName>
    <definedName name="_____apr2" hidden="1">{"'Model'!$A$1:$N$53"}</definedName>
    <definedName name="_____b1" localSheetId="7" hidden="1">{"'Sheet1'!$L$16"}</definedName>
    <definedName name="_____b1" hidden="1">{"'Sheet1'!$L$16"}</definedName>
    <definedName name="_____b3" localSheetId="7" hidden="1">{"'Sheet1'!$L$16"}</definedName>
    <definedName name="_____b3" hidden="1">{"'Sheet1'!$L$16"}</definedName>
    <definedName name="_____b4" localSheetId="7" hidden="1">{"'Sheet1'!$L$16"}</definedName>
    <definedName name="_____b4" hidden="1">{"'Sheet1'!$L$16"}</definedName>
    <definedName name="_____b5" localSheetId="7" hidden="1">{"'Sheet1'!$L$16"}</definedName>
    <definedName name="_____b5" hidden="1">{"'Sheet1'!$L$16"}</definedName>
    <definedName name="_____b6" localSheetId="7" hidden="1">{"'Sheet1'!$L$16"}</definedName>
    <definedName name="_____b6" hidden="1">{"'Sheet1'!$L$16"}</definedName>
    <definedName name="_____b7" localSheetId="7" hidden="1">{#N/A,#N/A,FALSE,"Chi tiÆt"}</definedName>
    <definedName name="_____b7" hidden="1">{#N/A,#N/A,FALSE,"Chi tiÆt"}</definedName>
    <definedName name="_____e1" localSheetId="7" hidden="1">{"'Sheet1'!$L$16"}</definedName>
    <definedName name="_____e1" hidden="1">{"'Sheet1'!$L$16"}</definedName>
    <definedName name="_____e2" localSheetId="7" hidden="1">{"'Sheet1'!$L$16"}</definedName>
    <definedName name="_____e2" hidden="1">{"'Sheet1'!$L$16"}</definedName>
    <definedName name="_____e4" localSheetId="7" hidden="1">{"'Sheet1'!$L$16"}</definedName>
    <definedName name="_____e4" hidden="1">{"'Sheet1'!$L$16"}</definedName>
    <definedName name="_____e5" localSheetId="7" hidden="1">{"'Sheet1'!$L$16"}</definedName>
    <definedName name="_____e5" hidden="1">{"'Sheet1'!$L$16"}</definedName>
    <definedName name="_____e6" localSheetId="7" hidden="1">{"'Sheet1'!$L$16"}</definedName>
    <definedName name="_____e6" hidden="1">{"'Sheet1'!$L$16"}</definedName>
    <definedName name="_____e7" localSheetId="7" hidden="1">{"'Sheet1'!$L$16"}</definedName>
    <definedName name="_____e7" hidden="1">{"'Sheet1'!$L$16"}</definedName>
    <definedName name="_____e8" localSheetId="7" hidden="1">{#N/A,#N/A,FALSE,"Chi tiÆt"}</definedName>
    <definedName name="_____e8" hidden="1">{#N/A,#N/A,FALSE,"Chi tiÆt"}</definedName>
    <definedName name="_____f1" localSheetId="7" hidden="1">{"'Sheet1'!$L$16"}</definedName>
    <definedName name="_____f1" hidden="1">{"'Sheet1'!$L$16"}</definedName>
    <definedName name="_____f2" localSheetId="7" hidden="1">{"'Sheet1'!$L$16"}</definedName>
    <definedName name="_____f2" hidden="1">{"'Sheet1'!$L$16"}</definedName>
    <definedName name="_____f3" localSheetId="7" hidden="1">{"'Sheet1'!$L$16"}</definedName>
    <definedName name="_____f3" hidden="1">{"'Sheet1'!$L$16"}</definedName>
    <definedName name="_____f4" localSheetId="7" hidden="1">{"'Sheet1'!$L$16"}</definedName>
    <definedName name="_____f4" hidden="1">{"'Sheet1'!$L$16"}</definedName>
    <definedName name="_____f5" localSheetId="7" hidden="1">{"'Sheet1'!$L$16"}</definedName>
    <definedName name="_____f5" hidden="1">{"'Sheet1'!$L$16"}</definedName>
    <definedName name="_____f6" localSheetId="7" hidden="1">{"'Sheet1'!$L$16"}</definedName>
    <definedName name="_____f6" hidden="1">{"'Sheet1'!$L$16"}</definedName>
    <definedName name="_____f7" localSheetId="7" hidden="1">{"'Sheet1'!$L$16"}</definedName>
    <definedName name="_____f7" hidden="1">{"'Sheet1'!$L$16"}</definedName>
    <definedName name="_____f8" localSheetId="7" hidden="1">{#N/A,#N/A,FALSE,"Chi tiÆt"}</definedName>
    <definedName name="_____f8" hidden="1">{#N/A,#N/A,FALSE,"Chi tiÆt"}</definedName>
    <definedName name="_____f9" localSheetId="7" hidden="1">{#N/A,#N/A,FALSE,"Chi tiÆt"}</definedName>
    <definedName name="_____f9" hidden="1">{#N/A,#N/A,FALSE,"Chi tiÆt"}</definedName>
    <definedName name="_____fd4" hidden="1">#REF!</definedName>
    <definedName name="_____FOH2006" localSheetId="7" hidden="1">{#N/A,#N/A,FALSE,"TL";#N/A,#N/A,FALSE,"KK";#N/A,#N/A,FALSE,"TS";#N/A,#N/A,FALSE,"KW";#N/A,#N/A,FALSE,"LP";#N/A,#N/A,FALSE,"DC"}</definedName>
    <definedName name="_____FOH2006" localSheetId="0" hidden="1">{#N/A,#N/A,FALSE,"TL";#N/A,#N/A,FALSE,"KK";#N/A,#N/A,FALSE,"TS";#N/A,#N/A,FALSE,"KW";#N/A,#N/A,FALSE,"LP";#N/A,#N/A,FALSE,"DC"}</definedName>
    <definedName name="_____FOH2006" hidden="1">{#N/A,#N/A,FALSE,"TL";#N/A,#N/A,FALSE,"KK";#N/A,#N/A,FALSE,"TS";#N/A,#N/A,FALSE,"KW";#N/A,#N/A,FALSE,"LP";#N/A,#N/A,FALSE,"DC"}</definedName>
    <definedName name="_____gw04" localSheetId="7" hidden="1">{#N/A,#N/A,FALSE,"Aging Summary";#N/A,#N/A,FALSE,"Ratio Analysis";#N/A,#N/A,FALSE,"Test 120 Day Accts";#N/A,#N/A,FALSE,"Tickmarks"}</definedName>
    <definedName name="_____gw04" hidden="1">{#N/A,#N/A,FALSE,"Aging Summary";#N/A,#N/A,FALSE,"Ratio Analysis";#N/A,#N/A,FALSE,"Test 120 Day Accts";#N/A,#N/A,FALSE,"Tickmarks"}</definedName>
    <definedName name="_____H1" localSheetId="7" hidden="1">{#N/A,#N/A,FALSE,"TAX COMPUTATION";#N/A,#N/A,FALSE,"TAX SCHEDULE";#N/A,#N/A,FALSE,"ADDITIONS";#N/A,#N/A,FALSE,"W &amp; T"}</definedName>
    <definedName name="_____H1" hidden="1">{#N/A,#N/A,FALSE,"TAX COMPUTATION";#N/A,#N/A,FALSE,"TAX SCHEDULE";#N/A,#N/A,FALSE,"ADDITIONS";#N/A,#N/A,FALSE,"W &amp; T"}</definedName>
    <definedName name="_____h2" localSheetId="7" hidden="1">{"'Model'!$A$1:$N$53"}</definedName>
    <definedName name="_____h2" hidden="1">{"'Model'!$A$1:$N$53"}</definedName>
    <definedName name="_____huy1" localSheetId="7" hidden="1">{"'Sheet1'!$L$16"}</definedName>
    <definedName name="_____huy1" hidden="1">{"'Sheet1'!$L$16"}</definedName>
    <definedName name="_____KP300" localSheetId="7" hidden="1">{"level1",#N/A,FALSE,"1_LEV";"LEVEL1",#N/A,FALSE,"1_LEV"}</definedName>
    <definedName name="_____KP300" hidden="1">{"level1",#N/A,FALSE,"1_LEV";"LEVEL1",#N/A,FALSE,"1_LEV"}</definedName>
    <definedName name="_____mar03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n1" localSheetId="7" hidden="1">{#N/A,#N/A,FALSE,"RECONC'L";#N/A,#N/A,FALSE,"WORKCAP";#N/A,#N/A,FALSE,"RECONC'L";#N/A,#N/A,FALSE,"ACCRUAL";#N/A,#N/A,FALSE,"DEBTOR";#N/A,#N/A,FALSE,"ADMALLOC"}</definedName>
    <definedName name="_____n1" hidden="1">{#N/A,#N/A,FALSE,"RECONC'L";#N/A,#N/A,FALSE,"WORKCAP";#N/A,#N/A,FALSE,"RECONC'L";#N/A,#N/A,FALSE,"ACCRUAL";#N/A,#N/A,FALSE,"DEBTOR";#N/A,#N/A,FALSE,"ADMALLOC"}</definedName>
    <definedName name="_____nat2" localSheetId="7" hidden="1">{#N/A,#N/A,FALSE,"Assessment";#N/A,#N/A,FALSE,"Staffing";#N/A,#N/A,FALSE,"Hires";#N/A,#N/A,FALSE,"Assumptions"}</definedName>
    <definedName name="_____nat2" localSheetId="0" hidden="1">{#N/A,#N/A,FALSE,"Assessment";#N/A,#N/A,FALSE,"Staffing";#N/A,#N/A,FALSE,"Hires";#N/A,#N/A,FALSE,"Assumptions"}</definedName>
    <definedName name="_____nat2" hidden="1">{#N/A,#N/A,FALSE,"Assessment";#N/A,#N/A,FALSE,"Staffing";#N/A,#N/A,FALSE,"Hires";#N/A,#N/A,FALSE,"Assumptions"}</definedName>
    <definedName name="_____nat3" localSheetId="7" hidden="1">{#N/A,#N/A,FALSE,"Assessment";#N/A,#N/A,FALSE,"Staffing";#N/A,#N/A,FALSE,"Hires";#N/A,#N/A,FALSE,"Assumptions"}</definedName>
    <definedName name="_____nat3" localSheetId="0" hidden="1">{#N/A,#N/A,FALSE,"Assessment";#N/A,#N/A,FALSE,"Staffing";#N/A,#N/A,FALSE,"Hires";#N/A,#N/A,FALSE,"Assumptions"}</definedName>
    <definedName name="_____nat3" hidden="1">{#N/A,#N/A,FALSE,"Assessment";#N/A,#N/A,FALSE,"Staffing";#N/A,#N/A,FALSE,"Hires";#N/A,#N/A,FALSE,"Assumptions"}</definedName>
    <definedName name="_____NSO2" localSheetId="7" hidden="1">{"'Sheet1'!$L$16"}</definedName>
    <definedName name="_____NSO2" hidden="1">{"'Sheet1'!$L$16"}</definedName>
    <definedName name="_____NSO2_1" localSheetId="7" hidden="1">{"'Sheet1'!$L$16"}</definedName>
    <definedName name="_____NSO2_1" hidden="1">{"'Sheet1'!$L$16"}</definedName>
    <definedName name="_____NSO2_2" localSheetId="7" hidden="1">{"'Sheet1'!$L$16"}</definedName>
    <definedName name="_____NSO2_2" hidden="1">{"'Sheet1'!$L$16"}</definedName>
    <definedName name="_____NSO3" localSheetId="7" hidden="1">{"'Sheet1'!$L$16"}</definedName>
    <definedName name="_____NSO3" hidden="1">{"'Sheet1'!$L$16"}</definedName>
    <definedName name="_____PA3" localSheetId="7" hidden="1">{"'Sheet1'!$L$16"}</definedName>
    <definedName name="_____PA3" hidden="1">{"'Sheet1'!$L$16"}</definedName>
    <definedName name="_____PUR6" localSheetId="7" hidden="1">{#N/A,#N/A,FALSE,"Sheet2"}</definedName>
    <definedName name="_____PUR6" hidden="1">{#N/A,#N/A,FALSE,"Sheet2"}</definedName>
    <definedName name="_____q2" localSheetId="7" hidden="1">{"PAGE 1",#N/A,FALSE,"หน้า 1,2,3";"PAGE 2",#N/A,FALSE,"หน้า 1,2,3";"PAGE 3",#N/A,FALSE,"หน้า 1,2,3"}</definedName>
    <definedName name="_____q2" hidden="1">{"PAGE 1",#N/A,FALSE,"หน้า 1,2,3";"PAGE 2",#N/A,FALSE,"หน้า 1,2,3";"PAGE 3",#N/A,FALSE,"หน้า 1,2,3"}</definedName>
    <definedName name="_____q3" localSheetId="7" hidden="1">{"PAGE 1",#N/A,FALSE,"หน้า 1,2,3";"PAGE 2",#N/A,FALSE,"หน้า 1,2,3";"PAGE 3",#N/A,FALSE,"หน้า 1,2,3"}</definedName>
    <definedName name="_____q3" hidden="1">{"PAGE 1",#N/A,FALSE,"หน้า 1,2,3";"PAGE 2",#N/A,FALSE,"หน้า 1,2,3";"PAGE 3",#N/A,FALSE,"หน้า 1,2,3"}</definedName>
    <definedName name="_____QUY3" localSheetId="7" hidden="1">{#N/A,#N/A,FALSE,"Sheet2"}</definedName>
    <definedName name="_____QUY3" hidden="1">{#N/A,#N/A,FALSE,"Sheet2"}</definedName>
    <definedName name="_____ROD01" localSheetId="7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s1" localSheetId="7" hidden="1">{"'Sheet1'!$L$16"}</definedName>
    <definedName name="_____s1" hidden="1">{"'Sheet1'!$L$16"}</definedName>
    <definedName name="_____s2" localSheetId="7" hidden="1">{"'Sheet1'!$L$16"}</definedName>
    <definedName name="_____s2" hidden="1">{"'Sheet1'!$L$16"}</definedName>
    <definedName name="_____s3" localSheetId="7" hidden="1">{"'Sheet1'!$L$16"}</definedName>
    <definedName name="_____s3" hidden="1">{"'Sheet1'!$L$16"}</definedName>
    <definedName name="_____s4" localSheetId="7" hidden="1">{"'Sheet1'!$L$16"}</definedName>
    <definedName name="_____s4" hidden="1">{"'Sheet1'!$L$16"}</definedName>
    <definedName name="_____s5" localSheetId="7" hidden="1">{"'Sheet1'!$L$16"}</definedName>
    <definedName name="_____s5" hidden="1">{"'Sheet1'!$L$16"}</definedName>
    <definedName name="_____s6" localSheetId="7" hidden="1">{#N/A,#N/A,FALSE,"Chi tiÆt"}</definedName>
    <definedName name="_____s6" hidden="1">{#N/A,#N/A,FALSE,"Chi tiÆt"}</definedName>
    <definedName name="_____s7" localSheetId="7" hidden="1">{#N/A,#N/A,FALSE,"Chi tiÆt"}</definedName>
    <definedName name="_____s7" hidden="1">{#N/A,#N/A,FALSE,"Chi tiÆt"}</definedName>
    <definedName name="_____T01" hidden="1">#REF!</definedName>
    <definedName name="_____t2" localSheetId="7" hidden="1">{"'Sheet1'!$L$16"}</definedName>
    <definedName name="_____t2" hidden="1">{"'Sheet1'!$L$16"}</definedName>
    <definedName name="_____t4" localSheetId="7" hidden="1">{"'Sheet1'!$L$16"}</definedName>
    <definedName name="_____t4" hidden="1">{"'Sheet1'!$L$16"}</definedName>
    <definedName name="_____t5" localSheetId="7" hidden="1">{"'Sheet1'!$L$16"}</definedName>
    <definedName name="_____t5" hidden="1">{"'Sheet1'!$L$16"}</definedName>
    <definedName name="_____t6" localSheetId="7" hidden="1">{"'Sheet1'!$L$16"}</definedName>
    <definedName name="_____t6" hidden="1">{"'Sheet1'!$L$16"}</definedName>
    <definedName name="_____t7" localSheetId="7" hidden="1">{"'Sheet1'!$L$16"}</definedName>
    <definedName name="_____t7" hidden="1">{"'Sheet1'!$L$16"}</definedName>
    <definedName name="_____t8" localSheetId="7" hidden="1">{#N/A,#N/A,FALSE,"Chi tiÆt"}</definedName>
    <definedName name="_____t8" hidden="1">{#N/A,#N/A,FALSE,"Chi tiÆt"}</definedName>
    <definedName name="_____t9" localSheetId="7" hidden="1">{"'Sheet1'!$L$16"}</definedName>
    <definedName name="_____t9" hidden="1">{"'Sheet1'!$L$16"}</definedName>
    <definedName name="_____w2" localSheetId="7" hidden="1">{"'Sheet1'!$L$16"}</definedName>
    <definedName name="_____w2" hidden="1">{"'Sheet1'!$L$16"}</definedName>
    <definedName name="_____w3" localSheetId="7" hidden="1">{"'Sheet1'!$L$16"}</definedName>
    <definedName name="_____w3" hidden="1">{"'Sheet1'!$L$16"}</definedName>
    <definedName name="_____w4" localSheetId="7" hidden="1">{"'Sheet1'!$L$16"}</definedName>
    <definedName name="_____w4" hidden="1">{"'Sheet1'!$L$16"}</definedName>
    <definedName name="_____w5" localSheetId="7" hidden="1">{"'Sheet1'!$L$16"}</definedName>
    <definedName name="_____w5" hidden="1">{"'Sheet1'!$L$16"}</definedName>
    <definedName name="_____w6" localSheetId="7" hidden="1">{#N/A,#N/A,FALSE,"Chi tiÆt"}</definedName>
    <definedName name="_____w6" hidden="1">{#N/A,#N/A,FALSE,"Chi tiÆt"}</definedName>
    <definedName name="_____w8" localSheetId="7" hidden="1">{"'Sheet1'!$L$16"}</definedName>
    <definedName name="_____w8" hidden="1">{"'Sheet1'!$L$16"}</definedName>
    <definedName name="_____w9" localSheetId="7" hidden="1">{"'Sheet1'!$L$16"}</definedName>
    <definedName name="_____w9" hidden="1">{"'Sheet1'!$L$16"}</definedName>
    <definedName name="_____xlfn.BAHTTEXT" hidden="1">#NAME?</definedName>
    <definedName name="_____xlfn.IFERROR" hidden="1">#NAME?</definedName>
    <definedName name="_____Z1" localSheetId="7" hidden="1">{"'ตัวอย่าง'!$A$1:$O$21"}</definedName>
    <definedName name="_____Z1" localSheetId="0" hidden="1">{"'ตัวอย่าง'!$A$1:$O$21"}</definedName>
    <definedName name="_____Z1" hidden="1">{"'ตัวอย่าง'!$A$1:$O$21"}</definedName>
    <definedName name="____a1" localSheetId="7" hidden="1">{"cashflow",#N/A,FALSE,"CASHFLOW "}</definedName>
    <definedName name="____a1" localSheetId="0" hidden="1">{"cashflow",#N/A,FALSE,"CASHFLOW "}</definedName>
    <definedName name="____a1" hidden="1">{"cashflow",#N/A,FALSE,"CASHFLOW "}</definedName>
    <definedName name="____a1_1" localSheetId="7" hidden="1">{"'Sheet1'!$L$16"}</definedName>
    <definedName name="____a1_1" hidden="1">{"'Sheet1'!$L$16"}</definedName>
    <definedName name="____a1_2" localSheetId="7" hidden="1">{"'Sheet1'!$L$16"}</definedName>
    <definedName name="____a1_2" hidden="1">{"'Sheet1'!$L$16"}</definedName>
    <definedName name="____a10" localSheetId="7" hidden="1">{"sales",#N/A,FALSE,"SALES"}</definedName>
    <definedName name="____a10" localSheetId="0" hidden="1">{"sales",#N/A,FALSE,"SALES"}</definedName>
    <definedName name="____a10" hidden="1">{"sales",#N/A,FALSE,"SALES"}</definedName>
    <definedName name="____a11" localSheetId="7" hidden="1">{"'Sheet1'!$L$16"}</definedName>
    <definedName name="____a11" hidden="1">{"'Sheet1'!$L$16"}</definedName>
    <definedName name="____a12" localSheetId="7" hidden="1">{"'Sheet1'!$L$16"}</definedName>
    <definedName name="____a12" hidden="1">{"'Sheet1'!$L$16"}</definedName>
    <definedName name="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29_1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a129_1" hidden="1">{"Offgrid",#N/A,FALSE,"OFFGRID";"Region",#N/A,FALSE,"REGION";"Offgrid -2",#N/A,FALSE,"OFFGRID";"WTP",#N/A,FALSE,"WTP";"WTP -2",#N/A,FALSE,"WTP";"Project",#N/A,FALSE,"PROJECT";"Summary -2",#N/A,FALSE,"SUMMARY"}</definedName>
    <definedName name="____a129_2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a129_2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130_1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a130_1" hidden="1">{"Offgrid",#N/A,FALSE,"OFFGRID";"Region",#N/A,FALSE,"REGION";"Offgrid -2",#N/A,FALSE,"OFFGRID";"WTP",#N/A,FALSE,"WTP";"WTP -2",#N/A,FALSE,"WTP";"Project",#N/A,FALSE,"PROJECT";"Summary -2",#N/A,FALSE,"SUMMARY"}</definedName>
    <definedName name="____a130_2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a130_2" hidden="1">{"Offgrid",#N/A,FALSE,"OFFGRID";"Region",#N/A,FALSE,"REGION";"Offgrid -2",#N/A,FALSE,"OFFGRID";"WTP",#N/A,FALSE,"WTP";"WTP -2",#N/A,FALSE,"WTP";"Project",#N/A,FALSE,"PROJECT";"Summary -2",#N/A,FALSE,"SUMMARY"}</definedName>
    <definedName name="____a133" localSheetId="7" hidden="1">{"revable",#N/A,FALSE,"REVABLE"}</definedName>
    <definedName name="____a133" hidden="1">{"revable",#N/A,FALSE,"REVABLE"}</definedName>
    <definedName name="____a2" localSheetId="7" hidden="1">{"hilight1",#N/A,FALSE,"HILIGHT1"}</definedName>
    <definedName name="____a2" localSheetId="0" hidden="1">{"hilight1",#N/A,FALSE,"HILIGHT1"}</definedName>
    <definedName name="____a2" hidden="1">{"hilight1",#N/A,FALSE,"HILIGHT1"}</definedName>
    <definedName name="____a3" localSheetId="7" hidden="1">{"hilight2",#N/A,FALSE,"HILIGHT2"}</definedName>
    <definedName name="____a3" localSheetId="0" hidden="1">{"hilight2",#N/A,FALSE,"HILIGHT2"}</definedName>
    <definedName name="____a3" hidden="1">{"hilight2",#N/A,FALSE,"HILIGHT2"}</definedName>
    <definedName name="____a4" localSheetId="7" hidden="1">{"hilight3",#N/A,FALSE,"HILIGHT3"}</definedName>
    <definedName name="____a4" localSheetId="0" hidden="1">{"hilight3",#N/A,FALSE,"HILIGHT3"}</definedName>
    <definedName name="____a4" hidden="1">{"hilight3",#N/A,FALSE,"HILIGHT3"}</definedName>
    <definedName name="____a5" localSheetId="7" hidden="1">{"income",#N/A,FALSE,"INCOME"}</definedName>
    <definedName name="____a5" localSheetId="0" hidden="1">{"income",#N/A,FALSE,"INCOME"}</definedName>
    <definedName name="____a5" hidden="1">{"income",#N/A,FALSE,"INCOME"}</definedName>
    <definedName name="____a51" localSheetId="7" hidden="1">{"income",#N/A,FALSE,"INCOME"}</definedName>
    <definedName name="____a51" hidden="1">{"income",#N/A,FALSE,"INCOME"}</definedName>
    <definedName name="____a6" localSheetId="7" hidden="1">{"index",#N/A,FALSE,"INDEX"}</definedName>
    <definedName name="____a6" localSheetId="0" hidden="1">{"index",#N/A,FALSE,"INDEX"}</definedName>
    <definedName name="____a6" hidden="1">{"index",#N/A,FALSE,"INDEX"}</definedName>
    <definedName name="____a7" localSheetId="7" hidden="1">{"PRINT_EST",#N/A,FALSE,"ESTMON"}</definedName>
    <definedName name="____a7" localSheetId="0" hidden="1">{"PRINT_EST",#N/A,FALSE,"ESTMON"}</definedName>
    <definedName name="____a7" hidden="1">{"PRINT_EST",#N/A,FALSE,"ESTMON"}</definedName>
    <definedName name="____a8" localSheetId="7" hidden="1">{"revsale",#N/A,FALSE,"REV-ยุพดี"}</definedName>
    <definedName name="____a8" localSheetId="0" hidden="1">{"revsale",#N/A,FALSE,"REV-ยุพดี"}</definedName>
    <definedName name="____a8" hidden="1">{"revsale",#N/A,FALSE,"REV-ยุพดี"}</definedName>
    <definedName name="____a9" localSheetId="7" hidden="1">{"revable",#N/A,FALSE,"REVABLE"}</definedName>
    <definedName name="____a9" localSheetId="0" hidden="1">{"revable",#N/A,FALSE,"REVABLE"}</definedName>
    <definedName name="____a9" hidden="1">{"revable",#N/A,FALSE,"REVABLE"}</definedName>
    <definedName name="____a99" localSheetId="7" hidden="1">{"revable",#N/A,FALSE,"REVABLE"}</definedName>
    <definedName name="____a99" hidden="1">{"revable",#N/A,FALSE,"REVABLE"}</definedName>
    <definedName name="____aa1" localSheetId="7" hidden="1">{"cashflow",#N/A,FALSE,"CASHFLOW "}</definedName>
    <definedName name="____aa1" hidden="1">{"cashflow",#N/A,FALSE,"CASHFLOW "}</definedName>
    <definedName name="____apr2" localSheetId="7" hidden="1">{"'Model'!$A$1:$N$53"}</definedName>
    <definedName name="____apr2" hidden="1">{"'Model'!$A$1:$N$53"}</definedName>
    <definedName name="____b1" localSheetId="7" hidden="1">{"'Sheet1'!$L$16"}</definedName>
    <definedName name="____b1" hidden="1">{"'Sheet1'!$L$16"}</definedName>
    <definedName name="____b3" localSheetId="7" hidden="1">{"'Sheet1'!$L$16"}</definedName>
    <definedName name="____b3" hidden="1">{"'Sheet1'!$L$16"}</definedName>
    <definedName name="____b4" localSheetId="7" hidden="1">{"'Sheet1'!$L$16"}</definedName>
    <definedName name="____b4" hidden="1">{"'Sheet1'!$L$16"}</definedName>
    <definedName name="____b5" localSheetId="7" hidden="1">{"'Sheet1'!$L$16"}</definedName>
    <definedName name="____b5" hidden="1">{"'Sheet1'!$L$16"}</definedName>
    <definedName name="____b6" localSheetId="7" hidden="1">{"'Sheet1'!$L$16"}</definedName>
    <definedName name="____b6" hidden="1">{"'Sheet1'!$L$16"}</definedName>
    <definedName name="____b7" localSheetId="7" hidden="1">{#N/A,#N/A,FALSE,"Chi tiÆt"}</definedName>
    <definedName name="____b7" hidden="1">{#N/A,#N/A,FALSE,"Chi tiÆt"}</definedName>
    <definedName name="____cap1111" localSheetId="7" hidden="1">{"index",#N/A,FALSE,"INDEX"}</definedName>
    <definedName name="____cap1111" hidden="1">{"index",#N/A,FALSE,"INDEX"}</definedName>
    <definedName name="____cap6666" localSheetId="7" hidden="1">{"index",#N/A,FALSE,"INDEX"}</definedName>
    <definedName name="____cap6666" hidden="1">{"index",#N/A,FALSE,"INDEX"}</definedName>
    <definedName name="____e1" localSheetId="7" hidden="1">{"'Sheet1'!$L$16"}</definedName>
    <definedName name="____e1" hidden="1">{"'Sheet1'!$L$16"}</definedName>
    <definedName name="____e2" localSheetId="7" hidden="1">{"'Sheet1'!$L$16"}</definedName>
    <definedName name="____e2" hidden="1">{"'Sheet1'!$L$16"}</definedName>
    <definedName name="____e4" localSheetId="7" hidden="1">{"'Sheet1'!$L$16"}</definedName>
    <definedName name="____e4" hidden="1">{"'Sheet1'!$L$16"}</definedName>
    <definedName name="____e5" localSheetId="7" hidden="1">{"'Sheet1'!$L$16"}</definedName>
    <definedName name="____e5" hidden="1">{"'Sheet1'!$L$16"}</definedName>
    <definedName name="____e6" localSheetId="7" hidden="1">{"'Sheet1'!$L$16"}</definedName>
    <definedName name="____e6" hidden="1">{"'Sheet1'!$L$16"}</definedName>
    <definedName name="____e7" localSheetId="7" hidden="1">{"'Sheet1'!$L$16"}</definedName>
    <definedName name="____e7" hidden="1">{"'Sheet1'!$L$16"}</definedName>
    <definedName name="____e8" localSheetId="7" hidden="1">{#N/A,#N/A,FALSE,"Chi tiÆt"}</definedName>
    <definedName name="____e8" hidden="1">{#N/A,#N/A,FALSE,"Chi tiÆt"}</definedName>
    <definedName name="____f1" localSheetId="7" hidden="1">{"'Sheet1'!$L$16"}</definedName>
    <definedName name="____f1" hidden="1">{"'Sheet1'!$L$16"}</definedName>
    <definedName name="____f2" localSheetId="7" hidden="1">{"'Sheet1'!$L$16"}</definedName>
    <definedName name="____f2" hidden="1">{"'Sheet1'!$L$16"}</definedName>
    <definedName name="____f3" localSheetId="7" hidden="1">{"'Sheet1'!$L$16"}</definedName>
    <definedName name="____f3" hidden="1">{"'Sheet1'!$L$16"}</definedName>
    <definedName name="____f4" localSheetId="7" hidden="1">{"'Sheet1'!$L$16"}</definedName>
    <definedName name="____f4" hidden="1">{"'Sheet1'!$L$16"}</definedName>
    <definedName name="____f5" localSheetId="7" hidden="1">{"'Sheet1'!$L$16"}</definedName>
    <definedName name="____f5" hidden="1">{"'Sheet1'!$L$16"}</definedName>
    <definedName name="____f6" localSheetId="7" hidden="1">{"'Sheet1'!$L$16"}</definedName>
    <definedName name="____f6" hidden="1">{"'Sheet1'!$L$16"}</definedName>
    <definedName name="____f7" localSheetId="7" hidden="1">{"'Sheet1'!$L$16"}</definedName>
    <definedName name="____f7" hidden="1">{"'Sheet1'!$L$16"}</definedName>
    <definedName name="____f8" localSheetId="7" hidden="1">{#N/A,#N/A,FALSE,"Chi tiÆt"}</definedName>
    <definedName name="____f8" hidden="1">{#N/A,#N/A,FALSE,"Chi tiÆt"}</definedName>
    <definedName name="____f9" localSheetId="7" hidden="1">{#N/A,#N/A,FALSE,"Chi tiÆt"}</definedName>
    <definedName name="____f9" hidden="1">{#N/A,#N/A,FALSE,"Chi tiÆt"}</definedName>
    <definedName name="____fd4" hidden="1">#REF!</definedName>
    <definedName name="____FOH2006" localSheetId="7" hidden="1">{#N/A,#N/A,FALSE,"TL";#N/A,#N/A,FALSE,"KK";#N/A,#N/A,FALSE,"TS";#N/A,#N/A,FALSE,"KW";#N/A,#N/A,FALSE,"LP";#N/A,#N/A,FALSE,"DC"}</definedName>
    <definedName name="____FOH2006" localSheetId="0" hidden="1">{#N/A,#N/A,FALSE,"TL";#N/A,#N/A,FALSE,"KK";#N/A,#N/A,FALSE,"TS";#N/A,#N/A,FALSE,"KW";#N/A,#N/A,FALSE,"LP";#N/A,#N/A,FALSE,"DC"}</definedName>
    <definedName name="____FOH2006" hidden="1">{#N/A,#N/A,FALSE,"TL";#N/A,#N/A,FALSE,"KK";#N/A,#N/A,FALSE,"TS";#N/A,#N/A,FALSE,"KW";#N/A,#N/A,FALSE,"LP";#N/A,#N/A,FALSE,"DC"}</definedName>
    <definedName name="____gw04" localSheetId="7" hidden="1">{#N/A,#N/A,FALSE,"Aging Summary";#N/A,#N/A,FALSE,"Ratio Analysis";#N/A,#N/A,FALSE,"Test 120 Day Accts";#N/A,#N/A,FALSE,"Tickmarks"}</definedName>
    <definedName name="____gw04" hidden="1">{#N/A,#N/A,FALSE,"Aging Summary";#N/A,#N/A,FALSE,"Ratio Analysis";#N/A,#N/A,FALSE,"Test 120 Day Accts";#N/A,#N/A,FALSE,"Tickmarks"}</definedName>
    <definedName name="____H1" localSheetId="7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H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h2" localSheetId="7" hidden="1">{"'Model'!$A$1:$N$53"}</definedName>
    <definedName name="____h2" hidden="1">{"'Model'!$A$1:$N$53"}</definedName>
    <definedName name="____huy1" localSheetId="7" hidden="1">{"'Sheet1'!$L$16"}</definedName>
    <definedName name="____huy1" hidden="1">{"'Sheet1'!$L$16"}</definedName>
    <definedName name="____KP300" localSheetId="7" hidden="1">{"level1",#N/A,FALSE,"1_LEV";"LEVEL1",#N/A,FALSE,"1_LEV"}</definedName>
    <definedName name="____KP300" hidden="1">{"level1",#N/A,FALSE,"1_LEV";"LEVEL1",#N/A,FALSE,"1_LEV"}</definedName>
    <definedName name="____mar03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n1" localSheetId="7" hidden="1">{#N/A,#N/A,FALSE,"RECONC'L";#N/A,#N/A,FALSE,"WORKCAP";#N/A,#N/A,FALSE,"RECONC'L";#N/A,#N/A,FALSE,"ACCRUAL";#N/A,#N/A,FALSE,"DEBTOR";#N/A,#N/A,FALSE,"ADMALLOC"}</definedName>
    <definedName name="____n1" hidden="1">{#N/A,#N/A,FALSE,"RECONC'L";#N/A,#N/A,FALSE,"WORKCAP";#N/A,#N/A,FALSE,"RECONC'L";#N/A,#N/A,FALSE,"ACCRUAL";#N/A,#N/A,FALSE,"DEBTOR";#N/A,#N/A,FALSE,"ADMALLOC"}</definedName>
    <definedName name="____nat2" localSheetId="7" hidden="1">{#N/A,#N/A,FALSE,"Assessment";#N/A,#N/A,FALSE,"Staffing";#N/A,#N/A,FALSE,"Hires";#N/A,#N/A,FALSE,"Assumptions"}</definedName>
    <definedName name="____nat2" localSheetId="0" hidden="1">{#N/A,#N/A,FALSE,"Assessment";#N/A,#N/A,FALSE,"Staffing";#N/A,#N/A,FALSE,"Hires";#N/A,#N/A,FALSE,"Assumptions"}</definedName>
    <definedName name="____nat2" hidden="1">{#N/A,#N/A,FALSE,"Assessment";#N/A,#N/A,FALSE,"Staffing";#N/A,#N/A,FALSE,"Hires";#N/A,#N/A,FALSE,"Assumptions"}</definedName>
    <definedName name="____nat3" localSheetId="7" hidden="1">{#N/A,#N/A,FALSE,"Assessment";#N/A,#N/A,FALSE,"Staffing";#N/A,#N/A,FALSE,"Hires";#N/A,#N/A,FALSE,"Assumptions"}</definedName>
    <definedName name="____nat3" localSheetId="0" hidden="1">{#N/A,#N/A,FALSE,"Assessment";#N/A,#N/A,FALSE,"Staffing";#N/A,#N/A,FALSE,"Hires";#N/A,#N/A,FALSE,"Assumptions"}</definedName>
    <definedName name="____nat3" hidden="1">{#N/A,#N/A,FALSE,"Assessment";#N/A,#N/A,FALSE,"Staffing";#N/A,#N/A,FALSE,"Hires";#N/A,#N/A,FALSE,"Assumptions"}</definedName>
    <definedName name="____NSO2" localSheetId="7" hidden="1">{"'Sheet1'!$L$16"}</definedName>
    <definedName name="____NSO2" localSheetId="19" hidden="1">{"'Sheet1'!$L$16"}</definedName>
    <definedName name="____NSO2" localSheetId="17" hidden="1">{"'Sheet1'!$L$16"}</definedName>
    <definedName name="____NSO2" localSheetId="16" hidden="1">{"'Sheet1'!$L$16"}</definedName>
    <definedName name="____NSO2" localSheetId="0" hidden="1">{"'Sheet1'!$L$16"}</definedName>
    <definedName name="____NSO2" hidden="1">{"'Sheet1'!$L$16"}</definedName>
    <definedName name="____NSO2_1" localSheetId="7" hidden="1">{"'Sheet1'!$L$16"}</definedName>
    <definedName name="____NSO2_1" hidden="1">{"'Sheet1'!$L$16"}</definedName>
    <definedName name="____NSO2_2" localSheetId="7" hidden="1">{"'Sheet1'!$L$16"}</definedName>
    <definedName name="____NSO2_2" hidden="1">{"'Sheet1'!$L$16"}</definedName>
    <definedName name="____NSO3" localSheetId="7" hidden="1">{"'Sheet1'!$L$16"}</definedName>
    <definedName name="____NSO3" hidden="1">{"'Sheet1'!$L$16"}</definedName>
    <definedName name="____PA3" localSheetId="7" hidden="1">{"'Sheet1'!$L$16"}</definedName>
    <definedName name="____PA3" hidden="1">{"'Sheet1'!$L$16"}</definedName>
    <definedName name="____PUR6" localSheetId="7" hidden="1">{#N/A,#N/A,FALSE,"Sheet2"}</definedName>
    <definedName name="____PUR6" hidden="1">{#N/A,#N/A,FALSE,"Sheet2"}</definedName>
    <definedName name="____q2" localSheetId="7" hidden="1">{"PAGE 1",#N/A,FALSE,"หน้า 1,2,3";"PAGE 2",#N/A,FALSE,"หน้า 1,2,3";"PAGE 3",#N/A,FALSE,"หน้า 1,2,3"}</definedName>
    <definedName name="____q2" hidden="1">{"PAGE 1",#N/A,FALSE,"หน้า 1,2,3";"PAGE 2",#N/A,FALSE,"หน้า 1,2,3";"PAGE 3",#N/A,FALSE,"หน้า 1,2,3"}</definedName>
    <definedName name="____q3" localSheetId="7" hidden="1">{"PAGE 1",#N/A,FALSE,"หน้า 1,2,3";"PAGE 2",#N/A,FALSE,"หน้า 1,2,3";"PAGE 3",#N/A,FALSE,"หน้า 1,2,3"}</definedName>
    <definedName name="____q3" hidden="1">{"PAGE 1",#N/A,FALSE,"หน้า 1,2,3";"PAGE 2",#N/A,FALSE,"หน้า 1,2,3";"PAGE 3",#N/A,FALSE,"หน้า 1,2,3"}</definedName>
    <definedName name="____QUY3" localSheetId="7" hidden="1">{#N/A,#N/A,FALSE,"Sheet2"}</definedName>
    <definedName name="____QUY3" hidden="1">{#N/A,#N/A,FALSE,"Sheet2"}</definedName>
    <definedName name="____ROD01" localSheetId="7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s1" localSheetId="7" hidden="1">{"'Sheet1'!$L$16"}</definedName>
    <definedName name="____s1" hidden="1">{"'Sheet1'!$L$16"}</definedName>
    <definedName name="____s2" localSheetId="7" hidden="1">{"'Sheet1'!$L$16"}</definedName>
    <definedName name="____s2" hidden="1">{"'Sheet1'!$L$16"}</definedName>
    <definedName name="____s3" localSheetId="7" hidden="1">{"'Sheet1'!$L$16"}</definedName>
    <definedName name="____s3" hidden="1">{"'Sheet1'!$L$16"}</definedName>
    <definedName name="____s4" localSheetId="7" hidden="1">{"'Sheet1'!$L$16"}</definedName>
    <definedName name="____s4" hidden="1">{"'Sheet1'!$L$16"}</definedName>
    <definedName name="____s5" localSheetId="7" hidden="1">{"'Sheet1'!$L$16"}</definedName>
    <definedName name="____s5" hidden="1">{"'Sheet1'!$L$16"}</definedName>
    <definedName name="____s6" localSheetId="7" hidden="1">{#N/A,#N/A,FALSE,"Chi tiÆt"}</definedName>
    <definedName name="____s6" hidden="1">{#N/A,#N/A,FALSE,"Chi tiÆt"}</definedName>
    <definedName name="____s7" localSheetId="7" hidden="1">{#N/A,#N/A,FALSE,"Chi tiÆt"}</definedName>
    <definedName name="____s7" hidden="1">{#N/A,#N/A,FALSE,"Chi tiÆt"}</definedName>
    <definedName name="____T01" hidden="1">#REF!</definedName>
    <definedName name="____t2" localSheetId="7" hidden="1">{"'Sheet1'!$L$16"}</definedName>
    <definedName name="____t2" hidden="1">{"'Sheet1'!$L$16"}</definedName>
    <definedName name="____t4" localSheetId="7" hidden="1">{"'Sheet1'!$L$16"}</definedName>
    <definedName name="____t4" hidden="1">{"'Sheet1'!$L$16"}</definedName>
    <definedName name="____t5" localSheetId="7" hidden="1">{"'Sheet1'!$L$16"}</definedName>
    <definedName name="____t5" hidden="1">{"'Sheet1'!$L$16"}</definedName>
    <definedName name="____t6" localSheetId="7" hidden="1">{"'Sheet1'!$L$16"}</definedName>
    <definedName name="____t6" hidden="1">{"'Sheet1'!$L$16"}</definedName>
    <definedName name="____t7" localSheetId="7" hidden="1">{"'Sheet1'!$L$16"}</definedName>
    <definedName name="____t7" hidden="1">{"'Sheet1'!$L$16"}</definedName>
    <definedName name="____t8" localSheetId="7" hidden="1">{#N/A,#N/A,FALSE,"Chi tiÆt"}</definedName>
    <definedName name="____t8" hidden="1">{#N/A,#N/A,FALSE,"Chi tiÆt"}</definedName>
    <definedName name="____t9" localSheetId="7" hidden="1">{"'Sheet1'!$L$16"}</definedName>
    <definedName name="____t9" hidden="1">{"'Sheet1'!$L$16"}</definedName>
    <definedName name="____tt3" localSheetId="7" hidden="1">{"'Sheet1'!$L$16"}</definedName>
    <definedName name="____tt3" hidden="1">{"'Sheet1'!$L$16"}</definedName>
    <definedName name="____U3" localSheetId="7" hidden="1">{#N/A,#N/A,FALSE,"Aging Summary";#N/A,#N/A,FALSE,"Ratio Analysis";#N/A,#N/A,FALSE,"Test 120 Day Accts";#N/A,#N/A,FALSE,"Tickmarks"}</definedName>
    <definedName name="____U3" hidden="1">{#N/A,#N/A,FALSE,"Aging Summary";#N/A,#N/A,FALSE,"Ratio Analysis";#N/A,#N/A,FALSE,"Test 120 Day Accts";#N/A,#N/A,FALSE,"Tickmarks"}</definedName>
    <definedName name="____w2" localSheetId="7" hidden="1">{"'Sheet1'!$L$16"}</definedName>
    <definedName name="____w2" hidden="1">{"'Sheet1'!$L$16"}</definedName>
    <definedName name="____w3" localSheetId="7" hidden="1">{"'Sheet1'!$L$16"}</definedName>
    <definedName name="____w3" hidden="1">{"'Sheet1'!$L$16"}</definedName>
    <definedName name="____w4" localSheetId="7" hidden="1">{"'Sheet1'!$L$16"}</definedName>
    <definedName name="____w4" hidden="1">{"'Sheet1'!$L$16"}</definedName>
    <definedName name="____w5" localSheetId="7" hidden="1">{"'Sheet1'!$L$16"}</definedName>
    <definedName name="____w5" hidden="1">{"'Sheet1'!$L$16"}</definedName>
    <definedName name="____w6" localSheetId="7" hidden="1">{#N/A,#N/A,FALSE,"Chi tiÆt"}</definedName>
    <definedName name="____w6" hidden="1">{#N/A,#N/A,FALSE,"Chi tiÆt"}</definedName>
    <definedName name="____w8" localSheetId="7" hidden="1">{"'Sheet1'!$L$16"}</definedName>
    <definedName name="____w8" hidden="1">{"'Sheet1'!$L$16"}</definedName>
    <definedName name="____w9" localSheetId="7" hidden="1">{"'Sheet1'!$L$16"}</definedName>
    <definedName name="____w9" hidden="1">{"'Sheet1'!$L$16"}</definedName>
    <definedName name="____xlfn.BAHTTEXT" hidden="1">#NAME?</definedName>
    <definedName name="____xlfn.IFERROR" hidden="1">#NAME?</definedName>
    <definedName name="____Z1" localSheetId="7" hidden="1">{"'ตัวอย่าง'!$A$1:$O$21"}</definedName>
    <definedName name="____Z1" localSheetId="0" hidden="1">{"'ตัวอย่าง'!$A$1:$O$21"}</definedName>
    <definedName name="____Z1" hidden="1">{"'ตัวอย่าง'!$A$1:$O$21"}</definedName>
    <definedName name="___111" localSheetId="7" hidden="1">{"'Sheet1'!$L$16"}</definedName>
    <definedName name="___111" hidden="1">{"'Sheet1'!$L$16"}</definedName>
    <definedName name="___a1" localSheetId="7" hidden="1">{"cashflow",#N/A,FALSE,"CASHFLOW "}</definedName>
    <definedName name="___a1" localSheetId="0" hidden="1">{"cashflow",#N/A,FALSE,"CASHFLOW "}</definedName>
    <definedName name="___a1" hidden="1">{"cashflow",#N/A,FALSE,"CASHFLOW "}</definedName>
    <definedName name="___a1_1" localSheetId="7" hidden="1">{"'Sheet1'!$L$16"}</definedName>
    <definedName name="___a1_1" hidden="1">{"'Sheet1'!$L$16"}</definedName>
    <definedName name="___a1_2" localSheetId="7" hidden="1">{"'Sheet1'!$L$16"}</definedName>
    <definedName name="___a1_2" hidden="1">{"'Sheet1'!$L$16"}</definedName>
    <definedName name="___a10" localSheetId="7" hidden="1">{"sales",#N/A,FALSE,"SALES"}</definedName>
    <definedName name="___a10" localSheetId="0" hidden="1">{"sales",#N/A,FALSE,"SALES"}</definedName>
    <definedName name="___a10" hidden="1">{"sales",#N/A,FALSE,"SALES"}</definedName>
    <definedName name="___a11" localSheetId="7" hidden="1">{"'Sheet1'!$L$16"}</definedName>
    <definedName name="___a11" hidden="1">{"'Sheet1'!$L$16"}</definedName>
    <definedName name="___a12" localSheetId="7" hidden="1">{"'Sheet1'!$L$16"}</definedName>
    <definedName name="___a12" hidden="1">{"'Sheet1'!$L$16"}</definedName>
    <definedName name="___A123" hidden="1">#REF!</definedName>
    <definedName name="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29_1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a129_1" hidden="1">{"Offgrid",#N/A,FALSE,"OFFGRID";"Region",#N/A,FALSE,"REGION";"Offgrid -2",#N/A,FALSE,"OFFGRID";"WTP",#N/A,FALSE,"WTP";"WTP -2",#N/A,FALSE,"WTP";"Project",#N/A,FALSE,"PROJECT";"Summary -2",#N/A,FALSE,"SUMMARY"}</definedName>
    <definedName name="___a129_2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a129_2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130_1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a130_1" hidden="1">{"Offgrid",#N/A,FALSE,"OFFGRID";"Region",#N/A,FALSE,"REGION";"Offgrid -2",#N/A,FALSE,"OFFGRID";"WTP",#N/A,FALSE,"WTP";"WTP -2",#N/A,FALSE,"WTP";"Project",#N/A,FALSE,"PROJECT";"Summary -2",#N/A,FALSE,"SUMMARY"}</definedName>
    <definedName name="___a130_2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a130_2" hidden="1">{"Offgrid",#N/A,FALSE,"OFFGRID";"Region",#N/A,FALSE,"REGION";"Offgrid -2",#N/A,FALSE,"OFFGRID";"WTP",#N/A,FALSE,"WTP";"WTP -2",#N/A,FALSE,"WTP";"Project",#N/A,FALSE,"PROJECT";"Summary -2",#N/A,FALSE,"SUMMARY"}</definedName>
    <definedName name="___a133" localSheetId="7" hidden="1">{"revable",#N/A,FALSE,"REVABLE"}</definedName>
    <definedName name="___a133" hidden="1">{"revable",#N/A,FALSE,"REVABLE"}</definedName>
    <definedName name="___a2" localSheetId="7" hidden="1">{"hilight1",#N/A,FALSE,"HILIGHT1"}</definedName>
    <definedName name="___a2" localSheetId="0" hidden="1">{"hilight1",#N/A,FALSE,"HILIGHT1"}</definedName>
    <definedName name="___a2" hidden="1">{"hilight1",#N/A,FALSE,"HILIGHT1"}</definedName>
    <definedName name="___a3" localSheetId="7" hidden="1">{"hilight2",#N/A,FALSE,"HILIGHT2"}</definedName>
    <definedName name="___a3" localSheetId="0" hidden="1">{"hilight2",#N/A,FALSE,"HILIGHT2"}</definedName>
    <definedName name="___a3" hidden="1">{"hilight2",#N/A,FALSE,"HILIGHT2"}</definedName>
    <definedName name="___a4" localSheetId="7" hidden="1">{"hilight3",#N/A,FALSE,"HILIGHT3"}</definedName>
    <definedName name="___a4" localSheetId="0" hidden="1">{"hilight3",#N/A,FALSE,"HILIGHT3"}</definedName>
    <definedName name="___a4" hidden="1">{"hilight3",#N/A,FALSE,"HILIGHT3"}</definedName>
    <definedName name="___a5" localSheetId="7" hidden="1">{"income",#N/A,FALSE,"INCOME"}</definedName>
    <definedName name="___a5" localSheetId="0" hidden="1">{"income",#N/A,FALSE,"INCOME"}</definedName>
    <definedName name="___a5" hidden="1">{"income",#N/A,FALSE,"INCOME"}</definedName>
    <definedName name="___a51" localSheetId="7" hidden="1">{"income",#N/A,FALSE,"INCOME"}</definedName>
    <definedName name="___a51" hidden="1">{"income",#N/A,FALSE,"INCOME"}</definedName>
    <definedName name="___a6" localSheetId="7" hidden="1">{"index",#N/A,FALSE,"INDEX"}</definedName>
    <definedName name="___a6" localSheetId="0" hidden="1">{"index",#N/A,FALSE,"INDEX"}</definedName>
    <definedName name="___a6" hidden="1">{"index",#N/A,FALSE,"INDEX"}</definedName>
    <definedName name="___a7" localSheetId="7" hidden="1">{"PRINT_EST",#N/A,FALSE,"ESTMON"}</definedName>
    <definedName name="___a7" localSheetId="0" hidden="1">{"PRINT_EST",#N/A,FALSE,"ESTMON"}</definedName>
    <definedName name="___a7" hidden="1">{"PRINT_EST",#N/A,FALSE,"ESTMON"}</definedName>
    <definedName name="___a8" localSheetId="7" hidden="1">{"revsale",#N/A,FALSE,"REV-ยุพดี"}</definedName>
    <definedName name="___a8" localSheetId="0" hidden="1">{"revsale",#N/A,FALSE,"REV-ยุพดี"}</definedName>
    <definedName name="___a8" hidden="1">{"revsale",#N/A,FALSE,"REV-ยุพดี"}</definedName>
    <definedName name="___a9" localSheetId="7" hidden="1">{"revable",#N/A,FALSE,"REVABLE"}</definedName>
    <definedName name="___a9" localSheetId="0" hidden="1">{"revable",#N/A,FALSE,"REVABLE"}</definedName>
    <definedName name="___a9" hidden="1">{"revable",#N/A,FALSE,"REVABLE"}</definedName>
    <definedName name="___aa1" localSheetId="7" hidden="1">{"cashflow",#N/A,FALSE,"CASHFLOW "}</definedName>
    <definedName name="___aa1" hidden="1">{"cashflow",#N/A,FALSE,"CASHFLOW "}</definedName>
    <definedName name="___apr2" localSheetId="7" hidden="1">{"'Model'!$A$1:$N$53"}</definedName>
    <definedName name="___apr2" hidden="1">{"'Model'!$A$1:$N$53"}</definedName>
    <definedName name="___B1" localSheetId="7" hidden="1">{"PRINT_EST",#N/A,FALSE,"ESTMON"}</definedName>
    <definedName name="___B1" hidden="1">{"PRINT_EST",#N/A,FALSE,"ESTMON"}</definedName>
    <definedName name="___b3" localSheetId="7" hidden="1">{"'Sheet1'!$L$16"}</definedName>
    <definedName name="___b3" hidden="1">{"'Sheet1'!$L$16"}</definedName>
    <definedName name="___b4" localSheetId="7" hidden="1">{"'Sheet1'!$L$16"}</definedName>
    <definedName name="___b4" hidden="1">{"'Sheet1'!$L$16"}</definedName>
    <definedName name="___b5" localSheetId="7" hidden="1">{"'Sheet1'!$L$16"}</definedName>
    <definedName name="___b5" hidden="1">{"'Sheet1'!$L$16"}</definedName>
    <definedName name="___b6" localSheetId="7" hidden="1">{"'Sheet1'!$L$16"}</definedName>
    <definedName name="___b6" hidden="1">{"'Sheet1'!$L$16"}</definedName>
    <definedName name="___b7" localSheetId="7" hidden="1">{#N/A,#N/A,FALSE,"Chi tiÆt"}</definedName>
    <definedName name="___b7" hidden="1">{#N/A,#N/A,FALSE,"Chi tiÆt"}</definedName>
    <definedName name="___e1" localSheetId="7" hidden="1">{"'Sheet1'!$L$16"}</definedName>
    <definedName name="___e1" hidden="1">{"'Sheet1'!$L$16"}</definedName>
    <definedName name="___e2" localSheetId="7" hidden="1">{"'Sheet1'!$L$16"}</definedName>
    <definedName name="___e2" hidden="1">{"'Sheet1'!$L$16"}</definedName>
    <definedName name="___e4" localSheetId="7" hidden="1">{"'Sheet1'!$L$16"}</definedName>
    <definedName name="___e4" hidden="1">{"'Sheet1'!$L$16"}</definedName>
    <definedName name="___e5" localSheetId="7" hidden="1">{"'Sheet1'!$L$16"}</definedName>
    <definedName name="___e5" hidden="1">{"'Sheet1'!$L$16"}</definedName>
    <definedName name="___e6" localSheetId="7" hidden="1">{"'Sheet1'!$L$16"}</definedName>
    <definedName name="___e6" hidden="1">{"'Sheet1'!$L$16"}</definedName>
    <definedName name="___e7" localSheetId="7" hidden="1">{"'Sheet1'!$L$16"}</definedName>
    <definedName name="___e7" hidden="1">{"'Sheet1'!$L$16"}</definedName>
    <definedName name="___e8" localSheetId="7" hidden="1">{#N/A,#N/A,FALSE,"Chi tiÆt"}</definedName>
    <definedName name="___e8" hidden="1">{#N/A,#N/A,FALSE,"Chi tiÆt"}</definedName>
    <definedName name="___f1" localSheetId="7" hidden="1">{"'Sheet1'!$L$16"}</definedName>
    <definedName name="___f1" hidden="1">{"'Sheet1'!$L$16"}</definedName>
    <definedName name="___f2" localSheetId="7" hidden="1">{"'Sheet1'!$L$16"}</definedName>
    <definedName name="___f2" hidden="1">{"'Sheet1'!$L$16"}</definedName>
    <definedName name="___f3" localSheetId="7" hidden="1">{"'Sheet1'!$L$16"}</definedName>
    <definedName name="___f3" hidden="1">{"'Sheet1'!$L$16"}</definedName>
    <definedName name="___f4" localSheetId="7" hidden="1">{"'Sheet1'!$L$16"}</definedName>
    <definedName name="___f4" hidden="1">{"'Sheet1'!$L$16"}</definedName>
    <definedName name="___f5" localSheetId="7" hidden="1">{"'Sheet1'!$L$16"}</definedName>
    <definedName name="___f5" hidden="1">{"'Sheet1'!$L$16"}</definedName>
    <definedName name="___f6" localSheetId="7" hidden="1">{"'Sheet1'!$L$16"}</definedName>
    <definedName name="___f6" hidden="1">{"'Sheet1'!$L$16"}</definedName>
    <definedName name="___f7" localSheetId="7" hidden="1">{"'Sheet1'!$L$16"}</definedName>
    <definedName name="___f7" hidden="1">{"'Sheet1'!$L$16"}</definedName>
    <definedName name="___f8" localSheetId="7" hidden="1">{#N/A,#N/A,FALSE,"Chi tiÆt"}</definedName>
    <definedName name="___f8" hidden="1">{#N/A,#N/A,FALSE,"Chi tiÆt"}</definedName>
    <definedName name="___f9" localSheetId="7" hidden="1">{#N/A,#N/A,FALSE,"Chi tiÆt"}</definedName>
    <definedName name="___f9" hidden="1">{#N/A,#N/A,FALSE,"Chi tiÆt"}</definedName>
    <definedName name="___fd4" hidden="1">#REF!</definedName>
    <definedName name="___FOH2006" localSheetId="7" hidden="1">{#N/A,#N/A,FALSE,"TL";#N/A,#N/A,FALSE,"KK";#N/A,#N/A,FALSE,"TS";#N/A,#N/A,FALSE,"KW";#N/A,#N/A,FALSE,"LP";#N/A,#N/A,FALSE,"DC"}</definedName>
    <definedName name="___FOH2006" localSheetId="0" hidden="1">{#N/A,#N/A,FALSE,"TL";#N/A,#N/A,FALSE,"KK";#N/A,#N/A,FALSE,"TS";#N/A,#N/A,FALSE,"KW";#N/A,#N/A,FALSE,"LP";#N/A,#N/A,FALSE,"DC"}</definedName>
    <definedName name="___FOH2006" hidden="1">{#N/A,#N/A,FALSE,"TL";#N/A,#N/A,FALSE,"KK";#N/A,#N/A,FALSE,"TS";#N/A,#N/A,FALSE,"KW";#N/A,#N/A,FALSE,"LP";#N/A,#N/A,FALSE,"DC"}</definedName>
    <definedName name="___gg1" localSheetId="7" hidden="1">{"'Sheet1'!$L$16"}</definedName>
    <definedName name="___gg1" hidden="1">{"'Sheet1'!$L$16"}</definedName>
    <definedName name="___Goi8" localSheetId="7" hidden="1">{"'Sheet1'!$L$16"}</definedName>
    <definedName name="___Goi8" hidden="1">{"'Sheet1'!$L$16"}</definedName>
    <definedName name="___gw04" localSheetId="7" hidden="1">{#N/A,#N/A,FALSE,"Aging Summary";#N/A,#N/A,FALSE,"Ratio Analysis";#N/A,#N/A,FALSE,"Test 120 Day Accts";#N/A,#N/A,FALSE,"Tickmarks"}</definedName>
    <definedName name="___gw04" hidden="1">{#N/A,#N/A,FALSE,"Aging Summary";#N/A,#N/A,FALSE,"Ratio Analysis";#N/A,#N/A,FALSE,"Test 120 Day Accts";#N/A,#N/A,FALSE,"Tickmarks"}</definedName>
    <definedName name="___h1" localSheetId="7" hidden="1">{"'Sheet1'!$L$16"}</definedName>
    <definedName name="___h1" hidden="1">{"'Sheet1'!$L$16"}</definedName>
    <definedName name="___h2" localSheetId="7" hidden="1">{"'Sheet1'!$L$16"}</definedName>
    <definedName name="___h2" localSheetId="19" hidden="1">{"'Sheet1'!$L$16"}</definedName>
    <definedName name="___h2" localSheetId="17" hidden="1">{"'Sheet1'!$L$16"}</definedName>
    <definedName name="___h2" localSheetId="16" hidden="1">{"'Sheet1'!$L$16"}</definedName>
    <definedName name="___h2" localSheetId="0" hidden="1">{"'Sheet1'!$L$16"}</definedName>
    <definedName name="___h2" hidden="1">{"'Sheet1'!$L$16"}</definedName>
    <definedName name="___huy1" localSheetId="7" hidden="1">{"'Sheet1'!$L$16"}</definedName>
    <definedName name="___huy1" hidden="1">{"'Sheet1'!$L$16"}</definedName>
    <definedName name="___KP300" localSheetId="7" hidden="1">{"level1",#N/A,FALSE,"1_LEV";"LEVEL1",#N/A,FALSE,"1_LEV"}</definedName>
    <definedName name="___KP300" hidden="1">{"level1",#N/A,FALSE,"1_LEV";"LEVEL1",#N/A,FALSE,"1_LEV"}</definedName>
    <definedName name="___Lan1" localSheetId="7" hidden="1">{"'Sheet1'!$L$16"}</definedName>
    <definedName name="___Lan1" hidden="1">{"'Sheet1'!$L$16"}</definedName>
    <definedName name="___LAN3" localSheetId="7" hidden="1">{"'Sheet1'!$L$16"}</definedName>
    <definedName name="___LAN3" hidden="1">{"'Sheet1'!$L$16"}</definedName>
    <definedName name="___mar03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n1" localSheetId="7" hidden="1">{#N/A,#N/A,FALSE,"RECONC'L";#N/A,#N/A,FALSE,"WORKCAP";#N/A,#N/A,FALSE,"RECONC'L";#N/A,#N/A,FALSE,"ACCRUAL";#N/A,#N/A,FALSE,"DEBTOR";#N/A,#N/A,FALSE,"ADMALLOC"}</definedName>
    <definedName name="___n1" hidden="1">{#N/A,#N/A,FALSE,"RECONC'L";#N/A,#N/A,FALSE,"WORKCAP";#N/A,#N/A,FALSE,"RECONC'L";#N/A,#N/A,FALSE,"ACCRUAL";#N/A,#N/A,FALSE,"DEBTOR";#N/A,#N/A,FALSE,"ADMALLOC"}</definedName>
    <definedName name="___nat2" localSheetId="7" hidden="1">{#N/A,#N/A,FALSE,"Assessment";#N/A,#N/A,FALSE,"Staffing";#N/A,#N/A,FALSE,"Hires";#N/A,#N/A,FALSE,"Assumptions"}</definedName>
    <definedName name="___nat2" localSheetId="0" hidden="1">{#N/A,#N/A,FALSE,"Assessment";#N/A,#N/A,FALSE,"Staffing";#N/A,#N/A,FALSE,"Hires";#N/A,#N/A,FALSE,"Assumptions"}</definedName>
    <definedName name="___nat2" hidden="1">{#N/A,#N/A,FALSE,"Assessment";#N/A,#N/A,FALSE,"Staffing";#N/A,#N/A,FALSE,"Hires";#N/A,#N/A,FALSE,"Assumptions"}</definedName>
    <definedName name="___nat3" localSheetId="7" hidden="1">{#N/A,#N/A,FALSE,"Assessment";#N/A,#N/A,FALSE,"Staffing";#N/A,#N/A,FALSE,"Hires";#N/A,#N/A,FALSE,"Assumptions"}</definedName>
    <definedName name="___nat3" localSheetId="0" hidden="1">{#N/A,#N/A,FALSE,"Assessment";#N/A,#N/A,FALSE,"Staffing";#N/A,#N/A,FALSE,"Hires";#N/A,#N/A,FALSE,"Assumptions"}</definedName>
    <definedName name="___nat3" hidden="1">{#N/A,#N/A,FALSE,"Assessment";#N/A,#N/A,FALSE,"Staffing";#N/A,#N/A,FALSE,"Hires";#N/A,#N/A,FALSE,"Assumptions"}</definedName>
    <definedName name="___NSO2" localSheetId="7" hidden="1">{"'Sheet1'!$L$16"}</definedName>
    <definedName name="___NSO2" localSheetId="19" hidden="1">{"'Sheet1'!$L$16"}</definedName>
    <definedName name="___NSO2" localSheetId="17" hidden="1">{"'Sheet1'!$L$16"}</definedName>
    <definedName name="___NSO2" localSheetId="16" hidden="1">{"'Sheet1'!$L$16"}</definedName>
    <definedName name="___NSO2" localSheetId="0" hidden="1">{"'Sheet1'!$L$16"}</definedName>
    <definedName name="___NSO2" hidden="1">{"'Sheet1'!$L$16"}</definedName>
    <definedName name="___NSO2_1" localSheetId="7" hidden="1">{"'Sheet1'!$L$16"}</definedName>
    <definedName name="___NSO2_1" hidden="1">{"'Sheet1'!$L$16"}</definedName>
    <definedName name="___NSO2_2" localSheetId="7" hidden="1">{"'Sheet1'!$L$16"}</definedName>
    <definedName name="___NSO2_2" hidden="1">{"'Sheet1'!$L$16"}</definedName>
    <definedName name="___nso3" localSheetId="7" hidden="1">{"'Sheet1'!$L$16"}</definedName>
    <definedName name="___nso3" hidden="1">{"'Sheet1'!$L$16"}</definedName>
    <definedName name="___PA3" localSheetId="7" hidden="1">{"'Sheet1'!$L$16"}</definedName>
    <definedName name="___PA3" hidden="1">{"'Sheet1'!$L$16"}</definedName>
    <definedName name="___PUR6" localSheetId="7" hidden="1">{#N/A,#N/A,FALSE,"Sheet2"}</definedName>
    <definedName name="___PUR6" hidden="1">{#N/A,#N/A,FALSE,"Sheet2"}</definedName>
    <definedName name="___q2" localSheetId="7" hidden="1">{"PAGE 1",#N/A,FALSE,"หน้า 1,2,3";"PAGE 2",#N/A,FALSE,"หน้า 1,2,3";"PAGE 3",#N/A,FALSE,"หน้า 1,2,3"}</definedName>
    <definedName name="___q2" hidden="1">{"PAGE 1",#N/A,FALSE,"หน้า 1,2,3";"PAGE 2",#N/A,FALSE,"หน้า 1,2,3";"PAGE 3",#N/A,FALSE,"หน้า 1,2,3"}</definedName>
    <definedName name="___q3" localSheetId="7" hidden="1">{"PAGE 1",#N/A,FALSE,"หน้า 1,2,3";"PAGE 2",#N/A,FALSE,"หน้า 1,2,3";"PAGE 3",#N/A,FALSE,"หน้า 1,2,3"}</definedName>
    <definedName name="___q3" hidden="1">{"PAGE 1",#N/A,FALSE,"หน้า 1,2,3";"PAGE 2",#N/A,FALSE,"หน้า 1,2,3";"PAGE 3",#N/A,FALSE,"หน้า 1,2,3"}</definedName>
    <definedName name="___QUY3" localSheetId="7" hidden="1">{#N/A,#N/A,FALSE,"Sheet2"}</definedName>
    <definedName name="___QUY3" hidden="1">{#N/A,#N/A,FALSE,"Sheet2"}</definedName>
    <definedName name="___ROD01" localSheetId="7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s1" localSheetId="7" hidden="1">{"'Sheet1'!$L$16"}</definedName>
    <definedName name="___s1" hidden="1">{"'Sheet1'!$L$16"}</definedName>
    <definedName name="___s2" localSheetId="7" hidden="1">{"'Sheet1'!$L$16"}</definedName>
    <definedName name="___s2" hidden="1">{"'Sheet1'!$L$16"}</definedName>
    <definedName name="___s3" localSheetId="7" hidden="1">{"'Sheet1'!$L$16"}</definedName>
    <definedName name="___s3" hidden="1">{"'Sheet1'!$L$16"}</definedName>
    <definedName name="___s4" localSheetId="7" hidden="1">{"'Sheet1'!$L$16"}</definedName>
    <definedName name="___s4" hidden="1">{"'Sheet1'!$L$16"}</definedName>
    <definedName name="___s5" localSheetId="7" hidden="1">{"'Sheet1'!$L$16"}</definedName>
    <definedName name="___s5" hidden="1">{"'Sheet1'!$L$16"}</definedName>
    <definedName name="___s6" localSheetId="7" hidden="1">{#N/A,#N/A,FALSE,"Chi tiÆt"}</definedName>
    <definedName name="___s6" hidden="1">{#N/A,#N/A,FALSE,"Chi tiÆt"}</definedName>
    <definedName name="___s7" localSheetId="7" hidden="1">{#N/A,#N/A,FALSE,"Chi tiÆt"}</definedName>
    <definedName name="___s7" hidden="1">{#N/A,#N/A,FALSE,"Chi tiÆt"}</definedName>
    <definedName name="___T01" hidden="1">#REF!</definedName>
    <definedName name="___t2" localSheetId="7" hidden="1">{"'Sheet1'!$L$16"}</definedName>
    <definedName name="___t2" hidden="1">{"'Sheet1'!$L$16"}</definedName>
    <definedName name="___t4" localSheetId="7" hidden="1">{"'Sheet1'!$L$16"}</definedName>
    <definedName name="___t4" hidden="1">{"'Sheet1'!$L$16"}</definedName>
    <definedName name="___t5" localSheetId="7" hidden="1">{"'Sheet1'!$L$16"}</definedName>
    <definedName name="___t5" hidden="1">{"'Sheet1'!$L$16"}</definedName>
    <definedName name="___t6" localSheetId="7" hidden="1">{"'Sheet1'!$L$16"}</definedName>
    <definedName name="___t6" hidden="1">{"'Sheet1'!$L$16"}</definedName>
    <definedName name="___t7" localSheetId="7" hidden="1">{"'Sheet1'!$L$16"}</definedName>
    <definedName name="___t7" hidden="1">{"'Sheet1'!$L$16"}</definedName>
    <definedName name="___t8" localSheetId="7" hidden="1">{#N/A,#N/A,FALSE,"Chi tiÆt"}</definedName>
    <definedName name="___t8" hidden="1">{#N/A,#N/A,FALSE,"Chi tiÆt"}</definedName>
    <definedName name="___t9" localSheetId="7" hidden="1">{"'Sheet1'!$L$16"}</definedName>
    <definedName name="___t9" hidden="1">{"'Sheet1'!$L$16"}</definedName>
    <definedName name="___thu1" localSheetId="7" hidden="1">{"'Sheet1'!$L$16"}</definedName>
    <definedName name="___thu1" hidden="1">{"'Sheet1'!$L$16"}</definedName>
    <definedName name="___thu2" localSheetId="7" hidden="1">{"'Sheet1'!$L$16"}</definedName>
    <definedName name="___thu2" hidden="1">{"'Sheet1'!$L$16"}</definedName>
    <definedName name="___thu4" localSheetId="7" hidden="1">{"'Sheet1'!$L$16"}</definedName>
    <definedName name="___thu4" hidden="1">{"'Sheet1'!$L$16"}</definedName>
    <definedName name="___thu5" localSheetId="7" hidden="1">{"'Sheet1'!$L$16"}</definedName>
    <definedName name="___thu5" hidden="1">{"'Sheet1'!$L$16"}</definedName>
    <definedName name="___tm2" localSheetId="7" hidden="1">{#N/A,#N/A,FALSE,"Chi tiÆt"}</definedName>
    <definedName name="___tm2" localSheetId="19" hidden="1">{#N/A,#N/A,FALSE,"Chi tiÆt"}</definedName>
    <definedName name="___tm2" localSheetId="17" hidden="1">{#N/A,#N/A,FALSE,"Chi tiÆt"}</definedName>
    <definedName name="___tm2" localSheetId="16" hidden="1">{#N/A,#N/A,FALSE,"Chi tiÆt"}</definedName>
    <definedName name="___tm2" localSheetId="0" hidden="1">{#N/A,#N/A,FALSE,"Chi tiÆt"}</definedName>
    <definedName name="___tm2" hidden="1">{#N/A,#N/A,FALSE,"Chi tiÆt"}</definedName>
    <definedName name="___tt3" localSheetId="7" hidden="1">{"'Sheet1'!$L$16"}</definedName>
    <definedName name="___tt3" hidden="1">{"'Sheet1'!$L$16"}</definedName>
    <definedName name="___U3" localSheetId="7" hidden="1">{#N/A,#N/A,FALSE,"Aging Summary";#N/A,#N/A,FALSE,"Ratio Analysis";#N/A,#N/A,FALSE,"Test 120 Day Accts";#N/A,#N/A,FALSE,"Tickmarks"}</definedName>
    <definedName name="___U3" hidden="1">{#N/A,#N/A,FALSE,"Aging Summary";#N/A,#N/A,FALSE,"Ratio Analysis";#N/A,#N/A,FALSE,"Test 120 Day Accts";#N/A,#N/A,FALSE,"Tickmarks"}</definedName>
    <definedName name="___w2" localSheetId="7" hidden="1">{"'Sheet1'!$L$16"}</definedName>
    <definedName name="___w2" hidden="1">{"'Sheet1'!$L$16"}</definedName>
    <definedName name="___w3" localSheetId="7" hidden="1">{"'Sheet1'!$L$16"}</definedName>
    <definedName name="___w3" hidden="1">{"'Sheet1'!$L$16"}</definedName>
    <definedName name="___w4" localSheetId="7" hidden="1">{"'Sheet1'!$L$16"}</definedName>
    <definedName name="___w4" hidden="1">{"'Sheet1'!$L$16"}</definedName>
    <definedName name="___w5" localSheetId="7" hidden="1">{"'Sheet1'!$L$16"}</definedName>
    <definedName name="___w5" hidden="1">{"'Sheet1'!$L$16"}</definedName>
    <definedName name="___w6" localSheetId="7" hidden="1">{#N/A,#N/A,FALSE,"Chi tiÆt"}</definedName>
    <definedName name="___w6" hidden="1">{#N/A,#N/A,FALSE,"Chi tiÆt"}</definedName>
    <definedName name="___w8" localSheetId="7" hidden="1">{"'Sheet1'!$L$16"}</definedName>
    <definedName name="___w8" hidden="1">{"'Sheet1'!$L$16"}</definedName>
    <definedName name="___w9" localSheetId="7" hidden="1">{"'Sheet1'!$L$16"}</definedName>
    <definedName name="___w9" hidden="1">{"'Sheet1'!$L$16"}</definedName>
    <definedName name="___xlfn.BAHTTEXT" hidden="1">#NAME?</definedName>
    <definedName name="___xlfn.IFERROR" hidden="1">#NAME?</definedName>
    <definedName name="___Z1" localSheetId="7" hidden="1">{"'ตัวอย่าง'!$A$1:$O$21"}</definedName>
    <definedName name="___Z1" localSheetId="0" hidden="1">{"'ตัวอย่าง'!$A$1:$O$21"}</definedName>
    <definedName name="___Z1" hidden="1">{"'ตัวอย่าง'!$A$1:$O$21"}</definedName>
    <definedName name="__10_0_0_F" hidden="1">#REF!</definedName>
    <definedName name="__123Graph_A" hidden="1">#REF!</definedName>
    <definedName name="__123Graph_AChart1" hidden="1">#REF!</definedName>
    <definedName name="__123Graph_ACurrent" hidden="1">#REF!</definedName>
    <definedName name="__123Graph_AGRAPH1" localSheetId="0" hidden="1">#REF!</definedName>
    <definedName name="__123Graph_AGRAPH1" hidden="1">#REF!</definedName>
    <definedName name="__123Graph_AGRAPH2" localSheetId="0" hidden="1">#REF!</definedName>
    <definedName name="__123Graph_AGRAPH2" hidden="1">#REF!</definedName>
    <definedName name="__123Graph_AGRAPH3" localSheetId="0" hidden="1">#REF!</definedName>
    <definedName name="__123Graph_AGRAPH3" hidden="1">#REF!</definedName>
    <definedName name="__123Graph_AGRAPH4" localSheetId="0" hidden="1">#REF!</definedName>
    <definedName name="__123Graph_AGRAPH4" hidden="1">#REF!</definedName>
    <definedName name="__123Graph_AGRAPH5" localSheetId="0" hidden="1">#REF!</definedName>
    <definedName name="__123Graph_AGRAPH5" hidden="1">#REF!</definedName>
    <definedName name="__123Graph_AGRAPH6" localSheetId="0" hidden="1">#REF!</definedName>
    <definedName name="__123Graph_AGRAPH6" hidden="1">#REF!</definedName>
    <definedName name="__123Graph_AGRAPH7" localSheetId="0" hidden="1">#REF!</definedName>
    <definedName name="__123Graph_AGRAPH7" hidden="1">#REF!</definedName>
    <definedName name="__123Graph_AGRAPH8" localSheetId="0" hidden="1">#REF!</definedName>
    <definedName name="__123Graph_AGRAPH8" hidden="1">#REF!</definedName>
    <definedName name="__123Graph_AGRAPH9" localSheetId="0" hidden="1">#REF!</definedName>
    <definedName name="__123Graph_AGRAPH9" hidden="1">#REF!</definedName>
    <definedName name="__123Graph_AM105B2" hidden="1">#REF!</definedName>
    <definedName name="__123Graph_AM105I2" hidden="1">#REF!</definedName>
    <definedName name="__123Graph_AM105S2" hidden="1">#REF!</definedName>
    <definedName name="__123Graph_APIS" hidden="1">#REF!</definedName>
    <definedName name="__123Graph_B" hidden="1">#REF!</definedName>
    <definedName name="__123Graph_BChart1" hidden="1">#REF!</definedName>
    <definedName name="__123Graph_BCurrent" hidden="1">#REF!</definedName>
    <definedName name="__123Graph_BGRAPH1" localSheetId="0" hidden="1">#REF!</definedName>
    <definedName name="__123Graph_BGRAPH1" hidden="1">#REF!</definedName>
    <definedName name="__123Graph_BGRAPH2" localSheetId="0" hidden="1">#REF!</definedName>
    <definedName name="__123Graph_BGRAPH2" hidden="1">#REF!</definedName>
    <definedName name="__123Graph_BGRAPH3" localSheetId="0" hidden="1">#REF!</definedName>
    <definedName name="__123Graph_BGRAPH3" hidden="1">#REF!</definedName>
    <definedName name="__123Graph_BGRAPH4" localSheetId="0" hidden="1">#REF!</definedName>
    <definedName name="__123Graph_BGRAPH4" hidden="1">#REF!</definedName>
    <definedName name="__123Graph_BGRAPH5" localSheetId="0" hidden="1">#REF!</definedName>
    <definedName name="__123Graph_BGRAPH5" hidden="1">#REF!</definedName>
    <definedName name="__123Graph_BGRAPH6" localSheetId="0" hidden="1">#REF!</definedName>
    <definedName name="__123Graph_BGRAPH6" hidden="1">#REF!</definedName>
    <definedName name="__123Graph_BGRAPH7" localSheetId="0" hidden="1">#REF!</definedName>
    <definedName name="__123Graph_BGRAPH7" hidden="1">#REF!</definedName>
    <definedName name="__123Graph_BGRAPH8" localSheetId="0" hidden="1">#REF!</definedName>
    <definedName name="__123Graph_BGRAPH8" hidden="1">#REF!</definedName>
    <definedName name="__123Graph_BGRAPH9" localSheetId="0" hidden="1">#REF!</definedName>
    <definedName name="__123Graph_BGRAPH9" hidden="1">#REF!</definedName>
    <definedName name="__123Graph_BM105G2" hidden="1">#REF!</definedName>
    <definedName name="__123Graph_BPIS" hidden="1">#REF!</definedName>
    <definedName name="__123Graph_C" hidden="1">#REF!</definedName>
    <definedName name="__123Graph_CChart1" hidden="1">#REF!</definedName>
    <definedName name="__123Graph_CCurrent" hidden="1">#REF!</definedName>
    <definedName name="__123Graph_CPIS" hidden="1">#REF!</definedName>
    <definedName name="__123Graph_D" hidden="1">#REF!</definedName>
    <definedName name="__123Graph_DCurrent" hidden="1">#REF!</definedName>
    <definedName name="__123Graph_DPIS" hidden="1">#REF!</definedName>
    <definedName name="__123Graph_E" hidden="1">#REF!</definedName>
    <definedName name="__123Graph_E1" hidden="1">#REF!</definedName>
    <definedName name="__123Graph_ECurrent" hidden="1">#REF!</definedName>
    <definedName name="__123Graph_F" hidden="1">#REF!</definedName>
    <definedName name="__123Graph_F1" hidden="1">#REF!</definedName>
    <definedName name="__123Graph_FCurrent" hidden="1">#REF!</definedName>
    <definedName name="__123Graph_LBL_A" hidden="1">#REF!</definedName>
    <definedName name="__123Graph_LBL_AM105B2" hidden="1">#REF!</definedName>
    <definedName name="__123Graph_LBL_AM105I2" hidden="1">#REF!</definedName>
    <definedName name="__123Graph_LBL_AM105S2" hidden="1">#REF!</definedName>
    <definedName name="__123Graph_LBL_BGRAPH2" localSheetId="0" hidden="1">#REF!</definedName>
    <definedName name="__123Graph_LBL_BGRAPH2" hidden="1">#REF!</definedName>
    <definedName name="__123Graph_LBL_BGRAPH3" localSheetId="0" hidden="1">#REF!</definedName>
    <definedName name="__123Graph_LBL_BGRAPH3" hidden="1">#REF!</definedName>
    <definedName name="__123Graph_LBL_BGRAPH4" localSheetId="0" hidden="1">#REF!</definedName>
    <definedName name="__123Graph_LBL_BGRAPH4" hidden="1">#REF!</definedName>
    <definedName name="__123Graph_LBL_BM105G2" hidden="1">#REF!</definedName>
    <definedName name="__123Graph_X" hidden="1">#REF!</definedName>
    <definedName name="__123Graph_XGRAPH2" localSheetId="0" hidden="1">#REF!</definedName>
    <definedName name="__123Graph_XGRAPH2" hidden="1">#REF!</definedName>
    <definedName name="__123Graph_XGRAPH3" localSheetId="0" hidden="1">#REF!</definedName>
    <definedName name="__123Graph_XGRAPH3" hidden="1">#REF!</definedName>
    <definedName name="__123Graph_XGRAPH4" localSheetId="0" hidden="1">#REF!</definedName>
    <definedName name="__123Graph_XGRAPH4" hidden="1">#REF!</definedName>
    <definedName name="__123Graph_XGRAPH5" localSheetId="0" hidden="1">#REF!</definedName>
    <definedName name="__123Graph_XGRAPH5" hidden="1">#REF!</definedName>
    <definedName name="__123Graph_XGRAPH6" localSheetId="0" hidden="1">#REF!</definedName>
    <definedName name="__123Graph_XGRAPH6" hidden="1">#REF!</definedName>
    <definedName name="__123Graph_XGRAPH7" localSheetId="0" hidden="1">#REF!</definedName>
    <definedName name="__123Graph_XGRAPH7" hidden="1">#REF!</definedName>
    <definedName name="__123Graph_XGRAPH8" localSheetId="0" hidden="1">#REF!</definedName>
    <definedName name="__123Graph_XGRAPH8" hidden="1">#REF!</definedName>
    <definedName name="__123Graph_XGRAPH9" localSheetId="0" hidden="1">#REF!</definedName>
    <definedName name="__123Graph_XGRAPH9" hidden="1">#REF!</definedName>
    <definedName name="__123Graph_XM105B2" hidden="1">#REF!</definedName>
    <definedName name="__123Graph_XM105G2" hidden="1">#REF!</definedName>
    <definedName name="__123Graph_XM105I2" hidden="1">#REF!</definedName>
    <definedName name="__123Graph_XM105IR2" hidden="1">#REF!</definedName>
    <definedName name="__123Graph_XM105S2" hidden="1">#REF!</definedName>
    <definedName name="__123Graph_XM105W2" hidden="1">#REF!</definedName>
    <definedName name="__123Graph_XPIS" hidden="1">#REF!</definedName>
    <definedName name="__13_0_0_F" hidden="1">#REF!</definedName>
    <definedName name="__3F" hidden="1">#REF!</definedName>
    <definedName name="__5_0_0_F" hidden="1">#REF!</definedName>
    <definedName name="__6_0_0_F" hidden="1">#REF!</definedName>
    <definedName name="__8F" hidden="1">#REF!</definedName>
    <definedName name="__a1" localSheetId="7" hidden="1">{"cashflow",#N/A,FALSE,"CASHFLOW "}</definedName>
    <definedName name="__a1" localSheetId="0" hidden="1">{"cashflow",#N/A,FALSE,"CASHFLOW "}</definedName>
    <definedName name="__a1" hidden="1">{"cashflow",#N/A,FALSE,"CASHFLOW "}</definedName>
    <definedName name="__a1_1" localSheetId="7" hidden="1">{"'Sheet1'!$L$16"}</definedName>
    <definedName name="__a1_1" hidden="1">{"'Sheet1'!$L$16"}</definedName>
    <definedName name="__a1_1_1" localSheetId="7" hidden="1">{"'Sheet1'!$L$16"}</definedName>
    <definedName name="__a1_1_1" hidden="1">{"'Sheet1'!$L$16"}</definedName>
    <definedName name="__a1_1_1_1" localSheetId="7" hidden="1">{"'Sheet1'!$L$16"}</definedName>
    <definedName name="__a1_1_1_1" hidden="1">{"'Sheet1'!$L$16"}</definedName>
    <definedName name="__a1_1_1_2" localSheetId="7" hidden="1">{"'Sheet1'!$L$16"}</definedName>
    <definedName name="__a1_1_1_2" hidden="1">{"'Sheet1'!$L$16"}</definedName>
    <definedName name="__a1_1_2" localSheetId="7" hidden="1">{"'Sheet1'!$L$16"}</definedName>
    <definedName name="__a1_1_2" hidden="1">{"'Sheet1'!$L$16"}</definedName>
    <definedName name="__a1_1_3" localSheetId="7" hidden="1">{"'Sheet1'!$L$16"}</definedName>
    <definedName name="__a1_1_3" hidden="1">{"'Sheet1'!$L$16"}</definedName>
    <definedName name="__a1_2" localSheetId="7" hidden="1">{"'Sheet1'!$L$16"}</definedName>
    <definedName name="__a1_2" hidden="1">{"'Sheet1'!$L$16"}</definedName>
    <definedName name="__a1_2_1" localSheetId="7" hidden="1">{"'Sheet1'!$L$16"}</definedName>
    <definedName name="__a1_2_1" hidden="1">{"'Sheet1'!$L$16"}</definedName>
    <definedName name="__a1_2_2" localSheetId="7" hidden="1">{"'Sheet1'!$L$16"}</definedName>
    <definedName name="__a1_2_2" hidden="1">{"'Sheet1'!$L$16"}</definedName>
    <definedName name="__a1_3" localSheetId="7" hidden="1">{"'Sheet1'!$L$16"}</definedName>
    <definedName name="__a1_3" hidden="1">{"'Sheet1'!$L$16"}</definedName>
    <definedName name="__a1_4" localSheetId="7" hidden="1">{"'Sheet1'!$L$16"}</definedName>
    <definedName name="__a1_4" hidden="1">{"'Sheet1'!$L$16"}</definedName>
    <definedName name="__a10" localSheetId="7" hidden="1">{"sales",#N/A,FALSE,"SALES"}</definedName>
    <definedName name="__a10" localSheetId="0" hidden="1">{"sales",#N/A,FALSE,"SALES"}</definedName>
    <definedName name="__a10" hidden="1">{"sales",#N/A,FALSE,"SALES"}</definedName>
    <definedName name="__a11" localSheetId="7" hidden="1">{"'Sheet1'!$L$16"}</definedName>
    <definedName name="__a11" hidden="1">{"'Sheet1'!$L$16"}</definedName>
    <definedName name="__a12" localSheetId="7" hidden="1">{"'Sheet1'!$L$16"}</definedName>
    <definedName name="__a12" hidden="1">{"'Sheet1'!$L$16"}</definedName>
    <definedName name="__A123" hidden="1">#REF!</definedName>
    <definedName name="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29_1" localSheetId="7" hidden="1">{"Offgrid",#N/A,FALSE,"OFFGRID";"Region",#N/A,FALSE,"REGION";"Offgrid -2",#N/A,FALSE,"OFFGRID";"WTP",#N/A,FALSE,"WTP";"WTP -2",#N/A,FALSE,"WTP";"Project",#N/A,FALSE,"PROJECT";"Summary -2",#N/A,FALSE,"SUMMARY"}</definedName>
    <definedName name="__a129_1" hidden="1">{"Offgrid",#N/A,FALSE,"OFFGRID";"Region",#N/A,FALSE,"REGION";"Offgrid -2",#N/A,FALSE,"OFFGRID";"WTP",#N/A,FALSE,"WTP";"WTP -2",#N/A,FALSE,"WTP";"Project",#N/A,FALSE,"PROJECT";"Summary -2",#N/A,FALSE,"SUMMARY"}</definedName>
    <definedName name="__a129_2" localSheetId="7" hidden="1">{"Offgrid",#N/A,FALSE,"OFFGRID";"Region",#N/A,FALSE,"REGION";"Offgrid -2",#N/A,FALSE,"OFFGRID";"WTP",#N/A,FALSE,"WTP";"WTP -2",#N/A,FALSE,"WTP";"Project",#N/A,FALSE,"PROJECT";"Summary -2",#N/A,FALSE,"SUMMARY"}</definedName>
    <definedName name="__a129_2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130_1" localSheetId="7" hidden="1">{"Offgrid",#N/A,FALSE,"OFFGRID";"Region",#N/A,FALSE,"REGION";"Offgrid -2",#N/A,FALSE,"OFFGRID";"WTP",#N/A,FALSE,"WTP";"WTP -2",#N/A,FALSE,"WTP";"Project",#N/A,FALSE,"PROJECT";"Summary -2",#N/A,FALSE,"SUMMARY"}</definedName>
    <definedName name="__a130_1" hidden="1">{"Offgrid",#N/A,FALSE,"OFFGRID";"Region",#N/A,FALSE,"REGION";"Offgrid -2",#N/A,FALSE,"OFFGRID";"WTP",#N/A,FALSE,"WTP";"WTP -2",#N/A,FALSE,"WTP";"Project",#N/A,FALSE,"PROJECT";"Summary -2",#N/A,FALSE,"SUMMARY"}</definedName>
    <definedName name="__a130_2" localSheetId="7" hidden="1">{"Offgrid",#N/A,FALSE,"OFFGRID";"Region",#N/A,FALSE,"REGION";"Offgrid -2",#N/A,FALSE,"OFFGRID";"WTP",#N/A,FALSE,"WTP";"WTP -2",#N/A,FALSE,"WTP";"Project",#N/A,FALSE,"PROJECT";"Summary -2",#N/A,FALSE,"SUMMARY"}</definedName>
    <definedName name="__a130_2" hidden="1">{"Offgrid",#N/A,FALSE,"OFFGRID";"Region",#N/A,FALSE,"REGION";"Offgrid -2",#N/A,FALSE,"OFFGRID";"WTP",#N/A,FALSE,"WTP";"WTP -2",#N/A,FALSE,"WTP";"Project",#N/A,FALSE,"PROJECT";"Summary -2",#N/A,FALSE,"SUMMARY"}</definedName>
    <definedName name="__a132" localSheetId="7" hidden="1">{"Offgrid",#N/A,FALSE,"OFFGRID";"Region",#N/A,FALSE,"REGION";"Offgrid -2",#N/A,FALSE,"OFFGRID";"WTP",#N/A,FALSE,"WTP";"WTP -2",#N/A,FALSE,"WTP";"Project",#N/A,FALSE,"PROJECT";"Summary -2",#N/A,FALSE,"SUMMARY"}</definedName>
    <definedName name="__a132" hidden="1">{"Offgrid",#N/A,FALSE,"OFFGRID";"Region",#N/A,FALSE,"REGION";"Offgrid -2",#N/A,FALSE,"OFFGRID";"WTP",#N/A,FALSE,"WTP";"WTP -2",#N/A,FALSE,"WTP";"Project",#N/A,FALSE,"PROJECT";"Summary -2",#N/A,FALSE,"SUMMARY"}</definedName>
    <definedName name="__a133" localSheetId="7" hidden="1">{"revable",#N/A,FALSE,"REVABLE"}</definedName>
    <definedName name="__a133" hidden="1">{"revable",#N/A,FALSE,"REVABLE"}</definedName>
    <definedName name="__a2" localSheetId="7" hidden="1">{"hilight1",#N/A,FALSE,"HILIGHT1"}</definedName>
    <definedName name="__a2" localSheetId="0" hidden="1">{"hilight1",#N/A,FALSE,"HILIGHT1"}</definedName>
    <definedName name="__a2" hidden="1">{"hilight1",#N/A,FALSE,"HILIGHT1"}</definedName>
    <definedName name="__a3" localSheetId="7" hidden="1">{"hilight2",#N/A,FALSE,"HILIGHT2"}</definedName>
    <definedName name="__a3" localSheetId="0" hidden="1">{"hilight2",#N/A,FALSE,"HILIGHT2"}</definedName>
    <definedName name="__a3" hidden="1">{"hilight2",#N/A,FALSE,"HILIGHT2"}</definedName>
    <definedName name="__a4" localSheetId="7" hidden="1">{"hilight3",#N/A,FALSE,"HILIGHT3"}</definedName>
    <definedName name="__a4" localSheetId="0" hidden="1">{"hilight3",#N/A,FALSE,"HILIGHT3"}</definedName>
    <definedName name="__a4" hidden="1">{"hilight3",#N/A,FALSE,"HILIGHT3"}</definedName>
    <definedName name="__a5" localSheetId="7" hidden="1">{"income",#N/A,FALSE,"INCOME"}</definedName>
    <definedName name="__a5" localSheetId="0" hidden="1">{"income",#N/A,FALSE,"INCOME"}</definedName>
    <definedName name="__a5" hidden="1">{"income",#N/A,FALSE,"INCOME"}</definedName>
    <definedName name="__a51" localSheetId="7" hidden="1">{"income",#N/A,FALSE,"INCOME"}</definedName>
    <definedName name="__a51" hidden="1">{"income",#N/A,FALSE,"INCOME"}</definedName>
    <definedName name="__a6" localSheetId="7" hidden="1">{"index",#N/A,FALSE,"INDEX"}</definedName>
    <definedName name="__a6" localSheetId="0" hidden="1">{"index",#N/A,FALSE,"INDEX"}</definedName>
    <definedName name="__a6" hidden="1">{"index",#N/A,FALSE,"INDEX"}</definedName>
    <definedName name="__a7" localSheetId="7" hidden="1">{"PRINT_EST",#N/A,FALSE,"ESTMON"}</definedName>
    <definedName name="__a7" localSheetId="0" hidden="1">{"PRINT_EST",#N/A,FALSE,"ESTMON"}</definedName>
    <definedName name="__a7" hidden="1">{"PRINT_EST",#N/A,FALSE,"ESTMON"}</definedName>
    <definedName name="__a8" localSheetId="7" hidden="1">{"revsale",#N/A,FALSE,"REV-ยุพดี"}</definedName>
    <definedName name="__a8" localSheetId="0" hidden="1">{"revsale",#N/A,FALSE,"REV-ยุพดี"}</definedName>
    <definedName name="__a8" hidden="1">{"revsale",#N/A,FALSE,"REV-ยุพดี"}</definedName>
    <definedName name="__a9" localSheetId="7" hidden="1">{"revable",#N/A,FALSE,"REVABLE"}</definedName>
    <definedName name="__a9" localSheetId="0" hidden="1">{"revable",#N/A,FALSE,"REVABLE"}</definedName>
    <definedName name="__a9" hidden="1">{"revable",#N/A,FALSE,"REVABLE"}</definedName>
    <definedName name="__a99" localSheetId="7" hidden="1">{"revable",#N/A,FALSE,"REVABLE"}</definedName>
    <definedName name="__a99" hidden="1">{"revable",#N/A,FALSE,"REVABLE"}</definedName>
    <definedName name="__aa1" localSheetId="7" hidden="1">{"cashflow",#N/A,FALSE,"CASHFLOW "}</definedName>
    <definedName name="__aa1" hidden="1">{"cashflow",#N/A,FALSE,"CASHFLOW "}</definedName>
    <definedName name="__apr2" localSheetId="7" hidden="1">{"'Model'!$A$1:$N$53"}</definedName>
    <definedName name="__apr2" hidden="1">{"'Model'!$A$1:$N$53"}</definedName>
    <definedName name="__As1" hidden="1">#REF!</definedName>
    <definedName name="__B1" localSheetId="7" hidden="1">{"PRINT_EST",#N/A,FALSE,"ESTMON"}</definedName>
    <definedName name="__B1" hidden="1">{"PRINT_EST",#N/A,FALSE,"ESTMON"}</definedName>
    <definedName name="__b3" localSheetId="7" hidden="1">{"'Sheet1'!$L$16"}</definedName>
    <definedName name="__b3" hidden="1">{"'Sheet1'!$L$16"}</definedName>
    <definedName name="__b4" localSheetId="7" hidden="1">{"'Sheet1'!$L$16"}</definedName>
    <definedName name="__b4" hidden="1">{"'Sheet1'!$L$16"}</definedName>
    <definedName name="__b5" localSheetId="7" hidden="1">{"'Sheet1'!$L$16"}</definedName>
    <definedName name="__b5" hidden="1">{"'Sheet1'!$L$16"}</definedName>
    <definedName name="__b6" localSheetId="7" hidden="1">{"'Sheet1'!$L$16"}</definedName>
    <definedName name="__b6" hidden="1">{"'Sheet1'!$L$16"}</definedName>
    <definedName name="__b7" localSheetId="7" hidden="1">{#N/A,#N/A,FALSE,"Chi tiÆt"}</definedName>
    <definedName name="__b7" hidden="1">{#N/A,#N/A,FALSE,"Chi tiÆt"}</definedName>
    <definedName name="__BA2" localSheetId="7" hidden="1">{"'Sheet1'!$L$16"}</definedName>
    <definedName name="__BA2" hidden="1">{"'Sheet1'!$L$16"}</definedName>
    <definedName name="__BQ22" localSheetId="7" hidden="1">{"'Sheet1'!$L$16"}</definedName>
    <definedName name="__BQ22" hidden="1">{"'Sheet1'!$L$16"}</definedName>
    <definedName name="__BS0509" localSheetId="7" hidden="1">{#N/A,#N/A,FALSE,"CCTV"}</definedName>
    <definedName name="__BS0509" hidden="1">{#N/A,#N/A,FALSE,"CCTV"}</definedName>
    <definedName name="__cad2" localSheetId="7" hidden="1">{#N/A,#N/A,TRUE,"BT M200 da 10x20"}</definedName>
    <definedName name="__cad2" localSheetId="19" hidden="1">{#N/A,#N/A,TRUE,"BT M200 da 10x20"}</definedName>
    <definedName name="__cad2" localSheetId="17" hidden="1">{#N/A,#N/A,TRUE,"BT M200 da 10x20"}</definedName>
    <definedName name="__cad2" localSheetId="16" hidden="1">{#N/A,#N/A,TRUE,"BT M200 da 10x20"}</definedName>
    <definedName name="__cad2" localSheetId="0" hidden="1">{#N/A,#N/A,TRUE,"BT M200 da 10x20"}</definedName>
    <definedName name="__cad2" hidden="1">{#N/A,#N/A,TRUE,"BT M200 da 10x20"}</definedName>
    <definedName name="__cap1111" localSheetId="7" hidden="1">{"index",#N/A,FALSE,"INDEX"}</definedName>
    <definedName name="__cap1111" hidden="1">{"index",#N/A,FALSE,"INDEX"}</definedName>
    <definedName name="__cap6666" localSheetId="7" hidden="1">{"index",#N/A,FALSE,"INDEX"}</definedName>
    <definedName name="__cap6666" hidden="1">{"index",#N/A,FALSE,"INDEX"}</definedName>
    <definedName name="__d1500" localSheetId="7" hidden="1">{"'Sheet1'!$L$16"}</definedName>
    <definedName name="__d1500" hidden="1">{"'Sheet1'!$L$16"}</definedName>
    <definedName name="__DCF1" localSheetId="7" hidden="1">{#N/A,#N/A,FALSE,"DCF Summary";#N/A,#N/A,FALSE,"Casema";#N/A,#N/A,FALSE,"Casema NoTel";#N/A,#N/A,FALSE,"UK";#N/A,#N/A,FALSE,"RCF";#N/A,#N/A,FALSE,"Intercable CZ";#N/A,#N/A,FALSE,"Interkabel P"}</definedName>
    <definedName name="__DCF1" hidden="1">{#N/A,#N/A,FALSE,"DCF Summary";#N/A,#N/A,FALSE,"Casema";#N/A,#N/A,FALSE,"Casema NoTel";#N/A,#N/A,FALSE,"UK";#N/A,#N/A,FALSE,"RCF";#N/A,#N/A,FALSE,"Intercable CZ";#N/A,#N/A,FALSE,"Interkabel P"}</definedName>
    <definedName name="__e1" localSheetId="7" hidden="1">{"'Sheet1'!$L$16"}</definedName>
    <definedName name="__e1" hidden="1">{"'Sheet1'!$L$16"}</definedName>
    <definedName name="__e2" localSheetId="7" hidden="1">{"'Sheet1'!$L$16"}</definedName>
    <definedName name="__e2" hidden="1">{"'Sheet1'!$L$16"}</definedName>
    <definedName name="__e4" localSheetId="7" hidden="1">{"'Sheet1'!$L$16"}</definedName>
    <definedName name="__e4" hidden="1">{"'Sheet1'!$L$16"}</definedName>
    <definedName name="__e5" localSheetId="7" hidden="1">{"'Sheet1'!$L$16"}</definedName>
    <definedName name="__e5" hidden="1">{"'Sheet1'!$L$16"}</definedName>
    <definedName name="__e6" localSheetId="7" hidden="1">{"'Sheet1'!$L$16"}</definedName>
    <definedName name="__e6" hidden="1">{"'Sheet1'!$L$16"}</definedName>
    <definedName name="__e7" localSheetId="7" hidden="1">{"'Sheet1'!$L$16"}</definedName>
    <definedName name="__e7" hidden="1">{"'Sheet1'!$L$16"}</definedName>
    <definedName name="__e8" localSheetId="7" hidden="1">{#N/A,#N/A,FALSE,"Chi tiÆt"}</definedName>
    <definedName name="__e8" hidden="1">{#N/A,#N/A,FALSE,"Chi tiÆt"}</definedName>
    <definedName name="__Es1" hidden="1">#REF!</definedName>
    <definedName name="__F1" localSheetId="7" hidden="1">{"'Sheet1'!$L$16"}</definedName>
    <definedName name="__F1" hidden="1">{"'Sheet1'!$L$16"}</definedName>
    <definedName name="__f2" localSheetId="7" hidden="1">{"'Sheet1'!$L$16"}</definedName>
    <definedName name="__f2" hidden="1">{"'Sheet1'!$L$16"}</definedName>
    <definedName name="__f3" localSheetId="7" hidden="1">{"'Sheet1'!$L$16"}</definedName>
    <definedName name="__f3" hidden="1">{"'Sheet1'!$L$16"}</definedName>
    <definedName name="__f4" localSheetId="7" hidden="1">{"'Sheet1'!$L$16"}</definedName>
    <definedName name="__f4" hidden="1">{"'Sheet1'!$L$16"}</definedName>
    <definedName name="__f5" localSheetId="7" hidden="1">{"'Sheet1'!$L$16"}</definedName>
    <definedName name="__f5" localSheetId="19" hidden="1">{"'Sheet1'!$L$16"}</definedName>
    <definedName name="__f5" localSheetId="17" hidden="1">{"'Sheet1'!$L$16"}</definedName>
    <definedName name="__f5" localSheetId="16" hidden="1">{"'Sheet1'!$L$16"}</definedName>
    <definedName name="__f5" localSheetId="0" hidden="1">{"'Sheet1'!$L$16"}</definedName>
    <definedName name="__f5" hidden="1">{"'Sheet1'!$L$16"}</definedName>
    <definedName name="__f6" localSheetId="7" hidden="1">{"'Sheet1'!$L$16"}</definedName>
    <definedName name="__f6" hidden="1">{"'Sheet1'!$L$16"}</definedName>
    <definedName name="__f7" localSheetId="7" hidden="1">{"'Sheet1'!$L$16"}</definedName>
    <definedName name="__f7" hidden="1">{"'Sheet1'!$L$16"}</definedName>
    <definedName name="__f8" localSheetId="7" hidden="1">{#N/A,#N/A,FALSE,"Chi tiÆt"}</definedName>
    <definedName name="__f8" hidden="1">{#N/A,#N/A,FALSE,"Chi tiÆt"}</definedName>
    <definedName name="__f9" localSheetId="7" hidden="1">{#N/A,#N/A,FALSE,"Chi tiÆt"}</definedName>
    <definedName name="__f9" hidden="1">{#N/A,#N/A,FALSE,"Chi tiÆt"}</definedName>
    <definedName name="__fd4" hidden="1">#REF!</definedName>
    <definedName name="__FDS_HYPERLINK_TOGGLE_STATE__" hidden="1">"ON"</definedName>
    <definedName name="__FDS_UNIQUE_RANGE_ID_GENERATOR_COUNTER" hidden="1">2</definedName>
    <definedName name="__FDS_USED_FOR_REUSING_RANGE_IDS_RECYCLE" localSheetId="7" hidden="1">{3808}</definedName>
    <definedName name="__FDS_USED_FOR_REUSING_RANGE_IDS_RECYCLE" hidden="1">{3808}</definedName>
    <definedName name="__FOH2006" localSheetId="7" hidden="1">{#N/A,#N/A,FALSE,"TL";#N/A,#N/A,FALSE,"KK";#N/A,#N/A,FALSE,"TS";#N/A,#N/A,FALSE,"KW";#N/A,#N/A,FALSE,"LP";#N/A,#N/A,FALSE,"DC"}</definedName>
    <definedName name="__FOH2006" localSheetId="0" hidden="1">{#N/A,#N/A,FALSE,"TL";#N/A,#N/A,FALSE,"KK";#N/A,#N/A,FALSE,"TS";#N/A,#N/A,FALSE,"KW";#N/A,#N/A,FALSE,"LP";#N/A,#N/A,FALSE,"DC"}</definedName>
    <definedName name="__FOH2006" hidden="1">{#N/A,#N/A,FALSE,"TL";#N/A,#N/A,FALSE,"KK";#N/A,#N/A,FALSE,"TS";#N/A,#N/A,FALSE,"KW";#N/A,#N/A,FALSE,"LP";#N/A,#N/A,FALSE,"DC"}</definedName>
    <definedName name="__GB01" localSheetId="7" hidden="1">{"'Sheet1'!$L$16"}</definedName>
    <definedName name="__GB01" hidden="1">{"'Sheet1'!$L$16"}</definedName>
    <definedName name="__gg1" localSheetId="7" hidden="1">{"'Sheet1'!$L$16"}</definedName>
    <definedName name="__gg1" hidden="1">{"'Sheet1'!$L$16"}</definedName>
    <definedName name="__gg1_1" localSheetId="7" hidden="1">{"'Sheet1'!$L$16"}</definedName>
    <definedName name="__gg1_1" hidden="1">{"'Sheet1'!$L$16"}</definedName>
    <definedName name="__gg1_1_1" localSheetId="7" hidden="1">{"'Sheet1'!$L$16"}</definedName>
    <definedName name="__gg1_1_1" hidden="1">{"'Sheet1'!$L$16"}</definedName>
    <definedName name="__gg1_1_1_1" localSheetId="7" hidden="1">{"'Sheet1'!$L$16"}</definedName>
    <definedName name="__gg1_1_1_1" hidden="1">{"'Sheet1'!$L$16"}</definedName>
    <definedName name="__gg1_1_1_2" localSheetId="7" hidden="1">{"'Sheet1'!$L$16"}</definedName>
    <definedName name="__gg1_1_1_2" hidden="1">{"'Sheet1'!$L$16"}</definedName>
    <definedName name="__gg1_1_2" localSheetId="7" hidden="1">{"'Sheet1'!$L$16"}</definedName>
    <definedName name="__gg1_1_2" hidden="1">{"'Sheet1'!$L$16"}</definedName>
    <definedName name="__gg1_1_3" localSheetId="7" hidden="1">{"'Sheet1'!$L$16"}</definedName>
    <definedName name="__gg1_1_3" hidden="1">{"'Sheet1'!$L$16"}</definedName>
    <definedName name="__gg1_2" localSheetId="7" hidden="1">{"'Sheet1'!$L$16"}</definedName>
    <definedName name="__gg1_2" hidden="1">{"'Sheet1'!$L$16"}</definedName>
    <definedName name="__gg1_2_1" localSheetId="7" hidden="1">{"'Sheet1'!$L$16"}</definedName>
    <definedName name="__gg1_2_1" hidden="1">{"'Sheet1'!$L$16"}</definedName>
    <definedName name="__gg1_2_2" localSheetId="7" hidden="1">{"'Sheet1'!$L$16"}</definedName>
    <definedName name="__gg1_2_2" hidden="1">{"'Sheet1'!$L$16"}</definedName>
    <definedName name="__gg1_3" localSheetId="7" hidden="1">{"'Sheet1'!$L$16"}</definedName>
    <definedName name="__gg1_3" hidden="1">{"'Sheet1'!$L$16"}</definedName>
    <definedName name="__gg1_4" localSheetId="7" hidden="1">{"'Sheet1'!$L$16"}</definedName>
    <definedName name="__gg1_4" hidden="1">{"'Sheet1'!$L$16"}</definedName>
    <definedName name="__gw04" localSheetId="7" hidden="1">{#N/A,#N/A,FALSE,"Aging Summary";#N/A,#N/A,FALSE,"Ratio Analysis";#N/A,#N/A,FALSE,"Test 120 Day Accts";#N/A,#N/A,FALSE,"Tickmarks"}</definedName>
    <definedName name="__gw04" hidden="1">{#N/A,#N/A,FALSE,"Aging Summary";#N/A,#N/A,FALSE,"Ratio Analysis";#N/A,#N/A,FALSE,"Test 120 Day Accts";#N/A,#N/A,FALSE,"Tickmarks"}</definedName>
    <definedName name="__h1" localSheetId="7" hidden="1">{"'TDTGT (theo Dphuong)'!$A$4:$F$75"}</definedName>
    <definedName name="__h1" hidden="1">{"'TDTGT (theo Dphuong)'!$A$4:$F$75"}</definedName>
    <definedName name="__h1_1" localSheetId="7" hidden="1">{"'Sheet1'!$L$16"}</definedName>
    <definedName name="__h1_1" hidden="1">{"'Sheet1'!$L$16"}</definedName>
    <definedName name="__h1_1_1" localSheetId="7" hidden="1">{"'Sheet1'!$L$16"}</definedName>
    <definedName name="__h1_1_1" hidden="1">{"'Sheet1'!$L$16"}</definedName>
    <definedName name="__h1_1_1_1" localSheetId="7" hidden="1">{"'Sheet1'!$L$16"}</definedName>
    <definedName name="__h1_1_1_1" hidden="1">{"'Sheet1'!$L$16"}</definedName>
    <definedName name="__h1_1_1_2" localSheetId="7" hidden="1">{"'Sheet1'!$L$16"}</definedName>
    <definedName name="__h1_1_1_2" hidden="1">{"'Sheet1'!$L$16"}</definedName>
    <definedName name="__h1_1_2" localSheetId="7" hidden="1">{"'Sheet1'!$L$16"}</definedName>
    <definedName name="__h1_1_2" hidden="1">{"'Sheet1'!$L$16"}</definedName>
    <definedName name="__h1_1_3" localSheetId="7" hidden="1">{"'Sheet1'!$L$16"}</definedName>
    <definedName name="__h1_1_3" hidden="1">{"'Sheet1'!$L$16"}</definedName>
    <definedName name="__h1_2" localSheetId="7" hidden="1">{"'Sheet1'!$L$16"}</definedName>
    <definedName name="__h1_2" hidden="1">{"'Sheet1'!$L$16"}</definedName>
    <definedName name="__h1_2_1" localSheetId="7" hidden="1">{"'Sheet1'!$L$16"}</definedName>
    <definedName name="__h1_2_1" hidden="1">{"'Sheet1'!$L$16"}</definedName>
    <definedName name="__h1_2_2" localSheetId="7" hidden="1">{"'Sheet1'!$L$16"}</definedName>
    <definedName name="__h1_2_2" hidden="1">{"'Sheet1'!$L$16"}</definedName>
    <definedName name="__h1_3" localSheetId="7" hidden="1">{"'Sheet1'!$L$16"}</definedName>
    <definedName name="__h1_3" hidden="1">{"'Sheet1'!$L$16"}</definedName>
    <definedName name="__h1_4" localSheetId="7" hidden="1">{"'Sheet1'!$L$16"}</definedName>
    <definedName name="__h1_4" hidden="1">{"'Sheet1'!$L$16"}</definedName>
    <definedName name="__H13" localSheetId="7" hidden="1">{"'Sheet1'!$L$16"}</definedName>
    <definedName name="__H13" hidden="1">{"'Sheet1'!$L$16"}</definedName>
    <definedName name="__h2" localSheetId="7" hidden="1">{"'Sheet1'!$L$16"}</definedName>
    <definedName name="__h2" localSheetId="19" hidden="1">{"'Sheet1'!$L$16"}</definedName>
    <definedName name="__h2" localSheetId="17" hidden="1">{"'Sheet1'!$L$16"}</definedName>
    <definedName name="__h2" localSheetId="16" hidden="1">{"'Sheet1'!$L$16"}</definedName>
    <definedName name="__h2" localSheetId="0" hidden="1">{"'Sheet1'!$L$16"}</definedName>
    <definedName name="__h2" hidden="1">{"'Sheet1'!$L$16"}</definedName>
    <definedName name="__h2_1" localSheetId="7" hidden="1">{"'Sheet1'!$L$16"}</definedName>
    <definedName name="__h2_1" hidden="1">{"'Sheet1'!$L$16"}</definedName>
    <definedName name="__h2_1_1" localSheetId="7" hidden="1">{"'Sheet1'!$L$16"}</definedName>
    <definedName name="__h2_1_1" hidden="1">{"'Sheet1'!$L$16"}</definedName>
    <definedName name="__h2_1_1_1" localSheetId="7" hidden="1">{"'Sheet1'!$L$16"}</definedName>
    <definedName name="__h2_1_1_1" hidden="1">{"'Sheet1'!$L$16"}</definedName>
    <definedName name="__h2_1_1_2" localSheetId="7" hidden="1">{"'Sheet1'!$L$16"}</definedName>
    <definedName name="__h2_1_1_2" hidden="1">{"'Sheet1'!$L$16"}</definedName>
    <definedName name="__h2_1_2" localSheetId="7" hidden="1">{"'Sheet1'!$L$16"}</definedName>
    <definedName name="__h2_1_2" hidden="1">{"'Sheet1'!$L$16"}</definedName>
    <definedName name="__h2_1_3" localSheetId="7" hidden="1">{"'Sheet1'!$L$16"}</definedName>
    <definedName name="__h2_1_3" hidden="1">{"'Sheet1'!$L$16"}</definedName>
    <definedName name="__h2_2" localSheetId="7" hidden="1">{"'Sheet1'!$L$16"}</definedName>
    <definedName name="__h2_2" hidden="1">{"'Sheet1'!$L$16"}</definedName>
    <definedName name="__h2_2_1" localSheetId="7" hidden="1">{"'Sheet1'!$L$16"}</definedName>
    <definedName name="__h2_2_1" hidden="1">{"'Sheet1'!$L$16"}</definedName>
    <definedName name="__h2_2_2" localSheetId="7" hidden="1">{"'Sheet1'!$L$16"}</definedName>
    <definedName name="__h2_2_2" hidden="1">{"'Sheet1'!$L$16"}</definedName>
    <definedName name="__h2_3" localSheetId="7" hidden="1">{"'Sheet1'!$L$16"}</definedName>
    <definedName name="__h2_3" hidden="1">{"'Sheet1'!$L$16"}</definedName>
    <definedName name="__h2_4" localSheetId="7" hidden="1">{"'Sheet1'!$L$16"}</definedName>
    <definedName name="__h2_4" hidden="1">{"'Sheet1'!$L$16"}</definedName>
    <definedName name="__HOA12" localSheetId="7" hidden="1">{"'Sheet1'!$L$16"}</definedName>
    <definedName name="__HOA12" hidden="1">{"'Sheet1'!$L$16"}</definedName>
    <definedName name="__Ht_USD_Spc_YTD_Spc_1?" hidden="1">"Month_Spc_(YTD_Spc_amounts_Spc_in_Spc_USD'000)"</definedName>
    <definedName name="__huy1" localSheetId="7" hidden="1">{"'Sheet1'!$L$16"}</definedName>
    <definedName name="__huy1" localSheetId="19" hidden="1">{"'Sheet1'!$L$16"}</definedName>
    <definedName name="__huy1" localSheetId="17" hidden="1">{"'Sheet1'!$L$16"}</definedName>
    <definedName name="__huy1" localSheetId="16" hidden="1">{"'Sheet1'!$L$16"}</definedName>
    <definedName name="__huy1" localSheetId="0" hidden="1">{"'Sheet1'!$L$16"}</definedName>
    <definedName name="__huy1" hidden="1">{"'Sheet1'!$L$16"}</definedName>
    <definedName name="__huy1_1" localSheetId="7" hidden="1">{"'Sheet1'!$L$16"}</definedName>
    <definedName name="__huy1_1" hidden="1">{"'Sheet1'!$L$16"}</definedName>
    <definedName name="__huy1_1_1" localSheetId="7" hidden="1">{"'Sheet1'!$L$16"}</definedName>
    <definedName name="__huy1_1_1" hidden="1">{"'Sheet1'!$L$16"}</definedName>
    <definedName name="__huy1_1_1_1" localSheetId="7" hidden="1">{"'Sheet1'!$L$16"}</definedName>
    <definedName name="__huy1_1_1_1" hidden="1">{"'Sheet1'!$L$16"}</definedName>
    <definedName name="__huy1_1_1_2" localSheetId="7" hidden="1">{"'Sheet1'!$L$16"}</definedName>
    <definedName name="__huy1_1_1_2" hidden="1">{"'Sheet1'!$L$16"}</definedName>
    <definedName name="__huy1_1_2" localSheetId="7" hidden="1">{"'Sheet1'!$L$16"}</definedName>
    <definedName name="__huy1_1_2" hidden="1">{"'Sheet1'!$L$16"}</definedName>
    <definedName name="__huy1_1_3" localSheetId="7" hidden="1">{"'Sheet1'!$L$16"}</definedName>
    <definedName name="__huy1_1_3" hidden="1">{"'Sheet1'!$L$16"}</definedName>
    <definedName name="__huy1_2" localSheetId="7" hidden="1">{"'Sheet1'!$L$16"}</definedName>
    <definedName name="__huy1_2" hidden="1">{"'Sheet1'!$L$16"}</definedName>
    <definedName name="__huy1_2_1" localSheetId="7" hidden="1">{"'Sheet1'!$L$16"}</definedName>
    <definedName name="__huy1_2_1" hidden="1">{"'Sheet1'!$L$16"}</definedName>
    <definedName name="__huy1_2_2" localSheetId="7" hidden="1">{"'Sheet1'!$L$16"}</definedName>
    <definedName name="__huy1_2_2" hidden="1">{"'Sheet1'!$L$16"}</definedName>
    <definedName name="__huy1_3" localSheetId="7" hidden="1">{"'Sheet1'!$L$16"}</definedName>
    <definedName name="__huy1_3" hidden="1">{"'Sheet1'!$L$16"}</definedName>
    <definedName name="__huy1_4" localSheetId="7" hidden="1">{"'Sheet1'!$L$16"}</definedName>
    <definedName name="__huy1_4" hidden="1">{"'Sheet1'!$L$16"}</definedName>
    <definedName name="__HUY5" localSheetId="7" hidden="1">{"'Sheet1'!$L$16"}</definedName>
    <definedName name="__HUY5" hidden="1">{"'Sheet1'!$L$16"}</definedName>
    <definedName name="__IN123" localSheetId="7" hidden="1">{"'Sheet1'!$L$16"}</definedName>
    <definedName name="__IN123" hidden="1">{"'Sheet1'!$L$16"}</definedName>
    <definedName name="__IntlFixup" hidden="1">TRUE</definedName>
    <definedName name="__IntlFixupTable" hidden="1">#REF!</definedName>
    <definedName name="__Key2" hidden="1">#REF!</definedName>
    <definedName name="__KP300" localSheetId="7" hidden="1">{"level1",#N/A,FALSE,"1_LEV";"LEVEL1",#N/A,FALSE,"1_LEV"}</definedName>
    <definedName name="__KP300" localSheetId="0" hidden="1">{"level1",#N/A,FALSE,"1_LEV";"LEVEL1",#N/A,FALSE,"1_LEV"}</definedName>
    <definedName name="__KP300" hidden="1">{"level1",#N/A,FALSE,"1_LEV";"LEVEL1",#N/A,FALSE,"1_LEV"}</definedName>
    <definedName name="__lk2" localSheetId="7" hidden="1">{"'Sheet1'!$L$16"}</definedName>
    <definedName name="__lk2" hidden="1">{"'Sheet1'!$L$16"}</definedName>
    <definedName name="__M10" localSheetId="7" hidden="1">{"'Sheet1'!$L$16"}</definedName>
    <definedName name="__M10" hidden="1">{"'Sheet1'!$L$16"}</definedName>
    <definedName name="__M2" localSheetId="7" hidden="1">{"'Sheet1'!$L$16"}</definedName>
    <definedName name="__M2" hidden="1">{"'Sheet1'!$L$16"}</definedName>
    <definedName name="__mar03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n1" localSheetId="7" hidden="1">{#N/A,#N/A,FALSE,"RECONC'L";#N/A,#N/A,FALSE,"WORKCAP";#N/A,#N/A,FALSE,"RECONC'L";#N/A,#N/A,FALSE,"ACCRUAL";#N/A,#N/A,FALSE,"DEBTOR";#N/A,#N/A,FALSE,"ADMALLOC"}</definedName>
    <definedName name="__n1" hidden="1">{#N/A,#N/A,FALSE,"RECONC'L";#N/A,#N/A,FALSE,"WORKCAP";#N/A,#N/A,FALSE,"RECONC'L";#N/A,#N/A,FALSE,"ACCRUAL";#N/A,#N/A,FALSE,"DEBTOR";#N/A,#N/A,FALSE,"ADMALLOC"}</definedName>
    <definedName name="__nat2" localSheetId="7" hidden="1">{#N/A,#N/A,FALSE,"Assessment";#N/A,#N/A,FALSE,"Staffing";#N/A,#N/A,FALSE,"Hires";#N/A,#N/A,FALSE,"Assumptions"}</definedName>
    <definedName name="__nat2" localSheetId="0" hidden="1">{#N/A,#N/A,FALSE,"Assessment";#N/A,#N/A,FALSE,"Staffing";#N/A,#N/A,FALSE,"Hires";#N/A,#N/A,FALSE,"Assumptions"}</definedName>
    <definedName name="__nat2" hidden="1">{#N/A,#N/A,FALSE,"Assessment";#N/A,#N/A,FALSE,"Staffing";#N/A,#N/A,FALSE,"Hires";#N/A,#N/A,FALSE,"Assumptions"}</definedName>
    <definedName name="__nat3" localSheetId="7" hidden="1">{#N/A,#N/A,FALSE,"Assessment";#N/A,#N/A,FALSE,"Staffing";#N/A,#N/A,FALSE,"Hires";#N/A,#N/A,FALSE,"Assumptions"}</definedName>
    <definedName name="__nat3" localSheetId="0" hidden="1">{#N/A,#N/A,FALSE,"Assessment";#N/A,#N/A,FALSE,"Staffing";#N/A,#N/A,FALSE,"Hires";#N/A,#N/A,FALSE,"Assumptions"}</definedName>
    <definedName name="__nat3" hidden="1">{#N/A,#N/A,FALSE,"Assessment";#N/A,#N/A,FALSE,"Staffing";#N/A,#N/A,FALSE,"Hires";#N/A,#N/A,FALSE,"Assumptions"}</definedName>
    <definedName name="__NOS3" localSheetId="7" hidden="1">{"'Sheet1'!$L$16"}</definedName>
    <definedName name="__NOS3" hidden="1">{"'Sheet1'!$L$16"}</definedName>
    <definedName name="__NS03" localSheetId="7" hidden="1">{"'Sheet1'!$L$16"}</definedName>
    <definedName name="__NS03" localSheetId="19" hidden="1">{"'Sheet1'!$L$16"}</definedName>
    <definedName name="__NS03" localSheetId="17" hidden="1">{"'Sheet1'!$L$16"}</definedName>
    <definedName name="__NS03" localSheetId="16" hidden="1">{"'Sheet1'!$L$16"}</definedName>
    <definedName name="__NS03" localSheetId="0" hidden="1">{"'Sheet1'!$L$16"}</definedName>
    <definedName name="__NS03" hidden="1">{"'Sheet1'!$L$16"}</definedName>
    <definedName name="__NSO2" localSheetId="7" hidden="1">{"'Sheet1'!$L$16"}</definedName>
    <definedName name="__NSO2" localSheetId="19" hidden="1">{"'Sheet1'!$L$16"}</definedName>
    <definedName name="__NSO2" localSheetId="17" hidden="1">{"'Sheet1'!$L$16"}</definedName>
    <definedName name="__NSO2" localSheetId="16" hidden="1">{"'Sheet1'!$L$16"}</definedName>
    <definedName name="__NSO2" localSheetId="0" hidden="1">{"'Sheet1'!$L$16"}</definedName>
    <definedName name="__NSO2" hidden="1">{"'Sheet1'!$L$16"}</definedName>
    <definedName name="__NSO2_1" localSheetId="7" hidden="1">{"'Sheet1'!$L$16"}</definedName>
    <definedName name="__NSO2_1" hidden="1">{"'Sheet1'!$L$16"}</definedName>
    <definedName name="__NSO2_1_1" localSheetId="7" hidden="1">{"'Sheet1'!$L$16"}</definedName>
    <definedName name="__NSO2_1_1" hidden="1">{"'Sheet1'!$L$16"}</definedName>
    <definedName name="__NSO2_1_1_1" localSheetId="7" hidden="1">{"'Sheet1'!$L$16"}</definedName>
    <definedName name="__NSO2_1_1_1" hidden="1">{"'Sheet1'!$L$16"}</definedName>
    <definedName name="__NSO2_1_1_2" localSheetId="7" hidden="1">{"'Sheet1'!$L$16"}</definedName>
    <definedName name="__NSO2_1_1_2" hidden="1">{"'Sheet1'!$L$16"}</definedName>
    <definedName name="__NSO2_1_2" localSheetId="7" hidden="1">{"'Sheet1'!$L$16"}</definedName>
    <definedName name="__NSO2_1_2" hidden="1">{"'Sheet1'!$L$16"}</definedName>
    <definedName name="__NSO2_1_3" localSheetId="7" hidden="1">{"'Sheet1'!$L$16"}</definedName>
    <definedName name="__NSO2_1_3" hidden="1">{"'Sheet1'!$L$16"}</definedName>
    <definedName name="__NSO2_2" localSheetId="7" hidden="1">{"'Sheet1'!$L$16"}</definedName>
    <definedName name="__NSO2_2" hidden="1">{"'Sheet1'!$L$16"}</definedName>
    <definedName name="__NSO2_2_1" localSheetId="7" hidden="1">{"'Sheet1'!$L$16"}</definedName>
    <definedName name="__NSO2_2_1" hidden="1">{"'Sheet1'!$L$16"}</definedName>
    <definedName name="__NSO2_2_2" localSheetId="7" hidden="1">{"'Sheet1'!$L$16"}</definedName>
    <definedName name="__NSO2_2_2" hidden="1">{"'Sheet1'!$L$16"}</definedName>
    <definedName name="__NSO2_3" localSheetId="7" hidden="1">{"'Sheet1'!$L$16"}</definedName>
    <definedName name="__NSO2_3" hidden="1">{"'Sheet1'!$L$16"}</definedName>
    <definedName name="__NSO2_4" localSheetId="7" hidden="1">{"'Sheet1'!$L$16"}</definedName>
    <definedName name="__NSO2_4" hidden="1">{"'Sheet1'!$L$16"}</definedName>
    <definedName name="__NSO23" localSheetId="7" hidden="1">{"'Sheet1'!$L$16"}</definedName>
    <definedName name="__NSO23" hidden="1">{"'Sheet1'!$L$16"}</definedName>
    <definedName name="__NSO3" localSheetId="7" hidden="1">{"'Sheet1'!$L$16"}</definedName>
    <definedName name="__NSO3" hidden="1">{"'Sheet1'!$L$16"}</definedName>
    <definedName name="__nso3_1" localSheetId="7" hidden="1">{"'Sheet1'!$L$16"}</definedName>
    <definedName name="__nso3_1" hidden="1">{"'Sheet1'!$L$16"}</definedName>
    <definedName name="__nso3_1_1" localSheetId="7" hidden="1">{"'Sheet1'!$L$16"}</definedName>
    <definedName name="__nso3_1_1" hidden="1">{"'Sheet1'!$L$16"}</definedName>
    <definedName name="__nso3_1_1_1" localSheetId="7" hidden="1">{"'Sheet1'!$L$16"}</definedName>
    <definedName name="__nso3_1_1_1" hidden="1">{"'Sheet1'!$L$16"}</definedName>
    <definedName name="__nso3_1_1_2" localSheetId="7" hidden="1">{"'Sheet1'!$L$16"}</definedName>
    <definedName name="__nso3_1_1_2" hidden="1">{"'Sheet1'!$L$16"}</definedName>
    <definedName name="__nso3_1_2" localSheetId="7" hidden="1">{"'Sheet1'!$L$16"}</definedName>
    <definedName name="__nso3_1_2" hidden="1">{"'Sheet1'!$L$16"}</definedName>
    <definedName name="__nso3_1_3" localSheetId="7" hidden="1">{"'Sheet1'!$L$16"}</definedName>
    <definedName name="__nso3_1_3" hidden="1">{"'Sheet1'!$L$16"}</definedName>
    <definedName name="__nso3_2" localSheetId="7" hidden="1">{"'Sheet1'!$L$16"}</definedName>
    <definedName name="__nso3_2" hidden="1">{"'Sheet1'!$L$16"}</definedName>
    <definedName name="__nso3_2_1" localSheetId="7" hidden="1">{"'Sheet1'!$L$16"}</definedName>
    <definedName name="__nso3_2_1" hidden="1">{"'Sheet1'!$L$16"}</definedName>
    <definedName name="__nso3_2_2" localSheetId="7" hidden="1">{"'Sheet1'!$L$16"}</definedName>
    <definedName name="__nso3_2_2" hidden="1">{"'Sheet1'!$L$16"}</definedName>
    <definedName name="__nso3_3" localSheetId="7" hidden="1">{"'Sheet1'!$L$16"}</definedName>
    <definedName name="__nso3_3" hidden="1">{"'Sheet1'!$L$16"}</definedName>
    <definedName name="__nso3_4" localSheetId="7" hidden="1">{"'Sheet1'!$L$16"}</definedName>
    <definedName name="__nso3_4" hidden="1">{"'Sheet1'!$L$16"}</definedName>
    <definedName name="__PA3" localSheetId="7" hidden="1">{"'Sheet1'!$L$16"}</definedName>
    <definedName name="__PA3" hidden="1">{"'Sheet1'!$L$16"}</definedName>
    <definedName name="__PA3_1" localSheetId="7" hidden="1">{"'Sheet1'!$L$16"}</definedName>
    <definedName name="__PA3_1" hidden="1">{"'Sheet1'!$L$16"}</definedName>
    <definedName name="__PA3_1_1" localSheetId="7" hidden="1">{"'Sheet1'!$L$16"}</definedName>
    <definedName name="__PA3_1_1" hidden="1">{"'Sheet1'!$L$16"}</definedName>
    <definedName name="__PA3_1_1_1" localSheetId="7" hidden="1">{"'Sheet1'!$L$16"}</definedName>
    <definedName name="__PA3_1_1_1" hidden="1">{"'Sheet1'!$L$16"}</definedName>
    <definedName name="__PA3_1_1_2" localSheetId="7" hidden="1">{"'Sheet1'!$L$16"}</definedName>
    <definedName name="__PA3_1_1_2" hidden="1">{"'Sheet1'!$L$16"}</definedName>
    <definedName name="__PA3_1_2" localSheetId="7" hidden="1">{"'Sheet1'!$L$16"}</definedName>
    <definedName name="__PA3_1_2" hidden="1">{"'Sheet1'!$L$16"}</definedName>
    <definedName name="__PA3_1_3" localSheetId="7" hidden="1">{"'Sheet1'!$L$16"}</definedName>
    <definedName name="__PA3_1_3" hidden="1">{"'Sheet1'!$L$16"}</definedName>
    <definedName name="__PA3_2" localSheetId="7" hidden="1">{"'Sheet1'!$L$16"}</definedName>
    <definedName name="__PA3_2" hidden="1">{"'Sheet1'!$L$16"}</definedName>
    <definedName name="__PA3_2_1" localSheetId="7" hidden="1">{"'Sheet1'!$L$16"}</definedName>
    <definedName name="__PA3_2_1" hidden="1">{"'Sheet1'!$L$16"}</definedName>
    <definedName name="__PA3_2_2" localSheetId="7" hidden="1">{"'Sheet1'!$L$16"}</definedName>
    <definedName name="__PA3_2_2" hidden="1">{"'Sheet1'!$L$16"}</definedName>
    <definedName name="__PA3_3" localSheetId="7" hidden="1">{"'Sheet1'!$L$16"}</definedName>
    <definedName name="__PA3_3" hidden="1">{"'Sheet1'!$L$16"}</definedName>
    <definedName name="__PA3_4" localSheetId="7" hidden="1">{"'Sheet1'!$L$16"}</definedName>
    <definedName name="__PA3_4" hidden="1">{"'Sheet1'!$L$16"}</definedName>
    <definedName name="__PUR6" localSheetId="7" hidden="1">{#N/A,#N/A,FALSE,"Sheet2"}</definedName>
    <definedName name="__PUR6" hidden="1">{#N/A,#N/A,FALSE,"Sheet2"}</definedName>
    <definedName name="__q2" localSheetId="7" hidden="1">{"PAGE 1",#N/A,FALSE,"หน้า 1,2,3";"PAGE 2",#N/A,FALSE,"หน้า 1,2,3";"PAGE 3",#N/A,FALSE,"หน้า 1,2,3"}</definedName>
    <definedName name="__q2" localSheetId="0" hidden="1">{"PAGE 1",#N/A,FALSE,"หน้า 1,2,3";"PAGE 2",#N/A,FALSE,"หน้า 1,2,3";"PAGE 3",#N/A,FALSE,"หน้า 1,2,3"}</definedName>
    <definedName name="__q2" hidden="1">{"PAGE 1",#N/A,FALSE,"หน้า 1,2,3";"PAGE 2",#N/A,FALSE,"หน้า 1,2,3";"PAGE 3",#N/A,FALSE,"หน้า 1,2,3"}</definedName>
    <definedName name="__q3" localSheetId="7" hidden="1">{"PAGE 1",#N/A,FALSE,"หน้า 1,2,3";"PAGE 2",#N/A,FALSE,"หน้า 1,2,3";"PAGE 3",#N/A,FALSE,"หน้า 1,2,3"}</definedName>
    <definedName name="__q3" localSheetId="0" hidden="1">{"PAGE 1",#N/A,FALSE,"หน้า 1,2,3";"PAGE 2",#N/A,FALSE,"หน้า 1,2,3";"PAGE 3",#N/A,FALSE,"หน้า 1,2,3"}</definedName>
    <definedName name="__q3" hidden="1">{"PAGE 1",#N/A,FALSE,"หน้า 1,2,3";"PAGE 2",#N/A,FALSE,"หน้า 1,2,3";"PAGE 3",#N/A,FALSE,"หน้า 1,2,3"}</definedName>
    <definedName name="__QUY3" localSheetId="7" hidden="1">{#N/A,#N/A,FALSE,"Sheet2"}</definedName>
    <definedName name="__QUY3" hidden="1">{#N/A,#N/A,FALSE,"Sheet2"}</definedName>
    <definedName name="__QUY4" localSheetId="7" hidden="1">{"'Sheet1'!$L$16"}</definedName>
    <definedName name="__QUY4" hidden="1">{"'Sheet1'!$L$16"}</definedName>
    <definedName name="__ROD01" localSheetId="7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s1" localSheetId="7" hidden="1">{"'Sheet1'!$L$16"}</definedName>
    <definedName name="__s1" hidden="1">{"'Sheet1'!$L$16"}</definedName>
    <definedName name="__s2" localSheetId="7" hidden="1">{"'Sheet1'!$L$16"}</definedName>
    <definedName name="__s2" hidden="1">{"'Sheet1'!$L$16"}</definedName>
    <definedName name="__s3" localSheetId="7" hidden="1">{"'Sheet1'!$L$16"}</definedName>
    <definedName name="__s3" hidden="1">{"'Sheet1'!$L$16"}</definedName>
    <definedName name="__s4" localSheetId="7" hidden="1">{"'Sheet1'!$L$16"}</definedName>
    <definedName name="__s4" hidden="1">{"'Sheet1'!$L$16"}</definedName>
    <definedName name="__s5" localSheetId="7" hidden="1">{"'Sheet1'!$L$16"}</definedName>
    <definedName name="__s5" hidden="1">{"'Sheet1'!$L$16"}</definedName>
    <definedName name="__s6" localSheetId="7" hidden="1">{#N/A,#N/A,FALSE,"Chi tiÆt"}</definedName>
    <definedName name="__s6" hidden="1">{#N/A,#N/A,FALSE,"Chi tiÆt"}</definedName>
    <definedName name="__s7" localSheetId="7" hidden="1">{#N/A,#N/A,FALSE,"Chi tiÆt"}</definedName>
    <definedName name="__s7" hidden="1">{#N/A,#N/A,FALSE,"Chi tiÆt"}</definedName>
    <definedName name="__se1" localSheetId="7" hidden="1">{#N/A,#N/A,FALSE,"m66";#N/A,#N/A,FALSE,"m66"}</definedName>
    <definedName name="__se1" hidden="1">{#N/A,#N/A,FALSE,"m66";#N/A,#N/A,FALSE,"m66"}</definedName>
    <definedName name="__T01" hidden="1">#REF!</definedName>
    <definedName name="__T04" localSheetId="7" hidden="1">{#N/A,#N/A,FALSE,"CCTV"}</definedName>
    <definedName name="__T04" hidden="1">{#N/A,#N/A,FALSE,"CCTV"}</definedName>
    <definedName name="__t2" localSheetId="7" hidden="1">{"'Sheet1'!$L$16"}</definedName>
    <definedName name="__t2" hidden="1">{"'Sheet1'!$L$16"}</definedName>
    <definedName name="__t4" localSheetId="7" hidden="1">{"'Sheet1'!$L$16"}</definedName>
    <definedName name="__t4" hidden="1">{"'Sheet1'!$L$16"}</definedName>
    <definedName name="__t5" localSheetId="7" hidden="1">{"'Sheet1'!$L$16"}</definedName>
    <definedName name="__t5" hidden="1">{"'Sheet1'!$L$16"}</definedName>
    <definedName name="__t6" localSheetId="7" hidden="1">{"'Sheet1'!$L$16"}</definedName>
    <definedName name="__t6" hidden="1">{"'Sheet1'!$L$16"}</definedName>
    <definedName name="__t7" localSheetId="7" hidden="1">{"'Sheet1'!$L$16"}</definedName>
    <definedName name="__t7" hidden="1">{"'Sheet1'!$L$16"}</definedName>
    <definedName name="__t8" localSheetId="7" hidden="1">{#N/A,#N/A,FALSE,"Chi tiÆt"}</definedName>
    <definedName name="__t8" hidden="1">{#N/A,#N/A,FALSE,"Chi tiÆt"}</definedName>
    <definedName name="__t9" localSheetId="7" hidden="1">{"'Sheet1'!$L$16"}</definedName>
    <definedName name="__t9" hidden="1">{"'Sheet1'!$L$16"}</definedName>
    <definedName name="__thu1" localSheetId="7" hidden="1">{"'Sheet1'!$L$16"}</definedName>
    <definedName name="__thu1" hidden="1">{"'Sheet1'!$L$16"}</definedName>
    <definedName name="__thu1_1" localSheetId="7" hidden="1">{"'Sheet1'!$L$16"}</definedName>
    <definedName name="__thu1_1" hidden="1">{"'Sheet1'!$L$16"}</definedName>
    <definedName name="__thu1_1_1" localSheetId="7" hidden="1">{"'Sheet1'!$L$16"}</definedName>
    <definedName name="__thu1_1_1" hidden="1">{"'Sheet1'!$L$16"}</definedName>
    <definedName name="__thu1_1_1_1" localSheetId="7" hidden="1">{"'Sheet1'!$L$16"}</definedName>
    <definedName name="__thu1_1_1_1" hidden="1">{"'Sheet1'!$L$16"}</definedName>
    <definedName name="__thu1_1_1_2" localSheetId="7" hidden="1">{"'Sheet1'!$L$16"}</definedName>
    <definedName name="__thu1_1_1_2" hidden="1">{"'Sheet1'!$L$16"}</definedName>
    <definedName name="__thu1_1_2" localSheetId="7" hidden="1">{"'Sheet1'!$L$16"}</definedName>
    <definedName name="__thu1_1_2" hidden="1">{"'Sheet1'!$L$16"}</definedName>
    <definedName name="__thu1_1_3" localSheetId="7" hidden="1">{"'Sheet1'!$L$16"}</definedName>
    <definedName name="__thu1_1_3" hidden="1">{"'Sheet1'!$L$16"}</definedName>
    <definedName name="__thu1_2" localSheetId="7" hidden="1">{"'Sheet1'!$L$16"}</definedName>
    <definedName name="__thu1_2" hidden="1">{"'Sheet1'!$L$16"}</definedName>
    <definedName name="__thu1_2_1" localSheetId="7" hidden="1">{"'Sheet1'!$L$16"}</definedName>
    <definedName name="__thu1_2_1" hidden="1">{"'Sheet1'!$L$16"}</definedName>
    <definedName name="__thu1_2_2" localSheetId="7" hidden="1">{"'Sheet1'!$L$16"}</definedName>
    <definedName name="__thu1_2_2" hidden="1">{"'Sheet1'!$L$16"}</definedName>
    <definedName name="__thu1_3" localSheetId="7" hidden="1">{"'Sheet1'!$L$16"}</definedName>
    <definedName name="__thu1_3" hidden="1">{"'Sheet1'!$L$16"}</definedName>
    <definedName name="__thu1_4" localSheetId="7" hidden="1">{"'Sheet1'!$L$16"}</definedName>
    <definedName name="__thu1_4" hidden="1">{"'Sheet1'!$L$16"}</definedName>
    <definedName name="__thu2" localSheetId="7" hidden="1">{"'Sheet1'!$L$16"}</definedName>
    <definedName name="__thu2" hidden="1">{"'Sheet1'!$L$16"}</definedName>
    <definedName name="__thu2_1" localSheetId="7" hidden="1">{"'Sheet1'!$L$16"}</definedName>
    <definedName name="__thu2_1" hidden="1">{"'Sheet1'!$L$16"}</definedName>
    <definedName name="__thu2_1_1" localSheetId="7" hidden="1">{"'Sheet1'!$L$16"}</definedName>
    <definedName name="__thu2_1_1" hidden="1">{"'Sheet1'!$L$16"}</definedName>
    <definedName name="__thu2_1_1_1" localSheetId="7" hidden="1">{"'Sheet1'!$L$16"}</definedName>
    <definedName name="__thu2_1_1_1" hidden="1">{"'Sheet1'!$L$16"}</definedName>
    <definedName name="__thu2_1_1_2" localSheetId="7" hidden="1">{"'Sheet1'!$L$16"}</definedName>
    <definedName name="__thu2_1_1_2" hidden="1">{"'Sheet1'!$L$16"}</definedName>
    <definedName name="__thu2_1_2" localSheetId="7" hidden="1">{"'Sheet1'!$L$16"}</definedName>
    <definedName name="__thu2_1_2" hidden="1">{"'Sheet1'!$L$16"}</definedName>
    <definedName name="__thu2_1_3" localSheetId="7" hidden="1">{"'Sheet1'!$L$16"}</definedName>
    <definedName name="__thu2_1_3" hidden="1">{"'Sheet1'!$L$16"}</definedName>
    <definedName name="__thu2_2" localSheetId="7" hidden="1">{"'Sheet1'!$L$16"}</definedName>
    <definedName name="__thu2_2" hidden="1">{"'Sheet1'!$L$16"}</definedName>
    <definedName name="__thu2_2_1" localSheetId="7" hidden="1">{"'Sheet1'!$L$16"}</definedName>
    <definedName name="__thu2_2_1" hidden="1">{"'Sheet1'!$L$16"}</definedName>
    <definedName name="__thu2_2_2" localSheetId="7" hidden="1">{"'Sheet1'!$L$16"}</definedName>
    <definedName name="__thu2_2_2" hidden="1">{"'Sheet1'!$L$16"}</definedName>
    <definedName name="__thu2_3" localSheetId="7" hidden="1">{"'Sheet1'!$L$16"}</definedName>
    <definedName name="__thu2_3" hidden="1">{"'Sheet1'!$L$16"}</definedName>
    <definedName name="__thu2_4" localSheetId="7" hidden="1">{"'Sheet1'!$L$16"}</definedName>
    <definedName name="__thu2_4" hidden="1">{"'Sheet1'!$L$16"}</definedName>
    <definedName name="__thu4" localSheetId="7" hidden="1">{"'Sheet1'!$L$16"}</definedName>
    <definedName name="__thu4" hidden="1">{"'Sheet1'!$L$16"}</definedName>
    <definedName name="__thu4_1" localSheetId="7" hidden="1">{"'Sheet1'!$L$16"}</definedName>
    <definedName name="__thu4_1" hidden="1">{"'Sheet1'!$L$16"}</definedName>
    <definedName name="__thu4_1_1" localSheetId="7" hidden="1">{"'Sheet1'!$L$16"}</definedName>
    <definedName name="__thu4_1_1" hidden="1">{"'Sheet1'!$L$16"}</definedName>
    <definedName name="__thu4_1_1_1" localSheetId="7" hidden="1">{"'Sheet1'!$L$16"}</definedName>
    <definedName name="__thu4_1_1_1" hidden="1">{"'Sheet1'!$L$16"}</definedName>
    <definedName name="__thu4_1_1_2" localSheetId="7" hidden="1">{"'Sheet1'!$L$16"}</definedName>
    <definedName name="__thu4_1_1_2" hidden="1">{"'Sheet1'!$L$16"}</definedName>
    <definedName name="__thu4_1_2" localSheetId="7" hidden="1">{"'Sheet1'!$L$16"}</definedName>
    <definedName name="__thu4_1_2" hidden="1">{"'Sheet1'!$L$16"}</definedName>
    <definedName name="__thu4_1_3" localSheetId="7" hidden="1">{"'Sheet1'!$L$16"}</definedName>
    <definedName name="__thu4_1_3" hidden="1">{"'Sheet1'!$L$16"}</definedName>
    <definedName name="__thu4_2" localSheetId="7" hidden="1">{"'Sheet1'!$L$16"}</definedName>
    <definedName name="__thu4_2" hidden="1">{"'Sheet1'!$L$16"}</definedName>
    <definedName name="__thu4_2_1" localSheetId="7" hidden="1">{"'Sheet1'!$L$16"}</definedName>
    <definedName name="__thu4_2_1" hidden="1">{"'Sheet1'!$L$16"}</definedName>
    <definedName name="__thu4_2_2" localSheetId="7" hidden="1">{"'Sheet1'!$L$16"}</definedName>
    <definedName name="__thu4_2_2" hidden="1">{"'Sheet1'!$L$16"}</definedName>
    <definedName name="__thu4_3" localSheetId="7" hidden="1">{"'Sheet1'!$L$16"}</definedName>
    <definedName name="__thu4_3" hidden="1">{"'Sheet1'!$L$16"}</definedName>
    <definedName name="__thu4_4" localSheetId="7" hidden="1">{"'Sheet1'!$L$16"}</definedName>
    <definedName name="__thu4_4" hidden="1">{"'Sheet1'!$L$16"}</definedName>
    <definedName name="__thu5" localSheetId="7" hidden="1">{"'Sheet1'!$L$16"}</definedName>
    <definedName name="__thu5" hidden="1">{"'Sheet1'!$L$16"}</definedName>
    <definedName name="__thu5_1" localSheetId="7" hidden="1">{"'Sheet1'!$L$16"}</definedName>
    <definedName name="__thu5_1" hidden="1">{"'Sheet1'!$L$16"}</definedName>
    <definedName name="__thu5_1_1" localSheetId="7" hidden="1">{"'Sheet1'!$L$16"}</definedName>
    <definedName name="__thu5_1_1" hidden="1">{"'Sheet1'!$L$16"}</definedName>
    <definedName name="__thu5_1_1_1" localSheetId="7" hidden="1">{"'Sheet1'!$L$16"}</definedName>
    <definedName name="__thu5_1_1_1" hidden="1">{"'Sheet1'!$L$16"}</definedName>
    <definedName name="__thu5_1_1_2" localSheetId="7" hidden="1">{"'Sheet1'!$L$16"}</definedName>
    <definedName name="__thu5_1_1_2" hidden="1">{"'Sheet1'!$L$16"}</definedName>
    <definedName name="__thu5_1_2" localSheetId="7" hidden="1">{"'Sheet1'!$L$16"}</definedName>
    <definedName name="__thu5_1_2" hidden="1">{"'Sheet1'!$L$16"}</definedName>
    <definedName name="__thu5_1_3" localSheetId="7" hidden="1">{"'Sheet1'!$L$16"}</definedName>
    <definedName name="__thu5_1_3" hidden="1">{"'Sheet1'!$L$16"}</definedName>
    <definedName name="__thu5_2" localSheetId="7" hidden="1">{"'Sheet1'!$L$16"}</definedName>
    <definedName name="__thu5_2" hidden="1">{"'Sheet1'!$L$16"}</definedName>
    <definedName name="__thu5_2_1" localSheetId="7" hidden="1">{"'Sheet1'!$L$16"}</definedName>
    <definedName name="__thu5_2_1" hidden="1">{"'Sheet1'!$L$16"}</definedName>
    <definedName name="__thu5_2_2" localSheetId="7" hidden="1">{"'Sheet1'!$L$16"}</definedName>
    <definedName name="__thu5_2_2" hidden="1">{"'Sheet1'!$L$16"}</definedName>
    <definedName name="__thu5_3" localSheetId="7" hidden="1">{"'Sheet1'!$L$16"}</definedName>
    <definedName name="__thu5_3" hidden="1">{"'Sheet1'!$L$16"}</definedName>
    <definedName name="__thu5_4" localSheetId="7" hidden="1">{"'Sheet1'!$L$16"}</definedName>
    <definedName name="__thu5_4" hidden="1">{"'Sheet1'!$L$16"}</definedName>
    <definedName name="__tm2" localSheetId="7" hidden="1">{#N/A,#N/A,FALSE,"Chi tiÆt"}</definedName>
    <definedName name="__tm2" localSheetId="19" hidden="1">{#N/A,#N/A,FALSE,"Chi tiÆt"}</definedName>
    <definedName name="__tm2" localSheetId="17" hidden="1">{#N/A,#N/A,FALSE,"Chi tiÆt"}</definedName>
    <definedName name="__tm2" localSheetId="16" hidden="1">{#N/A,#N/A,FALSE,"Chi tiÆt"}</definedName>
    <definedName name="__tm2" localSheetId="0" hidden="1">{#N/A,#N/A,FALSE,"Chi tiÆt"}</definedName>
    <definedName name="__tm2" hidden="1">{#N/A,#N/A,FALSE,"Chi tiÆt"}</definedName>
    <definedName name="__U3" localSheetId="7" hidden="1">{#N/A,#N/A,FALSE,"Aging Summary";#N/A,#N/A,FALSE,"Ratio Analysis";#N/A,#N/A,FALSE,"Test 120 Day Accts";#N/A,#N/A,FALSE,"Tickmarks"}</definedName>
    <definedName name="__U3" hidden="1">{#N/A,#N/A,FALSE,"Aging Summary";#N/A,#N/A,FALSE,"Ratio Analysis";#N/A,#N/A,FALSE,"Test 120 Day Accts";#N/A,#N/A,FALSE,"Tickmarks"}</definedName>
    <definedName name="__VL1" localSheetId="7" hidden="1">{"'Sheet1'!$L$16"}</definedName>
    <definedName name="__VL1" hidden="1">{"'Sheet1'!$L$16"}</definedName>
    <definedName name="__VL12" localSheetId="7" hidden="1">{"'Sheet1'!$L$16"}</definedName>
    <definedName name="__VL12" hidden="1">{"'Sheet1'!$L$16"}</definedName>
    <definedName name="__VL123" localSheetId="7" hidden="1">{"'Sheet1'!$L$16"}</definedName>
    <definedName name="__VL123" hidden="1">{"'Sheet1'!$L$16"}</definedName>
    <definedName name="__VL12346" localSheetId="7" hidden="1">{"'Sheet1'!$L$16"}</definedName>
    <definedName name="__VL12346" hidden="1">{"'Sheet1'!$L$16"}</definedName>
    <definedName name="__VP06" localSheetId="7" hidden="1">{"'Sheet1'!$L$16"}</definedName>
    <definedName name="__VP06" hidden="1">{"'Sheet1'!$L$16"}</definedName>
    <definedName name="__w2" localSheetId="7" hidden="1">{"'Sheet1'!$L$16"}</definedName>
    <definedName name="__w2" hidden="1">{"'Sheet1'!$L$16"}</definedName>
    <definedName name="__w3" localSheetId="7" hidden="1">{"'Sheet1'!$L$16"}</definedName>
    <definedName name="__w3" hidden="1">{"'Sheet1'!$L$16"}</definedName>
    <definedName name="__w4" localSheetId="7" hidden="1">{"'Sheet1'!$L$16"}</definedName>
    <definedName name="__w4" hidden="1">{"'Sheet1'!$L$16"}</definedName>
    <definedName name="__w5" localSheetId="7" hidden="1">{"'Sheet1'!$L$16"}</definedName>
    <definedName name="__w5" hidden="1">{"'Sheet1'!$L$16"}</definedName>
    <definedName name="__w6" localSheetId="7" hidden="1">{#N/A,#N/A,FALSE,"Chi tiÆt"}</definedName>
    <definedName name="__w6" hidden="1">{#N/A,#N/A,FALSE,"Chi tiÆt"}</definedName>
    <definedName name="__w8" localSheetId="7" hidden="1">{"'Sheet1'!$L$16"}</definedName>
    <definedName name="__w8" hidden="1">{"'Sheet1'!$L$16"}</definedName>
    <definedName name="__w9" localSheetId="7" hidden="1">{"'Sheet1'!$L$16"}</definedName>
    <definedName name="__w9" hidden="1">{"'Sheet1'!$L$16"}</definedName>
    <definedName name="__WW2" localSheetId="7" hidden="1">{"'Sheet1'!$L$16"}</definedName>
    <definedName name="__WW2" hidden="1">{"'Sheet1'!$L$16"}</definedName>
    <definedName name="__xlfn.BAHTTEXT" hidden="1">#NAME?</definedName>
    <definedName name="__xlfn.IFERROR" hidden="1">#NAME?</definedName>
    <definedName name="__Z1" localSheetId="7" hidden="1">{"'ตัวอย่าง'!$A$1:$O$21"}</definedName>
    <definedName name="__Z1" localSheetId="0" hidden="1">{"'ตัวอย่าง'!$A$1:$O$21"}</definedName>
    <definedName name="__Z1" hidden="1">{"'ตัวอย่าง'!$A$1:$O$21"}</definedName>
    <definedName name="_001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">#REF!</definedName>
    <definedName name="_1_" localSheetId="19" hidden="1">#REF!</definedName>
    <definedName name="_1_" hidden="1">#REF!</definedName>
    <definedName name="_1_?" localSheetId="0" hidden="1">{#N/A,#N/A,FALSE,"BBPREP"}</definedName>
    <definedName name="_1_?" hidden="1">#REF!</definedName>
    <definedName name="_1__123Graph_ACHART_1" hidden="1">#REF!</definedName>
    <definedName name="_1__123Graph_Aｸﾞﾗﾌ_1" hidden="1">#REF!</definedName>
    <definedName name="_1__FDSAUDITLINK__" localSheetId="7" hidden="1">{"fdsup://IBCentral/FAT Viewer?action=UPDATE&amp;creator=factset&amp;DOC_NAME=fat:reuters_annual_source_window.fat&amp;display_string=Audit&amp;DYN_ARGS=TRUE&amp;VAR:ID1=81106510&amp;VAR:RCODE=FIBCEBIT&amp;VAR:SDATE=20111299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1__FDSAUDITLINK__" hidden="1">{"fdsup://IBCentral/FAT Viewer?action=UPDATE&amp;creator=factset&amp;DOC_NAME=fat:reuters_annual_source_window.fat&amp;display_string=Audit&amp;DYN_ARGS=TRUE&amp;VAR:ID1=81106510&amp;VAR:RCODE=FIBCEBIT&amp;VAR:SDATE=20111299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1_0_0_F" hidden="1">#REF!</definedName>
    <definedName name="_10________________________________________________________________________F" hidden="1">#REF!</definedName>
    <definedName name="_10__________0_0_F" hidden="1">#REF!</definedName>
    <definedName name="_10_______F" hidden="1">#REF!</definedName>
    <definedName name="_10___0_0_F" hidden="1">#REF!</definedName>
    <definedName name="_10__123Graph_DCHART_1" hidden="1">#REF!</definedName>
    <definedName name="_10__123Graph_Xｸﾞﾗﾌ_5" hidden="1">#REF!</definedName>
    <definedName name="_10__FDSAUDITLINK__" localSheetId="7" hidden="1">{"fdsup://directions/FAT Viewer?action=UPDATE&amp;creator=factset&amp;DYN_ARGS=TRUE&amp;DOC_NAME=FAT:FQL_AUDITING_CLIENT_TEMPLATE.FAT&amp;display_string=Audit&amp;VAR:KEY=KDCPCRGJOX&amp;VAR:QUERY=RkZfRU5UUlBSX1ZBTF9EQUlMWSg0MDc0MywsLCwsJ0RJTCcp&amp;WINDOW=FIRST_POPUP&amp;HEIGHT=450&amp;WIDTH=","450&amp;START_MAXIMIZED=FALSE&amp;VAR:CALENDAR=US&amp;VAR:SYMBOL=CVD&amp;VAR:INDEX=0"}</definedName>
    <definedName name="_10__FDSAUDITLINK__" hidden="1">{"fdsup://directions/FAT Viewer?action=UPDATE&amp;creator=factset&amp;DYN_ARGS=TRUE&amp;DOC_NAME=FAT:FQL_AUDITING_CLIENT_TEMPLATE.FAT&amp;display_string=Audit&amp;VAR:KEY=KDCPCRGJOX&amp;VAR:QUERY=RkZfRU5UUlBSX1ZBTF9EQUlMWSg0MDc0MywsLCwsJ0RJTCcp&amp;WINDOW=FIRST_POPUP&amp;HEIGHT=450&amp;WIDTH=","450&amp;START_MAXIMIZED=FALSE&amp;VAR:CALENDAR=US&amp;VAR:SYMBOL=CVD&amp;VAR:INDEX=0"}</definedName>
    <definedName name="_10_0_0_F" hidden="1">#REF!</definedName>
    <definedName name="_100__FDSAUDITLINK__" localSheetId="7" hidden="1">{"fdsup://Directions/FactSet Auditing Viewer?action=AUDIT_VALUE&amp;DB=129&amp;ID1=91391510&amp;VALUEID=01001&amp;SDATE=2011&amp;PERIODTYPE=ANN_STD&amp;SCFT=3&amp;window=popup_no_bar&amp;width=385&amp;height=120&amp;START_MAXIMIZED=FALSE&amp;creator=factset&amp;display_string=Audit"}</definedName>
    <definedName name="_100__FDSAUDITLINK__" hidden="1">{"fdsup://Directions/FactSet Auditing Viewer?action=AUDIT_VALUE&amp;DB=129&amp;ID1=91391510&amp;VALUEID=01001&amp;SDATE=2011&amp;PERIODTYPE=ANN_STD&amp;SCFT=3&amp;window=popup_no_bar&amp;width=385&amp;height=120&amp;START_MAXIMIZED=FALSE&amp;creator=factset&amp;display_string=Audit"}</definedName>
    <definedName name="_101__FDSAUDITLINK__" localSheetId="7" hidden="1">{"fdsup://directions/FAT Viewer?action=UPDATE&amp;creator=factset&amp;DYN_ARGS=TRUE&amp;DOC_NAME=FAT:FQL_AUDITING_CLIENT_TEMPLATE.FAT&amp;display_string=Audit&amp;VAR:KEY=UZOZGRKXKL&amp;VAR:QUERY=RkZfRUJJVERBX09QRVIoQU5OLDAp&amp;WINDOW=FIRST_POPUP&amp;HEIGHT=450&amp;WIDTH=450&amp;START_MAXIMIZED=","FALSE&amp;VAR:CALENDAR=US&amp;VAR:SYMBOL=UTI&amp;VAR:INDEX=0"}</definedName>
    <definedName name="_101__FDSAUDITLINK__" hidden="1">{"fdsup://directions/FAT Viewer?action=UPDATE&amp;creator=factset&amp;DYN_ARGS=TRUE&amp;DOC_NAME=FAT:FQL_AUDITING_CLIENT_TEMPLATE.FAT&amp;display_string=Audit&amp;VAR:KEY=UZOZGRKXKL&amp;VAR:QUERY=RkZfRUJJVERBX09QRVIoQU5OLDAp&amp;WINDOW=FIRST_POPUP&amp;HEIGHT=450&amp;WIDTH=450&amp;START_MAXIMIZED=","FALSE&amp;VAR:CALENDAR=US&amp;VAR:SYMBOL=UTI&amp;VAR:INDEX=0"}</definedName>
    <definedName name="_102__FDSAUDITLINK__" localSheetId="7" hidden="1">{"fdsup://directions/FAT Viewer?action=UPDATE&amp;creator=factset&amp;DYN_ARGS=TRUE&amp;DOC_NAME=FAT:FQL_AUDITING_CLIENT_TEMPLATE.FAT&amp;display_string=Audit&amp;VAR:KEY=KNYZOXGHUL&amp;VAR:QUERY=RkZfTkVUX0lOQyhBTk4sMCk=&amp;WINDOW=FIRST_POPUP&amp;HEIGHT=450&amp;WIDTH=450&amp;START_MAXIMIZED=FALS","E&amp;VAR:CALENDAR=US&amp;VAR:SYMBOL=UTI&amp;VAR:INDEX=0"}</definedName>
    <definedName name="_102__FDSAUDITLINK__" hidden="1">{"fdsup://directions/FAT Viewer?action=UPDATE&amp;creator=factset&amp;DYN_ARGS=TRUE&amp;DOC_NAME=FAT:FQL_AUDITING_CLIENT_TEMPLATE.FAT&amp;display_string=Audit&amp;VAR:KEY=KNYZOXGHUL&amp;VAR:QUERY=RkZfTkVUX0lOQyhBTk4sMCk=&amp;WINDOW=FIRST_POPUP&amp;HEIGHT=450&amp;WIDTH=450&amp;START_MAXIMIZED=FALS","E&amp;VAR:CALENDAR=US&amp;VAR:SYMBOL=UTI&amp;VAR:INDEX=0"}</definedName>
    <definedName name="_103__FDSAUDITLINK__" localSheetId="7" hidden="1">{"fdsup://Directions/FactSet Auditing Viewer?action=AUDIT_VALUE&amp;DB=129&amp;ID1=565478&amp;VALUEID=01001&amp;SDATE=2011&amp;PERIODTYPE=ANN_STD&amp;SCFT=3&amp;window=popup_no_bar&amp;width=385&amp;height=120&amp;START_MAXIMIZED=FALSE&amp;creator=factset&amp;display_string=Audit"}</definedName>
    <definedName name="_103__FDSAUDITLINK__" hidden="1">{"fdsup://Directions/FactSet Auditing Viewer?action=AUDIT_VALUE&amp;DB=129&amp;ID1=565478&amp;VALUEID=01001&amp;SDATE=2011&amp;PERIODTYPE=ANN_STD&amp;SCFT=3&amp;window=popup_no_bar&amp;width=385&amp;height=120&amp;START_MAXIMIZED=FALSE&amp;creator=factset&amp;display_string=Audit"}</definedName>
    <definedName name="_104__FDSAUDITLINK__" localSheetId="7" hidden="1">{"fdsup://directions/FAT Viewer?action=UPDATE&amp;creator=factset&amp;DYN_ARGS=TRUE&amp;DOC_NAME=FAT:FQL_AUDITING_CLIENT_TEMPLATE.FAT&amp;display_string=Audit&amp;VAR:KEY=UFOPSRMZEV&amp;VAR:QUERY=RkZfRUJJVERBX09QRVIoQU5OLDAp&amp;WINDOW=FIRST_POPUP&amp;HEIGHT=450&amp;WIDTH=450&amp;START_MAXIMIZED=","FALSE&amp;VAR:CALENDAR=US&amp;VAR:SYMBOL=565478&amp;VAR:INDEX=0"}</definedName>
    <definedName name="_104__FDSAUDITLINK__" hidden="1">{"fdsup://directions/FAT Viewer?action=UPDATE&amp;creator=factset&amp;DYN_ARGS=TRUE&amp;DOC_NAME=FAT:FQL_AUDITING_CLIENT_TEMPLATE.FAT&amp;display_string=Audit&amp;VAR:KEY=UFOPSRMZEV&amp;VAR:QUERY=RkZfRUJJVERBX09QRVIoQU5OLDAp&amp;WINDOW=FIRST_POPUP&amp;HEIGHT=450&amp;WIDTH=450&amp;START_MAXIMIZED=","FALSE&amp;VAR:CALENDAR=US&amp;VAR:SYMBOL=565478&amp;VAR:INDEX=0"}</definedName>
    <definedName name="_105__FDSAUDITLINK__" localSheetId="7" hidden="1">{"fdsup://directions/FAT Viewer?action=UPDATE&amp;creator=factset&amp;DYN_ARGS=TRUE&amp;DOC_NAME=FAT:FQL_AUDITING_CLIENT_TEMPLATE.FAT&amp;display_string=Audit&amp;VAR:KEY=KJOPUHUJSD&amp;VAR:QUERY=RkZfTkVUX0lOQyhBTk4sMCk=&amp;WINDOW=FIRST_POPUP&amp;HEIGHT=450&amp;WIDTH=450&amp;START_MAXIMIZED=FALS","E&amp;VAR:CALENDAR=US&amp;VAR:SYMBOL=565478&amp;VAR:INDEX=0"}</definedName>
    <definedName name="_105__FDSAUDITLINK__" hidden="1">{"fdsup://directions/FAT Viewer?action=UPDATE&amp;creator=factset&amp;DYN_ARGS=TRUE&amp;DOC_NAME=FAT:FQL_AUDITING_CLIENT_TEMPLATE.FAT&amp;display_string=Audit&amp;VAR:KEY=KJOPUHUJSD&amp;VAR:QUERY=RkZfTkVUX0lOQyhBTk4sMCk=&amp;WINDOW=FIRST_POPUP&amp;HEIGHT=450&amp;WIDTH=450&amp;START_MAXIMIZED=FALS","E&amp;VAR:CALENDAR=US&amp;VAR:SYMBOL=565478&amp;VAR:INDEX=0"}</definedName>
    <definedName name="_106__FDSAUDITLINK__" localSheetId="7" hidden="1">{"fdsup://Directions/FactSet Auditing Viewer?action=AUDIT_VALUE&amp;DB=129&amp;ID1=565478&amp;VALUEID=01001&amp;SDATE=2011&amp;PERIODTYPE=ANN_STD&amp;SCFT=3&amp;window=popup_no_bar&amp;width=385&amp;height=120&amp;START_MAXIMIZED=FALSE&amp;creator=factset&amp;display_string=Audit"}</definedName>
    <definedName name="_106__FDSAUDITLINK__" hidden="1">{"fdsup://Directions/FactSet Auditing Viewer?action=AUDIT_VALUE&amp;DB=129&amp;ID1=565478&amp;VALUEID=01001&amp;SDATE=2011&amp;PERIODTYPE=ANN_STD&amp;SCFT=3&amp;window=popup_no_bar&amp;width=385&amp;height=120&amp;START_MAXIMIZED=FALSE&amp;creator=factset&amp;display_string=Audit"}</definedName>
    <definedName name="_107__FDSAUDITLINK__" localSheetId="7" hidden="1">{"fdsup://directions/FAT Viewer?action=UPDATE&amp;creator=factset&amp;DYN_ARGS=TRUE&amp;DOC_NAME=FAT:FQL_AUDITING_CLIENT_TEMPLATE.FAT&amp;display_string=Audit&amp;VAR:KEY=OHQNGTWPAP&amp;VAR:QUERY=RkZfRUJJVERBX09QRVIoQU5OLDAp&amp;WINDOW=FIRST_POPUP&amp;HEIGHT=450&amp;WIDTH=450&amp;START_MAXIMIZED=","FALSE&amp;VAR:CALENDAR=US&amp;VAR:SYMBOL=565478&amp;VAR:INDEX=0"}</definedName>
    <definedName name="_107__FDSAUDITLINK__" hidden="1">{"fdsup://directions/FAT Viewer?action=UPDATE&amp;creator=factset&amp;DYN_ARGS=TRUE&amp;DOC_NAME=FAT:FQL_AUDITING_CLIENT_TEMPLATE.FAT&amp;display_string=Audit&amp;VAR:KEY=OHQNGTWPAP&amp;VAR:QUERY=RkZfRUJJVERBX09QRVIoQU5OLDAp&amp;WINDOW=FIRST_POPUP&amp;HEIGHT=450&amp;WIDTH=450&amp;START_MAXIMIZED=","FALSE&amp;VAR:CALENDAR=US&amp;VAR:SYMBOL=565478&amp;VAR:INDEX=0"}</definedName>
    <definedName name="_108__FDSAUDITLINK__" localSheetId="7" hidden="1">{"fdsup://directions/FAT Viewer?action=UPDATE&amp;creator=factset&amp;DYN_ARGS=TRUE&amp;DOC_NAME=FAT:FQL_AUDITING_CLIENT_TEMPLATE.FAT&amp;display_string=Audit&amp;VAR:KEY=UZQBEXCTYN&amp;VAR:QUERY=RkZfTkVUX0lOQyhBTk4sMCk=&amp;WINDOW=FIRST_POPUP&amp;HEIGHT=450&amp;WIDTH=450&amp;START_MAXIMIZED=FALS","E&amp;VAR:CALENDAR=US&amp;VAR:SYMBOL=565478&amp;VAR:INDEX=0"}</definedName>
    <definedName name="_108__FDSAUDITLINK__" hidden="1">{"fdsup://directions/FAT Viewer?action=UPDATE&amp;creator=factset&amp;DYN_ARGS=TRUE&amp;DOC_NAME=FAT:FQL_AUDITING_CLIENT_TEMPLATE.FAT&amp;display_string=Audit&amp;VAR:KEY=UZQBEXCTYN&amp;VAR:QUERY=RkZfTkVUX0lOQyhBTk4sMCk=&amp;WINDOW=FIRST_POPUP&amp;HEIGHT=450&amp;WIDTH=450&amp;START_MAXIMIZED=FALS","E&amp;VAR:CALENDAR=US&amp;VAR:SYMBOL=565478&amp;VAR:INDEX=0"}</definedName>
    <definedName name="_109__FDSAUDITLINK__" localSheetId="7" hidden="1">{"fdsup://directions/FAT Viewer?action=UPDATE&amp;creator=factset&amp;DYN_ARGS=TRUE&amp;DOC_NAME=FAT:FQL_AUDITING_CLIENT_TEMPLATE.FAT&amp;display_string=Audit&amp;VAR:KEY=RCHCFOZQTU&amp;VAR:QUERY=RkZfRU5UUlBSX1ZBTF9EQUlMWSgwLCwsLCwnRElMJyk=&amp;WINDOW=FIRST_POPUP&amp;HEIGHT=450&amp;WIDTH=450&amp;","START_MAXIMIZED=FALSE&amp;VAR:CALENDAR=US&amp;VAR:SYMBOL=565478&amp;VAR:INDEX=0"}</definedName>
    <definedName name="_109__FDSAUDITLINK__" hidden="1">{"fdsup://directions/FAT Viewer?action=UPDATE&amp;creator=factset&amp;DYN_ARGS=TRUE&amp;DOC_NAME=FAT:FQL_AUDITING_CLIENT_TEMPLATE.FAT&amp;display_string=Audit&amp;VAR:KEY=RCHCFOZQTU&amp;VAR:QUERY=RkZfRU5UUlBSX1ZBTF9EQUlMWSgwLCwsLCwnRElMJyk=&amp;WINDOW=FIRST_POPUP&amp;HEIGHT=450&amp;WIDTH=450&amp;","START_MAXIMIZED=FALSE&amp;VAR:CALENDAR=US&amp;VAR:SYMBOL=565478&amp;VAR:INDEX=0"}</definedName>
    <definedName name="_10F" localSheetId="0" hidden="1">#REF!</definedName>
    <definedName name="_10F" hidden="1">#REF!</definedName>
    <definedName name="_11_??????2" localSheetId="7" hidden="1">BlankMacro1</definedName>
    <definedName name="_11_??????2" hidden="1">BlankMacro1</definedName>
    <definedName name="_11____________________________________________________________________0_0_F" hidden="1">#REF!</definedName>
    <definedName name="_11______F" hidden="1">#REF!</definedName>
    <definedName name="_11___0_0_F" hidden="1">#REF!</definedName>
    <definedName name="_11__123Graph_DCHART_2" hidden="1">#REF!</definedName>
    <definedName name="_11__FDSAUDITLINK__" localSheetId="7" hidden="1">{"fdsup://directions/FAT Viewer?action=UPDATE&amp;creator=factset&amp;DYN_ARGS=TRUE&amp;DOC_NAME=FAT:FQL_AUDITING_CLIENT_TEMPLATE.FAT&amp;display_string=Audit&amp;VAR:KEY=AZYZAZOHSN&amp;VAR:QUERY=RkZfRU5UUlBSX1ZBTF9EQUlMWSg0MDc0MywsLCwsJ0RJTCcp&amp;WINDOW=FIRST_POPUP&amp;HEIGHT=450&amp;WIDTH=","450&amp;START_MAXIMIZED=FALSE&amp;VAR:CALENDAR=US&amp;VAR:SYMBOL=PRXL&amp;VAR:INDEX=0"}</definedName>
    <definedName name="_11__FDSAUDITLINK__" hidden="1">{"fdsup://directions/FAT Viewer?action=UPDATE&amp;creator=factset&amp;DYN_ARGS=TRUE&amp;DOC_NAME=FAT:FQL_AUDITING_CLIENT_TEMPLATE.FAT&amp;display_string=Audit&amp;VAR:KEY=AZYZAZOHSN&amp;VAR:QUERY=RkZfRU5UUlBSX1ZBTF9EQUlMWSg0MDc0MywsLCwsJ0RJTCcp&amp;WINDOW=FIRST_POPUP&amp;HEIGHT=450&amp;WIDTH=","450&amp;START_MAXIMIZED=FALSE&amp;VAR:CALENDAR=US&amp;VAR:SYMBOL=PRXL&amp;VAR:INDEX=0"}</definedName>
    <definedName name="_11_0_0_F" localSheetId="0" hidden="1">#REF!</definedName>
    <definedName name="_11_0_0_F" hidden="1">#REF!</definedName>
    <definedName name="_110__FDSAUDITLINK__" localSheetId="7" hidden="1">{"fdsup://directions/FAT Viewer?action=UPDATE&amp;creator=factset&amp;DYN_ARGS=TRUE&amp;DOC_NAME=FAT:FQL_AUDITING_CLIENT_TEMPLATE.FAT&amp;display_string=Audit&amp;VAR:KEY=IXALKHODKR&amp;VAR:QUERY=RkZfRU5UUlBSX1ZBTF9EQUlMWSgwLCwsLCwnRElMJyk=&amp;WINDOW=FIRST_POPUP&amp;HEIGHT=450&amp;WIDTH=450&amp;","START_MAXIMIZED=FALSE&amp;VAR:CALENDAR=US&amp;VAR:SYMBOL=565478&amp;VAR:INDEX=0"}</definedName>
    <definedName name="_110__FDSAUDITLINK__" hidden="1">{"fdsup://directions/FAT Viewer?action=UPDATE&amp;creator=factset&amp;DYN_ARGS=TRUE&amp;DOC_NAME=FAT:FQL_AUDITING_CLIENT_TEMPLATE.FAT&amp;display_string=Audit&amp;VAR:KEY=IXALKHODKR&amp;VAR:QUERY=RkZfRU5UUlBSX1ZBTF9EQUlMWSgwLCwsLCwnRElMJyk=&amp;WINDOW=FIRST_POPUP&amp;HEIGHT=450&amp;WIDTH=450&amp;","START_MAXIMIZED=FALSE&amp;VAR:CALENDAR=US&amp;VAR:SYMBOL=565478&amp;VAR:INDEX=0"}</definedName>
    <definedName name="_111__FDSAUDITLINK__" localSheetId="7" hidden="1">{"fdsup://directions/FAT Viewer?action=UPDATE&amp;creator=factset&amp;DYN_ARGS=TRUE&amp;DOC_NAME=FAT:FQL_AUDITING_CLIENT_TEMPLATE.FAT&amp;display_string=Audit&amp;VAR:KEY=UXUVUJWNOH&amp;VAR:QUERY=RkZfRU5UUlBSX1ZBTF9EQUlMWSgwLCwsLCwnRElMJyk=&amp;WINDOW=FIRST_POPUP&amp;HEIGHT=450&amp;WIDTH=450&amp;","START_MAXIMIZED=FALSE&amp;VAR:CALENDAR=US&amp;VAR:SYMBOL=UTI&amp;VAR:INDEX=0"}</definedName>
    <definedName name="_111__FDSAUDITLINK__" hidden="1">{"fdsup://directions/FAT Viewer?action=UPDATE&amp;creator=factset&amp;DYN_ARGS=TRUE&amp;DOC_NAME=FAT:FQL_AUDITING_CLIENT_TEMPLATE.FAT&amp;display_string=Audit&amp;VAR:KEY=UXUVUJWNOH&amp;VAR:QUERY=RkZfRU5UUlBSX1ZBTF9EQUlMWSgwLCwsLCwnRElMJyk=&amp;WINDOW=FIRST_POPUP&amp;HEIGHT=450&amp;WIDTH=450&amp;","START_MAXIMIZED=FALSE&amp;VAR:CALENDAR=US&amp;VAR:SYMBOL=UTI&amp;VAR:INDEX=0"}</definedName>
    <definedName name="_112__FDSAUDITLINK__" localSheetId="7" hidden="1">{"fdsup://directions/FAT Viewer?action=UPDATE&amp;creator=factset&amp;DYN_ARGS=TRUE&amp;DOC_NAME=FAT:FQL_AUDITING_CLIENT_TEMPLATE.FAT&amp;display_string=Audit&amp;VAR:KEY=GPYRITKBWH&amp;VAR:QUERY=RkZfRU5UUlBSX1ZBTF9EQUlMWSgwLCwsLCwnRElMJyk=&amp;WINDOW=FIRST_POPUP&amp;HEIGHT=450&amp;WIDTH=450&amp;","START_MAXIMIZED=FALSE&amp;VAR:CALENDAR=US&amp;VAR:SYMBOL=STRA&amp;VAR:INDEX=0"}</definedName>
    <definedName name="_112__FDSAUDITLINK__" hidden="1">{"fdsup://directions/FAT Viewer?action=UPDATE&amp;creator=factset&amp;DYN_ARGS=TRUE&amp;DOC_NAME=FAT:FQL_AUDITING_CLIENT_TEMPLATE.FAT&amp;display_string=Audit&amp;VAR:KEY=GPYRITKBWH&amp;VAR:QUERY=RkZfRU5UUlBSX1ZBTF9EQUlMWSgwLCwsLCwnRElMJyk=&amp;WINDOW=FIRST_POPUP&amp;HEIGHT=450&amp;WIDTH=450&amp;","START_MAXIMIZED=FALSE&amp;VAR:CALENDAR=US&amp;VAR:SYMBOL=STRA&amp;VAR:INDEX=0"}</definedName>
    <definedName name="_113__FDSAUDITLINK__" localSheetId="7" hidden="1">{"fdsup://directions/FAT Viewer?action=UPDATE&amp;creator=factset&amp;DYN_ARGS=TRUE&amp;DOC_NAME=FAT:FQL_AUDITING_CLIENT_TEMPLATE.FAT&amp;display_string=Audit&amp;VAR:KEY=ORGXUJGPSP&amp;VAR:QUERY=RkZfTkVUX0lOQyhBTk4sMCk=&amp;WINDOW=FIRST_POPUP&amp;HEIGHT=450&amp;WIDTH=450&amp;START_MAXIMIZED=FALS","E&amp;VAR:CALENDAR=US&amp;VAR:SYMBOL=GIB.A&amp;VAR:INDEX=0"}</definedName>
    <definedName name="_113__FDSAUDITLINK__" hidden="1">{"fdsup://directions/FAT Viewer?action=UPDATE&amp;creator=factset&amp;DYN_ARGS=TRUE&amp;DOC_NAME=FAT:FQL_AUDITING_CLIENT_TEMPLATE.FAT&amp;display_string=Audit&amp;VAR:KEY=ORGXUJGPSP&amp;VAR:QUERY=RkZfTkVUX0lOQyhBTk4sMCk=&amp;WINDOW=FIRST_POPUP&amp;HEIGHT=450&amp;WIDTH=450&amp;START_MAXIMIZED=FALS","E&amp;VAR:CALENDAR=US&amp;VAR:SYMBOL=GIB.A&amp;VAR:INDEX=0"}</definedName>
    <definedName name="_114__FDSAUDITLINK__" localSheetId="7" hidden="1">{"fdsup://directions/FAT Viewer?action=UPDATE&amp;creator=factset&amp;DYN_ARGS=TRUE&amp;DOC_NAME=FAT:FQL_AUDITING_CLIENT_TEMPLATE.FAT&amp;display_string=Audit&amp;VAR:KEY=MRCPCFWLOB&amp;VAR:QUERY=RkZfRUJJVERBX09QRVIoQU5OLDAp&amp;WINDOW=FIRST_POPUP&amp;HEIGHT=450&amp;WIDTH=450&amp;START_MAXIMIZED=","FALSE&amp;VAR:CALENDAR=US&amp;VAR:SYMBOL=GIB.A&amp;VAR:INDEX=0"}</definedName>
    <definedName name="_114__FDSAUDITLINK__" hidden="1">{"fdsup://directions/FAT Viewer?action=UPDATE&amp;creator=factset&amp;DYN_ARGS=TRUE&amp;DOC_NAME=FAT:FQL_AUDITING_CLIENT_TEMPLATE.FAT&amp;display_string=Audit&amp;VAR:KEY=MRCPCFWLOB&amp;VAR:QUERY=RkZfRUJJVERBX09QRVIoQU5OLDAp&amp;WINDOW=FIRST_POPUP&amp;HEIGHT=450&amp;WIDTH=450&amp;START_MAXIMIZED=","FALSE&amp;VAR:CALENDAR=US&amp;VAR:SYMBOL=GIB.A&amp;VAR:INDEX=0"}</definedName>
    <definedName name="_115__FDSAUDITLINK__" localSheetId="7" hidden="1">{"fdsup://Directions/FactSet Auditing Viewer?action=AUDIT_VALUE&amp;DB=129&amp;ID1=215974&amp;VALUEID=01001&amp;SDATE=2011&amp;PERIODTYPE=ANN_STD&amp;SCFT=3&amp;window=popup_no_bar&amp;width=385&amp;height=120&amp;START_MAXIMIZED=FALSE&amp;creator=factset&amp;display_string=Audit"}</definedName>
    <definedName name="_115__FDSAUDITLINK__" hidden="1">{"fdsup://Directions/FactSet Auditing Viewer?action=AUDIT_VALUE&amp;DB=129&amp;ID1=215974&amp;VALUEID=01001&amp;SDATE=2011&amp;PERIODTYPE=ANN_STD&amp;SCFT=3&amp;window=popup_no_bar&amp;width=385&amp;height=120&amp;START_MAXIMIZED=FALSE&amp;creator=factset&amp;display_string=Audit"}</definedName>
    <definedName name="_116__FDSAUDITLINK__" localSheetId="7" hidden="1">{"fdsup://directions/FAT Viewer?action=UPDATE&amp;creator=factset&amp;DYN_ARGS=TRUE&amp;DOC_NAME=FAT:FQL_AUDITING_CLIENT_TEMPLATE.FAT&amp;display_string=Audit&amp;VAR:KEY=SVCLCXQDSL&amp;VAR:QUERY=RkZfRU5UUlBSX1ZBTF9EQUlMWSgwLCwsLCwnRElMJyk=&amp;WINDOW=FIRST_POPUP&amp;HEIGHT=450&amp;WIDTH=450&amp;","START_MAXIMIZED=FALSE&amp;VAR:CALENDAR=US&amp;VAR:SYMBOL=GIB.A&amp;VAR:INDEX=0"}</definedName>
    <definedName name="_116__FDSAUDITLINK__" hidden="1">{"fdsup://directions/FAT Viewer?action=UPDATE&amp;creator=factset&amp;DYN_ARGS=TRUE&amp;DOC_NAME=FAT:FQL_AUDITING_CLIENT_TEMPLATE.FAT&amp;display_string=Audit&amp;VAR:KEY=SVCLCXQDSL&amp;VAR:QUERY=RkZfRU5UUlBSX1ZBTF9EQUlMWSgwLCwsLCwnRElMJyk=&amp;WINDOW=FIRST_POPUP&amp;HEIGHT=450&amp;WIDTH=450&amp;","START_MAXIMIZED=FALSE&amp;VAR:CALENDAR=US&amp;VAR:SYMBOL=GIB.A&amp;VAR:INDEX=0"}</definedName>
    <definedName name="_117__FDSAUDITLINK__" localSheetId="7" hidden="1">{"fdsup://directions/FAT Viewer?action=UPDATE&amp;creator=factset&amp;DYN_ARGS=TRUE&amp;DOC_NAME=FAT:FQL_AUDITING_CLIENT_TEMPLATE.FAT&amp;display_string=Audit&amp;VAR:KEY=AJIBWNSBEP&amp;VAR:QUERY=RkZfTkVUX0lOQyhBTk4sMCk=&amp;WINDOW=FIRST_POPUP&amp;HEIGHT=450&amp;WIDTH=450&amp;START_MAXIMIZED=FALS","E&amp;VAR:CALENDAR=US&amp;VAR:SYMBOL=GIB.A&amp;VAR:INDEX=0"}</definedName>
    <definedName name="_117__FDSAUDITLINK__" hidden="1">{"fdsup://directions/FAT Viewer?action=UPDATE&amp;creator=factset&amp;DYN_ARGS=TRUE&amp;DOC_NAME=FAT:FQL_AUDITING_CLIENT_TEMPLATE.FAT&amp;display_string=Audit&amp;VAR:KEY=AJIBWNSBEP&amp;VAR:QUERY=RkZfTkVUX0lOQyhBTk4sMCk=&amp;WINDOW=FIRST_POPUP&amp;HEIGHT=450&amp;WIDTH=450&amp;START_MAXIMIZED=FALS","E&amp;VAR:CALENDAR=US&amp;VAR:SYMBOL=GIB.A&amp;VAR:INDEX=0"}</definedName>
    <definedName name="_118__FDSAUDITLINK__" localSheetId="7" hidden="1">{"fdsup://directions/FAT Viewer?action=UPDATE&amp;creator=factset&amp;DYN_ARGS=TRUE&amp;DOC_NAME=FAT:FQL_AUDITING_CLIENT_TEMPLATE.FAT&amp;display_string=Audit&amp;VAR:KEY=CXGJYVMLWL&amp;VAR:QUERY=RkZfRUJJVERBX09QRVIoQU5OLDAp&amp;WINDOW=FIRST_POPUP&amp;HEIGHT=450&amp;WIDTH=450&amp;START_MAXIMIZED=","FALSE&amp;VAR:CALENDAR=US&amp;VAR:SYMBOL=GIB.A&amp;VAR:INDEX=0"}</definedName>
    <definedName name="_118__FDSAUDITLINK__" hidden="1">{"fdsup://directions/FAT Viewer?action=UPDATE&amp;creator=factset&amp;DYN_ARGS=TRUE&amp;DOC_NAME=FAT:FQL_AUDITING_CLIENT_TEMPLATE.FAT&amp;display_string=Audit&amp;VAR:KEY=CXGJYVMLWL&amp;VAR:QUERY=RkZfRUJJVERBX09QRVIoQU5OLDAp&amp;WINDOW=FIRST_POPUP&amp;HEIGHT=450&amp;WIDTH=450&amp;START_MAXIMIZED=","FALSE&amp;VAR:CALENDAR=US&amp;VAR:SYMBOL=GIB.A&amp;VAR:INDEX=0"}</definedName>
    <definedName name="_119__FDSAUDITLINK__" localSheetId="7" hidden="1">{"fdsup://Directions/FactSet Auditing Viewer?action=AUDIT_VALUE&amp;DB=129&amp;ID1=215974&amp;VALUEID=01001&amp;SDATE=2011&amp;PERIODTYPE=ANN_STD&amp;SCFT=3&amp;window=popup_no_bar&amp;width=385&amp;height=120&amp;START_MAXIMIZED=FALSE&amp;creator=factset&amp;display_string=Audit"}</definedName>
    <definedName name="_119__FDSAUDITLINK__" hidden="1">{"fdsup://Directions/FactSet Auditing Viewer?action=AUDIT_VALUE&amp;DB=129&amp;ID1=215974&amp;VALUEID=01001&amp;SDATE=2011&amp;PERIODTYPE=ANN_STD&amp;SCFT=3&amp;window=popup_no_bar&amp;width=385&amp;height=120&amp;START_MAXIMIZED=FALSE&amp;creator=factset&amp;display_string=Audit"}</definedName>
    <definedName name="_11F" hidden="1">#REF!</definedName>
    <definedName name="_12_________0_0_F" hidden="1">#REF!</definedName>
    <definedName name="_12______F" hidden="1">#REF!</definedName>
    <definedName name="_12__0_0_F" hidden="1">#REF!</definedName>
    <definedName name="_12__123Graph_DCHART_3" hidden="1">#REF!</definedName>
    <definedName name="_12__FDSAUDITLINK__" localSheetId="7" hidden="1">{"fdsup://Directions/FactSet Auditing Viewer?action=AUDIT_VALUE&amp;DB=129&amp;ID1=B4JV1B&amp;VALUEID=03426&amp;SDATE=2011&amp;PERIODTYPE=ANN_STD&amp;SCFT=3&amp;window=popup_no_bar&amp;width=385&amp;height=120&amp;START_MAXIMIZED=FALSE&amp;creator=factset&amp;display_string=Audit"}</definedName>
    <definedName name="_12__FDSAUDITLINK__" hidden="1">{"fdsup://Directions/FactSet Auditing Viewer?action=AUDIT_VALUE&amp;DB=129&amp;ID1=B4JV1B&amp;VALUEID=03426&amp;SDATE=2011&amp;PERIODTYPE=ANN_STD&amp;SCFT=3&amp;window=popup_no_bar&amp;width=385&amp;height=120&amp;START_MAXIMIZED=FALSE&amp;creator=factset&amp;display_string=Audit"}</definedName>
    <definedName name="_12_0_0_F" hidden="1">#REF!</definedName>
    <definedName name="_120__FDSAUDITLINK__" localSheetId="7" hidden="1">{"fdsup://directions/FAT Viewer?action=UPDATE&amp;creator=factset&amp;DYN_ARGS=TRUE&amp;DOC_NAME=FAT:FQL_AUDITING_CLIENT_TEMPLATE.FAT&amp;display_string=Audit&amp;VAR:KEY=AXKZUDCREN&amp;VAR:QUERY=RkZfRU5UUlBSX1ZBTF9EQUlMWSgwLCwsLCwnRElMJyk=&amp;WINDOW=FIRST_POPUP&amp;HEIGHT=450&amp;WIDTH=450&amp;","START_MAXIMIZED=FALSE&amp;VAR:CALENDAR=US&amp;VAR:SYMBOL=GIB.A&amp;VAR:INDEX=0"}</definedName>
    <definedName name="_120__FDSAUDITLINK__" hidden="1">{"fdsup://directions/FAT Viewer?action=UPDATE&amp;creator=factset&amp;DYN_ARGS=TRUE&amp;DOC_NAME=FAT:FQL_AUDITING_CLIENT_TEMPLATE.FAT&amp;display_string=Audit&amp;VAR:KEY=AXKZUDCREN&amp;VAR:QUERY=RkZfRU5UUlBSX1ZBTF9EQUlMWSgwLCwsLCwnRElMJyk=&amp;WINDOW=FIRST_POPUP&amp;HEIGHT=450&amp;WIDTH=450&amp;","START_MAXIMIZED=FALSE&amp;VAR:CALENDAR=US&amp;VAR:SYMBOL=GIB.A&amp;VAR:INDEX=0"}</definedName>
    <definedName name="_123_0_0_F" hidden="1">#REF!</definedName>
    <definedName name="_12F" localSheetId="0" hidden="1">#REF!</definedName>
    <definedName name="_12F" hidden="1">#REF!</definedName>
    <definedName name="_13_____F" hidden="1">#REF!</definedName>
    <definedName name="_13__0_0_F" hidden="1">#REF!</definedName>
    <definedName name="_13__123Graph_ECHART_3" hidden="1">#REF!</definedName>
    <definedName name="_13__FDSAUDITLINK__" localSheetId="7" hidden="1">{"fdsup://directions/FAT Viewer?action=UPDATE&amp;creator=factset&amp;DYN_ARGS=TRUE&amp;DOC_NAME=FAT:FQL_AUDITING_CLIENT_TEMPLATE.FAT&amp;display_string=Audit&amp;VAR:KEY=NWBOJARKPG&amp;VAR:QUERY=RkZfREVCVChBTk4sNDEwMzkp&amp;WINDOW=FIRST_POPUP&amp;HEIGHT=450&amp;WIDTH=450&amp;START_MAXIMIZED=FALS","E&amp;VAR:CALENDAR=US&amp;VAR:SYMBOL=B4JV1B&amp;VAR:INDEX=0"}</definedName>
    <definedName name="_13__FDSAUDITLINK__" hidden="1">{"fdsup://directions/FAT Viewer?action=UPDATE&amp;creator=factset&amp;DYN_ARGS=TRUE&amp;DOC_NAME=FAT:FQL_AUDITING_CLIENT_TEMPLATE.FAT&amp;display_string=Audit&amp;VAR:KEY=NWBOJARKPG&amp;VAR:QUERY=RkZfREVCVChBTk4sNDEwMzkp&amp;WINDOW=FIRST_POPUP&amp;HEIGHT=450&amp;WIDTH=450&amp;START_MAXIMIZED=FALS","E&amp;VAR:CALENDAR=US&amp;VAR:SYMBOL=B4JV1B&amp;VAR:INDEX=0"}</definedName>
    <definedName name="_13_0_0_F" hidden="1">#REF!</definedName>
    <definedName name="_14_??????3" localSheetId="7" hidden="1">BlankMacro1</definedName>
    <definedName name="_14_??????3" hidden="1">BlankMacro1</definedName>
    <definedName name="_14___________________________________________________F" hidden="1">#REF!</definedName>
    <definedName name="_14______0_0_F" hidden="1">#REF!</definedName>
    <definedName name="_14_____F" hidden="1">#REF!</definedName>
    <definedName name="_14__123Graph_XCHART_1" hidden="1">#REF!</definedName>
    <definedName name="_14__FDSAUDITLINK__" localSheetId="7" hidden="1">{"fdsup://Directions/FactSet Auditing Viewer?action=AUDIT_VALUE&amp;DB=129&amp;ID1=B4JV1B&amp;VALUEID=02001&amp;SDATE=2011&amp;PERIODTYPE=ANN_STD&amp;SCFT=3&amp;window=popup_no_bar&amp;width=385&amp;height=120&amp;START_MAXIMIZED=FALSE&amp;creator=factset&amp;display_string=Audit"}</definedName>
    <definedName name="_14__FDSAUDITLINK__" hidden="1">{"fdsup://Directions/FactSet Auditing Viewer?action=AUDIT_VALUE&amp;DB=129&amp;ID1=B4JV1B&amp;VALUEID=02001&amp;SDATE=2011&amp;PERIODTYPE=ANN_STD&amp;SCFT=3&amp;window=popup_no_bar&amp;width=385&amp;height=120&amp;START_MAXIMIZED=FALSE&amp;creator=factset&amp;display_string=Audit"}</definedName>
    <definedName name="_14_0_0_F" hidden="1">#REF!</definedName>
    <definedName name="_14F" localSheetId="0" hidden="1">#REF!</definedName>
    <definedName name="_14F" hidden="1">#REF!</definedName>
    <definedName name="_15_______________________________________________0_0_F" hidden="1">#REF!</definedName>
    <definedName name="_15____0_0_F" hidden="1">#REF!</definedName>
    <definedName name="_15__123Graph_XCHART_2" hidden="1">#REF!</definedName>
    <definedName name="_15__FDSAUDITLINK__" localSheetId="7" hidden="1">{"fdsup://directions/FAT Viewer?action=UPDATE&amp;creator=factset&amp;DYN_ARGS=TRUE&amp;DOC_NAME=FAT:FQL_AUDITING_CLIENT_TEMPLATE.FAT&amp;display_string=Audit&amp;VAR:KEY=GVQNUBCTYT&amp;VAR:QUERY=RkZfREVCVChBTk4sNDEwNDQp&amp;WINDOW=FIRST_POPUP&amp;HEIGHT=450&amp;WIDTH=450&amp;START_MAXIMIZED=FALS","E&amp;VAR:CALENDAR=US&amp;VAR:SYMBOL=CSOD&amp;VAR:INDEX=0"}</definedName>
    <definedName name="_15__FDSAUDITLINK__" hidden="1">{"fdsup://directions/FAT Viewer?action=UPDATE&amp;creator=factset&amp;DYN_ARGS=TRUE&amp;DOC_NAME=FAT:FQL_AUDITING_CLIENT_TEMPLATE.FAT&amp;display_string=Audit&amp;VAR:KEY=GVQNUBCTYT&amp;VAR:QUERY=RkZfREVCVChBTk4sNDEwNDQp&amp;WINDOW=FIRST_POPUP&amp;HEIGHT=450&amp;WIDTH=450&amp;START_MAXIMIZED=FALS","E&amp;VAR:CALENDAR=US&amp;VAR:SYMBOL=CSOD&amp;VAR:INDEX=0"}</definedName>
    <definedName name="_15_0_0_F" localSheetId="0" hidden="1">#REF!</definedName>
    <definedName name="_15_0_0_F" hidden="1">#REF!</definedName>
    <definedName name="_15F" localSheetId="0" hidden="1">#REF!</definedName>
    <definedName name="_15F" hidden="1">#REF!</definedName>
    <definedName name="_16_____0_0_F" hidden="1">#REF!</definedName>
    <definedName name="_16___0_0_F" hidden="1">#REF!</definedName>
    <definedName name="_16__FDSAUDITLINK__" localSheetId="7" hidden="1">{"fdsup://Directions/FactSet Auditing Viewer?action=AUDIT_VALUE&amp;DB=129&amp;ID1=21925Y10&amp;VALUEID=02001&amp;SDATE=2011&amp;PERIODTYPE=ANN_STD&amp;SCFT=3&amp;window=popup_no_bar&amp;width=385&amp;height=120&amp;START_MAXIMIZED=FALSE&amp;creator=factset&amp;display_string=Audit"}</definedName>
    <definedName name="_16__FDSAUDITLINK__" hidden="1">{"fdsup://Directions/FactSet Auditing Viewer?action=AUDIT_VALUE&amp;DB=129&amp;ID1=21925Y10&amp;VALUEID=02001&amp;SDATE=2011&amp;PERIODTYPE=ANN_STD&amp;SCFT=3&amp;window=popup_no_bar&amp;width=385&amp;height=120&amp;START_MAXIMIZED=FALSE&amp;creator=factset&amp;display_string=Audit"}</definedName>
    <definedName name="_16_0_0_F" hidden="1">#REF!</definedName>
    <definedName name="_17_??????4" localSheetId="7" hidden="1">BlankMacro1</definedName>
    <definedName name="_17_??????4" hidden="1">BlankMacro1</definedName>
    <definedName name="_17__0_0_F" hidden="1">#REF!</definedName>
    <definedName name="_17__FDSAUDITLINK__" localSheetId="7" hidden="1">{"fdsup://directions/FAT Viewer?action=UPDATE&amp;creator=factset&amp;DYN_ARGS=TRUE&amp;DOC_NAME=FAT:FQL_AUDITING_CLIENT_TEMPLATE.FAT&amp;display_string=Audit&amp;VAR:KEY=MNSXSFAXOT&amp;VAR:QUERY=RkZfREVCVChBTk4sNDEwNDQp&amp;WINDOW=FIRST_POPUP&amp;HEIGHT=450&amp;WIDTH=450&amp;START_MAXIMIZED=FALS","E&amp;VAR:CALENDAR=US&amp;VAR:SYMBOL=ATHN&amp;VAR:INDEX=0"}</definedName>
    <definedName name="_17__FDSAUDITLINK__" hidden="1">{"fdsup://directions/FAT Viewer?action=UPDATE&amp;creator=factset&amp;DYN_ARGS=TRUE&amp;DOC_NAME=FAT:FQL_AUDITING_CLIENT_TEMPLATE.FAT&amp;display_string=Audit&amp;VAR:KEY=MNSXSFAXOT&amp;VAR:QUERY=RkZfREVCVChBTk4sNDEwNDQp&amp;WINDOW=FIRST_POPUP&amp;HEIGHT=450&amp;WIDTH=450&amp;START_MAXIMIZED=FALS","E&amp;VAR:CALENDAR=US&amp;VAR:SYMBOL=ATHN&amp;VAR:INDEX=0"}</definedName>
    <definedName name="_17_0_0_F" localSheetId="0" hidden="1">#REF!</definedName>
    <definedName name="_17_0_0_F" hidden="1">#REF!</definedName>
    <definedName name="_17³_¿ª" localSheetId="7" hidden="1">{#N/A,#N/A,FALSE,"CCTV"}</definedName>
    <definedName name="_17³_¿ª" hidden="1">{#N/A,#N/A,FALSE,"CCTV"}</definedName>
    <definedName name="_17F" hidden="1">#REF!</definedName>
    <definedName name="_18__FDSAUDITLINK__" localSheetId="7" hidden="1">{"fdsup://directions/FAT Viewer?action=UPDATE&amp;creator=factset&amp;DYN_ARGS=TRUE&amp;DOC_NAME=FAT:FQL_AUDITING_CLIENT_TEMPLATE.FAT&amp;display_string=Audit&amp;VAR:KEY=WNEPKPEBAB&amp;VAR:QUERY=RkZfRU5UUlBSX1ZBTF9EQUlMWSgwLCwsLCwnRElMJyk=&amp;WINDOW=FIRST_POPUP&amp;HEIGHT=450&amp;WIDTH=450&amp;","START_MAXIMIZED=FALSE&amp;VAR:CALENDAR=US&amp;VAR:SYMBOL=BPI&amp;VAR:INDEX=0"}</definedName>
    <definedName name="_18__FDSAUDITLINK__" hidden="1">{"fdsup://directions/FAT Viewer?action=UPDATE&amp;creator=factset&amp;DYN_ARGS=TRUE&amp;DOC_NAME=FAT:FQL_AUDITING_CLIENT_TEMPLATE.FAT&amp;display_string=Audit&amp;VAR:KEY=WNEPKPEBAB&amp;VAR:QUERY=RkZfRU5UUlBSX1ZBTF9EQUlMWSgwLCwsLCwnRElMJyk=&amp;WINDOW=FIRST_POPUP&amp;HEIGHT=450&amp;WIDTH=450&amp;","START_MAXIMIZED=FALSE&amp;VAR:CALENDAR=US&amp;VAR:SYMBOL=BPI&amp;VAR:INDEX=0"}</definedName>
    <definedName name="_18_0_0_F" hidden="1">#REF!</definedName>
    <definedName name="_18F" hidden="1">#REF!</definedName>
    <definedName name="_19_______F" hidden="1">#REF!</definedName>
    <definedName name="_19__0_0_F" hidden="1">#REF!</definedName>
    <definedName name="_19__FDSAUDITLINK__" localSheetId="7" hidden="1">{"fdsup://Directions/FactSet Auditing Viewer?action=AUDIT_VALUE&amp;DB=129&amp;ID1=79466L30&amp;VALUEID=02001&amp;SDATE=2011&amp;PERIODTYPE=ANN_STD&amp;SCFT=3&amp;window=popup_no_bar&amp;width=385&amp;height=120&amp;START_MAXIMIZED=FALSE&amp;creator=factset&amp;display_string=Audit"}</definedName>
    <definedName name="_19__FDSAUDITLINK__" hidden="1">{"fdsup://Directions/FactSet Auditing Viewer?action=AUDIT_VALUE&amp;DB=129&amp;ID1=79466L30&amp;VALUEID=02001&amp;SDATE=2011&amp;PERIODTYPE=ANN_STD&amp;SCFT=3&amp;window=popup_no_bar&amp;width=385&amp;height=120&amp;START_MAXIMIZED=FALSE&amp;creator=factset&amp;display_string=Audit"}</definedName>
    <definedName name="_19_0_0_F" localSheetId="0" hidden="1">#REF!</definedName>
    <definedName name="_19_0_0_F" hidden="1">#REF!</definedName>
    <definedName name="_19F" hidden="1">#REF!</definedName>
    <definedName name="_2">#REF!</definedName>
    <definedName name="_2__________________0_0_F" hidden="1">#REF!</definedName>
    <definedName name="_2__123Graph_ACHART_2" hidden="1">#REF!</definedName>
    <definedName name="_2__123Graph_Aｸﾞﾗﾌ_2" hidden="1">#REF!</definedName>
    <definedName name="_2__FDSAUDITLINK__" localSheetId="7" hidden="1">{"fdsup://directions/FAT Viewer?action=UPDATE&amp;creator=factset&amp;DYN_ARGS=TRUE&amp;DOC_NAME=FAT:FQL_AUDITING_CLIENT_TEMPLATE.FAT&amp;display_string=Audit&amp;VAR:KEY=CBYLCVWFIZ&amp;VAR:QUERY=RkZfRU5UUlBSX1ZBTF9EQUlMWSg0MDc0MywsLCwsJ0RJTCcp&amp;WINDOW=FIRST_POPUP&amp;HEIGHT=450&amp;WIDTH=","450&amp;START_MAXIMIZED=FALSE&amp;VAR:CALENDAR=US&amp;VAR:SYMBOL=KNDL&amp;VAR:INDEX=0"}</definedName>
    <definedName name="_2__FDSAUDITLINK__" hidden="1">{"fdsup://directions/FAT Viewer?action=UPDATE&amp;creator=factset&amp;DYN_ARGS=TRUE&amp;DOC_NAME=FAT:FQL_AUDITING_CLIENT_TEMPLATE.FAT&amp;display_string=Audit&amp;VAR:KEY=CBYLCVWFIZ&amp;VAR:QUERY=RkZfRU5UUlBSX1ZBTF9EQUlMWSg0MDc0MywsLCwsJ0RJTCcp&amp;WINDOW=FIRST_POPUP&amp;HEIGHT=450&amp;WIDTH=","450&amp;START_MAXIMIZED=FALSE&amp;VAR:CALENDAR=US&amp;VAR:SYMBOL=KNDL&amp;VAR:INDEX=0"}</definedName>
    <definedName name="_2_0_0_F" localSheetId="19" hidden="1">#REF!</definedName>
    <definedName name="_2_0_0_F" localSheetId="17" hidden="1">#REF!</definedName>
    <definedName name="_2_0_0_F" localSheetId="16" hidden="1">#REF!</definedName>
    <definedName name="_2_0_0_F" localSheetId="0" hidden="1">#REF!</definedName>
    <definedName name="_2_0_0_F" hidden="1">#REF!</definedName>
    <definedName name="_20_??????5" localSheetId="7" hidden="1">BlankMacro1</definedName>
    <definedName name="_20_??????5" hidden="1">BlankMacro1</definedName>
    <definedName name="_20___0_0_F" hidden="1">#REF!</definedName>
    <definedName name="_20__FDSAUDITLINK__" localSheetId="7" hidden="1">{"fdsup://directions/FAT Viewer?action=UPDATE&amp;creator=factset&amp;DYN_ARGS=TRUE&amp;DOC_NAME=FAT:FQL_AUDITING_CLIENT_TEMPLATE.FAT&amp;display_string=Audit&amp;VAR:KEY=QLSBSZQZIF&amp;VAR:QUERY=RkZfRU5UUlBSX1ZBTF9EQUlMWSgwLCwsLCwnRElMJyk=&amp;WINDOW=FIRST_POPUP&amp;HEIGHT=450&amp;WIDTH=450&amp;","START_MAXIMIZED=FALSE&amp;VAR:CALENDAR=US&amp;VAR:SYMBOL=BV&amp;VAR:INDEX=0"}</definedName>
    <definedName name="_20__FDSAUDITLINK__" hidden="1">{"fdsup://directions/FAT Viewer?action=UPDATE&amp;creator=factset&amp;DYN_ARGS=TRUE&amp;DOC_NAME=FAT:FQL_AUDITING_CLIENT_TEMPLATE.FAT&amp;display_string=Audit&amp;VAR:KEY=QLSBSZQZIF&amp;VAR:QUERY=RkZfRU5UUlBSX1ZBTF9EQUlMWSgwLCwsLCwnRElMJyk=&amp;WINDOW=FIRST_POPUP&amp;HEIGHT=450&amp;WIDTH=450&amp;","START_MAXIMIZED=FALSE&amp;VAR:CALENDAR=US&amp;VAR:SYMBOL=BV&amp;VAR:INDEX=0"}</definedName>
    <definedName name="_20_0_0_F" localSheetId="0" hidden="1">#REF!</definedName>
    <definedName name="_20_0_0_F" hidden="1">#REF!</definedName>
    <definedName name="_21______F" hidden="1">#REF!</definedName>
    <definedName name="_21__FDSAUDITLINK__" localSheetId="7" hidden="1">{"fdsup://Directions/FactSet Auditing Viewer?action=AUDIT_VALUE&amp;DB=129&amp;ID1=B3DMTY&amp;VALUEID=03426&amp;SDATE=2011&amp;PERIODTYPE=ANN_STD&amp;SCFT=3&amp;window=popup_no_bar&amp;width=385&amp;height=120&amp;START_MAXIMIZED=FALSE&amp;creator=factset&amp;display_string=Audit"}</definedName>
    <definedName name="_21__FDSAUDITLINK__" hidden="1">{"fdsup://Directions/FactSet Auditing Viewer?action=AUDIT_VALUE&amp;DB=129&amp;ID1=B3DMTY&amp;VALUEID=03426&amp;SDATE=2011&amp;PERIODTYPE=ANN_STD&amp;SCFT=3&amp;window=popup_no_bar&amp;width=385&amp;height=120&amp;START_MAXIMIZED=FALSE&amp;creator=factset&amp;display_string=Audit"}</definedName>
    <definedName name="_21_0_0_F" localSheetId="0" hidden="1">#REF!</definedName>
    <definedName name="_21_0_0_F" hidden="1">#REF!</definedName>
    <definedName name="_22__0_0_F" hidden="1">#REF!</definedName>
    <definedName name="_22__FDSAUDITLINK__" localSheetId="7" hidden="1">{"fdsup://directions/FAT Viewer?action=UPDATE&amp;creator=factset&amp;DYN_ARGS=TRUE&amp;DOC_NAME=FAT:FQL_AUDITING_CLIENT_TEMPLATE.FAT&amp;display_string=Audit&amp;VAR:KEY=ONQHQDUZKF&amp;VAR:QUERY=RkZfRU5UUlBSX1ZBTF9EQUlMWSgwLCwsLCwnRElMJyk=&amp;WINDOW=FIRST_POPUP&amp;HEIGHT=450&amp;WIDTH=450&amp;","START_MAXIMIZED=FALSE&amp;VAR:CALENDAR=US&amp;VAR:SYMBOL=LINC&amp;VAR:INDEX=0"}</definedName>
    <definedName name="_22__FDSAUDITLINK__" hidden="1">{"fdsup://directions/FAT Viewer?action=UPDATE&amp;creator=factset&amp;DYN_ARGS=TRUE&amp;DOC_NAME=FAT:FQL_AUDITING_CLIENT_TEMPLATE.FAT&amp;display_string=Audit&amp;VAR:KEY=ONQHQDUZKF&amp;VAR:QUERY=RkZfRU5UUlBSX1ZBTF9EQUlMWSgwLCwsLCwnRElMJyk=&amp;WINDOW=FIRST_POPUP&amp;HEIGHT=450&amp;WIDTH=450&amp;","START_MAXIMIZED=FALSE&amp;VAR:CALENDAR=US&amp;VAR:SYMBOL=LINC&amp;VAR:INDEX=0"}</definedName>
    <definedName name="_22_0_0_F" hidden="1">#REF!</definedName>
    <definedName name="_22F" hidden="1">#REF!</definedName>
    <definedName name="_23_??????6" localSheetId="7" hidden="1">BlankMacro1</definedName>
    <definedName name="_23_??????6" hidden="1">BlankMacro1</definedName>
    <definedName name="_23_____F" hidden="1">#REF!</definedName>
    <definedName name="_23____0_0_F" hidden="1">#REF!</definedName>
    <definedName name="_23__FDSAUDITLINK__" localSheetId="7" hidden="1">{"fdsup://directions/FAT Viewer?action=UPDATE&amp;creator=factset&amp;DYN_ARGS=TRUE&amp;DOC_NAME=FAT:FQL_AUDITING_CLIENT_TEMPLATE.FAT&amp;display_string=Audit&amp;VAR:KEY=JOHMRENQHU&amp;VAR:QUERY=RkZfREVCVChBTk4sNDEwMzkp&amp;WINDOW=FIRST_POPUP&amp;HEIGHT=450&amp;WIDTH=450&amp;START_MAXIMIZED=FALS","E&amp;VAR:CALENDAR=US&amp;VAR:SYMBOL=BBSI&amp;VAR:INDEX=0"}</definedName>
    <definedName name="_23__FDSAUDITLINK__" hidden="1">{"fdsup://directions/FAT Viewer?action=UPDATE&amp;creator=factset&amp;DYN_ARGS=TRUE&amp;DOC_NAME=FAT:FQL_AUDITING_CLIENT_TEMPLATE.FAT&amp;display_string=Audit&amp;VAR:KEY=JOHMRENQHU&amp;VAR:QUERY=RkZfREVCVChBTk4sNDEwMzkp&amp;WINDOW=FIRST_POPUP&amp;HEIGHT=450&amp;WIDTH=450&amp;START_MAXIMIZED=FALS","E&amp;VAR:CALENDAR=US&amp;VAR:SYMBOL=BBSI&amp;VAR:INDEX=0"}</definedName>
    <definedName name="_24______F" hidden="1">#REF!</definedName>
    <definedName name="_24__FDSAUDITLINK__" localSheetId="7" hidden="1">{"fdsup://Directions/FactSet Auditing Viewer?action=AUDIT_VALUE&amp;DB=129&amp;ID1=06846310&amp;VALUEID=02001&amp;SDATE=2011&amp;PERIODTYPE=ANN_STD&amp;SCFT=3&amp;window=popup_no_bar&amp;width=385&amp;height=120&amp;START_MAXIMIZED=FALSE&amp;creator=factset&amp;display_string=Audit"}</definedName>
    <definedName name="_24__FDSAUDITLINK__" hidden="1">{"fdsup://Directions/FactSet Auditing Viewer?action=AUDIT_VALUE&amp;DB=129&amp;ID1=06846310&amp;VALUEID=02001&amp;SDATE=2011&amp;PERIODTYPE=ANN_STD&amp;SCFT=3&amp;window=popup_no_bar&amp;width=385&amp;height=120&amp;START_MAXIMIZED=FALSE&amp;creator=factset&amp;display_string=Audit"}</definedName>
    <definedName name="_24_0_0_F" hidden="1">#REF!</definedName>
    <definedName name="_25___0_0_F" hidden="1">#REF!</definedName>
    <definedName name="_25__FDSAUDITLINK__" localSheetId="7" hidden="1">{"fdsup://directions/FAT Viewer?action=UPDATE&amp;creator=factset&amp;DYN_ARGS=TRUE&amp;DOC_NAME=FAT:FQL_AUDITING_CLIENT_TEMPLATE.FAT&amp;display_string=Audit&amp;VAR:KEY=KVKRWPWDGR&amp;VAR:QUERY=RkZfREVCVChBTk4sNDEwNDQp&amp;WINDOW=FIRST_POPUP&amp;HEIGHT=450&amp;WIDTH=450&amp;START_MAXIMIZED=FALS","E&amp;VAR:CALENDAR=US&amp;VAR:SYMBOL=484628&amp;VAR:INDEX=0"}</definedName>
    <definedName name="_25__FDSAUDITLINK__" hidden="1">{"fdsup://directions/FAT Viewer?action=UPDATE&amp;creator=factset&amp;DYN_ARGS=TRUE&amp;DOC_NAME=FAT:FQL_AUDITING_CLIENT_TEMPLATE.FAT&amp;display_string=Audit&amp;VAR:KEY=KVKRWPWDGR&amp;VAR:QUERY=RkZfREVCVChBTk4sNDEwNDQp&amp;WINDOW=FIRST_POPUP&amp;HEIGHT=450&amp;WIDTH=450&amp;START_MAXIMIZED=FALS","E&amp;VAR:CALENDAR=US&amp;VAR:SYMBOL=484628&amp;VAR:INDEX=0"}</definedName>
    <definedName name="_25MAÕ_HAØNG" hidden="1">#REF!</definedName>
    <definedName name="_26__FDSAUDITLINK__" localSheetId="7" hidden="1">{"fdsup://Directions/FactSet Auditing Viewer?action=AUDIT_VALUE&amp;DB=129&amp;ID1=484628&amp;VALUEID=02001&amp;SDATE=2011&amp;PERIODTYPE=ANN_STD&amp;SCFT=3&amp;window=popup_no_bar&amp;width=385&amp;height=120&amp;START_MAXIMIZED=FALSE&amp;creator=factset&amp;display_string=Audit"}</definedName>
    <definedName name="_26__FDSAUDITLINK__" hidden="1">{"fdsup://Directions/FactSet Auditing Viewer?action=AUDIT_VALUE&amp;DB=129&amp;ID1=484628&amp;VALUEID=02001&amp;SDATE=2011&amp;PERIODTYPE=ANN_STD&amp;SCFT=3&amp;window=popup_no_bar&amp;width=385&amp;height=120&amp;START_MAXIMIZED=FALSE&amp;creator=factset&amp;display_string=Audit"}</definedName>
    <definedName name="_26_0_0_F" localSheetId="0" hidden="1">#REF!</definedName>
    <definedName name="_26_0_0_F" hidden="1">#REF!</definedName>
    <definedName name="_26F" hidden="1">#REF!</definedName>
    <definedName name="_26MAÕ_SOÁ_THUEÁ" hidden="1">#REF!</definedName>
    <definedName name="_27____0_0_F" hidden="1">#REF!</definedName>
    <definedName name="_27__0_0_F" hidden="1">#REF!</definedName>
    <definedName name="_27__FDSAUDITLINK__" localSheetId="7" hidden="1">{"fdsup://Directions/FactSet Auditing Viewer?action=AUDIT_VALUE&amp;DB=129&amp;ID1=12507110&amp;VALUEID=03426&amp;SDATE=2011&amp;PERIODTYPE=ANN_STD&amp;SCFT=3&amp;window=popup_no_bar&amp;width=385&amp;height=120&amp;START_MAXIMIZED=FALSE&amp;creator=factset&amp;display_string=Audit"}</definedName>
    <definedName name="_27__FDSAUDITLINK__" hidden="1">{"fdsup://Directions/FactSet Auditing Viewer?action=AUDIT_VALUE&amp;DB=129&amp;ID1=12507110&amp;VALUEID=03426&amp;SDATE=2011&amp;PERIODTYPE=ANN_STD&amp;SCFT=3&amp;window=popup_no_bar&amp;width=385&amp;height=120&amp;START_MAXIMIZED=FALSE&amp;creator=factset&amp;display_string=Audit"}</definedName>
    <definedName name="_27_0_0_F" localSheetId="0" hidden="1">#REF!</definedName>
    <definedName name="_27_0_0_F" hidden="1">#REF!</definedName>
    <definedName name="_27ÑÔN_GIAÙ" hidden="1">#REF!</definedName>
    <definedName name="_28__FDSAUDITLINK__" localSheetId="7" hidden="1">{"fdsup://directions/FAT Viewer?action=UPDATE&amp;creator=factset&amp;DYN_ARGS=TRUE&amp;DOC_NAME=FAT:FQL_AUDITING_CLIENT_TEMPLATE.FAT&amp;display_string=Audit&amp;VAR:KEY=EPWDQJITQT&amp;VAR:QUERY=RkZfREVCVChBTk4sNDEwMzkp&amp;WINDOW=FIRST_POPUP&amp;HEIGHT=450&amp;WIDTH=450&amp;START_MAXIMIZED=FALS","E&amp;VAR:CALENDAR=US&amp;VAR:SYMBOL=CDI&amp;VAR:INDEX=0"}</definedName>
    <definedName name="_28__FDSAUDITLINK__" hidden="1">{"fdsup://directions/FAT Viewer?action=UPDATE&amp;creator=factset&amp;DYN_ARGS=TRUE&amp;DOC_NAME=FAT:FQL_AUDITING_CLIENT_TEMPLATE.FAT&amp;display_string=Audit&amp;VAR:KEY=EPWDQJITQT&amp;VAR:QUERY=RkZfREVCVChBTk4sNDEwMzkp&amp;WINDOW=FIRST_POPUP&amp;HEIGHT=450&amp;WIDTH=450&amp;START_MAXIMIZED=FALS","E&amp;VAR:CALENDAR=US&amp;VAR:SYMBOL=CDI&amp;VAR:INDEX=0"}</definedName>
    <definedName name="_28_0_0_F" localSheetId="0" hidden="1">#REF!</definedName>
    <definedName name="_28_0_0_F" hidden="1">#REF!</definedName>
    <definedName name="_28SOÁ_CTÖØ" hidden="1">#REF!</definedName>
    <definedName name="_29__FDSAUDITLINK__" localSheetId="7" hidden="1">{"fdsup://Directions/FactSet Auditing Viewer?action=AUDIT_VALUE&amp;DB=129&amp;ID1=12507110&amp;VALUEID=02001&amp;SDATE=2011&amp;PERIODTYPE=ANN_STD&amp;SCFT=3&amp;window=popup_no_bar&amp;width=385&amp;height=120&amp;START_MAXIMIZED=FALSE&amp;creator=factset&amp;display_string=Audit"}</definedName>
    <definedName name="_29__FDSAUDITLINK__" hidden="1">{"fdsup://Directions/FactSet Auditing Viewer?action=AUDIT_VALUE&amp;DB=129&amp;ID1=12507110&amp;VALUEID=02001&amp;SDATE=2011&amp;PERIODTYPE=ANN_STD&amp;SCFT=3&amp;window=popup_no_bar&amp;width=385&amp;height=120&amp;START_MAXIMIZED=FALSE&amp;creator=factset&amp;display_string=Audit"}</definedName>
    <definedName name="_29_0_0_F" hidden="1">#REF!</definedName>
    <definedName name="_298F" hidden="1">#REF!</definedName>
    <definedName name="_29SOÁ_LÖÔÏNG" hidden="1">#REF!</definedName>
    <definedName name="_2F" localSheetId="0" hidden="1">#REF!</definedName>
    <definedName name="_2F" hidden="1">#REF!</definedName>
    <definedName name="_3">#REF!</definedName>
    <definedName name="_3__123Graph_ACHART_1" hidden="1">#REF!</definedName>
    <definedName name="_3__123Graph_ACHART_3" hidden="1">#REF!</definedName>
    <definedName name="_3__123Graph_ATEILM_RKTE" hidden="1">#REF!</definedName>
    <definedName name="_3__123Graph_Aｸﾞﾗﾌ_3" hidden="1">#REF!</definedName>
    <definedName name="_3__FDSAUDITLINK__" localSheetId="7" hidden="1">{"fdsup://directions/FAT Viewer?action=UPDATE&amp;creator=factset&amp;DYN_ARGS=TRUE&amp;DOC_NAME=FAT:FQL_AUDITING_CLIENT_TEMPLATE.FAT&amp;display_string=Audit&amp;VAR:KEY=ONQHQDUZKF&amp;VAR:QUERY=RkZfRU5UUlBSX1ZBTF9EQUlMWSg0MDc0MywsLCwsJ0RJTCcp&amp;WINDOW=FIRST_POPUP&amp;HEIGHT=450&amp;WIDTH=","450&amp;START_MAXIMIZED=FALSE&amp;VAR:CALENDAR=US&amp;VAR:SYMBOL=461785&amp;VAR:INDEX=0"}</definedName>
    <definedName name="_3__FDSAUDITLINK__" hidden="1">{"fdsup://directions/FAT Viewer?action=UPDATE&amp;creator=factset&amp;DYN_ARGS=TRUE&amp;DOC_NAME=FAT:FQL_AUDITING_CLIENT_TEMPLATE.FAT&amp;display_string=Audit&amp;VAR:KEY=ONQHQDUZKF&amp;VAR:QUERY=RkZfRU5UUlBSX1ZBTF9EQUlMWSg0MDc0MywsLCwsJ0RJTCcp&amp;WINDOW=FIRST_POPUP&amp;HEIGHT=450&amp;WIDTH=","450&amp;START_MAXIMIZED=FALSE&amp;VAR:CALENDAR=US&amp;VAR:SYMBOL=461785&amp;VAR:INDEX=0"}</definedName>
    <definedName name="_3_0_0_F" localSheetId="0" hidden="1">#REF!</definedName>
    <definedName name="_3_0_0_F" hidden="1">#REF!</definedName>
    <definedName name="_30___0_0_F" hidden="1">#REF!</definedName>
    <definedName name="_30__FDSAUDITLINK__" localSheetId="7" hidden="1">{"fdsup://directions/FAT Viewer?action=UPDATE&amp;creator=factset&amp;DYN_ARGS=TRUE&amp;DOC_NAME=FAT:FQL_AUDITING_CLIENT_TEMPLATE.FAT&amp;display_string=Audit&amp;VAR:KEY=NWPKNMFCFE&amp;VAR:QUERY=RkZfREVCVChBTk4sNDEwMzkp&amp;WINDOW=FIRST_POPUP&amp;HEIGHT=450&amp;WIDTH=450&amp;START_MAXIMIZED=FALS","E&amp;VAR:CALENDAR=US&amp;VAR:SYMBOL=KFRC&amp;VAR:INDEX=0"}</definedName>
    <definedName name="_30__FDSAUDITLINK__" hidden="1">{"fdsup://directions/FAT Viewer?action=UPDATE&amp;creator=factset&amp;DYN_ARGS=TRUE&amp;DOC_NAME=FAT:FQL_AUDITING_CLIENT_TEMPLATE.FAT&amp;display_string=Audit&amp;VAR:KEY=NWPKNMFCFE&amp;VAR:QUERY=RkZfREVCVChBTk4sNDEwMzkp&amp;WINDOW=FIRST_POPUP&amp;HEIGHT=450&amp;WIDTH=450&amp;START_MAXIMIZED=FALS","E&amp;VAR:CALENDAR=US&amp;VAR:SYMBOL=KFRC&amp;VAR:INDEX=0"}</definedName>
    <definedName name="_300_0_0_F" localSheetId="0" hidden="1">#REF!</definedName>
    <definedName name="_300_0_0_F" hidden="1">#REF!</definedName>
    <definedName name="_301_0_0_F" localSheetId="0" hidden="1">#REF!</definedName>
    <definedName name="_301_0_0_F" hidden="1">#REF!</definedName>
    <definedName name="_30TEÂN_HAØNG" hidden="1">#REF!</definedName>
    <definedName name="_31__FDSAUDITLINK__" localSheetId="7" hidden="1">{"fdsup://Directions/FactSet Auditing Viewer?action=AUDIT_VALUE&amp;DB=129&amp;ID1=49373210&amp;VALUEID=02001&amp;SDATE=2011&amp;PERIODTYPE=ANN_STD&amp;SCFT=3&amp;window=popup_no_bar&amp;width=385&amp;height=120&amp;START_MAXIMIZED=FALSE&amp;creator=factset&amp;display_string=Audit"}</definedName>
    <definedName name="_31__FDSAUDITLINK__" hidden="1">{"fdsup://Directions/FactSet Auditing Viewer?action=AUDIT_VALUE&amp;DB=129&amp;ID1=49373210&amp;VALUEID=02001&amp;SDATE=2011&amp;PERIODTYPE=ANN_STD&amp;SCFT=3&amp;window=popup_no_bar&amp;width=385&amp;height=120&amp;START_MAXIMIZED=FALSE&amp;creator=factset&amp;display_string=Audit"}</definedName>
    <definedName name="_31_0_0_F" hidden="1">#REF!</definedName>
    <definedName name="_31TEÂN_KHAÙCH_HAØ" hidden="1">#REF!</definedName>
    <definedName name="_32__FDSAUDITLINK__" localSheetId="7" hidden="1">{"fdsup://directions/FAT Viewer?action=UPDATE&amp;creator=factset&amp;DYN_ARGS=TRUE&amp;DOC_NAME=FAT:FQL_AUDITING_CLIENT_TEMPLATE.FAT&amp;display_string=Audit&amp;VAR:KEY=SHYDQNUVKD&amp;VAR:QUERY=RkZfREVCVChBTk4sNDEwNDQp&amp;WINDOW=FIRST_POPUP&amp;HEIGHT=450&amp;WIDTH=450&amp;START_MAXIMIZED=FALS","E&amp;VAR:CALENDAR=US&amp;VAR:SYMBOL=ORCL&amp;VAR:INDEX=0"}</definedName>
    <definedName name="_32__FDSAUDITLINK__" hidden="1">{"fdsup://directions/FAT Viewer?action=UPDATE&amp;creator=factset&amp;DYN_ARGS=TRUE&amp;DOC_NAME=FAT:FQL_AUDITING_CLIENT_TEMPLATE.FAT&amp;display_string=Audit&amp;VAR:KEY=SHYDQNUVKD&amp;VAR:QUERY=RkZfREVCVChBTk4sNDEwNDQp&amp;WINDOW=FIRST_POPUP&amp;HEIGHT=450&amp;WIDTH=450&amp;START_MAXIMIZED=FALS","E&amp;VAR:CALENDAR=US&amp;VAR:SYMBOL=ORCL&amp;VAR:INDEX=0"}</definedName>
    <definedName name="_32_0_0_F" hidden="1">#REF!</definedName>
    <definedName name="_32F" hidden="1">#REF!</definedName>
    <definedName name="_32THAØNH_TIEÀN" hidden="1">#REF!</definedName>
    <definedName name="_33__0_0_F" hidden="1">#REF!</definedName>
    <definedName name="_33__FDSAUDITLINK__" localSheetId="7" hidden="1">{"fdsup://Directions/FactSet Auditing Viewer?action=AUDIT_VALUE&amp;DB=129&amp;ID1=68389X10&amp;VALUEID=02001&amp;SDATE=2010&amp;PERIODTYPE=ANN_STD&amp;SCFT=3&amp;window=popup_no_bar&amp;width=385&amp;height=120&amp;START_MAXIMIZED=FALSE&amp;creator=factset&amp;display_string=Audit"}</definedName>
    <definedName name="_33__FDSAUDITLINK__" hidden="1">{"fdsup://Directions/FactSet Auditing Viewer?action=AUDIT_VALUE&amp;DB=129&amp;ID1=68389X10&amp;VALUEID=02001&amp;SDATE=2010&amp;PERIODTYPE=ANN_STD&amp;SCFT=3&amp;window=popup_no_bar&amp;width=385&amp;height=120&amp;START_MAXIMIZED=FALSE&amp;creator=factset&amp;display_string=Audit"}</definedName>
    <definedName name="_33F" hidden="1">#REF!</definedName>
    <definedName name="_33TRÒ_GIAÙ" hidden="1">#REF!</definedName>
    <definedName name="_34__FDSAUDITLINK__" localSheetId="7" hidden="1">{"fdsup://directions/FAT Viewer?action=UPDATE&amp;creator=factset&amp;DYN_ARGS=TRUE&amp;DOC_NAME=FAT:FQL_AUDITING_CLIENT_TEMPLATE.FAT&amp;display_string=Audit&amp;VAR:KEY=EJGTQDYVMX&amp;VAR:QUERY=RkZfRU5UUlBSX1ZBTF9EQUlMWSgwLCwsLCwnRElMJyk=&amp;WINDOW=FIRST_POPUP&amp;HEIGHT=450&amp;WIDTH=450&amp;","START_MAXIMIZED=FALSE&amp;VAR:CALENDAR=US&amp;VAR:SYMBOL=JIVE&amp;VAR:INDEX=0"}</definedName>
    <definedName name="_34__FDSAUDITLINK__" hidden="1">{"fdsup://directions/FAT Viewer?action=UPDATE&amp;creator=factset&amp;DYN_ARGS=TRUE&amp;DOC_NAME=FAT:FQL_AUDITING_CLIENT_TEMPLATE.FAT&amp;display_string=Audit&amp;VAR:KEY=EJGTQDYVMX&amp;VAR:QUERY=RkZfRU5UUlBSX1ZBTF9EQUlMWSgwLCwsLCwnRElMJyk=&amp;WINDOW=FIRST_POPUP&amp;HEIGHT=450&amp;WIDTH=450&amp;","START_MAXIMIZED=FALSE&amp;VAR:CALENDAR=US&amp;VAR:SYMBOL=JIVE&amp;VAR:INDEX=0"}</definedName>
    <definedName name="_34TRÒ_GIAÙ__VAT" hidden="1">#REF!</definedName>
    <definedName name="_35__FDSAUDITLINK__" localSheetId="7" hidden="1">{"fdsup://directions/FAT Viewer?action=UPDATE&amp;creator=factset&amp;DYN_ARGS=TRUE&amp;DOC_NAME=FAT:FQL_AUDITING_CLIENT_TEMPLATE.FAT&amp;display_string=Audit&amp;VAR:KEY=CBMPMBUFWZ&amp;VAR:QUERY=RkZfRU5UUlBSX1ZBTF9EQUlMWSgwLCwsLCwnRElMJyk=&amp;WINDOW=FIRST_POPUP&amp;HEIGHT=450&amp;WIDTH=450&amp;","START_MAXIMIZED=FALSE&amp;VAR:CALENDAR=US&amp;VAR:SYMBOL=ATHN&amp;VAR:INDEX=0"}</definedName>
    <definedName name="_35__FDSAUDITLINK__" hidden="1">{"fdsup://directions/FAT Viewer?action=UPDATE&amp;creator=factset&amp;DYN_ARGS=TRUE&amp;DOC_NAME=FAT:FQL_AUDITING_CLIENT_TEMPLATE.FAT&amp;display_string=Audit&amp;VAR:KEY=CBMPMBUFWZ&amp;VAR:QUERY=RkZfRU5UUlBSX1ZBTF9EQUlMWSgwLCwsLCwnRElMJyk=&amp;WINDOW=FIRST_POPUP&amp;HEIGHT=450&amp;WIDTH=450&amp;","START_MAXIMIZED=FALSE&amp;VAR:CALENDAR=US&amp;VAR:SYMBOL=ATHN&amp;VAR:INDEX=0"}</definedName>
    <definedName name="_356_0_0_F" hidden="1">#REF!</definedName>
    <definedName name="_36__FDSAUDITLINK__" localSheetId="7" hidden="1">{"fdsup://directions/FAT Viewer?action=UPDATE&amp;creator=factset&amp;DYN_ARGS=TRUE&amp;DOC_NAME=FAT:FQL_AUDITING_CLIENT_TEMPLATE.FAT&amp;display_string=Audit&amp;VAR:KEY=BYJEPSPSVK&amp;VAR:QUERY=RkZfRU5UUlBSX1ZBTChBTk4sNDEwMzkp&amp;WINDOW=FIRST_POPUP&amp;HEIGHT=450&amp;WIDTH=450&amp;START_MAXIMI","ZED=FALSE&amp;VAR:CALENDAR=US&amp;VAR:SYMBOL=BBSI&amp;VAR:INDEX=0"}</definedName>
    <definedName name="_36__FDSAUDITLINK__" hidden="1">{"fdsup://directions/FAT Viewer?action=UPDATE&amp;creator=factset&amp;DYN_ARGS=TRUE&amp;DOC_NAME=FAT:FQL_AUDITING_CLIENT_TEMPLATE.FAT&amp;display_string=Audit&amp;VAR:KEY=BYJEPSPSVK&amp;VAR:QUERY=RkZfRU5UUlBSX1ZBTChBTk4sNDEwMzkp&amp;WINDOW=FIRST_POPUP&amp;HEIGHT=450&amp;WIDTH=450&amp;START_MAXIMI","ZED=FALSE&amp;VAR:CALENDAR=US&amp;VAR:SYMBOL=BBSI&amp;VAR:INDEX=0"}</definedName>
    <definedName name="_36_0_0_F" localSheetId="0" hidden="1">#REF!</definedName>
    <definedName name="_36_0_0_F" hidden="1">#REF!</definedName>
    <definedName name="_37__FDSAUDITLINK__" localSheetId="7" hidden="1">{"fdsup://directions/FAT Viewer?action=UPDATE&amp;creator=factset&amp;DYN_ARGS=TRUE&amp;DOC_NAME=FAT:FQL_AUDITING_CLIENT_TEMPLATE.FAT&amp;display_string=Audit&amp;VAR:KEY=HWLEFATYXO&amp;VAR:QUERY=RkZfRU5UUlBSX1ZBTChBTk4sNDEwMzkp&amp;WINDOW=FIRST_POPUP&amp;HEIGHT=450&amp;WIDTH=450&amp;START_MAXIMI","ZED=FALSE&amp;VAR:CALENDAR=US&amp;VAR:SYMBOL=HSII&amp;VAR:INDEX=0"}</definedName>
    <definedName name="_37__FDSAUDITLINK__" hidden="1">{"fdsup://directions/FAT Viewer?action=UPDATE&amp;creator=factset&amp;DYN_ARGS=TRUE&amp;DOC_NAME=FAT:FQL_AUDITING_CLIENT_TEMPLATE.FAT&amp;display_string=Audit&amp;VAR:KEY=HWLEFATYXO&amp;VAR:QUERY=RkZfRU5UUlBSX1ZBTChBTk4sNDEwMzkp&amp;WINDOW=FIRST_POPUP&amp;HEIGHT=450&amp;WIDTH=450&amp;START_MAXIMI","ZED=FALSE&amp;VAR:CALENDAR=US&amp;VAR:SYMBOL=HSII&amp;VAR:INDEX=0"}</definedName>
    <definedName name="_37_0_0_F" localSheetId="0" hidden="1">#REF!</definedName>
    <definedName name="_37_0_0_F" hidden="1">#REF!</definedName>
    <definedName name="_38__FDSAUDITLINK__" localSheetId="7" hidden="1">{"fdsup://directions/FAT Viewer?action=UPDATE&amp;creator=factset&amp;DYN_ARGS=TRUE&amp;DOC_NAME=FAT:FQL_AUDITING_CLIENT_TEMPLATE.FAT&amp;display_string=Audit&amp;VAR:KEY=RGVCLCRGHS&amp;VAR:QUERY=RkZfRU5UUlBSX1ZBTChBTk4sNDEwMzkp&amp;WINDOW=FIRST_POPUP&amp;HEIGHT=450&amp;WIDTH=450&amp;START_MAXIMI","ZED=FALSE&amp;VAR:CALENDAR=US&amp;VAR:SYMBOL=CDI&amp;VAR:INDEX=0"}</definedName>
    <definedName name="_38__FDSAUDITLINK__" hidden="1">{"fdsup://directions/FAT Viewer?action=UPDATE&amp;creator=factset&amp;DYN_ARGS=TRUE&amp;DOC_NAME=FAT:FQL_AUDITING_CLIENT_TEMPLATE.FAT&amp;display_string=Audit&amp;VAR:KEY=RGVCLCRGHS&amp;VAR:QUERY=RkZfRU5UUlBSX1ZBTChBTk4sNDEwMzkp&amp;WINDOW=FIRST_POPUP&amp;HEIGHT=450&amp;WIDTH=450&amp;START_MAXIMI","ZED=FALSE&amp;VAR:CALENDAR=US&amp;VAR:SYMBOL=CDI&amp;VAR:INDEX=0"}</definedName>
    <definedName name="_3806__FDSAUDITLINK__" localSheetId="7" hidden="1">{"fdsup://IBCentral/FAT Viewer?action=UPDATE&amp;creator=factset&amp;DOC_NAME=fat:reuters_annual_source_window.fat&amp;display_string=Audit&amp;DYN_ARGS=TRUE&amp;VAR:ID1=25470F10&amp;VAR:RCODE=FIBCEBIT&amp;VAR:SDATE=20091299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06__FDSAUDITLINK__" hidden="1">{"fdsup://IBCentral/FAT Viewer?action=UPDATE&amp;creator=factset&amp;DOC_NAME=fat:reuters_annual_source_window.fat&amp;display_string=Audit&amp;DYN_ARGS=TRUE&amp;VAR:ID1=25470F10&amp;VAR:RCODE=FIBCEBIT&amp;VAR:SDATE=20091299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07__FDSAUDITLINK__" localSheetId="7" hidden="1">{"fdsup://IBCentral/FAT Viewer?action=UPDATE&amp;creator=factset&amp;DOC_NAME=fat:reuters_annual_source_window.fat&amp;display_string=Audit&amp;DYN_ARGS=TRUE&amp;VAR:ID1=25470F10&amp;VAR:RCODE=FIBCEBIT&amp;VAR:SDATE=20081299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07__FDSAUDITLINK__" hidden="1">{"fdsup://IBCentral/FAT Viewer?action=UPDATE&amp;creator=factset&amp;DOC_NAME=fat:reuters_annual_source_window.fat&amp;display_string=Audit&amp;DYN_ARGS=TRUE&amp;VAR:ID1=25470F10&amp;VAR:RCODE=FIBCEBIT&amp;VAR:SDATE=20081299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41__FDSAUDITLINK__" localSheetId="7" hidden="1">{"fdsup://IBCentral/FAT Viewer?action=UPDATE&amp;creator=factset&amp;DOC_NAME=fat:reuters_annual_source_window.fat&amp;display_string=Audit&amp;DYN_ARGS=TRUE&amp;VAR:ID1=81106510&amp;VAR:RCODE=FIBCEBIT&amp;VAR:SDATE=20101299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41__FDSAUDITLINK__" hidden="1">{"fdsup://IBCentral/FAT Viewer?action=UPDATE&amp;creator=factset&amp;DOC_NAME=fat:reuters_annual_source_window.fat&amp;display_string=Audit&amp;DYN_ARGS=TRUE&amp;VAR:ID1=81106510&amp;VAR:RCODE=FIBCEBIT&amp;VAR:SDATE=20101299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46__FDSAUDITLINK__" localSheetId="7" hidden="1">{"fdsup://IBCentral/FAT Viewer?action=UPDATE&amp;creator=factset&amp;DOC_NAME=fat:reuters_annual_source_window.fat&amp;display_string=Audit&amp;DYN_ARGS=TRUE&amp;VAR:ID1=81106510&amp;VAR:RCODE=FIBCEBITDA&amp;VAR:SDATE=20111299&amp;VAR:FREQ=Y&amp;VAR:RELITEM=RF&amp;VAR:CURRENCY=USD&amp;VAR:CURRSOURCE=","EXSHARE&amp;VAR:NATFREQ=ANNUAL&amp;VAR:RFIELD=FINALIZED&amp;VAR:DB_TYPE=NR&amp;VAR:UNITS=M&amp;window=popup&amp;width=450&amp;height=300&amp;START_MAXIMIZED=FALSE"}</definedName>
    <definedName name="_3846__FDSAUDITLINK__" hidden="1">{"fdsup://IBCentral/FAT Viewer?action=UPDATE&amp;creator=factset&amp;DOC_NAME=fat:reuters_annual_source_window.fat&amp;display_string=Audit&amp;DYN_ARGS=TRUE&amp;VAR:ID1=81106510&amp;VAR:RCODE=FIBCEBITDA&amp;VAR:SDATE=20111299&amp;VAR:FREQ=Y&amp;VAR:RELITEM=RF&amp;VAR:CURRENCY=USD&amp;VAR:CURRSOURCE=","EXSHARE&amp;VAR:NATFREQ=ANNUAL&amp;VAR:RFIELD=FINALIZED&amp;VAR:DB_TYPE=NR&amp;VAR:UNITS=M&amp;window=popup&amp;width=450&amp;height=300&amp;START_MAXIMIZED=FALSE"}</definedName>
    <definedName name="_39__FDSAUDITLINK__" localSheetId="7" hidden="1">{"fdsup://directions/FAT Viewer?action=UPDATE&amp;creator=factset&amp;DYN_ARGS=TRUE&amp;DOC_NAME=FAT:FQL_AUDITING_CLIENT_TEMPLATE.FAT&amp;display_string=Audit&amp;VAR:KEY=PEJEJCDSPO&amp;VAR:QUERY=RkZfRU5UUlBSX1ZBTChBTk4sNDEwMzkp&amp;WINDOW=FIRST_POPUP&amp;HEIGHT=450&amp;WIDTH=450&amp;START_MAXIMI","ZED=FALSE&amp;VAR:CALENDAR=US&amp;VAR:SYMBOL=KFRC&amp;VAR:INDEX=0"}</definedName>
    <definedName name="_39__FDSAUDITLINK__" hidden="1">{"fdsup://directions/FAT Viewer?action=UPDATE&amp;creator=factset&amp;DYN_ARGS=TRUE&amp;DOC_NAME=FAT:FQL_AUDITING_CLIENT_TEMPLATE.FAT&amp;display_string=Audit&amp;VAR:KEY=PEJEJCDSPO&amp;VAR:QUERY=RkZfRU5UUlBSX1ZBTChBTk4sNDEwMzkp&amp;WINDOW=FIRST_POPUP&amp;HEIGHT=450&amp;WIDTH=450&amp;START_MAXIMI","ZED=FALSE&amp;VAR:CALENDAR=US&amp;VAR:SYMBOL=KFRC&amp;VAR:INDEX=0"}</definedName>
    <definedName name="_39_0_0_F" localSheetId="0" hidden="1">#REF!</definedName>
    <definedName name="_39_0_0_F" hidden="1">#REF!</definedName>
    <definedName name="_3915__FDSAUDITLINK__" localSheetId="7" hidden="1">{"fdsup://IBCentral/FAT Viewer?action=UPDATE&amp;creator=factset&amp;DOC_NAME=fat:reuters_annual_source_window.fat&amp;display_string=Audit&amp;DYN_ARGS=TRUE&amp;VAR:ID1=25470F10&amp;VAR:RCODE=FIBCEBIT&amp;VAR:SDATE=20101299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915__FDSAUDITLINK__" hidden="1">{"fdsup://IBCentral/FAT Viewer?action=UPDATE&amp;creator=factset&amp;DOC_NAME=fat:reuters_annual_source_window.fat&amp;display_string=Audit&amp;DYN_ARGS=TRUE&amp;VAR:ID1=25470F10&amp;VAR:RCODE=FIBCEBIT&amp;VAR:SDATE=20101299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F" localSheetId="0" hidden="1">#REF!</definedName>
    <definedName name="_3F" hidden="1">#REF!</definedName>
    <definedName name="_4">#REF!</definedName>
    <definedName name="_4_??" localSheetId="7" hidden="1">BlankMacro1</definedName>
    <definedName name="_4_??" hidden="1">BlankMacro1</definedName>
    <definedName name="_4_________________0_0_F" hidden="1">#REF!</definedName>
    <definedName name="_4__123Graph_ACHART_2" hidden="1">#REF!</definedName>
    <definedName name="_4__123Graph_Aｸﾞﾗﾌ_4" hidden="1">#REF!</definedName>
    <definedName name="_4__123Graph_BCHART_1" hidden="1">#REF!</definedName>
    <definedName name="_4__FDSAUDITLINK__" localSheetId="7" hidden="1">{"fdsup://directions/FAT Viewer?action=UPDATE&amp;creator=factset&amp;DYN_ARGS=TRUE&amp;DOC_NAME=FAT:FQL_AUDITING_CLIENT_TEMPLATE.FAT&amp;display_string=Audit&amp;VAR:KEY=OLOPGHWHAP&amp;VAR:QUERY=RkZfRU5UUlBSX1ZBTF9EQUlMWSg0MDc0MywsLCwsJ0RJTCcp&amp;WINDOW=FIRST_POPUP&amp;HEIGHT=450&amp;WIDTH=","450&amp;START_MAXIMIZED=FALSE&amp;VAR:CALENDAR=US&amp;VAR:SYMBOL=B3Y0JD&amp;VAR:INDEX=0"}</definedName>
    <definedName name="_4__FDSAUDITLINK__" hidden="1">{"fdsup://directions/FAT Viewer?action=UPDATE&amp;creator=factset&amp;DYN_ARGS=TRUE&amp;DOC_NAME=FAT:FQL_AUDITING_CLIENT_TEMPLATE.FAT&amp;display_string=Audit&amp;VAR:KEY=OLOPGHWHAP&amp;VAR:QUERY=RkZfRU5UUlBSX1ZBTF9EQUlMWSg0MDc0MywsLCwsJ0RJTCcp&amp;WINDOW=FIRST_POPUP&amp;HEIGHT=450&amp;WIDTH=","450&amp;START_MAXIMIZED=FALSE&amp;VAR:CALENDAR=US&amp;VAR:SYMBOL=B3Y0JD&amp;VAR:INDEX=0"}</definedName>
    <definedName name="_4_0_0_F" localSheetId="0" hidden="1">#REF!</definedName>
    <definedName name="_4_0_0_F" hidden="1">#REF!</definedName>
    <definedName name="_40__FDSAUDITLINK__" localSheetId="7" hidden="1">{"fdsup://directions/FAT Viewer?action=UPDATE&amp;creator=factset&amp;DYN_ARGS=TRUE&amp;DOC_NAME=FAT:FQL_AUDITING_CLIENT_TEMPLATE.FAT&amp;display_string=Audit&amp;VAR:KEY=RMNSRKDEVY&amp;VAR:QUERY=RkZfRU5UUlBSX1ZBTChBTk4sNDEwMzkp&amp;WINDOW=FIRST_POPUP&amp;HEIGHT=450&amp;WIDTH=450&amp;START_MAXIMI","ZED=FALSE&amp;VAR:CALENDAR=US&amp;VAR:SYMBOL=ASGN&amp;VAR:INDEX=0"}</definedName>
    <definedName name="_40__FDSAUDITLINK__" hidden="1">{"fdsup://directions/FAT Viewer?action=UPDATE&amp;creator=factset&amp;DYN_ARGS=TRUE&amp;DOC_NAME=FAT:FQL_AUDITING_CLIENT_TEMPLATE.FAT&amp;display_string=Audit&amp;VAR:KEY=RMNSRKDEVY&amp;VAR:QUERY=RkZfRU5UUlBSX1ZBTChBTk4sNDEwMzkp&amp;WINDOW=FIRST_POPUP&amp;HEIGHT=450&amp;WIDTH=450&amp;START_MAXIMI","ZED=FALSE&amp;VAR:CALENDAR=US&amp;VAR:SYMBOL=ASGN&amp;VAR:INDEX=0"}</definedName>
    <definedName name="_40_0_0_F" hidden="1">#REF!</definedName>
    <definedName name="_41____0_0_F" hidden="1">#REF!</definedName>
    <definedName name="_41__FDSAUDITLINK__" localSheetId="7" hidden="1">{"fdsup://directions/FAT Viewer?action=UPDATE&amp;creator=factset&amp;DYN_ARGS=TRUE&amp;DOC_NAME=FAT:FQL_AUDITING_CLIENT_TEMPLATE.FAT&amp;display_string=Audit&amp;VAR:KEY=AZYZAZOHSN&amp;VAR:QUERY=RkZfRU5UUlBSX1ZBTF9EQUlMWSgwLCwsLCwnRElMJyk=&amp;WINDOW=FIRST_POPUP&amp;HEIGHT=450&amp;WIDTH=450&amp;","START_MAXIMIZED=FALSE&amp;VAR:CALENDAR=US&amp;VAR:SYMBOL=APEI&amp;VAR:INDEX=0"}</definedName>
    <definedName name="_41__FDSAUDITLINK__" hidden="1">{"fdsup://directions/FAT Viewer?action=UPDATE&amp;creator=factset&amp;DYN_ARGS=TRUE&amp;DOC_NAME=FAT:FQL_AUDITING_CLIENT_TEMPLATE.FAT&amp;display_string=Audit&amp;VAR:KEY=AZYZAZOHSN&amp;VAR:QUERY=RkZfRU5UUlBSX1ZBTF9EQUlMWSgwLCwsLCwnRElMJyk=&amp;WINDOW=FIRST_POPUP&amp;HEIGHT=450&amp;WIDTH=450&amp;","START_MAXIMIZED=FALSE&amp;VAR:CALENDAR=US&amp;VAR:SYMBOL=APEI&amp;VAR:INDEX=0"}</definedName>
    <definedName name="_42__FDSAUDITLINK__" localSheetId="7" hidden="1">{"fdsup://directions/FAT Viewer?action=UPDATE&amp;creator=factset&amp;DYN_ARGS=TRUE&amp;DOC_NAME=FAT:FQL_AUDITING_CLIENT_TEMPLATE.FAT&amp;display_string=Audit&amp;VAR:KEY=DALCNQBCZE&amp;VAR:QUERY=RkZfRU5UUlBSX1ZBTF9EQUlMWSgwLCwsLCwnRElMJyk=&amp;WINDOW=FIRST_POPUP&amp;HEIGHT=450&amp;WIDTH=450&amp;","START_MAXIMIZED=FALSE&amp;VAR:CALENDAR=US&amp;VAR:SYMBOL=598095&amp;VAR:INDEX=0"}</definedName>
    <definedName name="_42__FDSAUDITLINK__" hidden="1">{"fdsup://directions/FAT Viewer?action=UPDATE&amp;creator=factset&amp;DYN_ARGS=TRUE&amp;DOC_NAME=FAT:FQL_AUDITING_CLIENT_TEMPLATE.FAT&amp;display_string=Audit&amp;VAR:KEY=DALCNQBCZE&amp;VAR:QUERY=RkZfRU5UUlBSX1ZBTF9EQUlMWSgwLCwsLCwnRElMJyk=&amp;WINDOW=FIRST_POPUP&amp;HEIGHT=450&amp;WIDTH=450&amp;","START_MAXIMIZED=FALSE&amp;VAR:CALENDAR=US&amp;VAR:SYMBOL=598095&amp;VAR:INDEX=0"}</definedName>
    <definedName name="_43___0_0_F" hidden="1">#REF!</definedName>
    <definedName name="_43__FDSAUDITLINK__" localSheetId="7" hidden="1">{"fdsup://directions/FAT Viewer?action=UPDATE&amp;creator=factset&amp;DYN_ARGS=TRUE&amp;DOC_NAME=FAT:FQL_AUDITING_CLIENT_TEMPLATE.FAT&amp;display_string=Audit&amp;VAR:KEY=HGXOLARUVS&amp;VAR:QUERY=RkZfRU5UUlBSX1ZBTF9EQUlMWSgwLCwsLCwnRElMJyk=&amp;WINDOW=FIRST_POPUP&amp;HEIGHT=450&amp;WIDTH=450&amp;","START_MAXIMIZED=FALSE&amp;VAR:CALENDAR=US&amp;VAR:SYMBOL=B4JV1B&amp;VAR:INDEX=0"}</definedName>
    <definedName name="_43__FDSAUDITLINK__" hidden="1">{"fdsup://directions/FAT Viewer?action=UPDATE&amp;creator=factset&amp;DYN_ARGS=TRUE&amp;DOC_NAME=FAT:FQL_AUDITING_CLIENT_TEMPLATE.FAT&amp;display_string=Audit&amp;VAR:KEY=HGXOLARUVS&amp;VAR:QUERY=RkZfRU5UUlBSX1ZBTF9EQUlMWSgwLCwsLCwnRElMJyk=&amp;WINDOW=FIRST_POPUP&amp;HEIGHT=450&amp;WIDTH=450&amp;","START_MAXIMIZED=FALSE&amp;VAR:CALENDAR=US&amp;VAR:SYMBOL=B4JV1B&amp;VAR:INDEX=0"}</definedName>
    <definedName name="_43F" hidden="1">#REF!</definedName>
    <definedName name="_44__FDSAUDITLINK__" localSheetId="7" hidden="1">{"fdsup://directions/FAT Viewer?action=UPDATE&amp;creator=factset&amp;DYN_ARGS=TRUE&amp;DOC_NAME=FAT:FQL_AUDITING_CLIENT_TEMPLATE.FAT&amp;display_string=Audit&amp;VAR:KEY=EZCLCRSDAP&amp;VAR:QUERY=RkZfRU5UUlBSX1ZBTF9EQUlMWSgwLCwsLCwnRElMJyk=&amp;WINDOW=FIRST_POPUP&amp;HEIGHT=450&amp;WIDTH=450&amp;","START_MAXIMIZED=FALSE&amp;VAR:CALENDAR=US&amp;VAR:SYMBOL=CPLA&amp;VAR:INDEX=0"}</definedName>
    <definedName name="_44__FDSAUDITLINK__" hidden="1">{"fdsup://directions/FAT Viewer?action=UPDATE&amp;creator=factset&amp;DYN_ARGS=TRUE&amp;DOC_NAME=FAT:FQL_AUDITING_CLIENT_TEMPLATE.FAT&amp;display_string=Audit&amp;VAR:KEY=EZCLCRSDAP&amp;VAR:QUERY=RkZfRU5UUlBSX1ZBTF9EQUlMWSgwLCwsLCwnRElMJyk=&amp;WINDOW=FIRST_POPUP&amp;HEIGHT=450&amp;WIDTH=450&amp;","START_MAXIMIZED=FALSE&amp;VAR:CALENDAR=US&amp;VAR:SYMBOL=CPLA&amp;VAR:INDEX=0"}</definedName>
    <definedName name="_44_0_0_F" hidden="1">#REF!</definedName>
    <definedName name="_44F" hidden="1">#REF!</definedName>
    <definedName name="_45__0_0_F" hidden="1">#REF!</definedName>
    <definedName name="_45__FDSAUDITLINK__" localSheetId="7" hidden="1">{"fdsup://directions/FAT Viewer?action=UPDATE&amp;creator=factset&amp;DYN_ARGS=TRUE&amp;DOC_NAME=FAT:FQL_AUDITING_CLIENT_TEMPLATE.FAT&amp;display_string=Audit&amp;VAR:KEY=RELENYBGVI&amp;VAR:QUERY=RkZfRU5UUlBSX1ZBTF9EQUlMWSgwLCwsLCwnRElMJyk=&amp;WINDOW=FIRST_POPUP&amp;HEIGHT=450&amp;WIDTH=450&amp;","START_MAXIMIZED=FALSE&amp;VAR:CALENDAR=US&amp;VAR:SYMBOL=438042&amp;VAR:INDEX=0"}</definedName>
    <definedName name="_45__FDSAUDITLINK__" hidden="1">{"fdsup://directions/FAT Viewer?action=UPDATE&amp;creator=factset&amp;DYN_ARGS=TRUE&amp;DOC_NAME=FAT:FQL_AUDITING_CLIENT_TEMPLATE.FAT&amp;display_string=Audit&amp;VAR:KEY=RELENYBGVI&amp;VAR:QUERY=RkZfRU5UUlBSX1ZBTF9EQUlMWSgwLCwsLCwnRElMJyk=&amp;WINDOW=FIRST_POPUP&amp;HEIGHT=450&amp;WIDTH=450&amp;","START_MAXIMIZED=FALSE&amp;VAR:CALENDAR=US&amp;VAR:SYMBOL=438042&amp;VAR:INDEX=0"}</definedName>
    <definedName name="_45_0_0_F" hidden="1">#REF!</definedName>
    <definedName name="_46__FDSAUDITLINK__" localSheetId="7" hidden="1">{"fdsup://directions/FAT Viewer?action=UPDATE&amp;creator=factset&amp;DYN_ARGS=TRUE&amp;DOC_NAME=FAT:FQL_AUDITING_CLIENT_TEMPLATE.FAT&amp;display_string=Audit&amp;VAR:KEY=LYTAPQDQNU&amp;VAR:QUERY=RkZfRU5UUlBSX1ZBTF9EQUlMWSgwLCwsLCwnRElMJyk=&amp;WINDOW=FIRST_POPUP&amp;HEIGHT=450&amp;WIDTH=450&amp;","START_MAXIMIZED=FALSE&amp;VAR:CALENDAR=US&amp;VAR:SYMBOL=B3DMTY&amp;VAR:INDEX=0"}</definedName>
    <definedName name="_46__FDSAUDITLINK__" hidden="1">{"fdsup://directions/FAT Viewer?action=UPDATE&amp;creator=factset&amp;DYN_ARGS=TRUE&amp;DOC_NAME=FAT:FQL_AUDITING_CLIENT_TEMPLATE.FAT&amp;display_string=Audit&amp;VAR:KEY=LYTAPQDQNU&amp;VAR:QUERY=RkZfRU5UUlBSX1ZBTF9EQUlMWSgwLCwsLCwnRElMJyk=&amp;WINDOW=FIRST_POPUP&amp;HEIGHT=450&amp;WIDTH=450&amp;","START_MAXIMIZED=FALSE&amp;VAR:CALENDAR=US&amp;VAR:SYMBOL=B3DMTY&amp;VAR:INDEX=0"}</definedName>
    <definedName name="_47__FDSAUDITLINK__" localSheetId="7" hidden="1">{"fdsup://directions/FAT Viewer?action=UPDATE&amp;creator=factset&amp;DYN_ARGS=TRUE&amp;DOC_NAME=FAT:FQL_AUDITING_CLIENT_TEMPLATE.FAT&amp;display_string=Audit&amp;VAR:KEY=CBYLCVWFIZ&amp;VAR:QUERY=RkZfRU5UUlBSX1ZBTF9EQUlMWSgwLCwsLCwnRElMJyk=&amp;WINDOW=FIRST_POPUP&amp;HEIGHT=450&amp;WIDTH=450&amp;","START_MAXIMIZED=FALSE&amp;VAR:CALENDAR=US&amp;VAR:SYMBOL=COCO&amp;VAR:INDEX=0"}</definedName>
    <definedName name="_47__FDSAUDITLINK__" hidden="1">{"fdsup://directions/FAT Viewer?action=UPDATE&amp;creator=factset&amp;DYN_ARGS=TRUE&amp;DOC_NAME=FAT:FQL_AUDITING_CLIENT_TEMPLATE.FAT&amp;display_string=Audit&amp;VAR:KEY=CBYLCVWFIZ&amp;VAR:QUERY=RkZfRU5UUlBSX1ZBTF9EQUlMWSgwLCwsLCwnRElMJyk=&amp;WINDOW=FIRST_POPUP&amp;HEIGHT=450&amp;WIDTH=450&amp;","START_MAXIMIZED=FALSE&amp;VAR:CALENDAR=US&amp;VAR:SYMBOL=COCO&amp;VAR:INDEX=0"}</definedName>
    <definedName name="_47_0_0_F" hidden="1">#REF!</definedName>
    <definedName name="_48__0_0_F" hidden="1">#REF!</definedName>
    <definedName name="_48__FDSAUDITLINK__" localSheetId="7" hidden="1">{"fdsup://directions/FAT Viewer?action=UPDATE&amp;creator=factset&amp;DYN_ARGS=TRUE&amp;DOC_NAME=FAT:FQL_AUDITING_CLIENT_TEMPLATE.FAT&amp;display_string=Audit&amp;VAR:KEY=RCFOXSFMFQ&amp;VAR:QUERY=RkZfREVCVChBTk4sNDEwMzkp&amp;WINDOW=FIRST_POPUP&amp;HEIGHT=450&amp;WIDTH=450&amp;START_MAXIMIZED=FALS","E&amp;VAR:CALENDAR=US&amp;VAR:SYMBOL=KFRC&amp;VAR:INDEX=0"}</definedName>
    <definedName name="_48__FDSAUDITLINK__" hidden="1">{"fdsup://directions/FAT Viewer?action=UPDATE&amp;creator=factset&amp;DYN_ARGS=TRUE&amp;DOC_NAME=FAT:FQL_AUDITING_CLIENT_TEMPLATE.FAT&amp;display_string=Audit&amp;VAR:KEY=RCFOXSFMFQ&amp;VAR:QUERY=RkZfREVCVChBTk4sNDEwMzkp&amp;WINDOW=FIRST_POPUP&amp;HEIGHT=450&amp;WIDTH=450&amp;START_MAXIMIZED=FALS","E&amp;VAR:CALENDAR=US&amp;VAR:SYMBOL=KFRC&amp;VAR:INDEX=0"}</definedName>
    <definedName name="_49__FDSAUDITLINK__" localSheetId="7" hidden="1">{"fdsup://Directions/FactSet Auditing Viewer?action=AUDIT_VALUE&amp;DB=129&amp;ID1=49373210&amp;VALUEID=02001&amp;SDATE=2011&amp;PERIODTYPE=ANN_STD&amp;SCFT=3&amp;window=popup_no_bar&amp;width=385&amp;height=120&amp;START_MAXIMIZED=FALSE&amp;creator=factset&amp;display_string=Audit"}</definedName>
    <definedName name="_49__FDSAUDITLINK__" hidden="1">{"fdsup://Directions/FactSet Auditing Viewer?action=AUDIT_VALUE&amp;DB=129&amp;ID1=49373210&amp;VALUEID=02001&amp;SDATE=2011&amp;PERIODTYPE=ANN_STD&amp;SCFT=3&amp;window=popup_no_bar&amp;width=385&amp;height=120&amp;START_MAXIMIZED=FALSE&amp;creator=factset&amp;display_string=Audit"}</definedName>
    <definedName name="_4F" localSheetId="0" hidden="1">#REF!</definedName>
    <definedName name="_4F" hidden="1">#REF!</definedName>
    <definedName name="_5">#REF!</definedName>
    <definedName name="_5_??????" hidden="1">#REF!</definedName>
    <definedName name="_5__123Graph_Aｸﾞﾗﾌ_5" hidden="1">#REF!</definedName>
    <definedName name="_5__123Graph_BCHART_2" hidden="1">#REF!</definedName>
    <definedName name="_5__FDSAUDITLINK__" localSheetId="7" hidden="1">{"fdsup://directions/FAT Viewer?action=UPDATE&amp;creator=factset&amp;DYN_ARGS=TRUE&amp;DOC_NAME=FAT:FQL_AUDITING_CLIENT_TEMPLATE.FAT&amp;display_string=Audit&amp;VAR:KEY=ZKJQHQXEVO&amp;VAR:QUERY=RkZfRU5UUlBSX1ZBTF9EQUlMWSg0MDczMCwsLCwsJ0RJTCcp&amp;WINDOW=FIRST_POPUP&amp;HEIGHT=450&amp;WIDTH=","450&amp;START_MAXIMIZED=FALSE&amp;VAR:CALENDAR=US&amp;VAR:SYMBOL=CVD&amp;VAR:INDEX=0"}</definedName>
    <definedName name="_5__FDSAUDITLINK__" hidden="1">{"fdsup://directions/FAT Viewer?action=UPDATE&amp;creator=factset&amp;DYN_ARGS=TRUE&amp;DOC_NAME=FAT:FQL_AUDITING_CLIENT_TEMPLATE.FAT&amp;display_string=Audit&amp;VAR:KEY=ZKJQHQXEVO&amp;VAR:QUERY=RkZfRU5UUlBSX1ZBTF9EQUlMWSg0MDczMCwsLCwsJ0RJTCcp&amp;WINDOW=FIRST_POPUP&amp;HEIGHT=450&amp;WIDTH=","450&amp;START_MAXIMIZED=FALSE&amp;VAR:CALENDAR=US&amp;VAR:SYMBOL=CVD&amp;VAR:INDEX=0"}</definedName>
    <definedName name="_5_0_0_F" localSheetId="0" hidden="1">#REF!</definedName>
    <definedName name="_5_0_0_F" hidden="1">#REF!</definedName>
    <definedName name="_50__FDSAUDITLINK__" localSheetId="7" hidden="1">{"fdsup://directions/FAT Viewer?action=UPDATE&amp;creator=factset&amp;DYN_ARGS=TRUE&amp;DOC_NAME=FAT:FQL_AUDITING_CLIENT_TEMPLATE.FAT&amp;display_string=Audit&amp;VAR:KEY=PCHEBMBGVG&amp;VAR:QUERY=RkZfREVCVChBTk4sNDEwMzkp&amp;WINDOW=FIRST_POPUP&amp;HEIGHT=450&amp;WIDTH=450&amp;START_MAXIMIZED=FALS","E&amp;VAR:CALENDAR=US&amp;VAR:SYMBOL=BBSI&amp;VAR:INDEX=0"}</definedName>
    <definedName name="_50__FDSAUDITLINK__" hidden="1">{"fdsup://directions/FAT Viewer?action=UPDATE&amp;creator=factset&amp;DYN_ARGS=TRUE&amp;DOC_NAME=FAT:FQL_AUDITING_CLIENT_TEMPLATE.FAT&amp;display_string=Audit&amp;VAR:KEY=PCHEBMBGVG&amp;VAR:QUERY=RkZfREVCVChBTk4sNDEwMzkp&amp;WINDOW=FIRST_POPUP&amp;HEIGHT=450&amp;WIDTH=450&amp;START_MAXIMIZED=FALS","E&amp;VAR:CALENDAR=US&amp;VAR:SYMBOL=BBSI&amp;VAR:INDEX=0"}</definedName>
    <definedName name="_51__FDSAUDITLINK__" localSheetId="7" hidden="1">{"fdsup://Directions/FactSet Auditing Viewer?action=AUDIT_VALUE&amp;DB=129&amp;ID1=06846310&amp;VALUEID=02001&amp;SDATE=2011&amp;PERIODTYPE=ANN_STD&amp;SCFT=3&amp;window=popup_no_bar&amp;width=385&amp;height=120&amp;START_MAXIMIZED=FALSE&amp;creator=factset&amp;display_string=Audit"}</definedName>
    <definedName name="_51__FDSAUDITLINK__" hidden="1">{"fdsup://Directions/FactSet Auditing Viewer?action=AUDIT_VALUE&amp;DB=129&amp;ID1=06846310&amp;VALUEID=02001&amp;SDATE=2011&amp;PERIODTYPE=ANN_STD&amp;SCFT=3&amp;window=popup_no_bar&amp;width=385&amp;height=120&amp;START_MAXIMIZED=FALSE&amp;creator=factset&amp;display_string=Audit"}</definedName>
    <definedName name="_52__FDSAUDITLINK__" localSheetId="7" hidden="1">{"fdsup://directions/FAT Viewer?action=UPDATE&amp;creator=factset&amp;DYN_ARGS=TRUE&amp;DOC_NAME=FAT:FQL_AUDITING_CLIENT_TEMPLATE.FAT&amp;display_string=Audit&amp;VAR:KEY=JGREXGRQZG&amp;VAR:QUERY=RkZfRU5UUlBSX1ZBTF9EQUlMWSgwLCwsLCwnRElMJyk=&amp;WINDOW=FIRST_POPUP&amp;HEIGHT=450&amp;WIDTH=450&amp;","START_MAXIMIZED=FALSE&amp;VAR:CALENDAR=US&amp;VAR:SYMBOL=KFRC&amp;VAR:INDEX=0"}</definedName>
    <definedName name="_52__FDSAUDITLINK__" hidden="1">{"fdsup://directions/FAT Viewer?action=UPDATE&amp;creator=factset&amp;DYN_ARGS=TRUE&amp;DOC_NAME=FAT:FQL_AUDITING_CLIENT_TEMPLATE.FAT&amp;display_string=Audit&amp;VAR:KEY=JGREXGRQZG&amp;VAR:QUERY=RkZfRU5UUlBSX1ZBTF9EQUlMWSgwLCwsLCwnRElMJyk=&amp;WINDOW=FIRST_POPUP&amp;HEIGHT=450&amp;WIDTH=450&amp;","START_MAXIMIZED=FALSE&amp;VAR:CALENDAR=US&amp;VAR:SYMBOL=KFRC&amp;VAR:INDEX=0"}</definedName>
    <definedName name="_52_0_0_F" hidden="1">#REF!</definedName>
    <definedName name="_53__FDSAUDITLINK__" localSheetId="7" hidden="1">{"fdsup://directions/FAT Viewer?action=UPDATE&amp;creator=factset&amp;DYN_ARGS=TRUE&amp;DOC_NAME=FAT:FQL_AUDITING_CLIENT_TEMPLATE.FAT&amp;display_string=Audit&amp;VAR:KEY=HCHEFABCRY&amp;VAR:QUERY=RkZfRU5UUlBSX1ZBTF9EQUlMWSgwLCwsLCwnRElMJyk=&amp;WINDOW=FIRST_POPUP&amp;HEIGHT=450&amp;WIDTH=450&amp;","START_MAXIMIZED=FALSE&amp;VAR:CALENDAR=US&amp;VAR:SYMBOL=BBSI&amp;VAR:INDEX=0"}</definedName>
    <definedName name="_53__FDSAUDITLINK__" hidden="1">{"fdsup://directions/FAT Viewer?action=UPDATE&amp;creator=factset&amp;DYN_ARGS=TRUE&amp;DOC_NAME=FAT:FQL_AUDITING_CLIENT_TEMPLATE.FAT&amp;display_string=Audit&amp;VAR:KEY=HCHEFABCRY&amp;VAR:QUERY=RkZfRU5UUlBSX1ZBTF9EQUlMWSgwLCwsLCwnRElMJyk=&amp;WINDOW=FIRST_POPUP&amp;HEIGHT=450&amp;WIDTH=450&amp;","START_MAXIMIZED=FALSE&amp;VAR:CALENDAR=US&amp;VAR:SYMBOL=BBSI&amp;VAR:INDEX=0"}</definedName>
    <definedName name="_53_0_0_F" hidden="1">#REF!</definedName>
    <definedName name="_54__FDSAUDITLINK__" localSheetId="7" hidden="1">{"fdsup://directions/FAT Viewer?action=UPDATE&amp;creator=factset&amp;DYN_ARGS=TRUE&amp;DOC_NAME=FAT:FQL_AUDITING_CLIENT_TEMPLATE.FAT&amp;display_string=Audit&amp;VAR:KEY=TEROFUPQLE&amp;VAR:QUERY=RkZfREVCVChBTk4sNDEwMzkp&amp;WINDOW=FIRST_POPUP&amp;HEIGHT=450&amp;WIDTH=450&amp;START_MAXIMIZED=FALS","E&amp;VAR:CALENDAR=US&amp;VAR:SYMBOL=598095&amp;VAR:INDEX=0"}</definedName>
    <definedName name="_54__FDSAUDITLINK__" hidden="1">{"fdsup://directions/FAT Viewer?action=UPDATE&amp;creator=factset&amp;DYN_ARGS=TRUE&amp;DOC_NAME=FAT:FQL_AUDITING_CLIENT_TEMPLATE.FAT&amp;display_string=Audit&amp;VAR:KEY=TEROFUPQLE&amp;VAR:QUERY=RkZfREVCVChBTk4sNDEwMzkp&amp;WINDOW=FIRST_POPUP&amp;HEIGHT=450&amp;WIDTH=450&amp;START_MAXIMIZED=FALS","E&amp;VAR:CALENDAR=US&amp;VAR:SYMBOL=598095&amp;VAR:INDEX=0"}</definedName>
    <definedName name="_54_0_0_F" hidden="1">#REF!</definedName>
    <definedName name="_55__FDSAUDITLINK__" localSheetId="7" hidden="1">{"fdsup://directions/FAT Viewer?action=UPDATE&amp;creator=factset&amp;DYN_ARGS=TRUE&amp;DOC_NAME=FAT:FQL_AUDITING_CLIENT_TEMPLATE.FAT&amp;display_string=Audit&amp;VAR:KEY=DALCNQBCZE&amp;VAR:QUERY=RkZfRU5UUlBSX1ZBTF9EQUlMWSgwLCwsLCwnRElMJyk=&amp;WINDOW=FIRST_POPUP&amp;HEIGHT=450&amp;WIDTH=450&amp;","START_MAXIMIZED=FALSE&amp;VAR:CALENDAR=US&amp;VAR:SYMBOL=598095&amp;VAR:INDEX=0"}</definedName>
    <definedName name="_55__FDSAUDITLINK__" hidden="1">{"fdsup://directions/FAT Viewer?action=UPDATE&amp;creator=factset&amp;DYN_ARGS=TRUE&amp;DOC_NAME=FAT:FQL_AUDITING_CLIENT_TEMPLATE.FAT&amp;display_string=Audit&amp;VAR:KEY=DALCNQBCZE&amp;VAR:QUERY=RkZfRU5UUlBSX1ZBTF9EQUlMWSgwLCwsLCwnRElMJyk=&amp;WINDOW=FIRST_POPUP&amp;HEIGHT=450&amp;WIDTH=450&amp;","START_MAXIMIZED=FALSE&amp;VAR:CALENDAR=US&amp;VAR:SYMBOL=598095&amp;VAR:INDEX=0"}</definedName>
    <definedName name="_55_0_0_F" hidden="1">#REF!</definedName>
    <definedName name="_56__FDSAUDITLINK__" localSheetId="7" hidden="1">{"fdsup://Directions/FactSet Auditing Viewer?action=AUDIT_VALUE&amp;DB=129&amp;ID1=598095&amp;VALUEID=03426&amp;SDATE=2011&amp;PERIODTYPE=ANN_STD&amp;SCFT=3&amp;window=popup_no_bar&amp;width=385&amp;height=120&amp;START_MAXIMIZED=FALSE&amp;creator=factset&amp;display_string=Audit"}</definedName>
    <definedName name="_56__FDSAUDITLINK__" hidden="1">{"fdsup://Directions/FactSet Auditing Viewer?action=AUDIT_VALUE&amp;DB=129&amp;ID1=598095&amp;VALUEID=03426&amp;SDATE=2011&amp;PERIODTYPE=ANN_STD&amp;SCFT=3&amp;window=popup_no_bar&amp;width=385&amp;height=120&amp;START_MAXIMIZED=FALSE&amp;creator=factset&amp;display_string=Audit"}</definedName>
    <definedName name="_57__FDSAUDITLINK__" localSheetId="7" hidden="1">{"fdsup://Directions/FactSet Auditing Viewer?action=AUDIT_VALUE&amp;DB=129&amp;ID1=598095&amp;VALUEID=02001&amp;SDATE=2011&amp;PERIODTYPE=ANN_STD&amp;SCFT=3&amp;window=popup_no_bar&amp;width=385&amp;height=120&amp;START_MAXIMIZED=FALSE&amp;creator=factset&amp;display_string=Audit"}</definedName>
    <definedName name="_57__FDSAUDITLINK__" hidden="1">{"fdsup://Directions/FactSet Auditing Viewer?action=AUDIT_VALUE&amp;DB=129&amp;ID1=598095&amp;VALUEID=02001&amp;SDATE=2011&amp;PERIODTYPE=ANN_STD&amp;SCFT=3&amp;window=popup_no_bar&amp;width=385&amp;height=120&amp;START_MAXIMIZED=FALSE&amp;creator=factset&amp;display_string=Audit"}</definedName>
    <definedName name="_58__FDSAUDITLINK__" localSheetId="7" hidden="1">{"fdsup://directions/FAT Viewer?action=UPDATE&amp;creator=factset&amp;DYN_ARGS=TRUE&amp;DOC_NAME=FAT:FQL_AUDITING_CLIENT_TEMPLATE.FAT&amp;display_string=Audit&amp;VAR:KEY=HGXOLARUVS&amp;VAR:QUERY=RkZfRU5UUlBSX1ZBTF9EQUlMWSgwLCwsLCwnRElMJyk=&amp;WINDOW=FIRST_POPUP&amp;HEIGHT=450&amp;WIDTH=450&amp;","START_MAXIMIZED=FALSE&amp;VAR:CALENDAR=US&amp;VAR:SYMBOL=B4JV1B&amp;VAR:INDEX=0"}</definedName>
    <definedName name="_58__FDSAUDITLINK__" hidden="1">{"fdsup://directions/FAT Viewer?action=UPDATE&amp;creator=factset&amp;DYN_ARGS=TRUE&amp;DOC_NAME=FAT:FQL_AUDITING_CLIENT_TEMPLATE.FAT&amp;display_string=Audit&amp;VAR:KEY=HGXOLARUVS&amp;VAR:QUERY=RkZfRU5UUlBSX1ZBTF9EQUlMWSgwLCwsLCwnRElMJyk=&amp;WINDOW=FIRST_POPUP&amp;HEIGHT=450&amp;WIDTH=450&amp;","START_MAXIMIZED=FALSE&amp;VAR:CALENDAR=US&amp;VAR:SYMBOL=B4JV1B&amp;VAR:INDEX=0"}</definedName>
    <definedName name="_59__FDSAUDITLINK__" localSheetId="7" hidden="1">{"fdsup://Directions/FactSet Auditing Viewer?action=AUDIT_VALUE&amp;DB=129&amp;ID1=B4JV1B&amp;VALUEID=03426&amp;SDATE=2011&amp;PERIODTYPE=ANN_STD&amp;SCFT=3&amp;window=popup_no_bar&amp;width=385&amp;height=120&amp;START_MAXIMIZED=FALSE&amp;creator=factset&amp;display_string=Audit"}</definedName>
    <definedName name="_59__FDSAUDITLINK__" hidden="1">{"fdsup://Directions/FactSet Auditing Viewer?action=AUDIT_VALUE&amp;DB=129&amp;ID1=B4JV1B&amp;VALUEID=03426&amp;SDATE=2011&amp;PERIODTYPE=ANN_STD&amp;SCFT=3&amp;window=popup_no_bar&amp;width=385&amp;height=120&amp;START_MAXIMIZED=FALSE&amp;creator=factset&amp;display_string=Audit"}</definedName>
    <definedName name="_5F" localSheetId="0" hidden="1">#REF!</definedName>
    <definedName name="_5F" hidden="1">#REF!</definedName>
    <definedName name="_6______________0_0_F" hidden="1">#REF!</definedName>
    <definedName name="_6__123Graph_ATEILM_RKTE2" hidden="1">#REF!</definedName>
    <definedName name="_6__123Graph_BCHART_3" hidden="1">#REF!</definedName>
    <definedName name="_6__123Graph_CCHART_1" hidden="1">#REF!</definedName>
    <definedName name="_6__123Graph_Xｸﾞﾗﾌ_1" hidden="1">#REF!</definedName>
    <definedName name="_6__FDSAUDITLINK__" localSheetId="7" hidden="1">{"fdsup://directions/FAT Viewer?action=UPDATE&amp;creator=factset&amp;DYN_ARGS=TRUE&amp;DOC_NAME=FAT:FQL_AUDITING_CLIENT_TEMPLATE.FAT&amp;display_string=Audit&amp;VAR:KEY=WNEPKPEBAB&amp;VAR:QUERY=RkZfRU5UUlBSX1ZBTF9EQUlMWSg0MDc0MywsLCwsJ0RJTCcp&amp;WINDOW=FIRST_POPUP&amp;HEIGHT=450&amp;WIDTH=","450&amp;START_MAXIMIZED=FALSE&amp;VAR:CALENDAR=US&amp;VAR:SYMBOL=PPDI&amp;VAR:INDEX=0"}</definedName>
    <definedName name="_6__FDSAUDITLINK__" hidden="1">{"fdsup://directions/FAT Viewer?action=UPDATE&amp;creator=factset&amp;DYN_ARGS=TRUE&amp;DOC_NAME=FAT:FQL_AUDITING_CLIENT_TEMPLATE.FAT&amp;display_string=Audit&amp;VAR:KEY=WNEPKPEBAB&amp;VAR:QUERY=RkZfRU5UUlBSX1ZBTF9EQUlMWSg0MDc0MywsLCwsJ0RJTCcp&amp;WINDOW=FIRST_POPUP&amp;HEIGHT=450&amp;WIDTH=","450&amp;START_MAXIMIZED=FALSE&amp;VAR:CALENDAR=US&amp;VAR:SYMBOL=PPDI&amp;VAR:INDEX=0"}</definedName>
    <definedName name="_6_0_0_F" localSheetId="0" hidden="1">#REF!</definedName>
    <definedName name="_6_0_0_F" hidden="1">#REF!</definedName>
    <definedName name="_60__FDSAUDITLINK__" localSheetId="7" hidden="1">{"fdsup://Directions/FactSet Auditing Viewer?action=AUDIT_VALUE&amp;DB=129&amp;ID1=B4JV1B&amp;VALUEID=02001&amp;SDATE=2011&amp;PERIODTYPE=ANN_STD&amp;SCFT=3&amp;window=popup_no_bar&amp;width=385&amp;height=120&amp;START_MAXIMIZED=FALSE&amp;creator=factset&amp;display_string=Audit"}</definedName>
    <definedName name="_60__FDSAUDITLINK__" hidden="1">{"fdsup://Directions/FactSet Auditing Viewer?action=AUDIT_VALUE&amp;DB=129&amp;ID1=B4JV1B&amp;VALUEID=02001&amp;SDATE=2011&amp;PERIODTYPE=ANN_STD&amp;SCFT=3&amp;window=popup_no_bar&amp;width=385&amp;height=120&amp;START_MAXIMIZED=FALSE&amp;creator=factset&amp;display_string=Audit"}</definedName>
    <definedName name="_61__FDSAUDITLINK__" localSheetId="7" hidden="1">{"fdsup://directions/FAT Viewer?action=UPDATE&amp;creator=factset&amp;DYN_ARGS=TRUE&amp;DOC_NAME=FAT:FQL_AUDITING_CLIENT_TEMPLATE.FAT&amp;display_string=Audit&amp;VAR:KEY=NWBOJARKPG&amp;VAR:QUERY=RkZfREVCVChBTk4sNDEwMzkp&amp;WINDOW=FIRST_POPUP&amp;HEIGHT=450&amp;WIDTH=450&amp;START_MAXIMIZED=FALS","E&amp;VAR:CALENDAR=US&amp;VAR:SYMBOL=B4JV1B&amp;VAR:INDEX=0"}</definedName>
    <definedName name="_61__FDSAUDITLINK__" hidden="1">{"fdsup://directions/FAT Viewer?action=UPDATE&amp;creator=factset&amp;DYN_ARGS=TRUE&amp;DOC_NAME=FAT:FQL_AUDITING_CLIENT_TEMPLATE.FAT&amp;display_string=Audit&amp;VAR:KEY=NWBOJARKPG&amp;VAR:QUERY=RkZfREVCVChBTk4sNDEwMzkp&amp;WINDOW=FIRST_POPUP&amp;HEIGHT=450&amp;WIDTH=450&amp;START_MAXIMIZED=FALS","E&amp;VAR:CALENDAR=US&amp;VAR:SYMBOL=B4JV1B&amp;VAR:INDEX=0"}</definedName>
    <definedName name="_62__FDSAUDITLINK__" localSheetId="7" hidden="1">{"fdsup://Directions/FactSet Auditing Viewer?action=AUDIT_VALUE&amp;DB=129&amp;ID1=484628&amp;VALUEID=03426&amp;SDATE=2011&amp;PERIODTYPE=ANN_STD&amp;SCFT=3&amp;window=popup_no_bar&amp;width=385&amp;height=120&amp;START_MAXIMIZED=FALSE&amp;creator=factset&amp;display_string=Audit"}</definedName>
    <definedName name="_62__FDSAUDITLINK__" hidden="1">{"fdsup://Directions/FactSet Auditing Viewer?action=AUDIT_VALUE&amp;DB=129&amp;ID1=484628&amp;VALUEID=03426&amp;SDATE=2011&amp;PERIODTYPE=ANN_STD&amp;SCFT=3&amp;window=popup_no_bar&amp;width=385&amp;height=120&amp;START_MAXIMIZED=FALSE&amp;creator=factset&amp;display_string=Audit"}</definedName>
    <definedName name="_63__FDSAUDITLINK__" localSheetId="7" hidden="1">{"fdsup://Directions/FactSet Auditing Viewer?action=AUDIT_VALUE&amp;DB=129&amp;ID1=68389X10&amp;VALUEID=03426&amp;SDATE=2010&amp;PERIODTYPE=ANN_STD&amp;SCFT=3&amp;window=popup_no_bar&amp;width=385&amp;height=120&amp;START_MAXIMIZED=FALSE&amp;creator=factset&amp;display_string=Audit"}</definedName>
    <definedName name="_63__FDSAUDITLINK__" hidden="1">{"fdsup://Directions/FactSet Auditing Viewer?action=AUDIT_VALUE&amp;DB=129&amp;ID1=68389X10&amp;VALUEID=03426&amp;SDATE=2010&amp;PERIODTYPE=ANN_STD&amp;SCFT=3&amp;window=popup_no_bar&amp;width=385&amp;height=120&amp;START_MAXIMIZED=FALSE&amp;creator=factset&amp;display_string=Audit"}</definedName>
    <definedName name="_64__FDSAUDITLINK__" localSheetId="7" hidden="1">{"fdsup://directions/FAT Viewer?action=UPDATE&amp;creator=factset&amp;DYN_ARGS=TRUE&amp;DOC_NAME=FAT:FQL_AUDITING_CLIENT_TEMPLATE.FAT&amp;display_string=Audit&amp;VAR:KEY=KJIBGXSVGD&amp;VAR:QUERY=RkZfRU5UUlBSX1ZBTF9EQUlMWSgwLCwsLCwnRElMJyk=&amp;WINDOW=FIRST_POPUP&amp;HEIGHT=450&amp;WIDTH=450&amp;","START_MAXIMIZED=FALSE&amp;VAR:CALENDAR=US&amp;VAR:SYMBOL=GWRE&amp;VAR:INDEX=0"}</definedName>
    <definedName name="_64__FDSAUDITLINK__" hidden="1">{"fdsup://directions/FAT Viewer?action=UPDATE&amp;creator=factset&amp;DYN_ARGS=TRUE&amp;DOC_NAME=FAT:FQL_AUDITING_CLIENT_TEMPLATE.FAT&amp;display_string=Audit&amp;VAR:KEY=KJIBGXSVGD&amp;VAR:QUERY=RkZfRU5UUlBSX1ZBTF9EQUlMWSgwLCwsLCwnRElMJyk=&amp;WINDOW=FIRST_POPUP&amp;HEIGHT=450&amp;WIDTH=450&amp;","START_MAXIMIZED=FALSE&amp;VAR:CALENDAR=US&amp;VAR:SYMBOL=GWRE&amp;VAR:INDEX=0"}</definedName>
    <definedName name="_65__FDSAUDITLINK__" localSheetId="7" hidden="1">{"fdsup://directions/FAT Viewer?action=UPDATE&amp;creator=factset&amp;DYN_ARGS=TRUE&amp;DOC_NAME=FAT:FQL_AUDITING_CLIENT_TEMPLATE.FAT&amp;display_string=Audit&amp;VAR:KEY=OLOPGHWHAP&amp;VAR:QUERY=RkZfRU5UUlBSX1ZBTF9EQUlMWSgwLCwsLCwnRElMJyk=&amp;WINDOW=FIRST_POPUP&amp;HEIGHT=450&amp;WIDTH=450&amp;","START_MAXIMIZED=FALSE&amp;VAR:CALENDAR=US&amp;VAR:SYMBOL=DV&amp;VAR:INDEX=0"}</definedName>
    <definedName name="_65__FDSAUDITLINK__" hidden="1">{"fdsup://directions/FAT Viewer?action=UPDATE&amp;creator=factset&amp;DYN_ARGS=TRUE&amp;DOC_NAME=FAT:FQL_AUDITING_CLIENT_TEMPLATE.FAT&amp;display_string=Audit&amp;VAR:KEY=OLOPGHWHAP&amp;VAR:QUERY=RkZfRU5UUlBSX1ZBTF9EQUlMWSgwLCwsLCwnRElMJyk=&amp;WINDOW=FIRST_POPUP&amp;HEIGHT=450&amp;WIDTH=450&amp;","START_MAXIMIZED=FALSE&amp;VAR:CALENDAR=US&amp;VAR:SYMBOL=DV&amp;VAR:INDEX=0"}</definedName>
    <definedName name="_66__FDSAUDITLINK__" localSheetId="7" hidden="1">{"fdsup://directions/FAT Viewer?action=UPDATE&amp;creator=factset&amp;DYN_ARGS=TRUE&amp;DOC_NAME=FAT:FQL_AUDITING_CLIENT_TEMPLATE.FAT&amp;display_string=Audit&amp;VAR:KEY=JMRUBWJEPA&amp;VAR:QUERY=RkZfRU5UUlBSX1ZBTF9EQUlMWSgwLCwsLCwnRElMJyk=&amp;WINDOW=FIRST_POPUP&amp;HEIGHT=450&amp;WIDTH=450&amp;","START_MAXIMIZED=FALSE&amp;VAR:CALENDAR=US&amp;VAR:SYMBOL=RHT&amp;VAR:INDEX=0"}</definedName>
    <definedName name="_66__FDSAUDITLINK__" hidden="1">{"fdsup://directions/FAT Viewer?action=UPDATE&amp;creator=factset&amp;DYN_ARGS=TRUE&amp;DOC_NAME=FAT:FQL_AUDITING_CLIENT_TEMPLATE.FAT&amp;display_string=Audit&amp;VAR:KEY=JMRUBWJEPA&amp;VAR:QUERY=RkZfRU5UUlBSX1ZBTF9EQUlMWSgwLCwsLCwnRElMJyk=&amp;WINDOW=FIRST_POPUP&amp;HEIGHT=450&amp;WIDTH=450&amp;","START_MAXIMIZED=FALSE&amp;VAR:CALENDAR=US&amp;VAR:SYMBOL=RHT&amp;VAR:INDEX=0"}</definedName>
    <definedName name="_67__FDSAUDITLINK__" localSheetId="7" hidden="1">{"fdsup://directions/FAT Viewer?action=UPDATE&amp;creator=factset&amp;DYN_ARGS=TRUE&amp;DOC_NAME=FAT:FQL_AUDITING_CLIENT_TEMPLATE.FAT&amp;display_string=Audit&amp;VAR:KEY=MZIRGRQDQT&amp;VAR:QUERY=RkZfRU5UUlBSX1ZBTF9EQUlMWSgwLCwsLCwnRElMJyk=&amp;WINDOW=FIRST_POPUP&amp;HEIGHT=450&amp;WIDTH=450&amp;","START_MAXIMIZED=FALSE&amp;VAR:CALENDAR=US&amp;VAR:SYMBOL=CECO&amp;VAR:INDEX=0"}</definedName>
    <definedName name="_67__FDSAUDITLINK__" hidden="1">{"fdsup://directions/FAT Viewer?action=UPDATE&amp;creator=factset&amp;DYN_ARGS=TRUE&amp;DOC_NAME=FAT:FQL_AUDITING_CLIENT_TEMPLATE.FAT&amp;display_string=Audit&amp;VAR:KEY=MZIRGRQDQT&amp;VAR:QUERY=RkZfRU5UUlBSX1ZBTF9EQUlMWSgwLCwsLCwnRElMJyk=&amp;WINDOW=FIRST_POPUP&amp;HEIGHT=450&amp;WIDTH=450&amp;","START_MAXIMIZED=FALSE&amp;VAR:CALENDAR=US&amp;VAR:SYMBOL=CECO&amp;VAR:INDEX=0"}</definedName>
    <definedName name="_68__FDSAUDITLINK__" localSheetId="7" hidden="1">{"fdsup://Directions/FactSet Auditing Viewer?action=AUDIT_VALUE&amp;DB=129&amp;ID1=21886810&amp;VALUEID=01001&amp;SDATE=2012&amp;PERIODTYPE=ANN_STD&amp;SCFT=3&amp;window=popup_no_bar&amp;width=385&amp;height=120&amp;START_MAXIMIZED=FALSE&amp;creator=factset&amp;display_string=Audit"}</definedName>
    <definedName name="_68__FDSAUDITLINK__" hidden="1">{"fdsup://Directions/FactSet Auditing Viewer?action=AUDIT_VALUE&amp;DB=129&amp;ID1=21886810&amp;VALUEID=01001&amp;SDATE=2012&amp;PERIODTYPE=ANN_STD&amp;SCFT=3&amp;window=popup_no_bar&amp;width=385&amp;height=120&amp;START_MAXIMIZED=FALSE&amp;creator=factset&amp;display_string=Audit"}</definedName>
    <definedName name="_69__FDSAUDITLINK__" localSheetId="7" hidden="1">{"fdsup://Directions/FactSet Auditing Viewer?action=AUDIT_VALUE&amp;DB=129&amp;ID1=14166510&amp;VALUEID=01001&amp;SDATE=2011&amp;PERIODTYPE=ANN_STD&amp;SCFT=3&amp;window=popup_no_bar&amp;width=385&amp;height=120&amp;START_MAXIMIZED=FALSE&amp;creator=factset&amp;display_string=Audit"}</definedName>
    <definedName name="_69__FDSAUDITLINK__" hidden="1">{"fdsup://Directions/FactSet Auditing Viewer?action=AUDIT_VALUE&amp;DB=129&amp;ID1=14166510&amp;VALUEID=01001&amp;SDATE=2011&amp;PERIODTYPE=ANN_STD&amp;SCFT=3&amp;window=popup_no_bar&amp;width=385&amp;height=120&amp;START_MAXIMIZED=FALSE&amp;creator=factset&amp;display_string=Audit"}</definedName>
    <definedName name="_6F" localSheetId="0" hidden="1">#REF!</definedName>
    <definedName name="_6F" hidden="1">#REF!</definedName>
    <definedName name="_7_____F" hidden="1">#REF!</definedName>
    <definedName name="_7__123Graph_CCHART_1" hidden="1">#REF!</definedName>
    <definedName name="_7__123Graph_DCHART_1" hidden="1">#REF!</definedName>
    <definedName name="_7__123Graph_Xｸﾞﾗﾌ_2" hidden="1">#REF!</definedName>
    <definedName name="_7__FDSAUDITLINK__" localSheetId="7" hidden="1">{"fdsup://directions/FAT Viewer?action=UPDATE&amp;creator=factset&amp;DYN_ARGS=TRUE&amp;DOC_NAME=FAT:FQL_AUDITING_CLIENT_TEMPLATE.FAT&amp;display_string=Audit&amp;VAR:KEY=MZIRGRQDQT&amp;VAR:QUERY=RkZfRU5UUlBSX1ZBTF9EQUlMWSg0MDc0MywsLCwsJ0RJTCcp&amp;WINDOW=FIRST_POPUP&amp;HEIGHT=450&amp;WIDTH=","450&amp;START_MAXIMIZED=FALSE&amp;VAR:CALENDAR=US&amp;VAR:SYMBOL=CRL&amp;VAR:INDEX=0"}</definedName>
    <definedName name="_7__FDSAUDITLINK__" hidden="1">{"fdsup://directions/FAT Viewer?action=UPDATE&amp;creator=factset&amp;DYN_ARGS=TRUE&amp;DOC_NAME=FAT:FQL_AUDITING_CLIENT_TEMPLATE.FAT&amp;display_string=Audit&amp;VAR:KEY=MZIRGRQDQT&amp;VAR:QUERY=RkZfRU5UUlBSX1ZBTF9EQUlMWSg0MDc0MywsLCwsJ0RJTCcp&amp;WINDOW=FIRST_POPUP&amp;HEIGHT=450&amp;WIDTH=","450&amp;START_MAXIMIZED=FALSE&amp;VAR:CALENDAR=US&amp;VAR:SYMBOL=CRL&amp;VAR:INDEX=0"}</definedName>
    <definedName name="_7_0_0_F" localSheetId="0" hidden="1">#REF!</definedName>
    <definedName name="_7_0_0_F" hidden="1">#REF!</definedName>
    <definedName name="_70__FDSAUDITLINK__" localSheetId="7" hidden="1">{"fdsup://Directions/FactSet Auditing Viewer?action=AUDIT_VALUE&amp;DB=129&amp;ID1=10807M10&amp;VALUEID=01001&amp;SDATE=2011&amp;PERIODTYPE=ANN_STD&amp;SCFT=3&amp;window=popup_no_bar&amp;width=385&amp;height=120&amp;START_MAXIMIZED=FALSE&amp;creator=factset&amp;display_string=Audit"}</definedName>
    <definedName name="_70__FDSAUDITLINK__" hidden="1">{"fdsup://Directions/FactSet Auditing Viewer?action=AUDIT_VALUE&amp;DB=129&amp;ID1=10807M10&amp;VALUEID=01001&amp;SDATE=2011&amp;PERIODTYPE=ANN_STD&amp;SCFT=3&amp;window=popup_no_bar&amp;width=385&amp;height=120&amp;START_MAXIMIZED=FALSE&amp;creator=factset&amp;display_string=Audit"}</definedName>
    <definedName name="_71__FDSAUDITLINK__" localSheetId="7" hidden="1">{"fdsup://Directions/FactSet Auditing Viewer?action=AUDIT_VALUE&amp;DB=129&amp;ID1=03760410&amp;VALUEID=01001&amp;SDATE=2011&amp;PERIODTYPE=ANN_STD&amp;SCFT=3&amp;window=popup_no_bar&amp;width=385&amp;height=120&amp;START_MAXIMIZED=FALSE&amp;creator=factset&amp;display_string=Audit"}</definedName>
    <definedName name="_71__FDSAUDITLINK__" hidden="1">{"fdsup://Directions/FactSet Auditing Viewer?action=AUDIT_VALUE&amp;DB=129&amp;ID1=03760410&amp;VALUEID=01001&amp;SDATE=2011&amp;PERIODTYPE=ANN_STD&amp;SCFT=3&amp;window=popup_no_bar&amp;width=385&amp;height=120&amp;START_MAXIMIZED=FALSE&amp;creator=factset&amp;display_string=Audit"}</definedName>
    <definedName name="_72__FDSAUDITLINK__" localSheetId="7" hidden="1">{"fdsup://Directions/FactSet Auditing Viewer?action=AUDIT_VALUE&amp;DB=129&amp;ID1=02913V10&amp;VALUEID=01001&amp;SDATE=2011&amp;PERIODTYPE=ANN_STD&amp;SCFT=3&amp;window=popup_no_bar&amp;width=385&amp;height=120&amp;START_MAXIMIZED=FALSE&amp;creator=factset&amp;display_string=Audit"}</definedName>
    <definedName name="_72__FDSAUDITLINK__" hidden="1">{"fdsup://Directions/FactSet Auditing Viewer?action=AUDIT_VALUE&amp;DB=129&amp;ID1=02913V10&amp;VALUEID=01001&amp;SDATE=2011&amp;PERIODTYPE=ANN_STD&amp;SCFT=3&amp;window=popup_no_bar&amp;width=385&amp;height=120&amp;START_MAXIMIZED=FALSE&amp;creator=factset&amp;display_string=Audit"}</definedName>
    <definedName name="_73__FDSAUDITLINK__" localSheetId="7" hidden="1">{"fdsup://directions/FAT Viewer?action=UPDATE&amp;creator=factset&amp;DYN_ARGS=TRUE&amp;DOC_NAME=FAT:FQL_AUDITING_CLIENT_TEMPLATE.FAT&amp;display_string=Audit&amp;VAR:KEY=JGFCBABWPO&amp;VAR:QUERY=RkZfRUJJVERBKEFOTiwwKQ==&amp;WINDOW=FIRST_POPUP&amp;HEIGHT=450&amp;WIDTH=450&amp;START_MAXIMIZED=FALS","E&amp;VAR:CALENDAR=US&amp;VAR:SYMBOL=484628&amp;VAR:INDEX=0"}</definedName>
    <definedName name="_73__FDSAUDITLINK__" hidden="1">{"fdsup://directions/FAT Viewer?action=UPDATE&amp;creator=factset&amp;DYN_ARGS=TRUE&amp;DOC_NAME=FAT:FQL_AUDITING_CLIENT_TEMPLATE.FAT&amp;display_string=Audit&amp;VAR:KEY=JGFCBABWPO&amp;VAR:QUERY=RkZfRUJJVERBKEFOTiwwKQ==&amp;WINDOW=FIRST_POPUP&amp;HEIGHT=450&amp;WIDTH=450&amp;START_MAXIMIZED=FALS","E&amp;VAR:CALENDAR=US&amp;VAR:SYMBOL=484628&amp;VAR:INDEX=0"}</definedName>
    <definedName name="_73F" hidden="1">#REF!</definedName>
    <definedName name="_74__FDSAUDITLINK__" localSheetId="7" hidden="1">{"fdsup://Directions/FactSet Auditing Viewer?action=AUDIT_VALUE&amp;DB=129&amp;ID1=68389X10&amp;VALUEID=01001&amp;SDATE=2010&amp;PERIODTYPE=ANN_STD&amp;SCFT=3&amp;window=popup_no_bar&amp;width=385&amp;height=120&amp;START_MAXIMIZED=FALSE&amp;creator=factset&amp;display_string=Audit"}</definedName>
    <definedName name="_74__FDSAUDITLINK__" hidden="1">{"fdsup://Directions/FactSet Auditing Viewer?action=AUDIT_VALUE&amp;DB=129&amp;ID1=68389X10&amp;VALUEID=01001&amp;SDATE=2010&amp;PERIODTYPE=ANN_STD&amp;SCFT=3&amp;window=popup_no_bar&amp;width=385&amp;height=120&amp;START_MAXIMIZED=FALSE&amp;creator=factset&amp;display_string=Audit"}</definedName>
    <definedName name="_75__FDSAUDITLINK__" localSheetId="7" hidden="1">{"fdsup://directions/FAT Viewer?action=UPDATE&amp;creator=factset&amp;DYN_ARGS=TRUE&amp;DOC_NAME=FAT:FQL_AUDITING_CLIENT_TEMPLATE.FAT&amp;display_string=Audit&amp;VAR:KEY=ELINIDUNIT&amp;VAR:QUERY=RkZfTkVUX0lOQyhBTk4sMCk=&amp;WINDOW=FIRST_POPUP&amp;HEIGHT=450&amp;WIDTH=450&amp;START_MAXIMIZED=FALS","E&amp;VAR:CALENDAR=US&amp;VAR:SYMBOL=APOL&amp;VAR:INDEX=0"}</definedName>
    <definedName name="_75__FDSAUDITLINK__" hidden="1">{"fdsup://directions/FAT Viewer?action=UPDATE&amp;creator=factset&amp;DYN_ARGS=TRUE&amp;DOC_NAME=FAT:FQL_AUDITING_CLIENT_TEMPLATE.FAT&amp;display_string=Audit&amp;VAR:KEY=ELINIDUNIT&amp;VAR:QUERY=RkZfTkVUX0lOQyhBTk4sMCk=&amp;WINDOW=FIRST_POPUP&amp;HEIGHT=450&amp;WIDTH=450&amp;START_MAXIMIZED=FALS","E&amp;VAR:CALENDAR=US&amp;VAR:SYMBOL=APOL&amp;VAR:INDEX=0"}</definedName>
    <definedName name="_76__FDSAUDITLINK__" localSheetId="7" hidden="1">{"fdsup://directions/FAT Viewer?action=UPDATE&amp;creator=factset&amp;DYN_ARGS=TRUE&amp;DOC_NAME=FAT:FQL_AUDITING_CLIENT_TEMPLATE.FAT&amp;display_string=Audit&amp;VAR:KEY=ODUDADIPCV&amp;VAR:QUERY=RkZfTkVUX0lOQyhBTk4sMCk=&amp;WINDOW=FIRST_POPUP&amp;HEIGHT=450&amp;WIDTH=450&amp;START_MAXIMIZED=FALS","E&amp;VAR:CALENDAR=US&amp;VAR:SYMBOL=APEI&amp;VAR:INDEX=0"}</definedName>
    <definedName name="_76__FDSAUDITLINK__" hidden="1">{"fdsup://directions/FAT Viewer?action=UPDATE&amp;creator=factset&amp;DYN_ARGS=TRUE&amp;DOC_NAME=FAT:FQL_AUDITING_CLIENT_TEMPLATE.FAT&amp;display_string=Audit&amp;VAR:KEY=ODUDADIPCV&amp;VAR:QUERY=RkZfTkVUX0lOQyhBTk4sMCk=&amp;WINDOW=FIRST_POPUP&amp;HEIGHT=450&amp;WIDTH=450&amp;START_MAXIMIZED=FALS","E&amp;VAR:CALENDAR=US&amp;VAR:SYMBOL=APEI&amp;VAR:INDEX=0"}</definedName>
    <definedName name="_77__FDSAUDITLINK__" localSheetId="7" hidden="1">{"fdsup://directions/FAT Viewer?action=UPDATE&amp;creator=factset&amp;DYN_ARGS=TRUE&amp;DOC_NAME=FAT:FQL_AUDITING_CLIENT_TEMPLATE.FAT&amp;display_string=Audit&amp;VAR:KEY=ADUVWJEVKD&amp;VAR:QUERY=RkZfRUJJVERBKEFOTiwwKQ==&amp;WINDOW=FIRST_POPUP&amp;HEIGHT=450&amp;WIDTH=450&amp;START_MAXIMIZED=FALS","E&amp;VAR:CALENDAR=US&amp;VAR:SYMBOL=DWRE&amp;VAR:INDEX=0"}</definedName>
    <definedName name="_77__FDSAUDITLINK__" hidden="1">{"fdsup://directions/FAT Viewer?action=UPDATE&amp;creator=factset&amp;DYN_ARGS=TRUE&amp;DOC_NAME=FAT:FQL_AUDITING_CLIENT_TEMPLATE.FAT&amp;display_string=Audit&amp;VAR:KEY=ADUVWJEVKD&amp;VAR:QUERY=RkZfRUJJVERBKEFOTiwwKQ==&amp;WINDOW=FIRST_POPUP&amp;HEIGHT=450&amp;WIDTH=450&amp;START_MAXIMIZED=FALS","E&amp;VAR:CALENDAR=US&amp;VAR:SYMBOL=DWRE&amp;VAR:INDEX=0"}</definedName>
    <definedName name="_78__FDSAUDITLINK__" localSheetId="7" hidden="1">{"fdsup://directions/FAT Viewer?action=UPDATE&amp;creator=factset&amp;DYN_ARGS=TRUE&amp;DOC_NAME=FAT:FQL_AUDITING_CLIENT_TEMPLATE.FAT&amp;display_string=Audit&amp;VAR:KEY=QHQTYPCZOL&amp;VAR:QUERY=RkZfRUJJVERBKEFOTiwwKQ==&amp;WINDOW=FIRST_POPUP&amp;HEIGHT=450&amp;WIDTH=450&amp;START_MAXIMIZED=FALS","E&amp;VAR:CALENDAR=US&amp;VAR:SYMBOL=CSOD&amp;VAR:INDEX=0"}</definedName>
    <definedName name="_78__FDSAUDITLINK__" hidden="1">{"fdsup://directions/FAT Viewer?action=UPDATE&amp;creator=factset&amp;DYN_ARGS=TRUE&amp;DOC_NAME=FAT:FQL_AUDITING_CLIENT_TEMPLATE.FAT&amp;display_string=Audit&amp;VAR:KEY=QHQTYPCZOL&amp;VAR:QUERY=RkZfRUJJVERBKEFOTiwwKQ==&amp;WINDOW=FIRST_POPUP&amp;HEIGHT=450&amp;WIDTH=450&amp;START_MAXIMIZED=FALS","E&amp;VAR:CALENDAR=US&amp;VAR:SYMBOL=CSOD&amp;VAR:INDEX=0"}</definedName>
    <definedName name="_79__FDSAUDITLINK__" localSheetId="7" hidden="1">{"fdsup://directions/FAT Viewer?action=UPDATE&amp;creator=factset&amp;DYN_ARGS=TRUE&amp;DOC_NAME=FAT:FQL_AUDITING_CLIENT_TEMPLATE.FAT&amp;display_string=Audit&amp;VAR:KEY=WVGVCXYJYX&amp;VAR:QUERY=RkZfRUJJVERBKEFOTiwwKQ==&amp;WINDOW=FIRST_POPUP&amp;HEIGHT=450&amp;WIDTH=450&amp;START_MAXIMIZED=FALS","E&amp;VAR:CALENDAR=US&amp;VAR:SYMBOL=BV&amp;VAR:INDEX=0"}</definedName>
    <definedName name="_79__FDSAUDITLINK__" hidden="1">{"fdsup://directions/FAT Viewer?action=UPDATE&amp;creator=factset&amp;DYN_ARGS=TRUE&amp;DOC_NAME=FAT:FQL_AUDITING_CLIENT_TEMPLATE.FAT&amp;display_string=Audit&amp;VAR:KEY=WVGVCXYJYX&amp;VAR:QUERY=RkZfRUJJVERBKEFOTiwwKQ==&amp;WINDOW=FIRST_POPUP&amp;HEIGHT=450&amp;WIDTH=450&amp;START_MAXIMIZED=FALS","E&amp;VAR:CALENDAR=US&amp;VAR:SYMBOL=BV&amp;VAR:INDEX=0"}</definedName>
    <definedName name="_7F" hidden="1">#REF!</definedName>
    <definedName name="_8_??????1" localSheetId="7" hidden="1">BlankMacro1</definedName>
    <definedName name="_8_??????1" hidden="1">BlankMacro1</definedName>
    <definedName name="_8_____________0_0_F" hidden="1">#REF!</definedName>
    <definedName name="_8__123Graph_CCHART_2" hidden="1">#REF!</definedName>
    <definedName name="_8__123Graph_Xｸﾞﾗﾌ_3" hidden="1">#REF!</definedName>
    <definedName name="_8__FDSAUDITLINK__" localSheetId="7" hidden="1">{"fdsup://directions/FAT Viewer?action=UPDATE&amp;creator=factset&amp;DYN_ARGS=TRUE&amp;DOC_NAME=FAT:FQL_AUDITING_CLIENT_TEMPLATE.FAT&amp;display_string=Audit&amp;VAR:KEY=EZCLCRSDAP&amp;VAR:QUERY=RkZfRU5UUlBSX1ZBTF9EQUlMWSg0MDc0MywsLCwsJ0RJTCcp&amp;WINDOW=FIRST_POPUP&amp;HEIGHT=450&amp;WIDTH=","450&amp;START_MAXIMIZED=FALSE&amp;VAR:CALENDAR=US&amp;VAR:SYMBOL=FDX&amp;VAR:INDEX=0"}</definedName>
    <definedName name="_8__FDSAUDITLINK__" hidden="1">{"fdsup://directions/FAT Viewer?action=UPDATE&amp;creator=factset&amp;DYN_ARGS=TRUE&amp;DOC_NAME=FAT:FQL_AUDITING_CLIENT_TEMPLATE.FAT&amp;display_string=Audit&amp;VAR:KEY=EZCLCRSDAP&amp;VAR:QUERY=RkZfRU5UUlBSX1ZBTF9EQUlMWSg0MDc0MywsLCwsJ0RJTCcp&amp;WINDOW=FIRST_POPUP&amp;HEIGHT=450&amp;WIDTH=","450&amp;START_MAXIMIZED=FALSE&amp;VAR:CALENDAR=US&amp;VAR:SYMBOL=FDX&amp;VAR:INDEX=0"}</definedName>
    <definedName name="_8_0_0_F" localSheetId="0" hidden="1">#REF!</definedName>
    <definedName name="_8_0_0_F" hidden="1">#REF!</definedName>
    <definedName name="_80__FDSAUDITLINK__" localSheetId="7" hidden="1">{"fdsup://directions/FAT Viewer?action=UPDATE&amp;creator=factset&amp;DYN_ARGS=TRUE&amp;DOC_NAME=FAT:FQL_AUDITING_CLIENT_TEMPLATE.FAT&amp;display_string=Audit&amp;VAR:KEY=ORSLODWVOT&amp;VAR:QUERY=RkZfRUJJVERBKEFOTiwwKQ==&amp;WINDOW=FIRST_POPUP&amp;HEIGHT=450&amp;WIDTH=450&amp;START_MAXIMIZED=FALS","E&amp;VAR:CALENDAR=US&amp;VAR:SYMBOL=JIVE&amp;VAR:INDEX=0"}</definedName>
    <definedName name="_80__FDSAUDITLINK__" hidden="1">{"fdsup://directions/FAT Viewer?action=UPDATE&amp;creator=factset&amp;DYN_ARGS=TRUE&amp;DOC_NAME=FAT:FQL_AUDITING_CLIENT_TEMPLATE.FAT&amp;display_string=Audit&amp;VAR:KEY=ORSLODWVOT&amp;VAR:QUERY=RkZfRUJJVERBKEFOTiwwKQ==&amp;WINDOW=FIRST_POPUP&amp;HEIGHT=450&amp;WIDTH=450&amp;START_MAXIMIZED=FALS","E&amp;VAR:CALENDAR=US&amp;VAR:SYMBOL=JIVE&amp;VAR:INDEX=0"}</definedName>
    <definedName name="_81__FDSAUDITLINK__" localSheetId="7" hidden="1">{"fdsup://directions/FAT Viewer?action=UPDATE&amp;creator=factset&amp;DYN_ARGS=TRUE&amp;DOC_NAME=FAT:FQL_AUDITING_CLIENT_TEMPLATE.FAT&amp;display_string=Audit&amp;VAR:KEY=MNOXYLOXMJ&amp;VAR:QUERY=RkZfRUJJVERBKEFOTiwwKQ==&amp;WINDOW=FIRST_POPUP&amp;HEIGHT=450&amp;WIDTH=450&amp;START_MAXIMIZED=FALS","E&amp;VAR:CALENDAR=US&amp;VAR:SYMBOL=GWRE&amp;VAR:INDEX=0"}</definedName>
    <definedName name="_81__FDSAUDITLINK__" hidden="1">{"fdsup://directions/FAT Viewer?action=UPDATE&amp;creator=factset&amp;DYN_ARGS=TRUE&amp;DOC_NAME=FAT:FQL_AUDITING_CLIENT_TEMPLATE.FAT&amp;display_string=Audit&amp;VAR:KEY=MNOXYLOXMJ&amp;VAR:QUERY=RkZfRUJJVERBKEFOTiwwKQ==&amp;WINDOW=FIRST_POPUP&amp;HEIGHT=450&amp;WIDTH=450&amp;START_MAXIMIZED=FALS","E&amp;VAR:CALENDAR=US&amp;VAR:SYMBOL=GWRE&amp;VAR:INDEX=0"}</definedName>
    <definedName name="_82__FDSAUDITLINK__" localSheetId="7" hidden="1">{"fdsup://directions/FAT Viewer?action=UPDATE&amp;creator=factset&amp;DYN_ARGS=TRUE&amp;DOC_NAME=FAT:FQL_AUDITING_CLIENT_TEMPLATE.FAT&amp;display_string=Audit&amp;VAR:KEY=SXWZGRIJOH&amp;VAR:QUERY=RkZfRUJJVERBKEFOTiwwKQ==&amp;WINDOW=FIRST_POPUP&amp;HEIGHT=450&amp;WIDTH=450&amp;START_MAXIMIZED=FALS","E&amp;VAR:CALENDAR=US&amp;VAR:SYMBOL=ATHN&amp;VAR:INDEX=0"}</definedName>
    <definedName name="_82__FDSAUDITLINK__" hidden="1">{"fdsup://directions/FAT Viewer?action=UPDATE&amp;creator=factset&amp;DYN_ARGS=TRUE&amp;DOC_NAME=FAT:FQL_AUDITING_CLIENT_TEMPLATE.FAT&amp;display_string=Audit&amp;VAR:KEY=SXWZGRIJOH&amp;VAR:QUERY=RkZfRUJJVERBKEFOTiwwKQ==&amp;WINDOW=FIRST_POPUP&amp;HEIGHT=450&amp;WIDTH=450&amp;START_MAXIMIZED=FALS","E&amp;VAR:CALENDAR=US&amp;VAR:SYMBOL=ATHN&amp;VAR:INDEX=0"}</definedName>
    <definedName name="_83__FDSAUDITLINK__" localSheetId="7" hidden="1">{"fdsup://directions/FAT Viewer?action=UPDATE&amp;creator=factset&amp;DYN_ARGS=TRUE&amp;DOC_NAME=FAT:FQL_AUDITING_CLIENT_TEMPLATE.FAT&amp;display_string=Audit&amp;VAR:KEY=YVULSFQNAL&amp;VAR:QUERY=RkZfRUJJVERBKEFOTiwwKQ==&amp;WINDOW=FIRST_POPUP&amp;HEIGHT=450&amp;WIDTH=450&amp;START_MAXIMIZED=FALS","E&amp;VAR:CALENDAR=US&amp;VAR:SYMBOL=N&amp;VAR:INDEX=0"}</definedName>
    <definedName name="_83__FDSAUDITLINK__" hidden="1">{"fdsup://directions/FAT Viewer?action=UPDATE&amp;creator=factset&amp;DYN_ARGS=TRUE&amp;DOC_NAME=FAT:FQL_AUDITING_CLIENT_TEMPLATE.FAT&amp;display_string=Audit&amp;VAR:KEY=YVULSFQNAL&amp;VAR:QUERY=RkZfRUJJVERBKEFOTiwwKQ==&amp;WINDOW=FIRST_POPUP&amp;HEIGHT=450&amp;WIDTH=450&amp;START_MAXIMIZED=FALS","E&amp;VAR:CALENDAR=US&amp;VAR:SYMBOL=N&amp;VAR:INDEX=0"}</definedName>
    <definedName name="_84__FDSAUDITLINK__" localSheetId="7" hidden="1">{"fdsup://directions/FAT Viewer?action=UPDATE&amp;creator=factset&amp;DYN_ARGS=TRUE&amp;DOC_NAME=FAT:FQL_AUDITING_CLIENT_TEMPLATE.FAT&amp;display_string=Audit&amp;VAR:KEY=ENALIHQZUJ&amp;VAR:QUERY=RkZfRUJJVERBX09QRVIoQU5OLDAp&amp;WINDOW=FIRST_POPUP&amp;HEIGHT=450&amp;WIDTH=450&amp;START_MAXIMIZED=","FALSE&amp;VAR:CALENDAR=US&amp;VAR:SYMBOL=COCO&amp;VAR:INDEX=0"}</definedName>
    <definedName name="_84__FDSAUDITLINK__" hidden="1">{"fdsup://directions/FAT Viewer?action=UPDATE&amp;creator=factset&amp;DYN_ARGS=TRUE&amp;DOC_NAME=FAT:FQL_AUDITING_CLIENT_TEMPLATE.FAT&amp;display_string=Audit&amp;VAR:KEY=ENALIHQZUJ&amp;VAR:QUERY=RkZfRUJJVERBX09QRVIoQU5OLDAp&amp;WINDOW=FIRST_POPUP&amp;HEIGHT=450&amp;WIDTH=450&amp;START_MAXIMIZED=","FALSE&amp;VAR:CALENDAR=US&amp;VAR:SYMBOL=COCO&amp;VAR:INDEX=0"}</definedName>
    <definedName name="_85__FDSAUDITLINK__" localSheetId="7" hidden="1">{"fdsup://directions/FAT Viewer?action=UPDATE&amp;creator=factset&amp;DYN_ARGS=TRUE&amp;DOC_NAME=FAT:FQL_AUDITING_CLIENT_TEMPLATE.FAT&amp;display_string=Audit&amp;VAR:KEY=UNSBMVWPMX&amp;VAR:QUERY=RkZfTkVUX0lOQyhBTk4sMCk=&amp;WINDOW=FIRST_POPUP&amp;HEIGHT=450&amp;WIDTH=450&amp;START_MAXIMIZED=FALS","E&amp;VAR:CALENDAR=US&amp;VAR:SYMBOL=NAUH&amp;VAR:INDEX=0"}</definedName>
    <definedName name="_85__FDSAUDITLINK__" hidden="1">{"fdsup://directions/FAT Viewer?action=UPDATE&amp;creator=factset&amp;DYN_ARGS=TRUE&amp;DOC_NAME=FAT:FQL_AUDITING_CLIENT_TEMPLATE.FAT&amp;display_string=Audit&amp;VAR:KEY=UNSBMVWPMX&amp;VAR:QUERY=RkZfTkVUX0lOQyhBTk4sMCk=&amp;WINDOW=FIRST_POPUP&amp;HEIGHT=450&amp;WIDTH=450&amp;START_MAXIMIZED=FALS","E&amp;VAR:CALENDAR=US&amp;VAR:SYMBOL=NAUH&amp;VAR:INDEX=0"}</definedName>
    <definedName name="_86__FDSAUDITLINK__" localSheetId="7" hidden="1">{"fdsup://directions/FAT Viewer?action=UPDATE&amp;creator=factset&amp;DYN_ARGS=TRUE&amp;DOC_NAME=FAT:FQL_AUDITING_CLIENT_TEMPLATE.FAT&amp;display_string=Audit&amp;VAR:KEY=IRGRCNQPWV&amp;VAR:QUERY=RkZfTkVUX0lOQyhBTk4sMCk=&amp;WINDOW=FIRST_POPUP&amp;HEIGHT=450&amp;WIDTH=450&amp;START_MAXIMIZED=FALS","E&amp;VAR:CALENDAR=US&amp;VAR:SYMBOL=LINC&amp;VAR:INDEX=0"}</definedName>
    <definedName name="_86__FDSAUDITLINK__" hidden="1">{"fdsup://directions/FAT Viewer?action=UPDATE&amp;creator=factset&amp;DYN_ARGS=TRUE&amp;DOC_NAME=FAT:FQL_AUDITING_CLIENT_TEMPLATE.FAT&amp;display_string=Audit&amp;VAR:KEY=IRGRCNQPWV&amp;VAR:QUERY=RkZfTkVUX0lOQyhBTk4sMCk=&amp;WINDOW=FIRST_POPUP&amp;HEIGHT=450&amp;WIDTH=450&amp;START_MAXIMIZED=FALS","E&amp;VAR:CALENDAR=US&amp;VAR:SYMBOL=LINC&amp;VAR:INDEX=0"}</definedName>
    <definedName name="_87__FDSAUDITLINK__" localSheetId="7" hidden="1">{"fdsup://directions/FAT Viewer?action=UPDATE&amp;creator=factset&amp;DYN_ARGS=TRUE&amp;DOC_NAME=FAT:FQL_AUDITING_CLIENT_TEMPLATE.FAT&amp;display_string=Audit&amp;VAR:KEY=GNCPODUVUT&amp;VAR:QUERY=RkZfTkVUX0lOQyhBTk4sMCk=&amp;WINDOW=FIRST_POPUP&amp;HEIGHT=450&amp;WIDTH=450&amp;START_MAXIMIZED=FALS","E&amp;VAR:CALENDAR=US&amp;VAR:SYMBOL=ESI&amp;VAR:INDEX=0"}</definedName>
    <definedName name="_87__FDSAUDITLINK__" hidden="1">{"fdsup://directions/FAT Viewer?action=UPDATE&amp;creator=factset&amp;DYN_ARGS=TRUE&amp;DOC_NAME=FAT:FQL_AUDITING_CLIENT_TEMPLATE.FAT&amp;display_string=Audit&amp;VAR:KEY=GNCPODUVUT&amp;VAR:QUERY=RkZfTkVUX0lOQyhBTk4sMCk=&amp;WINDOW=FIRST_POPUP&amp;HEIGHT=450&amp;WIDTH=450&amp;START_MAXIMIZED=FALS","E&amp;VAR:CALENDAR=US&amp;VAR:SYMBOL=ESI&amp;VAR:INDEX=0"}</definedName>
    <definedName name="_88__FDSAUDITLINK__" localSheetId="7" hidden="1">{"fdsup://directions/FAT Viewer?action=UPDATE&amp;creator=factset&amp;DYN_ARGS=TRUE&amp;DOC_NAME=FAT:FQL_AUDITING_CLIENT_TEMPLATE.FAT&amp;display_string=Audit&amp;VAR:KEY=GRIVODUVAB&amp;VAR:QUERY=RkZfTkVUX0lOQyhBTk4sMCk=&amp;WINDOW=FIRST_POPUP&amp;HEIGHT=450&amp;WIDTH=450&amp;START_MAXIMIZED=FALS","E&amp;VAR:CALENDAR=US&amp;VAR:SYMBOL=LOPE&amp;VAR:INDEX=0"}</definedName>
    <definedName name="_88__FDSAUDITLINK__" hidden="1">{"fdsup://directions/FAT Viewer?action=UPDATE&amp;creator=factset&amp;DYN_ARGS=TRUE&amp;DOC_NAME=FAT:FQL_AUDITING_CLIENT_TEMPLATE.FAT&amp;display_string=Audit&amp;VAR:KEY=GRIVODUVAB&amp;VAR:QUERY=RkZfTkVUX0lOQyhBTk4sMCk=&amp;WINDOW=FIRST_POPUP&amp;HEIGHT=450&amp;WIDTH=450&amp;START_MAXIMIZED=FALS","E&amp;VAR:CALENDAR=US&amp;VAR:SYMBOL=LOPE&amp;VAR:INDEX=0"}</definedName>
    <definedName name="_89__FDSAUDITLINK__" localSheetId="7" hidden="1">{"fdsup://directions/FAT Viewer?action=UPDATE&amp;creator=factset&amp;DYN_ARGS=TRUE&amp;DOC_NAME=FAT:FQL_AUDITING_CLIENT_TEMPLATE.FAT&amp;display_string=Audit&amp;VAR:KEY=ANOROXQDYD&amp;VAR:QUERY=RkZfTkVUX0lOQyhBTk4sMCk=&amp;WINDOW=FIRST_POPUP&amp;HEIGHT=450&amp;WIDTH=450&amp;START_MAXIMIZED=FALS","E&amp;VAR:CALENDAR=US&amp;VAR:SYMBOL=EDMC&amp;VAR:INDEX=0"}</definedName>
    <definedName name="_89__FDSAUDITLINK__" hidden="1">{"fdsup://directions/FAT Viewer?action=UPDATE&amp;creator=factset&amp;DYN_ARGS=TRUE&amp;DOC_NAME=FAT:FQL_AUDITING_CLIENT_TEMPLATE.FAT&amp;display_string=Audit&amp;VAR:KEY=ANOROXQDYD&amp;VAR:QUERY=RkZfTkVUX0lOQyhBTk4sMCk=&amp;WINDOW=FIRST_POPUP&amp;HEIGHT=450&amp;WIDTH=450&amp;START_MAXIMIZED=FALS","E&amp;VAR:CALENDAR=US&amp;VAR:SYMBOL=EDMC&amp;VAR:INDEX=0"}</definedName>
    <definedName name="_8F" hidden="1">#REF!</definedName>
    <definedName name="_9_______F" hidden="1">#REF!</definedName>
    <definedName name="_9__123Graph_CCHART_3" hidden="1">#REF!</definedName>
    <definedName name="_9__123Graph_XTEILM_RKTE2" hidden="1">#REF!</definedName>
    <definedName name="_9__123Graph_Xｸﾞﾗﾌ_4" hidden="1">#REF!</definedName>
    <definedName name="_9__FDSAUDITLINK__" localSheetId="7" hidden="1">{"fdsup://directions/FAT Viewer?action=UPDATE&amp;creator=factset&amp;DYN_ARGS=TRUE&amp;DOC_NAME=FAT:FQL_AUDITING_CLIENT_TEMPLATE.FAT&amp;display_string=Audit&amp;VAR:KEY=GPYRITKBWH&amp;VAR:QUERY=RkZfRU5UUlBSX1ZBTF9EQUlMWSg0MDc0MywsLCwsJ0RJTCcp&amp;WINDOW=FIRST_POPUP&amp;HEIGHT=450&amp;WIDTH=","450&amp;START_MAXIMIZED=FALSE&amp;VAR:CALENDAR=US&amp;VAR:SYMBOL=UPS&amp;VAR:INDEX=0"}</definedName>
    <definedName name="_9__FDSAUDITLINK__" hidden="1">{"fdsup://directions/FAT Viewer?action=UPDATE&amp;creator=factset&amp;DYN_ARGS=TRUE&amp;DOC_NAME=FAT:FQL_AUDITING_CLIENT_TEMPLATE.FAT&amp;display_string=Audit&amp;VAR:KEY=GPYRITKBWH&amp;VAR:QUERY=RkZfRU5UUlBSX1ZBTF9EQUlMWSg0MDc0MywsLCwsJ0RJTCcp&amp;WINDOW=FIRST_POPUP&amp;HEIGHT=450&amp;WIDTH=","450&amp;START_MAXIMIZED=FALSE&amp;VAR:CALENDAR=US&amp;VAR:SYMBOL=UPS&amp;VAR:INDEX=0"}</definedName>
    <definedName name="_9_0_0_F" localSheetId="0" hidden="1">#REF!</definedName>
    <definedName name="_9_0_0_F" hidden="1">#REF!</definedName>
    <definedName name="_90__FDSAUDITLINK__" localSheetId="7" hidden="1">{"fdsup://directions/FAT Viewer?action=UPDATE&amp;creator=factset&amp;DYN_ARGS=TRUE&amp;DOC_NAME=FAT:FQL_AUDITING_CLIENT_TEMPLATE.FAT&amp;display_string=Audit&amp;VAR:KEY=UTQLCLGJUJ&amp;VAR:QUERY=RkZfTkVUX0lOQyhBTk4sMCk=&amp;WINDOW=FIRST_POPUP&amp;HEIGHT=450&amp;WIDTH=450&amp;START_MAXIMIZED=FALS","E&amp;VAR:CALENDAR=US&amp;VAR:SYMBOL=DV&amp;VAR:INDEX=0"}</definedName>
    <definedName name="_90__FDSAUDITLINK__" hidden="1">{"fdsup://directions/FAT Viewer?action=UPDATE&amp;creator=factset&amp;DYN_ARGS=TRUE&amp;DOC_NAME=FAT:FQL_AUDITING_CLIENT_TEMPLATE.FAT&amp;display_string=Audit&amp;VAR:KEY=UTQLCLGJUJ&amp;VAR:QUERY=RkZfTkVUX0lOQyhBTk4sMCk=&amp;WINDOW=FIRST_POPUP&amp;HEIGHT=450&amp;WIDTH=450&amp;START_MAXIMIZED=FALS","E&amp;VAR:CALENDAR=US&amp;VAR:SYMBOL=DV&amp;VAR:INDEX=0"}</definedName>
    <definedName name="_91__FDSAUDITLINK__" localSheetId="7" hidden="1">{"fdsup://directions/FAT Viewer?action=UPDATE&amp;creator=factset&amp;DYN_ARGS=TRUE&amp;DOC_NAME=FAT:FQL_AUDITING_CLIENT_TEMPLATE.FAT&amp;display_string=Audit&amp;VAR:KEY=GTCLSBADEB&amp;VAR:QUERY=RkZfTkVUX0lOQyhBTk4sMCk=&amp;WINDOW=FIRST_POPUP&amp;HEIGHT=450&amp;WIDTH=450&amp;START_MAXIMIZED=FALS","E&amp;VAR:CALENDAR=US&amp;VAR:SYMBOL=CPLA&amp;VAR:INDEX=0"}</definedName>
    <definedName name="_91__FDSAUDITLINK__" hidden="1">{"fdsup://directions/FAT Viewer?action=UPDATE&amp;creator=factset&amp;DYN_ARGS=TRUE&amp;DOC_NAME=FAT:FQL_AUDITING_CLIENT_TEMPLATE.FAT&amp;display_string=Audit&amp;VAR:KEY=GTCLSBADEB&amp;VAR:QUERY=RkZfTkVUX0lOQyhBTk4sMCk=&amp;WINDOW=FIRST_POPUP&amp;HEIGHT=450&amp;WIDTH=450&amp;START_MAXIMIZED=FALS","E&amp;VAR:CALENDAR=US&amp;VAR:SYMBOL=CPLA&amp;VAR:INDEX=0"}</definedName>
    <definedName name="_92__FDSAUDITLINK__" localSheetId="7" hidden="1">{"fdsup://directions/FAT Viewer?action=UPDATE&amp;creator=factset&amp;DYN_ARGS=TRUE&amp;DOC_NAME=FAT:FQL_AUDITING_CLIENT_TEMPLATE.FAT&amp;display_string=Audit&amp;VAR:KEY=KTCVWVCXSP&amp;VAR:QUERY=RkZfTkVUX0lOQyhBTk4sMCk=&amp;WINDOW=FIRST_POPUP&amp;HEIGHT=450&amp;WIDTH=450&amp;START_MAXIMIZED=FALS","E&amp;VAR:CALENDAR=US&amp;VAR:SYMBOL=COCO&amp;VAR:INDEX=0"}</definedName>
    <definedName name="_92__FDSAUDITLINK__" hidden="1">{"fdsup://directions/FAT Viewer?action=UPDATE&amp;creator=factset&amp;DYN_ARGS=TRUE&amp;DOC_NAME=FAT:FQL_AUDITING_CLIENT_TEMPLATE.FAT&amp;display_string=Audit&amp;VAR:KEY=KTCVWVCXSP&amp;VAR:QUERY=RkZfTkVUX0lOQyhBTk4sMCk=&amp;WINDOW=FIRST_POPUP&amp;HEIGHT=450&amp;WIDTH=450&amp;START_MAXIMIZED=FALS","E&amp;VAR:CALENDAR=US&amp;VAR:SYMBOL=COCO&amp;VAR:INDEX=0"}</definedName>
    <definedName name="_93__FDSAUDITLINK__" localSheetId="7" hidden="1">{"fdsup://directions/FAT Viewer?action=UPDATE&amp;creator=factset&amp;DYN_ARGS=TRUE&amp;DOC_NAME=FAT:FQL_AUDITING_CLIENT_TEMPLATE.FAT&amp;display_string=Audit&amp;VAR:KEY=EFKFOZQBKX&amp;VAR:QUERY=RkZfRUJJVERBX09QRVIoQU5OLDAp&amp;WINDOW=FIRST_POPUP&amp;HEIGHT=450&amp;WIDTH=450&amp;START_MAXIMIZED=","FALSE&amp;VAR:CALENDAR=US&amp;VAR:SYMBOL=CECO&amp;VAR:INDEX=0"}</definedName>
    <definedName name="_93__FDSAUDITLINK__" hidden="1">{"fdsup://directions/FAT Viewer?action=UPDATE&amp;creator=factset&amp;DYN_ARGS=TRUE&amp;DOC_NAME=FAT:FQL_AUDITING_CLIENT_TEMPLATE.FAT&amp;display_string=Audit&amp;VAR:KEY=EFKFOZQBKX&amp;VAR:QUERY=RkZfRUJJVERBX09QRVIoQU5OLDAp&amp;WINDOW=FIRST_POPUP&amp;HEIGHT=450&amp;WIDTH=450&amp;START_MAXIMIZED=","FALSE&amp;VAR:CALENDAR=US&amp;VAR:SYMBOL=CECO&amp;VAR:INDEX=0"}</definedName>
    <definedName name="_94__FDSAUDITLINK__" localSheetId="7" hidden="1">{"fdsup://directions/FAT Viewer?action=UPDATE&amp;creator=factset&amp;DYN_ARGS=TRUE&amp;DOC_NAME=FAT:FQL_AUDITING_CLIENT_TEMPLATE.FAT&amp;display_string=Audit&amp;VAR:KEY=OZKRUNWHIL&amp;VAR:QUERY=RkZfRUJJVERBX09QRVIoQU5OLDAp&amp;WINDOW=FIRST_POPUP&amp;HEIGHT=450&amp;WIDTH=450&amp;START_MAXIMIZED=","FALSE&amp;VAR:CALENDAR=US&amp;VAR:SYMBOL=BPI&amp;VAR:INDEX=0"}</definedName>
    <definedName name="_94__FDSAUDITLINK__" hidden="1">{"fdsup://directions/FAT Viewer?action=UPDATE&amp;creator=factset&amp;DYN_ARGS=TRUE&amp;DOC_NAME=FAT:FQL_AUDITING_CLIENT_TEMPLATE.FAT&amp;display_string=Audit&amp;VAR:KEY=OZKRUNWHIL&amp;VAR:QUERY=RkZfRUJJVERBX09QRVIoQU5OLDAp&amp;WINDOW=FIRST_POPUP&amp;HEIGHT=450&amp;WIDTH=450&amp;START_MAXIMIZED=","FALSE&amp;VAR:CALENDAR=US&amp;VAR:SYMBOL=BPI&amp;VAR:INDEX=0"}</definedName>
    <definedName name="_95__FDSAUDITLINK__" localSheetId="7" hidden="1">{"fdsup://directions/FAT Viewer?action=UPDATE&amp;creator=factset&amp;DYN_ARGS=TRUE&amp;DOC_NAME=FAT:FQL_AUDITING_CLIENT_TEMPLATE.FAT&amp;display_string=Audit&amp;VAR:KEY=QPUPARQXUX&amp;VAR:QUERY=RkZfRUJJVERBX09QRVIoQU5OLDAp&amp;WINDOW=FIRST_POPUP&amp;HEIGHT=450&amp;WIDTH=450&amp;START_MAXIMIZED=","FALSE&amp;VAR:CALENDAR=US&amp;VAR:SYMBOL=APOL&amp;VAR:INDEX=0"}</definedName>
    <definedName name="_95__FDSAUDITLINK__" hidden="1">{"fdsup://directions/FAT Viewer?action=UPDATE&amp;creator=factset&amp;DYN_ARGS=TRUE&amp;DOC_NAME=FAT:FQL_AUDITING_CLIENT_TEMPLATE.FAT&amp;display_string=Audit&amp;VAR:KEY=QPUPARQXUX&amp;VAR:QUERY=RkZfRUJJVERBX09QRVIoQU5OLDAp&amp;WINDOW=FIRST_POPUP&amp;HEIGHT=450&amp;WIDTH=450&amp;START_MAXIMIZED=","FALSE&amp;VAR:CALENDAR=US&amp;VAR:SYMBOL=APOL&amp;VAR:INDEX=0"}</definedName>
    <definedName name="_96__FDSAUDITLINK__" localSheetId="7" hidden="1">{"fdsup://directions/FAT Viewer?action=UPDATE&amp;creator=factset&amp;DYN_ARGS=TRUE&amp;DOC_NAME=FAT:FQL_AUDITING_CLIENT_TEMPLATE.FAT&amp;display_string=Audit&amp;VAR:KEY=UNOBIVMNGP&amp;VAR:QUERY=RkZfRUJJVERBX09QRVIoQU5OLDAp&amp;WINDOW=FIRST_POPUP&amp;HEIGHT=450&amp;WIDTH=450&amp;START_MAXIMIZED=","FALSE&amp;VAR:CALENDAR=US&amp;VAR:SYMBOL=APEI&amp;VAR:INDEX=0"}</definedName>
    <definedName name="_96__FDSAUDITLINK__" hidden="1">{"fdsup://directions/FAT Viewer?action=UPDATE&amp;creator=factset&amp;DYN_ARGS=TRUE&amp;DOC_NAME=FAT:FQL_AUDITING_CLIENT_TEMPLATE.FAT&amp;display_string=Audit&amp;VAR:KEY=UNOBIVMNGP&amp;VAR:QUERY=RkZfRUJJVERBX09QRVIoQU5OLDAp&amp;WINDOW=FIRST_POPUP&amp;HEIGHT=450&amp;WIDTH=450&amp;START_MAXIMIZED=","FALSE&amp;VAR:CALENDAR=US&amp;VAR:SYMBOL=APEI&amp;VAR:INDEX=0"}</definedName>
    <definedName name="_97__FDSAUDITLINK__" localSheetId="7" hidden="1">{"fdsup://Directions/FactSet Auditing Viewer?action=AUDIT_VALUE&amp;DB=129&amp;ID1=86323610&amp;VALUEID=01001&amp;SDATE=2011&amp;PERIODTYPE=ANN_STD&amp;SCFT=3&amp;window=popup_no_bar&amp;width=385&amp;height=120&amp;START_MAXIMIZED=FALSE&amp;creator=factset&amp;display_string=Audit"}</definedName>
    <definedName name="_97__FDSAUDITLINK__" hidden="1">{"fdsup://Directions/FactSet Auditing Viewer?action=AUDIT_VALUE&amp;DB=129&amp;ID1=86323610&amp;VALUEID=01001&amp;SDATE=2011&amp;PERIODTYPE=ANN_STD&amp;SCFT=3&amp;window=popup_no_bar&amp;width=385&amp;height=120&amp;START_MAXIMIZED=FALSE&amp;creator=factset&amp;display_string=Audit"}</definedName>
    <definedName name="_98__FDSAUDITLINK__" localSheetId="7" hidden="1">{"fdsup://directions/FAT Viewer?action=UPDATE&amp;creator=factset&amp;DYN_ARGS=TRUE&amp;DOC_NAME=FAT:FQL_AUDITING_CLIENT_TEMPLATE.FAT&amp;display_string=Audit&amp;VAR:KEY=QTSVONSRIP&amp;VAR:QUERY=RkZfRUJJVERBX09QRVIoQU5OLDAp&amp;WINDOW=FIRST_POPUP&amp;HEIGHT=450&amp;WIDTH=450&amp;START_MAXIMIZED=","FALSE&amp;VAR:CALENDAR=US&amp;VAR:SYMBOL=STRA&amp;VAR:INDEX=0"}</definedName>
    <definedName name="_98__FDSAUDITLINK__" hidden="1">{"fdsup://directions/FAT Viewer?action=UPDATE&amp;creator=factset&amp;DYN_ARGS=TRUE&amp;DOC_NAME=FAT:FQL_AUDITING_CLIENT_TEMPLATE.FAT&amp;display_string=Audit&amp;VAR:KEY=QTSVONSRIP&amp;VAR:QUERY=RkZfRUJJVERBX09QRVIoQU5OLDAp&amp;WINDOW=FIRST_POPUP&amp;HEIGHT=450&amp;WIDTH=450&amp;START_MAXIMIZED=","FALSE&amp;VAR:CALENDAR=US&amp;VAR:SYMBOL=STRA&amp;VAR:INDEX=0"}</definedName>
    <definedName name="_99__FDSAUDITLINK__" localSheetId="7" hidden="1">{"fdsup://directions/FAT Viewer?action=UPDATE&amp;creator=factset&amp;DYN_ARGS=TRUE&amp;DOC_NAME=FAT:FQL_AUDITING_CLIENT_TEMPLATE.FAT&amp;display_string=Audit&amp;VAR:KEY=INYXYJIPEV&amp;VAR:QUERY=RkZfTkVUX0lOQyhBTk4sMCk=&amp;WINDOW=FIRST_POPUP&amp;HEIGHT=450&amp;WIDTH=450&amp;START_MAXIMIZED=FALS","E&amp;VAR:CALENDAR=US&amp;VAR:SYMBOL=STRA&amp;VAR:INDEX=0"}</definedName>
    <definedName name="_99__FDSAUDITLINK__" hidden="1">{"fdsup://directions/FAT Viewer?action=UPDATE&amp;creator=factset&amp;DYN_ARGS=TRUE&amp;DOC_NAME=FAT:FQL_AUDITING_CLIENT_TEMPLATE.FAT&amp;display_string=Audit&amp;VAR:KEY=INYXYJIPEV&amp;VAR:QUERY=RkZfTkVUX0lOQyhBTk4sMCk=&amp;WINDOW=FIRST_POPUP&amp;HEIGHT=450&amp;WIDTH=450&amp;START_MAXIMIZED=FALS","E&amp;VAR:CALENDAR=US&amp;VAR:SYMBOL=STRA&amp;VAR:INDEX=0"}</definedName>
    <definedName name="_9F" hidden="1">#REF!</definedName>
    <definedName name="_a1" localSheetId="7" hidden="1">{"cashflow",#N/A,FALSE,"CASHFLOW "}</definedName>
    <definedName name="_a1" localSheetId="19" hidden="1">{"'Sheet1'!$L$16"}</definedName>
    <definedName name="_a1" localSheetId="17" hidden="1">{"'Sheet1'!$L$16"}</definedName>
    <definedName name="_a1" localSheetId="16" hidden="1">{"'Sheet1'!$L$16"}</definedName>
    <definedName name="_a1" localSheetId="0" hidden="1">{"cashflow",#N/A,FALSE,"CASHFLOW "}</definedName>
    <definedName name="_a1" hidden="1">{"cashflow",#N/A,FALSE,"CASHFLOW "}</definedName>
    <definedName name="_a1_1" localSheetId="7" hidden="1">{"'Sheet1'!$L$16"}</definedName>
    <definedName name="_a1_1" hidden="1">{"'Sheet1'!$L$16"}</definedName>
    <definedName name="_a1_1_1" localSheetId="7" hidden="1">{"'Sheet1'!$L$16"}</definedName>
    <definedName name="_a1_1_1" hidden="1">{"'Sheet1'!$L$16"}</definedName>
    <definedName name="_a1_1_1_1" localSheetId="7" hidden="1">{"'Sheet1'!$L$16"}</definedName>
    <definedName name="_a1_1_1_1" hidden="1">{"'Sheet1'!$L$16"}</definedName>
    <definedName name="_a1_1_1_1_1" localSheetId="7" hidden="1">{"'Sheet1'!$L$16"}</definedName>
    <definedName name="_a1_1_1_1_1" hidden="1">{"'Sheet1'!$L$16"}</definedName>
    <definedName name="_a1_1_1_1_1_1" localSheetId="7" hidden="1">{"'Sheet1'!$L$16"}</definedName>
    <definedName name="_a1_1_1_1_1_1" hidden="1">{"'Sheet1'!$L$16"}</definedName>
    <definedName name="_a1_1_1_1_1_2" localSheetId="7" hidden="1">{"'Sheet1'!$L$16"}</definedName>
    <definedName name="_a1_1_1_1_1_2" hidden="1">{"'Sheet1'!$L$16"}</definedName>
    <definedName name="_a1_1_1_1_2" localSheetId="7" hidden="1">{"'Sheet1'!$L$16"}</definedName>
    <definedName name="_a1_1_1_1_2" hidden="1">{"'Sheet1'!$L$16"}</definedName>
    <definedName name="_a1_1_1_1_3" localSheetId="7" hidden="1">{"'Sheet1'!$L$16"}</definedName>
    <definedName name="_a1_1_1_1_3" hidden="1">{"'Sheet1'!$L$16"}</definedName>
    <definedName name="_a1_1_1_2" localSheetId="7" hidden="1">{"'Sheet1'!$L$16"}</definedName>
    <definedName name="_a1_1_1_2" hidden="1">{"'Sheet1'!$L$16"}</definedName>
    <definedName name="_a1_1_1_2_1" localSheetId="7" hidden="1">{"'Sheet1'!$L$16"}</definedName>
    <definedName name="_a1_1_1_2_1" hidden="1">{"'Sheet1'!$L$16"}</definedName>
    <definedName name="_a1_1_1_2_2" localSheetId="7" hidden="1">{"'Sheet1'!$L$16"}</definedName>
    <definedName name="_a1_1_1_2_2" hidden="1">{"'Sheet1'!$L$16"}</definedName>
    <definedName name="_a1_1_1_3" localSheetId="7" hidden="1">{"'Sheet1'!$L$16"}</definedName>
    <definedName name="_a1_1_1_3" hidden="1">{"'Sheet1'!$L$16"}</definedName>
    <definedName name="_a1_1_1_3_1" localSheetId="7" hidden="1">{"'Sheet1'!$L$16"}</definedName>
    <definedName name="_a1_1_1_3_1" hidden="1">{"'Sheet1'!$L$16"}</definedName>
    <definedName name="_a1_1_1_3_2" localSheetId="7" hidden="1">{"'Sheet1'!$L$16"}</definedName>
    <definedName name="_a1_1_1_3_2" hidden="1">{"'Sheet1'!$L$16"}</definedName>
    <definedName name="_a1_1_1_4" localSheetId="7" hidden="1">{"'Sheet1'!$L$16"}</definedName>
    <definedName name="_a1_1_1_4" hidden="1">{"'Sheet1'!$L$16"}</definedName>
    <definedName name="_a1_1_1_5" localSheetId="7" hidden="1">{"'Sheet1'!$L$16"}</definedName>
    <definedName name="_a1_1_1_5" hidden="1">{"'Sheet1'!$L$16"}</definedName>
    <definedName name="_a1_1_2" localSheetId="7" hidden="1">{"'Sheet1'!$L$16"}</definedName>
    <definedName name="_a1_1_2" hidden="1">{"'Sheet1'!$L$16"}</definedName>
    <definedName name="_a1_1_2_1" localSheetId="7" hidden="1">{"'Sheet1'!$L$16"}</definedName>
    <definedName name="_a1_1_2_1" hidden="1">{"'Sheet1'!$L$16"}</definedName>
    <definedName name="_a1_1_2_2" localSheetId="7" hidden="1">{"'Sheet1'!$L$16"}</definedName>
    <definedName name="_a1_1_2_2" hidden="1">{"'Sheet1'!$L$16"}</definedName>
    <definedName name="_a1_1_3" localSheetId="7" hidden="1">{"'Sheet1'!$L$16"}</definedName>
    <definedName name="_a1_1_3" hidden="1">{"'Sheet1'!$L$16"}</definedName>
    <definedName name="_a1_1_3_1" localSheetId="7" hidden="1">{"'Sheet1'!$L$16"}</definedName>
    <definedName name="_a1_1_3_1" hidden="1">{"'Sheet1'!$L$16"}</definedName>
    <definedName name="_a1_1_3_2" localSheetId="7" hidden="1">{"'Sheet1'!$L$16"}</definedName>
    <definedName name="_a1_1_3_2" hidden="1">{"'Sheet1'!$L$16"}</definedName>
    <definedName name="_a1_1_4" localSheetId="7" hidden="1">{"'Sheet1'!$L$16"}</definedName>
    <definedName name="_a1_1_4" hidden="1">{"'Sheet1'!$L$16"}</definedName>
    <definedName name="_a1_1_5" localSheetId="7" hidden="1">{"'Sheet1'!$L$16"}</definedName>
    <definedName name="_a1_1_5" hidden="1">{"'Sheet1'!$L$16"}</definedName>
    <definedName name="_a1_2" localSheetId="7" hidden="1">{"'Sheet1'!$L$16"}</definedName>
    <definedName name="_a1_2" hidden="1">{"'Sheet1'!$L$16"}</definedName>
    <definedName name="_a1_2_1" localSheetId="7" hidden="1">{"'Sheet1'!$L$16"}</definedName>
    <definedName name="_a1_2_1" hidden="1">{"'Sheet1'!$L$16"}</definedName>
    <definedName name="_a1_2_2" localSheetId="7" hidden="1">{"'Sheet1'!$L$16"}</definedName>
    <definedName name="_a1_2_2" hidden="1">{"'Sheet1'!$L$16"}</definedName>
    <definedName name="_a1_3" localSheetId="7" hidden="1">{"'Sheet1'!$L$16"}</definedName>
    <definedName name="_a1_3" hidden="1">{"'Sheet1'!$L$16"}</definedName>
    <definedName name="_a1_3_1" localSheetId="7" hidden="1">{"'Sheet1'!$L$16"}</definedName>
    <definedName name="_a1_3_1" hidden="1">{"'Sheet1'!$L$16"}</definedName>
    <definedName name="_a1_3_2" localSheetId="7" hidden="1">{"'Sheet1'!$L$16"}</definedName>
    <definedName name="_a1_3_2" hidden="1">{"'Sheet1'!$L$16"}</definedName>
    <definedName name="_a1_4" localSheetId="7" hidden="1">{"'Sheet1'!$L$16"}</definedName>
    <definedName name="_a1_4" hidden="1">{"'Sheet1'!$L$16"}</definedName>
    <definedName name="_a1_4_1" localSheetId="7" hidden="1">{"'Sheet1'!$L$16"}</definedName>
    <definedName name="_a1_4_1" hidden="1">{"'Sheet1'!$L$16"}</definedName>
    <definedName name="_a1_4_2" localSheetId="7" hidden="1">{"'Sheet1'!$L$16"}</definedName>
    <definedName name="_a1_4_2" hidden="1">{"'Sheet1'!$L$16"}</definedName>
    <definedName name="_a1_5" localSheetId="7" hidden="1">{"'Sheet1'!$L$16"}</definedName>
    <definedName name="_a1_5" hidden="1">{"'Sheet1'!$L$16"}</definedName>
    <definedName name="_a1_5_1" localSheetId="7" hidden="1">{"'Sheet1'!$L$16"}</definedName>
    <definedName name="_a1_5_1" hidden="1">{"'Sheet1'!$L$16"}</definedName>
    <definedName name="_a1_5_2" localSheetId="7" hidden="1">{"'Sheet1'!$L$16"}</definedName>
    <definedName name="_a1_5_2" hidden="1">{"'Sheet1'!$L$16"}</definedName>
    <definedName name="_a10" localSheetId="7" hidden="1">{"sales",#N/A,FALSE,"SALES"}</definedName>
    <definedName name="_a10" localSheetId="0" hidden="1">{"sales",#N/A,FALSE,"SALES"}</definedName>
    <definedName name="_a10" hidden="1">{"sales",#N/A,FALSE,"SALES"}</definedName>
    <definedName name="_a100000001" localSheetId="7" hidden="1">{"hilight3",#N/A,FALSE,"HILIGHT3"}</definedName>
    <definedName name="_a100000001" hidden="1">{"hilight3",#N/A,FALSE,"HILIGHT3"}</definedName>
    <definedName name="_a11" localSheetId="7" hidden="1">{"'Sheet1'!$L$16"}</definedName>
    <definedName name="_a11" localSheetId="0" hidden="1">{"sales",#N/A,FALSE,"SALES"}</definedName>
    <definedName name="_a11" hidden="1">{"'Sheet1'!$L$16"}</definedName>
    <definedName name="_a12" localSheetId="7" hidden="1">{"'Sheet1'!$L$16"}</definedName>
    <definedName name="_a12" hidden="1">{"'Sheet1'!$L$16"}</definedName>
    <definedName name="_A123" hidden="1">#REF!</definedName>
    <definedName name="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_1" localSheetId="7" hidden="1">{"Offgrid",#N/A,FALSE,"OFFGRID";"Region",#N/A,FALSE,"REGION";"Offgrid -2",#N/A,FALSE,"OFFGRID";"WTP",#N/A,FALSE,"WTP";"WTP -2",#N/A,FALSE,"WTP";"Project",#N/A,FALSE,"PROJECT";"Summary -2",#N/A,FALSE,"SUMMARY"}</definedName>
    <definedName name="_a129_1" hidden="1">{"Offgrid",#N/A,FALSE,"OFFGRID";"Region",#N/A,FALSE,"REGION";"Offgrid -2",#N/A,FALSE,"OFFGRID";"WTP",#N/A,FALSE,"WTP";"WTP -2",#N/A,FALSE,"WTP";"Project",#N/A,FALSE,"PROJECT";"Summary -2",#N/A,FALSE,"SUMMARY"}</definedName>
    <definedName name="_a129_2" localSheetId="7" hidden="1">{"Offgrid",#N/A,FALSE,"OFFGRID";"Region",#N/A,FALSE,"REGION";"Offgrid -2",#N/A,FALSE,"OFFGRID";"WTP",#N/A,FALSE,"WTP";"WTP -2",#N/A,FALSE,"WTP";"Project",#N/A,FALSE,"PROJECT";"Summary -2",#N/A,FALSE,"SUMMARY"}</definedName>
    <definedName name="_a129_2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30_1" localSheetId="7" hidden="1">{"Offgrid",#N/A,FALSE,"OFFGRID";"Region",#N/A,FALSE,"REGION";"Offgrid -2",#N/A,FALSE,"OFFGRID";"WTP",#N/A,FALSE,"WTP";"WTP -2",#N/A,FALSE,"WTP";"Project",#N/A,FALSE,"PROJECT";"Summary -2",#N/A,FALSE,"SUMMARY"}</definedName>
    <definedName name="_a130_1" hidden="1">{"Offgrid",#N/A,FALSE,"OFFGRID";"Region",#N/A,FALSE,"REGION";"Offgrid -2",#N/A,FALSE,"OFFGRID";"WTP",#N/A,FALSE,"WTP";"WTP -2",#N/A,FALSE,"WTP";"Project",#N/A,FALSE,"PROJECT";"Summary -2",#N/A,FALSE,"SUMMARY"}</definedName>
    <definedName name="_a130_2" localSheetId="7" hidden="1">{"Offgrid",#N/A,FALSE,"OFFGRID";"Region",#N/A,FALSE,"REGION";"Offgrid -2",#N/A,FALSE,"OFFGRID";"WTP",#N/A,FALSE,"WTP";"WTP -2",#N/A,FALSE,"WTP";"Project",#N/A,FALSE,"PROJECT";"Summary -2",#N/A,FALSE,"SUMMARY"}</definedName>
    <definedName name="_a130_2" hidden="1">{"Offgrid",#N/A,FALSE,"OFFGRID";"Region",#N/A,FALSE,"REGION";"Offgrid -2",#N/A,FALSE,"OFFGRID";"WTP",#N/A,FALSE,"WTP";"WTP -2",#N/A,FALSE,"WTP";"Project",#N/A,FALSE,"PROJECT";"Summary -2",#N/A,FALSE,"SUMMARY"}</definedName>
    <definedName name="_a133" localSheetId="7" hidden="1">{"revable",#N/A,FALSE,"REVABLE"}</definedName>
    <definedName name="_a133" hidden="1">{"revable",#N/A,FALSE,"REVABLE"}</definedName>
    <definedName name="_a14" localSheetId="7" hidden="1">{"TAG1AGMS",#N/A,FALSE,"TAG 1A"}</definedName>
    <definedName name="_a14" hidden="1">{"TAG1AGMS",#N/A,FALSE,"TAG 1A"}</definedName>
    <definedName name="_a15" localSheetId="7" hidden="1">{"weichwaren",#N/A,FALSE,"Liste 1";"hartwaren",#N/A,FALSE,"Liste 1";"food",#N/A,FALSE,"Liste 1";"fleisch",#N/A,FALSE,"Liste 1"}</definedName>
    <definedName name="_a15" hidden="1">{"weichwaren",#N/A,FALSE,"Liste 1";"hartwaren",#N/A,FALSE,"Liste 1";"food",#N/A,FALSE,"Liste 1";"fleisch",#N/A,FALSE,"Liste 1"}</definedName>
    <definedName name="_a16" localSheetId="7" hidden="1">{"weichwaren",#N/A,FALSE,"Liste 1";"hartwaren",#N/A,FALSE,"Liste 1";"food",#N/A,FALSE,"Liste 1";"fleisch",#N/A,FALSE,"Liste 1"}</definedName>
    <definedName name="_a16" hidden="1">{"weichwaren",#N/A,FALSE,"Liste 1";"hartwaren",#N/A,FALSE,"Liste 1";"food",#N/A,FALSE,"Liste 1";"fleisch",#N/A,FALSE,"Liste 1"}</definedName>
    <definedName name="_a17" localSheetId="7" hidden="1">{"TAG1AGMS",#N/A,FALSE,"TAG 1A"}</definedName>
    <definedName name="_a17" hidden="1">{"TAG1AGMS",#N/A,FALSE,"TAG 1A"}</definedName>
    <definedName name="_a18" localSheetId="7" hidden="1">{"Tages_D",#N/A,FALSE,"Tagesbericht";"Tages_PL",#N/A,FALSE,"Tagesbericht"}</definedName>
    <definedName name="_a18" hidden="1">{"Tages_D",#N/A,FALSE,"Tagesbericht";"Tages_PL",#N/A,FALSE,"Tagesbericht"}</definedName>
    <definedName name="_a19" localSheetId="7" hidden="1">{"fleisch",#N/A,FALSE,"WG HK";"food",#N/A,FALSE,"WG HK";"hartwaren",#N/A,FALSE,"WG HK";"weichwaren",#N/A,FALSE,"WG HK"}</definedName>
    <definedName name="_a19" hidden="1">{"fleisch",#N/A,FALSE,"WG HK";"food",#N/A,FALSE,"WG HK";"hartwaren",#N/A,FALSE,"WG HK";"weichwaren",#N/A,FALSE,"WG HK"}</definedName>
    <definedName name="_a2" localSheetId="7" hidden="1">{"hilight1",#N/A,FALSE,"HILIGHT1"}</definedName>
    <definedName name="_a2" localSheetId="19" hidden="1">{"'Sheet1'!$L$16"}</definedName>
    <definedName name="_a2" localSheetId="17" hidden="1">{"'Sheet1'!$L$16"}</definedName>
    <definedName name="_a2" localSheetId="16" hidden="1">{"'Sheet1'!$L$16"}</definedName>
    <definedName name="_a2" localSheetId="0" hidden="1">{"hilight1",#N/A,FALSE,"HILIGHT1"}</definedName>
    <definedName name="_a2" hidden="1">{"hilight1",#N/A,FALSE,"HILIGHT1"}</definedName>
    <definedName name="_a3" localSheetId="7" hidden="1">{"hilight2",#N/A,FALSE,"HILIGHT2"}</definedName>
    <definedName name="_a3" localSheetId="0" hidden="1">{"hilight2",#N/A,FALSE,"HILIGHT2"}</definedName>
    <definedName name="_a3" hidden="1">{"hilight2",#N/A,FALSE,"HILIGHT2"}</definedName>
    <definedName name="_a33" localSheetId="7" hidden="1">{"fleisch",#N/A,FALSE,"WG HK";"food",#N/A,FALSE,"WG HK";"hartwaren",#N/A,FALSE,"WG HK";"weichwaren",#N/A,FALSE,"WG HK"}</definedName>
    <definedName name="_a33" hidden="1">{"fleisch",#N/A,FALSE,"WG HK";"food",#N/A,FALSE,"WG HK";"hartwaren",#N/A,FALSE,"WG HK";"weichwaren",#N/A,FALSE,"WG HK"}</definedName>
    <definedName name="_a4" localSheetId="7" hidden="1">{"hilight3",#N/A,FALSE,"HILIGHT3"}</definedName>
    <definedName name="_a4" localSheetId="0" hidden="1">{"hilight3",#N/A,FALSE,"HILIGHT3"}</definedName>
    <definedName name="_a4" hidden="1">{"hilight3",#N/A,FALSE,"HILIGHT3"}</definedName>
    <definedName name="_a45" hidden="1">#REF!</definedName>
    <definedName name="_a5" localSheetId="7" hidden="1">{"income",#N/A,FALSE,"INCOME"}</definedName>
    <definedName name="_a5" localSheetId="0" hidden="1">{"income",#N/A,FALSE,"INCOME"}</definedName>
    <definedName name="_a5" hidden="1">{"income",#N/A,FALSE,"INCOME"}</definedName>
    <definedName name="_a51" localSheetId="7" hidden="1">{"income",#N/A,FALSE,"INCOME"}</definedName>
    <definedName name="_a51" hidden="1">{"income",#N/A,FALSE,"INCOME"}</definedName>
    <definedName name="_a55" localSheetId="7" hidden="1">{"Tages_D",#N/A,FALSE,"Tagesbericht";"Tages_PL",#N/A,FALSE,"Tagesbericht"}</definedName>
    <definedName name="_a55" hidden="1">{"Tages_D",#N/A,FALSE,"Tagesbericht";"Tages_PL",#N/A,FALSE,"Tagesbericht"}</definedName>
    <definedName name="_a6" localSheetId="7" hidden="1">{"index",#N/A,FALSE,"INDEX"}</definedName>
    <definedName name="_a6" localSheetId="0" hidden="1">{"index",#N/A,FALSE,"INDEX"}</definedName>
    <definedName name="_a6" hidden="1">{"index",#N/A,FALSE,"INDEX"}</definedName>
    <definedName name="_a66" localSheetId="7" hidden="1">{"TAG1AGMS",#N/A,FALSE,"TAG 1A"}</definedName>
    <definedName name="_a66" hidden="1">{"TAG1AGMS",#N/A,FALSE,"TAG 1A"}</definedName>
    <definedName name="_a7" localSheetId="7" hidden="1">{"PRINT_EST",#N/A,FALSE,"ESTMON"}</definedName>
    <definedName name="_a7" localSheetId="0" hidden="1">{"PRINT_EST",#N/A,FALSE,"ESTMON"}</definedName>
    <definedName name="_a7" hidden="1">{"PRINT_EST",#N/A,FALSE,"ESTMON"}</definedName>
    <definedName name="_a8" localSheetId="7" hidden="1">{"revsale",#N/A,FALSE,"REV-ยุพดี"}</definedName>
    <definedName name="_a8" localSheetId="0" hidden="1">{"revsale",#N/A,FALSE,"REV-ยุพดี"}</definedName>
    <definedName name="_a8" hidden="1">{"revsale",#N/A,FALSE,"REV-ยุพดี"}</definedName>
    <definedName name="_a9" localSheetId="7" hidden="1">{"revable",#N/A,FALSE,"REVABLE"}</definedName>
    <definedName name="_a9" localSheetId="0" hidden="1">{"revable",#N/A,FALSE,"REVABLE"}</definedName>
    <definedName name="_a9" hidden="1">{"revable",#N/A,FALSE,"REVABLE"}</definedName>
    <definedName name="_a99" localSheetId="7" hidden="1">{"revable",#N/A,FALSE,"REVABLE"}</definedName>
    <definedName name="_a99" hidden="1">{"revable",#N/A,FALSE,"REVABLE"}</definedName>
    <definedName name="_aa1" localSheetId="7" hidden="1">{"cashflow",#N/A,FALSE,"CASHFLOW "}</definedName>
    <definedName name="_aa1" localSheetId="0" hidden="1">{"cashflow",#N/A,FALSE,"CASHFLOW "}</definedName>
    <definedName name="_aa1" hidden="1">{"cashflow",#N/A,FALSE,"CASHFLOW "}</definedName>
    <definedName name="_aa22" localSheetId="7" hidden="1">{"Tages_D",#N/A,FALSE,"Tagesbericht";"Tages_PL",#N/A,FALSE,"Tagesbericht"}</definedName>
    <definedName name="_aa22" hidden="1">{"Tages_D",#N/A,FALSE,"Tagesbericht";"Tages_PL",#N/A,FALSE,"Tagesbericht"}</definedName>
    <definedName name="_ABC1" localSheetId="7" hidden="1">{"'Sheet1'!$L$16"}</definedName>
    <definedName name="_ABC1" hidden="1">{"'Sheet1'!$L$16"}</definedName>
    <definedName name="_AL2" localSheetId="7" hidden="1">{#N/A,#N/A,FALSE,"Chi tiÆt"}</definedName>
    <definedName name="_AL2" hidden="1">{#N/A,#N/A,FALSE,"Chi tiÆt"}</definedName>
    <definedName name="_all1" hidden="1">#N/A</definedName>
    <definedName name="_AMO_ContentDefinition_467123702" hidden="1">"'Partitions:5'"</definedName>
    <definedName name="_AMO_ContentDefinition_467123702.0" hidden="1">"'&lt;ContentDefinition name=""SASMain:CFCPUB.RETURN"" rsid=""467123702"" type=""PivotTable"" format=""REPORTXML"" imgfmt=""ACTIVEX"" created=""02/10/2009 14:46:12"" modifed=""02/10/2009 17:11:27"" user="" "" apply=""False"" thread=""BACKGROUND"" css=""C:\'"</definedName>
    <definedName name="_AMO_ContentDefinition_467123702.1" hidden="1">"'Program Files\SAS\Shared Files\BIClientStyles\AMODefault.css"" range=""SASMain_CFCPUB_RETURN"" auto=""False"" rdc=""False"" mig=""False"" xTime=""00:00:00.0156254"" rTime=""00:00:06.4064140"" bgnew=""False"" nFmt=""False"" grphSet=""False"" imgY=""'"</definedName>
    <definedName name="_AMO_ContentDefinition_467123702.2" hidden="1">"'0"" imgX=""0""&gt;_x000D_
  &lt;files /&gt;_x000D_
  &lt;param n=""DisplayName"" v=""SASMain:CFCPUB.RETURN"" /&gt;_x000D_
  &lt;param n=""AMO_Version"" v=""2.1"" /&gt;_x000D_
  &lt;param n=""NamedRange"" v=""_AMO_SingleObject_467123702_PivotTable_467123702"" /&gt;_x000D_
  &lt;param n=""DataSourceType"" v=""S'"</definedName>
    <definedName name="_AMO_ContentDefinition_467123702.3" hidden="1">"'AS DATASET"" /&gt;_x000D_
  &lt;param n=""DataSource"" v=""&amp;lt;SasDataSource Version=&amp;quot;2.1&amp;quot; Type=&amp;quot;SAS.Servers.Dataset&amp;quot; Svr=&amp;quot;SASMain&amp;quot; Lib=&amp;quot;CFCPUB&amp;quot; UseLbls=&amp;quot;true&amp;quot; ColSelFlg=&amp;quot;0&amp;quot; Name=&amp;quot;RETURN&amp;quot; /&amp;gt'"</definedName>
    <definedName name="_AMO_ContentDefinition_467123702.4" hidden="1">"';"" /&gt;_x000D_
  &lt;param n=""ServerName"" v=""SASMain"" /&gt;_x000D_
  &lt;param n=""SASFilter"" v="""" /&gt;_x000D_
  &lt;param n=""ClassName"" v=""SAS.OfficeAddin.PivotTable"" /&gt;_x000D_
&lt;/ContentDefinition&gt;'"</definedName>
    <definedName name="_AMO_ContentLocation_467123702_PivotTable_467123702" hidden="1">"'&lt;ContentLocation path=""467123702"" rsid=""467123702"" tag=""PivotTable"" fid=""0"" /&gt;'"</definedName>
    <definedName name="_AMO_RefreshMultipleList" hidden="1">"'467123702'"</definedName>
    <definedName name="_AMO_XmlVersion" hidden="1">"'1'"</definedName>
    <definedName name="_apr2" localSheetId="7" hidden="1">{"'Model'!$A$1:$N$53"}</definedName>
    <definedName name="_apr2" hidden="1">{"'Model'!$A$1:$N$53"}</definedName>
    <definedName name="_As1" hidden="1">#REF!</definedName>
    <definedName name="_b1" localSheetId="7" hidden="1">{"'Sheet1'!$L$16"}</definedName>
    <definedName name="_b1" hidden="1">{"'Sheet1'!$L$16"}</definedName>
    <definedName name="_b18" localSheetId="7" hidden="1">{"Tages_D",#N/A,FALSE,"Tagesbericht";"Tages_PL",#N/A,FALSE,"Tagesbericht"}</definedName>
    <definedName name="_b18" hidden="1">{"Tages_D",#N/A,FALSE,"Tagesbericht";"Tages_PL",#N/A,FALSE,"Tagesbericht"}</definedName>
    <definedName name="_b19" localSheetId="7" hidden="1">{"Tages_D",#N/A,FALSE,"Tagesbericht";"Tages_PL",#N/A,FALSE,"Tagesbericht"}</definedName>
    <definedName name="_b19" hidden="1">{"Tages_D",#N/A,FALSE,"Tagesbericht";"Tages_PL",#N/A,FALSE,"Tagesbericht"}</definedName>
    <definedName name="_b3" localSheetId="7" hidden="1">{"'Sheet1'!$L$16"}</definedName>
    <definedName name="_b3" hidden="1">{"'Sheet1'!$L$16"}</definedName>
    <definedName name="_b4" localSheetId="7" hidden="1">{"'Sheet1'!$L$16"}</definedName>
    <definedName name="_b4" hidden="1">{"'Sheet1'!$L$16"}</definedName>
    <definedName name="_b5" localSheetId="7" hidden="1">{"'Sheet1'!$L$16"}</definedName>
    <definedName name="_b5" hidden="1">{"'Sheet1'!$L$16"}</definedName>
    <definedName name="_b6" localSheetId="7" hidden="1">{"'Sheet1'!$L$16"}</definedName>
    <definedName name="_b6" hidden="1">{"'Sheet1'!$L$16"}</definedName>
    <definedName name="_b7" localSheetId="7" hidden="1">{#N/A,#N/A,FALSE,"Chi tiÆt"}</definedName>
    <definedName name="_b7" hidden="1">{#N/A,#N/A,FALSE,"Chi tiÆt"}</definedName>
    <definedName name="_BA2" localSheetId="7" hidden="1">{"'Sheet1'!$L$16"}</definedName>
    <definedName name="_BA2" hidden="1">{"'Sheet1'!$L$16"}</definedName>
    <definedName name="_bdm.0352AD5BC8974483AD8F758D81559C4B.edm" hidden="1">#REF!</definedName>
    <definedName name="_bdm.0BE42A9121A34DE0AF764B7834BA886D.edm" hidden="1">#REF!</definedName>
    <definedName name="_bdm.209F0E9536F5414ABE5B892B1B56C529.edm" hidden="1">#REF!</definedName>
    <definedName name="_bdm.45E597CDB27D4A5FBA9CE5456C380287.edm" hidden="1">#REF!</definedName>
    <definedName name="_bdm.48EC97D14FAC42A2B99E4822C97DC841.edm" hidden="1">#REF!</definedName>
    <definedName name="_bdm.5010A66FDA1D4A5C89B061EBD267E018.edm" hidden="1">#REF!</definedName>
    <definedName name="_bdm.52618411990543B6AE6F19B857D55497.edm" hidden="1">#REF!</definedName>
    <definedName name="_bdm.610AF287726E41BC8DAEECC0FD9475E5.edm" hidden="1">#REF!</definedName>
    <definedName name="_bdm.65E3A508ACE44FF2921CAA7350998681.edm" hidden="1">#REF!</definedName>
    <definedName name="_bdm.7C6426C1081C4B62AC192299F915DB1D.edm" hidden="1">#REF!</definedName>
    <definedName name="_bdm.810D9907712147CCB68C743A02D482F7.edm" hidden="1">#REF!</definedName>
    <definedName name="_bdm.8633481907C249E58E7B95159C3E558C.edm" hidden="1">#REF!</definedName>
    <definedName name="_bdm.93475E69206A4A71892E4C3FCA2D5D20.edm" hidden="1">#REF!</definedName>
    <definedName name="_bdm.BC73C1315733463ABA8F35CF36E670D2.edm" hidden="1">#REF!</definedName>
    <definedName name="_bdm.CAF676A2885E4D7F828214173307C888.edm" hidden="1">#REF!</definedName>
    <definedName name="_bdm.D943C822FB584D06891BAE17B2AC4204.edm" hidden="1">#REF!</definedName>
    <definedName name="_bdm.E7D4F600AEB946A6B094878EBFE48A39.edm" hidden="1">#REF!</definedName>
    <definedName name="_bdm.E9ECFCD50849415181B38A11E4A91DA5.edm" hidden="1">#REF!</definedName>
    <definedName name="_bdm.EA31AAC4224A49E08E71DB4B4EB2944E.edm" hidden="1">#REF!</definedName>
    <definedName name="_bdm.F4DFCF610F804F0EBC635163893E69C5.edm" hidden="1">#REF!</definedName>
    <definedName name="_bdm.FD064865F2C947EB9DE0109ABA7109FF.edm" hidden="1">#REF!</definedName>
    <definedName name="_bdm.tmp.edm" hidden="1">#REF!</definedName>
    <definedName name="_BEx2231" localSheetId="7" hidden="1">Stat Key #REF!</definedName>
    <definedName name="_BEx2231" hidden="1">Stat Key #REF!</definedName>
    <definedName name="_Bm2" localSheetId="7" hidden="1">{"'Sheet1'!$L$16"}</definedName>
    <definedName name="_Bm2" hidden="1">{"'Sheet1'!$L$16"}</definedName>
    <definedName name="_BQ22" localSheetId="7" hidden="1">{"'Sheet1'!$L$16"}</definedName>
    <definedName name="_BQ22" hidden="1">{"'Sheet1'!$L$16"}</definedName>
    <definedName name="_Builtin0" hidden="1">#REF!</definedName>
    <definedName name="_Builtin155" hidden="1">#N/A</definedName>
    <definedName name="_cad2" localSheetId="7" hidden="1">{#N/A,#N/A,TRUE,"BT M200 da 10x20"}</definedName>
    <definedName name="_cad2" localSheetId="19" hidden="1">{#N/A,#N/A,TRUE,"BT M200 da 10x20"}</definedName>
    <definedName name="_cad2" localSheetId="17" hidden="1">{#N/A,#N/A,TRUE,"BT M200 da 10x20"}</definedName>
    <definedName name="_cad2" localSheetId="16" hidden="1">{#N/A,#N/A,TRUE,"BT M200 da 10x20"}</definedName>
    <definedName name="_cad2" localSheetId="0" hidden="1">{#N/A,#N/A,TRUE,"BT M200 da 10x20"}</definedName>
    <definedName name="_cad2" hidden="1">{#N/A,#N/A,TRUE,"BT M200 da 10x20"}</definedName>
    <definedName name="_CD2" localSheetId="7" hidden="1">{"'Sheet1'!$L$16"}</definedName>
    <definedName name="_CD2" localSheetId="19" hidden="1">{"'Sheet1'!$L$16"}</definedName>
    <definedName name="_CD2" localSheetId="17" hidden="1">{"'Sheet1'!$L$16"}</definedName>
    <definedName name="_CD2" localSheetId="16" hidden="1">{"'Sheet1'!$L$16"}</definedName>
    <definedName name="_CD2" localSheetId="0" hidden="1">{"'Sheet1'!$L$16"}</definedName>
    <definedName name="_CD2" hidden="1">{"'Sheet1'!$L$16"}</definedName>
    <definedName name="_CLA2" localSheetId="7" hidden="1">{#N/A,#N/A,FALSE,"Sheet1"}</definedName>
    <definedName name="_CLA2" hidden="1">{#N/A,#N/A,FALSE,"Sheet1"}</definedName>
    <definedName name="_CLA22" localSheetId="7" hidden="1">{#N/A,#N/A,FALSE,"Sheet1"}</definedName>
    <definedName name="_CLA22" hidden="1">{#N/A,#N/A,FALSE,"Sheet1"}</definedName>
    <definedName name="_CN1" localSheetId="7" hidden="1">{"'Sheet1'!$L$16"}</definedName>
    <definedName name="_CN1" hidden="1">{"'Sheet1'!$L$16"}</definedName>
    <definedName name="_D1112" localSheetId="7" hidden="1">{"'照明目录'!$A$1:$H$31"}</definedName>
    <definedName name="_D1112" localSheetId="0" hidden="1">{"'照明目录'!$A$1:$H$31"}</definedName>
    <definedName name="_D1112" hidden="1">{"'照明目录'!$A$1:$H$31"}</definedName>
    <definedName name="_d1500" localSheetId="7" hidden="1">{"'Sheet1'!$L$16"}</definedName>
    <definedName name="_d1500" hidden="1">{"'Sheet1'!$L$16"}</definedName>
    <definedName name="_Dist_Values" hidden="1">#REF!</definedName>
    <definedName name="_e1" localSheetId="7" hidden="1">{"'Sheet1'!$L$16"}</definedName>
    <definedName name="_e1" hidden="1">{"'Sheet1'!$L$16"}</definedName>
    <definedName name="_e2" localSheetId="7" hidden="1">{"'Sheet1'!$L$16"}</definedName>
    <definedName name="_e2" hidden="1">{"'Sheet1'!$L$16"}</definedName>
    <definedName name="_e4" localSheetId="7" hidden="1">{"'Sheet1'!$L$16"}</definedName>
    <definedName name="_e4" hidden="1">{"'Sheet1'!$L$16"}</definedName>
    <definedName name="_e5" localSheetId="7" hidden="1">{"'Sheet1'!$L$16"}</definedName>
    <definedName name="_e5" hidden="1">{"'Sheet1'!$L$16"}</definedName>
    <definedName name="_e6" localSheetId="7" hidden="1">{"'Sheet1'!$L$16"}</definedName>
    <definedName name="_e6" hidden="1">{"'Sheet1'!$L$16"}</definedName>
    <definedName name="_e7" localSheetId="7" hidden="1">{"'Sheet1'!$L$16"}</definedName>
    <definedName name="_e7" hidden="1">{"'Sheet1'!$L$16"}</definedName>
    <definedName name="_e8" localSheetId="7" hidden="1">{#N/A,#N/A,FALSE,"Chi tiÆt"}</definedName>
    <definedName name="_e8" hidden="1">{#N/A,#N/A,FALSE,"Chi tiÆt"}</definedName>
    <definedName name="_EA1116" localSheetId="7" hidden="1">{"'照明目录'!$A$1:$H$31"}</definedName>
    <definedName name="_EA1116" localSheetId="0" hidden="1">{"'照明目录'!$A$1:$H$31"}</definedName>
    <definedName name="_EA1116" hidden="1">{"'照明目录'!$A$1:$H$31"}</definedName>
    <definedName name="_Es1" hidden="1">#REF!</definedName>
    <definedName name="_F1" localSheetId="7" hidden="1">{"'Sheet1'!$L$16"}</definedName>
    <definedName name="_F1" hidden="1">{"'Sheet1'!$L$16"}</definedName>
    <definedName name="_f2" localSheetId="7" hidden="1">{"'Sheet1'!$L$16"}</definedName>
    <definedName name="_f2" hidden="1">{"'Sheet1'!$L$16"}</definedName>
    <definedName name="_f3" localSheetId="7" hidden="1">{"'Sheet1'!$L$16"}</definedName>
    <definedName name="_f3" hidden="1">{"'Sheet1'!$L$16"}</definedName>
    <definedName name="_f4" localSheetId="7" hidden="1">{#N/A,#N/A,FALSE,"Aging Summary";#N/A,#N/A,FALSE,"Ratio Analysis";#N/A,#N/A,FALSE,"Test 120 Day Accts";#N/A,#N/A,FALSE,"Tickmarks"}</definedName>
    <definedName name="_f4" hidden="1">{#N/A,#N/A,FALSE,"Aging Summary";#N/A,#N/A,FALSE,"Ratio Analysis";#N/A,#N/A,FALSE,"Test 120 Day Accts";#N/A,#N/A,FALSE,"Tickmarks"}</definedName>
    <definedName name="_f5" localSheetId="7" hidden="1">{"'Sheet1'!$L$16"}</definedName>
    <definedName name="_f5" localSheetId="19" hidden="1">{"'Sheet1'!$L$16"}</definedName>
    <definedName name="_f5" localSheetId="17" hidden="1">{"'Sheet1'!$L$16"}</definedName>
    <definedName name="_f5" localSheetId="16" hidden="1">{"'Sheet1'!$L$16"}</definedName>
    <definedName name="_f5" localSheetId="0" hidden="1">{"'Sheet1'!$L$16"}</definedName>
    <definedName name="_f5" hidden="1">{"'Sheet1'!$L$16"}</definedName>
    <definedName name="_f6" localSheetId="7" hidden="1">{"'Sheet1'!$L$16"}</definedName>
    <definedName name="_f6" hidden="1">{"'Sheet1'!$L$16"}</definedName>
    <definedName name="_f7" localSheetId="7" hidden="1">{"'Sheet1'!$L$16"}</definedName>
    <definedName name="_f7" hidden="1">{"'Sheet1'!$L$16"}</definedName>
    <definedName name="_f8" localSheetId="7" hidden="1">{#N/A,#N/A,FALSE,"Chi tiÆt"}</definedName>
    <definedName name="_f8" hidden="1">{#N/A,#N/A,FALSE,"Chi tiÆt"}</definedName>
    <definedName name="_f9" localSheetId="7" hidden="1">{#N/A,#N/A,FALSE,"Chi tiÆt"}</definedName>
    <definedName name="_f9" hidden="1">{#N/A,#N/A,FALSE,"Chi tiÆt"}</definedName>
    <definedName name="_fd4" hidden="1">#REF!</definedName>
    <definedName name="_fgh1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fgh1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fgh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Fil" hidden="1">#REF!</definedName>
    <definedName name="_Fill" localSheetId="19" hidden="1">#REF!</definedName>
    <definedName name="_Fill" localSheetId="17" hidden="1">#REF!</definedName>
    <definedName name="_Fill" localSheetId="16" hidden="1">#REF!</definedName>
    <definedName name="_Fill" localSheetId="0" hidden="1">#REF!</definedName>
    <definedName name="_Fill" hidden="1">#REF!</definedName>
    <definedName name="_Fill1" hidden="1">#REF!</definedName>
    <definedName name="_xlnm._FilterDatabase" localSheetId="15" hidden="1">CP_Kg!$B$4:$Z$106</definedName>
    <definedName name="_xlnm._FilterDatabase" localSheetId="14" hidden="1">CPQL!$B$4:$Z$65</definedName>
    <definedName name="_xlnm._FilterDatabase" localSheetId="12" hidden="1">CPSX!$B$71:$X$101</definedName>
    <definedName name="_xlnm._FilterDatabase" localSheetId="7" hidden="1">'Dinh bien_HCNS'!#REF!</definedName>
    <definedName name="_xlnm._FilterDatabase" localSheetId="19" hidden="1">'FORM OH'!$A$8:$AT$365</definedName>
    <definedName name="_xlnm._FilterDatabase" localSheetId="20" hidden="1">Sheet1!$A$3:$G$3581</definedName>
    <definedName name="_xlnm._FilterDatabase" hidden="1">#REF!</definedName>
    <definedName name="_FOH2006" localSheetId="7" hidden="1">{#N/A,#N/A,FALSE,"TL";#N/A,#N/A,FALSE,"KK";#N/A,#N/A,FALSE,"TS";#N/A,#N/A,FALSE,"KW";#N/A,#N/A,FALSE,"LP";#N/A,#N/A,FALSE,"DC"}</definedName>
    <definedName name="_FOH2006" localSheetId="0" hidden="1">{#N/A,#N/A,FALSE,"TL";#N/A,#N/A,FALSE,"KK";#N/A,#N/A,FALSE,"TS";#N/A,#N/A,FALSE,"KW";#N/A,#N/A,FALSE,"LP";#N/A,#N/A,FALSE,"DC"}</definedName>
    <definedName name="_FOH2006" hidden="1">{#N/A,#N/A,FALSE,"TL";#N/A,#N/A,FALSE,"KK";#N/A,#N/A,FALSE,"TS";#N/A,#N/A,FALSE,"KW";#N/A,#N/A,FALSE,"LP";#N/A,#N/A,FALSE,"DC"}</definedName>
    <definedName name="_GB01" localSheetId="7" hidden="1">{"'Sheet1'!$L$16"}</definedName>
    <definedName name="_GB01" hidden="1">{"'Sheet1'!$L$16"}</definedName>
    <definedName name="_gdh1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gdh1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gdh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gg1" localSheetId="7" hidden="1">{"'Sheet1'!$L$16"}</definedName>
    <definedName name="_gg1" hidden="1">{"'Sheet1'!$L$16"}</definedName>
    <definedName name="_gg1_1" localSheetId="7" hidden="1">{"'Sheet1'!$L$16"}</definedName>
    <definedName name="_gg1_1" hidden="1">{"'Sheet1'!$L$16"}</definedName>
    <definedName name="_gg1_1_1" localSheetId="7" hidden="1">{"'Sheet1'!$L$16"}</definedName>
    <definedName name="_gg1_1_1" hidden="1">{"'Sheet1'!$L$16"}</definedName>
    <definedName name="_gg1_1_1_1" localSheetId="7" hidden="1">{"'Sheet1'!$L$16"}</definedName>
    <definedName name="_gg1_1_1_1" hidden="1">{"'Sheet1'!$L$16"}</definedName>
    <definedName name="_gg1_1_1_2" localSheetId="7" hidden="1">{"'Sheet1'!$L$16"}</definedName>
    <definedName name="_gg1_1_1_2" hidden="1">{"'Sheet1'!$L$16"}</definedName>
    <definedName name="_gg1_1_2" localSheetId="7" hidden="1">{"'Sheet1'!$L$16"}</definedName>
    <definedName name="_gg1_1_2" hidden="1">{"'Sheet1'!$L$16"}</definedName>
    <definedName name="_gg1_1_3" localSheetId="7" hidden="1">{"'Sheet1'!$L$16"}</definedName>
    <definedName name="_gg1_1_3" hidden="1">{"'Sheet1'!$L$16"}</definedName>
    <definedName name="_gg1_2" localSheetId="7" hidden="1">{"'Sheet1'!$L$16"}</definedName>
    <definedName name="_gg1_2" hidden="1">{"'Sheet1'!$L$16"}</definedName>
    <definedName name="_gg1_2_1" localSheetId="7" hidden="1">{"'Sheet1'!$L$16"}</definedName>
    <definedName name="_gg1_2_1" hidden="1">{"'Sheet1'!$L$16"}</definedName>
    <definedName name="_gg1_2_2" localSheetId="7" hidden="1">{"'Sheet1'!$L$16"}</definedName>
    <definedName name="_gg1_2_2" hidden="1">{"'Sheet1'!$L$16"}</definedName>
    <definedName name="_gg1_3" localSheetId="7" hidden="1">{"'Sheet1'!$L$16"}</definedName>
    <definedName name="_gg1_3" hidden="1">{"'Sheet1'!$L$16"}</definedName>
    <definedName name="_gg1_4" localSheetId="7" hidden="1">{"'Sheet1'!$L$16"}</definedName>
    <definedName name="_gg1_4" hidden="1">{"'Sheet1'!$L$16"}</definedName>
    <definedName name="_GL635" localSheetId="7" hidden="1">{"'Sheet1'!$L$16"}</definedName>
    <definedName name="_GL635" hidden="1">{"'Sheet1'!$L$16"}</definedName>
    <definedName name="_Goi8" localSheetId="7" hidden="1">{"'Sheet1'!$L$16"}</definedName>
    <definedName name="_Goi8" localSheetId="19" hidden="1">{"'Sheet1'!$L$16"}</definedName>
    <definedName name="_Goi8" localSheetId="17" hidden="1">{"'Sheet1'!$L$16"}</definedName>
    <definedName name="_Goi8" localSheetId="16" hidden="1">{"'Sheet1'!$L$16"}</definedName>
    <definedName name="_Goi8" localSheetId="0" hidden="1">{"'Sheet1'!$L$16"}</definedName>
    <definedName name="_Goi8" hidden="1">{"'Sheet1'!$L$16"}</definedName>
    <definedName name="_gw04" localSheetId="7" hidden="1">{#N/A,#N/A,FALSE,"Aging Summary";#N/A,#N/A,FALSE,"Ratio Analysis";#N/A,#N/A,FALSE,"Test 120 Day Accts";#N/A,#N/A,FALSE,"Tickmarks"}</definedName>
    <definedName name="_gw04" hidden="1">{#N/A,#N/A,FALSE,"Aging Summary";#N/A,#N/A,FALSE,"Ratio Analysis";#N/A,#N/A,FALSE,"Test 120 Day Accts";#N/A,#N/A,FALSE,"Tickmarks"}</definedName>
    <definedName name="_h1" localSheetId="7" hidden="1">{"'TDTGT (theo Dphuong)'!$A$4:$F$75"}</definedName>
    <definedName name="_h1" hidden="1">{"'TDTGT (theo Dphuong)'!$A$4:$F$75"}</definedName>
    <definedName name="_h1_1" localSheetId="7" hidden="1">{"'Sheet1'!$L$16"}</definedName>
    <definedName name="_h1_1" hidden="1">{"'Sheet1'!$L$16"}</definedName>
    <definedName name="_h1_1_1" localSheetId="7" hidden="1">{"'Sheet1'!$L$16"}</definedName>
    <definedName name="_h1_1_1" hidden="1">{"'Sheet1'!$L$16"}</definedName>
    <definedName name="_h1_1_1_1" localSheetId="7" hidden="1">{"'Sheet1'!$L$16"}</definedName>
    <definedName name="_h1_1_1_1" hidden="1">{"'Sheet1'!$L$16"}</definedName>
    <definedName name="_h1_1_1_2" localSheetId="7" hidden="1">{"'Sheet1'!$L$16"}</definedName>
    <definedName name="_h1_1_1_2" hidden="1">{"'Sheet1'!$L$16"}</definedName>
    <definedName name="_h1_1_2" localSheetId="7" hidden="1">{"'Sheet1'!$L$16"}</definedName>
    <definedName name="_h1_1_2" hidden="1">{"'Sheet1'!$L$16"}</definedName>
    <definedName name="_h1_1_3" localSheetId="7" hidden="1">{"'Sheet1'!$L$16"}</definedName>
    <definedName name="_h1_1_3" hidden="1">{"'Sheet1'!$L$16"}</definedName>
    <definedName name="_h1_2" localSheetId="7" hidden="1">{"'Sheet1'!$L$16"}</definedName>
    <definedName name="_h1_2" hidden="1">{"'Sheet1'!$L$16"}</definedName>
    <definedName name="_h1_2_1" localSheetId="7" hidden="1">{"'Sheet1'!$L$16"}</definedName>
    <definedName name="_h1_2_1" hidden="1">{"'Sheet1'!$L$16"}</definedName>
    <definedName name="_h1_2_2" localSheetId="7" hidden="1">{"'Sheet1'!$L$16"}</definedName>
    <definedName name="_h1_2_2" hidden="1">{"'Sheet1'!$L$16"}</definedName>
    <definedName name="_h1_3" localSheetId="7" hidden="1">{"'Sheet1'!$L$16"}</definedName>
    <definedName name="_h1_3" hidden="1">{"'Sheet1'!$L$16"}</definedName>
    <definedName name="_h1_4" localSheetId="7" hidden="1">{"'Sheet1'!$L$16"}</definedName>
    <definedName name="_h1_4" hidden="1">{"'Sheet1'!$L$16"}</definedName>
    <definedName name="_h2" localSheetId="7" hidden="1">{"'Sheet1'!$L$16"}</definedName>
    <definedName name="_h2" localSheetId="19" hidden="1">{"'Sheet1'!$L$16"}</definedName>
    <definedName name="_h2" localSheetId="17" hidden="1">{"'Sheet1'!$L$16"}</definedName>
    <definedName name="_h2" localSheetId="16" hidden="1">{"'Sheet1'!$L$16"}</definedName>
    <definedName name="_h2" localSheetId="0" hidden="1">{"'Sheet1'!$L$16"}</definedName>
    <definedName name="_h2" hidden="1">{"'Sheet1'!$L$16"}</definedName>
    <definedName name="_h2_1" localSheetId="7" hidden="1">{"'Sheet1'!$L$16"}</definedName>
    <definedName name="_h2_1" hidden="1">{"'Sheet1'!$L$16"}</definedName>
    <definedName name="_h2_1_1" localSheetId="7" hidden="1">{"'Sheet1'!$L$16"}</definedName>
    <definedName name="_h2_1_1" hidden="1">{"'Sheet1'!$L$16"}</definedName>
    <definedName name="_h2_1_1_1" localSheetId="7" hidden="1">{"'Sheet1'!$L$16"}</definedName>
    <definedName name="_h2_1_1_1" hidden="1">{"'Sheet1'!$L$16"}</definedName>
    <definedName name="_h2_1_1_2" localSheetId="7" hidden="1">{"'Sheet1'!$L$16"}</definedName>
    <definedName name="_h2_1_1_2" hidden="1">{"'Sheet1'!$L$16"}</definedName>
    <definedName name="_h2_1_2" localSheetId="7" hidden="1">{"'Sheet1'!$L$16"}</definedName>
    <definedName name="_h2_1_2" hidden="1">{"'Sheet1'!$L$16"}</definedName>
    <definedName name="_h2_1_3" localSheetId="7" hidden="1">{"'Sheet1'!$L$16"}</definedName>
    <definedName name="_h2_1_3" hidden="1">{"'Sheet1'!$L$16"}</definedName>
    <definedName name="_h2_2" localSheetId="7" hidden="1">{"'Sheet1'!$L$16"}</definedName>
    <definedName name="_h2_2" hidden="1">{"'Sheet1'!$L$16"}</definedName>
    <definedName name="_h2_2_1" localSheetId="7" hidden="1">{"'Sheet1'!$L$16"}</definedName>
    <definedName name="_h2_2_1" hidden="1">{"'Sheet1'!$L$16"}</definedName>
    <definedName name="_h2_2_2" localSheetId="7" hidden="1">{"'Sheet1'!$L$16"}</definedName>
    <definedName name="_h2_2_2" hidden="1">{"'Sheet1'!$L$16"}</definedName>
    <definedName name="_h2_3" localSheetId="7" hidden="1">{"'Sheet1'!$L$16"}</definedName>
    <definedName name="_h2_3" hidden="1">{"'Sheet1'!$L$16"}</definedName>
    <definedName name="_h2_4" localSheetId="7" hidden="1">{"'Sheet1'!$L$16"}</definedName>
    <definedName name="_h2_4" hidden="1">{"'Sheet1'!$L$16"}</definedName>
    <definedName name="_huy1" localSheetId="7" hidden="1">{"'Sheet1'!$L$16"}</definedName>
    <definedName name="_huy1" localSheetId="19" hidden="1">{"'Sheet1'!$L$16"}</definedName>
    <definedName name="_huy1" localSheetId="17" hidden="1">{"'Sheet1'!$L$16"}</definedName>
    <definedName name="_huy1" localSheetId="16" hidden="1">{"'Sheet1'!$L$16"}</definedName>
    <definedName name="_huy1" localSheetId="0" hidden="1">{"'Sheet1'!$L$16"}</definedName>
    <definedName name="_huy1" hidden="1">{"'Sheet1'!$L$16"}</definedName>
    <definedName name="_huy1_1" localSheetId="7" hidden="1">{"'Sheet1'!$L$16"}</definedName>
    <definedName name="_huy1_1" hidden="1">{"'Sheet1'!$L$16"}</definedName>
    <definedName name="_huy1_1_1" localSheetId="7" hidden="1">{"'Sheet1'!$L$16"}</definedName>
    <definedName name="_huy1_1_1" hidden="1">{"'Sheet1'!$L$16"}</definedName>
    <definedName name="_huy1_1_1_1" localSheetId="7" hidden="1">{"'Sheet1'!$L$16"}</definedName>
    <definedName name="_huy1_1_1_1" hidden="1">{"'Sheet1'!$L$16"}</definedName>
    <definedName name="_huy1_1_1_2" localSheetId="7" hidden="1">{"'Sheet1'!$L$16"}</definedName>
    <definedName name="_huy1_1_1_2" hidden="1">{"'Sheet1'!$L$16"}</definedName>
    <definedName name="_huy1_1_2" localSheetId="7" hidden="1">{"'Sheet1'!$L$16"}</definedName>
    <definedName name="_huy1_1_2" hidden="1">{"'Sheet1'!$L$16"}</definedName>
    <definedName name="_huy1_1_3" localSheetId="7" hidden="1">{"'Sheet1'!$L$16"}</definedName>
    <definedName name="_huy1_1_3" hidden="1">{"'Sheet1'!$L$16"}</definedName>
    <definedName name="_huy1_2" localSheetId="7" hidden="1">{"'Sheet1'!$L$16"}</definedName>
    <definedName name="_huy1_2" hidden="1">{"'Sheet1'!$L$16"}</definedName>
    <definedName name="_huy1_2_1" localSheetId="7" hidden="1">{"'Sheet1'!$L$16"}</definedName>
    <definedName name="_huy1_2_1" hidden="1">{"'Sheet1'!$L$16"}</definedName>
    <definedName name="_huy1_2_2" localSheetId="7" hidden="1">{"'Sheet1'!$L$16"}</definedName>
    <definedName name="_huy1_2_2" hidden="1">{"'Sheet1'!$L$16"}</definedName>
    <definedName name="_huy1_3" localSheetId="7" hidden="1">{"'Sheet1'!$L$16"}</definedName>
    <definedName name="_huy1_3" hidden="1">{"'Sheet1'!$L$16"}</definedName>
    <definedName name="_huy1_4" localSheetId="7" hidden="1">{"'Sheet1'!$L$16"}</definedName>
    <definedName name="_huy1_4" hidden="1">{"'Sheet1'!$L$16"}</definedName>
    <definedName name="_HUY5" localSheetId="7" hidden="1">{"'Sheet1'!$L$16"}</definedName>
    <definedName name="_HUY5" hidden="1">{"'Sheet1'!$L$16"}</definedName>
    <definedName name="_KA1" localSheetId="7" hidden="1">{#N/A,#N/A,FALSE,"Sheet1"}</definedName>
    <definedName name="_KA1" hidden="1">{#N/A,#N/A,FALSE,"Sheet1"}</definedName>
    <definedName name="_Key1" localSheetId="19" hidden="1">#REF!</definedName>
    <definedName name="_Key1" localSheetId="17" hidden="1">#REF!</definedName>
    <definedName name="_Key1" localSheetId="16" hidden="1">#REF!</definedName>
    <definedName name="_Key1" localSheetId="0" hidden="1">#REF!</definedName>
    <definedName name="_Key1" hidden="1">#REF!</definedName>
    <definedName name="_Key1.1" hidden="1">#REF!</definedName>
    <definedName name="_Key1.2" hidden="1">#REF!</definedName>
    <definedName name="_Key1.3" hidden="1">#REF!</definedName>
    <definedName name="_kEY11" hidden="1">#REF!</definedName>
    <definedName name="_Key2" localSheetId="19" hidden="1">#REF!</definedName>
    <definedName name="_Key2" localSheetId="17" hidden="1">#REF!</definedName>
    <definedName name="_Key2" localSheetId="16" hidden="1">#REF!</definedName>
    <definedName name="_Key2" localSheetId="0" hidden="1">#REF!</definedName>
    <definedName name="_Key2" hidden="1">#REF!</definedName>
    <definedName name="_key3" hidden="1">#REF!</definedName>
    <definedName name="_Key4" hidden="1">#REF!</definedName>
    <definedName name="_KP300" localSheetId="7" hidden="1">{"level1",#N/A,FALSE,"1_LEV";"LEVEL1",#N/A,FALSE,"1_LEV"}</definedName>
    <definedName name="_KP300" localSheetId="0" hidden="1">{"level1",#N/A,FALSE,"1_LEV";"LEVEL1",#N/A,FALSE,"1_LEV"}</definedName>
    <definedName name="_KP300" hidden="1">{"level1",#N/A,FALSE,"1_LEV";"LEVEL1",#N/A,FALSE,"1_LEV"}</definedName>
    <definedName name="_lan1" localSheetId="7" hidden="1">{#N/A,#N/A,TRUE,"BT M200 da 10x20"}</definedName>
    <definedName name="_lan1" hidden="1">{#N/A,#N/A,TRUE,"BT M200 da 10x20"}</definedName>
    <definedName name="_LAN3" localSheetId="7" hidden="1">{"'Sheet1'!$L$16"}</definedName>
    <definedName name="_LAN3" hidden="1">{"'Sheet1'!$L$16"}</definedName>
    <definedName name="_m1" hidden="1">#N/A</definedName>
    <definedName name="_M10" localSheetId="7" hidden="1">{"'Sheet1'!$L$16"}</definedName>
    <definedName name="_M10" hidden="1">{"'Sheet1'!$L$16"}</definedName>
    <definedName name="_M2" localSheetId="7" hidden="1">{"'Sheet1'!$L$16"}</definedName>
    <definedName name="_M2" hidden="1">{"'Sheet1'!$L$16"}</definedName>
    <definedName name="_mar03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MatInverse_In" hidden="1">#REF!</definedName>
    <definedName name="_MER1" localSheetId="7" hidden="1">{"'Sheet1'!$L$16"}</definedName>
    <definedName name="_MER1" hidden="1">{"'Sheet1'!$L$16"}</definedName>
    <definedName name="_n1" localSheetId="7" hidden="1">{#N/A,#N/A,FALSE,"RECONC'L";#N/A,#N/A,FALSE,"WORKCAP";#N/A,#N/A,FALSE,"RECONC'L";#N/A,#N/A,FALSE,"ACCRUAL";#N/A,#N/A,FALSE,"DEBTOR";#N/A,#N/A,FALSE,"ADMALLOC"}</definedName>
    <definedName name="_n1" hidden="1">{#N/A,#N/A,FALSE,"RECONC'L";#N/A,#N/A,FALSE,"WORKCAP";#N/A,#N/A,FALSE,"RECONC'L";#N/A,#N/A,FALSE,"ACCRUAL";#N/A,#N/A,FALSE,"DEBTOR";#N/A,#N/A,FALSE,"ADMALLOC"}</definedName>
    <definedName name="_N4" localSheetId="7" hidden="1">{#N/A,#N/A,FALSE,"Sheet1"}</definedName>
    <definedName name="_N4" hidden="1">{#N/A,#N/A,FALSE,"Sheet1"}</definedName>
    <definedName name="_nat2" localSheetId="7" hidden="1">{#N/A,#N/A,FALSE,"Assessment";#N/A,#N/A,FALSE,"Staffing";#N/A,#N/A,FALSE,"Hires";#N/A,#N/A,FALSE,"Assumptions"}</definedName>
    <definedName name="_nat2" localSheetId="0" hidden="1">{#N/A,#N/A,FALSE,"Assessment";#N/A,#N/A,FALSE,"Staffing";#N/A,#N/A,FALSE,"Hires";#N/A,#N/A,FALSE,"Assumptions"}</definedName>
    <definedName name="_nat2" hidden="1">{#N/A,#N/A,FALSE,"Assessment";#N/A,#N/A,FALSE,"Staffing";#N/A,#N/A,FALSE,"Hires";#N/A,#N/A,FALSE,"Assumptions"}</definedName>
    <definedName name="_nat3" localSheetId="7" hidden="1">{#N/A,#N/A,FALSE,"Assessment";#N/A,#N/A,FALSE,"Staffing";#N/A,#N/A,FALSE,"Hires";#N/A,#N/A,FALSE,"Assumptions"}</definedName>
    <definedName name="_nat3" localSheetId="0" hidden="1">{#N/A,#N/A,FALSE,"Assessment";#N/A,#N/A,FALSE,"Staffing";#N/A,#N/A,FALSE,"Hires";#N/A,#N/A,FALSE,"Assumptions"}</definedName>
    <definedName name="_nat3" hidden="1">{#N/A,#N/A,FALSE,"Assessment";#N/A,#N/A,FALSE,"Staffing";#N/A,#N/A,FALSE,"Hires";#N/A,#N/A,FALSE,"Assumptions"}</definedName>
    <definedName name="_new1" localSheetId="7" hidden="1">{#N/A,#N/A,FALSE,"Gesamt";#N/A,#N/A,FALSE,"Ree KG";#N/A,#N/A,FALSE,"Ree Inter";#N/A,#N/A,FALSE,"BTM";#N/A,#N/A,FALSE,"GmbH";#N/A,#N/A,FALSE,"Sonstige"}</definedName>
    <definedName name="_new1" hidden="1">{#N/A,#N/A,FALSE,"Gesamt";#N/A,#N/A,FALSE,"Ree KG";#N/A,#N/A,FALSE,"Ree Inter";#N/A,#N/A,FALSE,"BTM";#N/A,#N/A,FALSE,"GmbH";#N/A,#N/A,FALSE,"Sonstige"}</definedName>
    <definedName name="_new2" localSheetId="7" hidden="1">{"'Sheet1'!$L$16"}</definedName>
    <definedName name="_new2" hidden="1">{"'Sheet1'!$L$16"}</definedName>
    <definedName name="_new3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new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new4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new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NGA04" localSheetId="7" hidden="1">{"'Sheet1'!$L$16"}</definedName>
    <definedName name="_NGA04" hidden="1">{"'Sheet1'!$L$16"}</definedName>
    <definedName name="_NS02" localSheetId="7" hidden="1">{"'Sheet1'!$L$16"}</definedName>
    <definedName name="_NS02" hidden="1">{"'Sheet1'!$L$16"}</definedName>
    <definedName name="_NS03" localSheetId="7" hidden="1">{"'Sheet1'!$L$16"}</definedName>
    <definedName name="_NS03" localSheetId="19" hidden="1">{"'Sheet1'!$L$16"}</definedName>
    <definedName name="_NS03" localSheetId="17" hidden="1">{"'Sheet1'!$L$16"}</definedName>
    <definedName name="_NS03" localSheetId="16" hidden="1">{"'Sheet1'!$L$16"}</definedName>
    <definedName name="_NS03" localSheetId="0" hidden="1">{"'Sheet1'!$L$16"}</definedName>
    <definedName name="_NS03" hidden="1">{"'Sheet1'!$L$16"}</definedName>
    <definedName name="_NSO2" localSheetId="7" hidden="1">{"'Sheet1'!$L$16"}</definedName>
    <definedName name="_NSO2" localSheetId="19" hidden="1">{"'Sheet1'!$L$16"}</definedName>
    <definedName name="_NSO2" localSheetId="17" hidden="1">{"'Sheet1'!$L$16"}</definedName>
    <definedName name="_NSO2" localSheetId="16" hidden="1">{"'Sheet1'!$L$16"}</definedName>
    <definedName name="_NSO2" localSheetId="0" hidden="1">{"'Sheet1'!$L$16"}</definedName>
    <definedName name="_NSO2" hidden="1">{"'Sheet1'!$L$16"}</definedName>
    <definedName name="_NSO2_1" localSheetId="7" hidden="1">{"'Sheet1'!$L$16"}</definedName>
    <definedName name="_NSO2_1" hidden="1">{"'Sheet1'!$L$16"}</definedName>
    <definedName name="_NSO2_1_1" localSheetId="7" hidden="1">{"'Sheet1'!$L$16"}</definedName>
    <definedName name="_NSO2_1_1" hidden="1">{"'Sheet1'!$L$16"}</definedName>
    <definedName name="_NSO2_1_1_1" localSheetId="7" hidden="1">{"'Sheet1'!$L$16"}</definedName>
    <definedName name="_NSO2_1_1_1" hidden="1">{"'Sheet1'!$L$16"}</definedName>
    <definedName name="_NSO2_1_1_1_1" localSheetId="7" hidden="1">{"'Sheet1'!$L$16"}</definedName>
    <definedName name="_NSO2_1_1_1_1" hidden="1">{"'Sheet1'!$L$16"}</definedName>
    <definedName name="_NSO2_1_1_1_1_1" localSheetId="7" hidden="1">{"'Sheet1'!$L$16"}</definedName>
    <definedName name="_NSO2_1_1_1_1_1" hidden="1">{"'Sheet1'!$L$16"}</definedName>
    <definedName name="_NSO2_1_1_1_1_2" localSheetId="7" hidden="1">{"'Sheet1'!$L$16"}</definedName>
    <definedName name="_NSO2_1_1_1_1_2" hidden="1">{"'Sheet1'!$L$16"}</definedName>
    <definedName name="_NSO2_1_1_1_2" localSheetId="7" hidden="1">{"'Sheet1'!$L$16"}</definedName>
    <definedName name="_NSO2_1_1_1_2" hidden="1">{"'Sheet1'!$L$16"}</definedName>
    <definedName name="_NSO2_1_1_1_3" localSheetId="7" hidden="1">{"'Sheet1'!$L$16"}</definedName>
    <definedName name="_NSO2_1_1_1_3" hidden="1">{"'Sheet1'!$L$16"}</definedName>
    <definedName name="_NSO2_1_1_2" localSheetId="7" hidden="1">{"'Sheet1'!$L$16"}</definedName>
    <definedName name="_NSO2_1_1_2" hidden="1">{"'Sheet1'!$L$16"}</definedName>
    <definedName name="_NSO2_1_1_2_1" localSheetId="7" hidden="1">{"'Sheet1'!$L$16"}</definedName>
    <definedName name="_NSO2_1_1_2_1" hidden="1">{"'Sheet1'!$L$16"}</definedName>
    <definedName name="_NSO2_1_1_2_2" localSheetId="7" hidden="1">{"'Sheet1'!$L$16"}</definedName>
    <definedName name="_NSO2_1_1_2_2" hidden="1">{"'Sheet1'!$L$16"}</definedName>
    <definedName name="_NSO2_1_1_3" localSheetId="7" hidden="1">{"'Sheet1'!$L$16"}</definedName>
    <definedName name="_NSO2_1_1_3" hidden="1">{"'Sheet1'!$L$16"}</definedName>
    <definedName name="_NSO2_1_1_3_1" localSheetId="7" hidden="1">{"'Sheet1'!$L$16"}</definedName>
    <definedName name="_NSO2_1_1_3_1" hidden="1">{"'Sheet1'!$L$16"}</definedName>
    <definedName name="_NSO2_1_1_3_2" localSheetId="7" hidden="1">{"'Sheet1'!$L$16"}</definedName>
    <definedName name="_NSO2_1_1_3_2" hidden="1">{"'Sheet1'!$L$16"}</definedName>
    <definedName name="_NSO2_1_1_4" localSheetId="7" hidden="1">{"'Sheet1'!$L$16"}</definedName>
    <definedName name="_NSO2_1_1_4" hidden="1">{"'Sheet1'!$L$16"}</definedName>
    <definedName name="_NSO2_1_1_5" localSheetId="7" hidden="1">{"'Sheet1'!$L$16"}</definedName>
    <definedName name="_NSO2_1_1_5" hidden="1">{"'Sheet1'!$L$16"}</definedName>
    <definedName name="_NSO2_1_2" localSheetId="7" hidden="1">{"'Sheet1'!$L$16"}</definedName>
    <definedName name="_NSO2_1_2" hidden="1">{"'Sheet1'!$L$16"}</definedName>
    <definedName name="_NSO2_1_2_1" localSheetId="7" hidden="1">{"'Sheet1'!$L$16"}</definedName>
    <definedName name="_NSO2_1_2_1" hidden="1">{"'Sheet1'!$L$16"}</definedName>
    <definedName name="_NSO2_1_2_2" localSheetId="7" hidden="1">{"'Sheet1'!$L$16"}</definedName>
    <definedName name="_NSO2_1_2_2" hidden="1">{"'Sheet1'!$L$16"}</definedName>
    <definedName name="_NSO2_1_3" localSheetId="7" hidden="1">{"'Sheet1'!$L$16"}</definedName>
    <definedName name="_NSO2_1_3" hidden="1">{"'Sheet1'!$L$16"}</definedName>
    <definedName name="_NSO2_1_3_1" localSheetId="7" hidden="1">{"'Sheet1'!$L$16"}</definedName>
    <definedName name="_NSO2_1_3_1" hidden="1">{"'Sheet1'!$L$16"}</definedName>
    <definedName name="_NSO2_1_3_2" localSheetId="7" hidden="1">{"'Sheet1'!$L$16"}</definedName>
    <definedName name="_NSO2_1_3_2" hidden="1">{"'Sheet1'!$L$16"}</definedName>
    <definedName name="_NSO2_1_4" localSheetId="7" hidden="1">{"'Sheet1'!$L$16"}</definedName>
    <definedName name="_NSO2_1_4" hidden="1">{"'Sheet1'!$L$16"}</definedName>
    <definedName name="_NSO2_1_5" localSheetId="7" hidden="1">{"'Sheet1'!$L$16"}</definedName>
    <definedName name="_NSO2_1_5" hidden="1">{"'Sheet1'!$L$16"}</definedName>
    <definedName name="_NSO2_2" localSheetId="7" hidden="1">{"'Sheet1'!$L$16"}</definedName>
    <definedName name="_NSO2_2" hidden="1">{"'Sheet1'!$L$16"}</definedName>
    <definedName name="_NSO2_2_1" localSheetId="7" hidden="1">{"'Sheet1'!$L$16"}</definedName>
    <definedName name="_NSO2_2_1" hidden="1">{"'Sheet1'!$L$16"}</definedName>
    <definedName name="_NSO2_2_2" localSheetId="7" hidden="1">{"'Sheet1'!$L$16"}</definedName>
    <definedName name="_NSO2_2_2" hidden="1">{"'Sheet1'!$L$16"}</definedName>
    <definedName name="_NSO2_3" localSheetId="7" hidden="1">{"'Sheet1'!$L$16"}</definedName>
    <definedName name="_NSO2_3" hidden="1">{"'Sheet1'!$L$16"}</definedName>
    <definedName name="_NSO2_3_1" localSheetId="7" hidden="1">{"'Sheet1'!$L$16"}</definedName>
    <definedName name="_NSO2_3_1" hidden="1">{"'Sheet1'!$L$16"}</definedName>
    <definedName name="_NSO2_3_2" localSheetId="7" hidden="1">{"'Sheet1'!$L$16"}</definedName>
    <definedName name="_NSO2_3_2" hidden="1">{"'Sheet1'!$L$16"}</definedName>
    <definedName name="_NSO2_4" localSheetId="7" hidden="1">{"'Sheet1'!$L$16"}</definedName>
    <definedName name="_NSO2_4" hidden="1">{"'Sheet1'!$L$16"}</definedName>
    <definedName name="_NSO2_4_1" localSheetId="7" hidden="1">{"'Sheet1'!$L$16"}</definedName>
    <definedName name="_NSO2_4_1" hidden="1">{"'Sheet1'!$L$16"}</definedName>
    <definedName name="_NSO2_4_2" localSheetId="7" hidden="1">{"'Sheet1'!$L$16"}</definedName>
    <definedName name="_NSO2_4_2" hidden="1">{"'Sheet1'!$L$16"}</definedName>
    <definedName name="_NSO2_5" localSheetId="7" hidden="1">{"'Sheet1'!$L$16"}</definedName>
    <definedName name="_NSO2_5" hidden="1">{"'Sheet1'!$L$16"}</definedName>
    <definedName name="_NSO2_5_1" localSheetId="7" hidden="1">{"'Sheet1'!$L$16"}</definedName>
    <definedName name="_NSO2_5_1" hidden="1">{"'Sheet1'!$L$16"}</definedName>
    <definedName name="_NSO2_5_2" localSheetId="7" hidden="1">{"'Sheet1'!$L$16"}</definedName>
    <definedName name="_NSO2_5_2" hidden="1">{"'Sheet1'!$L$16"}</definedName>
    <definedName name="_NSO3" localSheetId="7" hidden="1">{"'Sheet1'!$L$16"}</definedName>
    <definedName name="_NSO3" hidden="1">{"'Sheet1'!$L$16"}</definedName>
    <definedName name="_nso3_1" localSheetId="7" hidden="1">{"'Sheet1'!$L$16"}</definedName>
    <definedName name="_nso3_1" hidden="1">{"'Sheet1'!$L$16"}</definedName>
    <definedName name="_nso3_1_1" localSheetId="7" hidden="1">{"'Sheet1'!$L$16"}</definedName>
    <definedName name="_nso3_1_1" hidden="1">{"'Sheet1'!$L$16"}</definedName>
    <definedName name="_nso3_1_1_1" localSheetId="7" hidden="1">{"'Sheet1'!$L$16"}</definedName>
    <definedName name="_nso3_1_1_1" hidden="1">{"'Sheet1'!$L$16"}</definedName>
    <definedName name="_nso3_1_1_2" localSheetId="7" hidden="1">{"'Sheet1'!$L$16"}</definedName>
    <definedName name="_nso3_1_1_2" hidden="1">{"'Sheet1'!$L$16"}</definedName>
    <definedName name="_nso3_1_2" localSheetId="7" hidden="1">{"'Sheet1'!$L$16"}</definedName>
    <definedName name="_nso3_1_2" hidden="1">{"'Sheet1'!$L$16"}</definedName>
    <definedName name="_nso3_1_3" localSheetId="7" hidden="1">{"'Sheet1'!$L$16"}</definedName>
    <definedName name="_nso3_1_3" hidden="1">{"'Sheet1'!$L$16"}</definedName>
    <definedName name="_nso3_2" localSheetId="7" hidden="1">{"'Sheet1'!$L$16"}</definedName>
    <definedName name="_nso3_2" hidden="1">{"'Sheet1'!$L$16"}</definedName>
    <definedName name="_nso3_2_1" localSheetId="7" hidden="1">{"'Sheet1'!$L$16"}</definedName>
    <definedName name="_nso3_2_1" hidden="1">{"'Sheet1'!$L$16"}</definedName>
    <definedName name="_nso3_2_2" localSheetId="7" hidden="1">{"'Sheet1'!$L$16"}</definedName>
    <definedName name="_nso3_2_2" hidden="1">{"'Sheet1'!$L$16"}</definedName>
    <definedName name="_nso3_3" localSheetId="7" hidden="1">{"'Sheet1'!$L$16"}</definedName>
    <definedName name="_nso3_3" hidden="1">{"'Sheet1'!$L$16"}</definedName>
    <definedName name="_nso3_4" localSheetId="7" hidden="1">{"'Sheet1'!$L$16"}</definedName>
    <definedName name="_nso3_4" hidden="1">{"'Sheet1'!$L$16"}</definedName>
    <definedName name="_Order1" hidden="1">255</definedName>
    <definedName name="_Order2" hidden="1">255</definedName>
    <definedName name="_Order3" hidden="1">255</definedName>
    <definedName name="_PA3" localSheetId="7" hidden="1">{"'Sheet1'!$L$16"}</definedName>
    <definedName name="_PA3" hidden="1">{"'Sheet1'!$L$16"}</definedName>
    <definedName name="_PA3_1" localSheetId="7" hidden="1">{"'Sheet1'!$L$16"}</definedName>
    <definedName name="_PA3_1" hidden="1">{"'Sheet1'!$L$16"}</definedName>
    <definedName name="_PA3_1_1" localSheetId="7" hidden="1">{"'Sheet1'!$L$16"}</definedName>
    <definedName name="_PA3_1_1" hidden="1">{"'Sheet1'!$L$16"}</definedName>
    <definedName name="_PA3_1_1_1" localSheetId="7" hidden="1">{"'Sheet1'!$L$16"}</definedName>
    <definedName name="_PA3_1_1_1" hidden="1">{"'Sheet1'!$L$16"}</definedName>
    <definedName name="_PA3_1_1_2" localSheetId="7" hidden="1">{"'Sheet1'!$L$16"}</definedName>
    <definedName name="_PA3_1_1_2" hidden="1">{"'Sheet1'!$L$16"}</definedName>
    <definedName name="_PA3_1_2" localSheetId="7" hidden="1">{"'Sheet1'!$L$16"}</definedName>
    <definedName name="_PA3_1_2" hidden="1">{"'Sheet1'!$L$16"}</definedName>
    <definedName name="_PA3_1_3" localSheetId="7" hidden="1">{"'Sheet1'!$L$16"}</definedName>
    <definedName name="_PA3_1_3" hidden="1">{"'Sheet1'!$L$16"}</definedName>
    <definedName name="_PA3_2" localSheetId="7" hidden="1">{"'Sheet1'!$L$16"}</definedName>
    <definedName name="_PA3_2" hidden="1">{"'Sheet1'!$L$16"}</definedName>
    <definedName name="_PA3_2_1" localSheetId="7" hidden="1">{"'Sheet1'!$L$16"}</definedName>
    <definedName name="_PA3_2_1" hidden="1">{"'Sheet1'!$L$16"}</definedName>
    <definedName name="_PA3_2_2" localSheetId="7" hidden="1">{"'Sheet1'!$L$16"}</definedName>
    <definedName name="_PA3_2_2" hidden="1">{"'Sheet1'!$L$16"}</definedName>
    <definedName name="_PA3_3" localSheetId="7" hidden="1">{"'Sheet1'!$L$16"}</definedName>
    <definedName name="_PA3_3" hidden="1">{"'Sheet1'!$L$16"}</definedName>
    <definedName name="_PA3_4" localSheetId="7" hidden="1">{"'Sheet1'!$L$16"}</definedName>
    <definedName name="_PA3_4" hidden="1">{"'Sheet1'!$L$16"}</definedName>
    <definedName name="_Parse_In" localSheetId="19" hidden="1">#REF!</definedName>
    <definedName name="_Parse_In" hidden="1">#REF!</definedName>
    <definedName name="_Parse_Out" localSheetId="19" hidden="1">#REF!</definedName>
    <definedName name="_Parse_Out" localSheetId="17" hidden="1">#REF!</definedName>
    <definedName name="_Parse_Out" localSheetId="16" hidden="1">#REF!</definedName>
    <definedName name="_Parse_Out" localSheetId="0" hidden="1">#REF!</definedName>
    <definedName name="_Parse_Out" hidden="1">#REF!</definedName>
    <definedName name="_PJB05" localSheetId="7" hidden="1">{"'Sheet1'!$L$16"}</definedName>
    <definedName name="_PJB05" hidden="1">{"'Sheet1'!$L$16"}</definedName>
    <definedName name="_PL3" localSheetId="7" hidden="1">{"'Sheet1'!$L$16"}</definedName>
    <definedName name="_PL3" localSheetId="0" hidden="1">{"'Sheet1'!$L$16"}</definedName>
    <definedName name="_PL3" hidden="1">{"'Sheet1'!$L$16"}</definedName>
    <definedName name="_PUR6" localSheetId="7" hidden="1">{#N/A,#N/A,FALSE,"Sheet2"}</definedName>
    <definedName name="_PUR6" hidden="1">{#N/A,#N/A,FALSE,"Sheet2"}</definedName>
    <definedName name="_q2" localSheetId="7" hidden="1">{"PAGE 1",#N/A,FALSE,"หน้า 1,2,3";"PAGE 2",#N/A,FALSE,"หน้า 1,2,3";"PAGE 3",#N/A,FALSE,"หน้า 1,2,3"}</definedName>
    <definedName name="_q2" localSheetId="0" hidden="1">{"PAGE 1",#N/A,FALSE,"หน้า 1,2,3";"PAGE 2",#N/A,FALSE,"หน้า 1,2,3";"PAGE 3",#N/A,FALSE,"หน้า 1,2,3"}</definedName>
    <definedName name="_q2" hidden="1">{"PAGE 1",#N/A,FALSE,"หน้า 1,2,3";"PAGE 2",#N/A,FALSE,"หน้า 1,2,3";"PAGE 3",#N/A,FALSE,"หน้า 1,2,3"}</definedName>
    <definedName name="_q3" localSheetId="7" hidden="1">{"PAGE 1",#N/A,FALSE,"หน้า 1,2,3";"PAGE 2",#N/A,FALSE,"หน้า 1,2,3";"PAGE 3",#N/A,FALSE,"หน้า 1,2,3"}</definedName>
    <definedName name="_q3" localSheetId="0" hidden="1">{"PAGE 1",#N/A,FALSE,"หน้า 1,2,3";"PAGE 2",#N/A,FALSE,"หน้า 1,2,3";"PAGE 3",#N/A,FALSE,"หน้า 1,2,3"}</definedName>
    <definedName name="_q3" hidden="1">{"PAGE 1",#N/A,FALSE,"หน้า 1,2,3";"PAGE 2",#N/A,FALSE,"หน้า 1,2,3";"PAGE 3",#N/A,FALSE,"หน้า 1,2,3"}</definedName>
    <definedName name="_QUY3" localSheetId="7" hidden="1">{#N/A,#N/A,FALSE,"Sheet2"}</definedName>
    <definedName name="_QUY3" hidden="1">{#N/A,#N/A,FALSE,"Sheet2"}</definedName>
    <definedName name="_QUY4" localSheetId="7" hidden="1">{"'Sheet1'!$L$16"}</definedName>
    <definedName name="_QUY4" hidden="1">{"'Sheet1'!$L$16"}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OD01" localSheetId="7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s1" localSheetId="7" hidden="1">{"'Sheet1'!$L$16"}</definedName>
    <definedName name="_s1" hidden="1">{"'Sheet1'!$L$16"}</definedName>
    <definedName name="_s2" localSheetId="7" hidden="1">{"'Sheet1'!$L$16"}</definedName>
    <definedName name="_s2" hidden="1">{"'Sheet1'!$L$16"}</definedName>
    <definedName name="_s3" localSheetId="7" hidden="1">{"'Sheet1'!$L$16"}</definedName>
    <definedName name="_s3" hidden="1">{"'Sheet1'!$L$16"}</definedName>
    <definedName name="_s4" localSheetId="7" hidden="1">{"'Sheet1'!$L$16"}</definedName>
    <definedName name="_s4" hidden="1">{"'Sheet1'!$L$16"}</definedName>
    <definedName name="_s5" localSheetId="7" hidden="1">{"'Sheet1'!$L$16"}</definedName>
    <definedName name="_s5" hidden="1">{"'Sheet1'!$L$16"}</definedName>
    <definedName name="_s6" localSheetId="7" hidden="1">{#N/A,#N/A,FALSE,"Chi tiÆt"}</definedName>
    <definedName name="_s6" hidden="1">{#N/A,#N/A,FALSE,"Chi tiÆt"}</definedName>
    <definedName name="_s7" localSheetId="7" hidden="1">{#N/A,#N/A,FALSE,"Chi tiÆt"}</definedName>
    <definedName name="_s7" hidden="1">{#N/A,#N/A,FALSE,"Chi tiÆt"}</definedName>
    <definedName name="_se1" localSheetId="7" hidden="1">{#N/A,#N/A,FALSE,"m66";#N/A,#N/A,FALSE,"m66"}</definedName>
    <definedName name="_se1" hidden="1">{#N/A,#N/A,FALSE,"m66";#N/A,#N/A,FALSE,"m66"}</definedName>
    <definedName name="_Sort" localSheetId="19" hidden="1">#REF!</definedName>
    <definedName name="_Sort" localSheetId="17" hidden="1">#REF!</definedName>
    <definedName name="_Sort" localSheetId="16" hidden="1">#REF!</definedName>
    <definedName name="_Sort" localSheetId="0" hidden="1">#REF!</definedName>
    <definedName name="_Sort" hidden="1">#REF!</definedName>
    <definedName name="_Sort1" hidden="1">#REF!</definedName>
    <definedName name="_Sort1.1" hidden="1">#REF!</definedName>
    <definedName name="_Sort1.2" hidden="1">#REF!</definedName>
    <definedName name="_Sort1.3" hidden="1">#REF!</definedName>
    <definedName name="_sort2" hidden="1">#REF!</definedName>
    <definedName name="_sort3" hidden="1">#REF!</definedName>
    <definedName name="_T01" hidden="1">#REF!</definedName>
    <definedName name="_T04" localSheetId="7" hidden="1">{#N/A,#N/A,FALSE,"CCTV"}</definedName>
    <definedName name="_T04" hidden="1">{#N/A,#N/A,FALSE,"CCTV"}</definedName>
    <definedName name="_t1" localSheetId="7" hidden="1">{"'Sheet1'!$L$16"}</definedName>
    <definedName name="_t1" hidden="1">{"'Sheet1'!$L$16"}</definedName>
    <definedName name="_T10" localSheetId="7" hidden="1">{"'Sheet1'!$L$16"}</definedName>
    <definedName name="_T10" hidden="1">{"'Sheet1'!$L$16"}</definedName>
    <definedName name="_t2" localSheetId="7" hidden="1">{"'Sheet1'!$L$16"}</definedName>
    <definedName name="_t2" hidden="1">{"'Sheet1'!$L$16"}</definedName>
    <definedName name="_t4" hidden="1">#REF!</definedName>
    <definedName name="_t5" localSheetId="7" hidden="1">{"'Sheet1'!$L$16"}</definedName>
    <definedName name="_t5" hidden="1">{"'Sheet1'!$L$16"}</definedName>
    <definedName name="_t6" localSheetId="7" hidden="1">{"'Sheet1'!$L$16"}</definedName>
    <definedName name="_t6" hidden="1">{"'Sheet1'!$L$16"}</definedName>
    <definedName name="_t7" localSheetId="7" hidden="1">{"'Sheet1'!$L$16"}</definedName>
    <definedName name="_t7" hidden="1">{"'Sheet1'!$L$16"}</definedName>
    <definedName name="_t8" localSheetId="7" hidden="1">{#N/A,#N/A,FALSE,"Chi tiÆt"}</definedName>
    <definedName name="_t8" hidden="1">{#N/A,#N/A,FALSE,"Chi tiÆt"}</definedName>
    <definedName name="_t9" localSheetId="7" hidden="1">{"'Sheet1'!$L$16"}</definedName>
    <definedName name="_t9" hidden="1">{"'Sheet1'!$L$16"}</definedName>
    <definedName name="_Table1_In1" localSheetId="19" hidden="1">#REF!</definedName>
    <definedName name="_Table1_In1" localSheetId="17" hidden="1">#REF!</definedName>
    <definedName name="_Table1_In1" localSheetId="16" hidden="1">#REF!</definedName>
    <definedName name="_Table1_In1" localSheetId="0" hidden="1">#REF!</definedName>
    <definedName name="_Table1_In1" hidden="1">#REF!</definedName>
    <definedName name="_Table1_Out" localSheetId="19" hidden="1">#REF!</definedName>
    <definedName name="_Table1_Out" localSheetId="17" hidden="1">#REF!</definedName>
    <definedName name="_Table1_Out" localSheetId="16" hidden="1">#REF!</definedName>
    <definedName name="_Table1_Out" localSheetId="0" hidden="1">#REF!</definedName>
    <definedName name="_Table1_Out" hidden="1">#REF!</definedName>
    <definedName name="_Table2_In1" localSheetId="19" hidden="1">#REF!</definedName>
    <definedName name="_Table2_In1" localSheetId="17" hidden="1">#REF!</definedName>
    <definedName name="_Table2_In1" localSheetId="16" hidden="1">#REF!</definedName>
    <definedName name="_Table2_In1" localSheetId="0" hidden="1">#REF!</definedName>
    <definedName name="_Table2_In1" hidden="1">#REF!</definedName>
    <definedName name="_Table2_In2" localSheetId="19" hidden="1">#REF!</definedName>
    <definedName name="_Table2_In2" localSheetId="17" hidden="1">#REF!</definedName>
    <definedName name="_Table2_In2" localSheetId="16" hidden="1">#REF!</definedName>
    <definedName name="_Table2_In2" localSheetId="0" hidden="1">#REF!</definedName>
    <definedName name="_Table2_In2" hidden="1">#REF!</definedName>
    <definedName name="_Table2_Out" localSheetId="19" hidden="1">#REF!</definedName>
    <definedName name="_Table2_Out" localSheetId="17" hidden="1">#REF!</definedName>
    <definedName name="_Table2_Out" localSheetId="16" hidden="1">#REF!</definedName>
    <definedName name="_Table2_Out" localSheetId="0" hidden="1">#REF!</definedName>
    <definedName name="_Table2_Out" hidden="1">#REF!</definedName>
    <definedName name="_thu1" localSheetId="7" hidden="1">{"'Sheet1'!$L$16"}</definedName>
    <definedName name="_thu1" hidden="1">{"'Sheet1'!$L$16"}</definedName>
    <definedName name="_thu1_1" localSheetId="7" hidden="1">{"'Sheet1'!$L$16"}</definedName>
    <definedName name="_thu1_1" hidden="1">{"'Sheet1'!$L$16"}</definedName>
    <definedName name="_thu1_1_1" localSheetId="7" hidden="1">{"'Sheet1'!$L$16"}</definedName>
    <definedName name="_thu1_1_1" hidden="1">{"'Sheet1'!$L$16"}</definedName>
    <definedName name="_thu1_1_1_1" localSheetId="7" hidden="1">{"'Sheet1'!$L$16"}</definedName>
    <definedName name="_thu1_1_1_1" hidden="1">{"'Sheet1'!$L$16"}</definedName>
    <definedName name="_thu1_1_1_2" localSheetId="7" hidden="1">{"'Sheet1'!$L$16"}</definedName>
    <definedName name="_thu1_1_1_2" hidden="1">{"'Sheet1'!$L$16"}</definedName>
    <definedName name="_thu1_1_2" localSheetId="7" hidden="1">{"'Sheet1'!$L$16"}</definedName>
    <definedName name="_thu1_1_2" hidden="1">{"'Sheet1'!$L$16"}</definedName>
    <definedName name="_thu1_1_3" localSheetId="7" hidden="1">{"'Sheet1'!$L$16"}</definedName>
    <definedName name="_thu1_1_3" hidden="1">{"'Sheet1'!$L$16"}</definedName>
    <definedName name="_thu1_2" localSheetId="7" hidden="1">{"'Sheet1'!$L$16"}</definedName>
    <definedName name="_thu1_2" hidden="1">{"'Sheet1'!$L$16"}</definedName>
    <definedName name="_thu1_2_1" localSheetId="7" hidden="1">{"'Sheet1'!$L$16"}</definedName>
    <definedName name="_thu1_2_1" hidden="1">{"'Sheet1'!$L$16"}</definedName>
    <definedName name="_thu1_2_2" localSheetId="7" hidden="1">{"'Sheet1'!$L$16"}</definedName>
    <definedName name="_thu1_2_2" hidden="1">{"'Sheet1'!$L$16"}</definedName>
    <definedName name="_thu1_3" localSheetId="7" hidden="1">{"'Sheet1'!$L$16"}</definedName>
    <definedName name="_thu1_3" hidden="1">{"'Sheet1'!$L$16"}</definedName>
    <definedName name="_thu1_4" localSheetId="7" hidden="1">{"'Sheet1'!$L$16"}</definedName>
    <definedName name="_thu1_4" hidden="1">{"'Sheet1'!$L$16"}</definedName>
    <definedName name="_thu2" localSheetId="7" hidden="1">{"'Sheet1'!$L$16"}</definedName>
    <definedName name="_thu2" hidden="1">{"'Sheet1'!$L$16"}</definedName>
    <definedName name="_thu2_1" localSheetId="7" hidden="1">{"'Sheet1'!$L$16"}</definedName>
    <definedName name="_thu2_1" hidden="1">{"'Sheet1'!$L$16"}</definedName>
    <definedName name="_thu2_1_1" localSheetId="7" hidden="1">{"'Sheet1'!$L$16"}</definedName>
    <definedName name="_thu2_1_1" hidden="1">{"'Sheet1'!$L$16"}</definedName>
    <definedName name="_thu2_1_1_1" localSheetId="7" hidden="1">{"'Sheet1'!$L$16"}</definedName>
    <definedName name="_thu2_1_1_1" hidden="1">{"'Sheet1'!$L$16"}</definedName>
    <definedName name="_thu2_1_1_2" localSheetId="7" hidden="1">{"'Sheet1'!$L$16"}</definedName>
    <definedName name="_thu2_1_1_2" hidden="1">{"'Sheet1'!$L$16"}</definedName>
    <definedName name="_thu2_1_2" localSheetId="7" hidden="1">{"'Sheet1'!$L$16"}</definedName>
    <definedName name="_thu2_1_2" hidden="1">{"'Sheet1'!$L$16"}</definedName>
    <definedName name="_thu2_1_3" localSheetId="7" hidden="1">{"'Sheet1'!$L$16"}</definedName>
    <definedName name="_thu2_1_3" hidden="1">{"'Sheet1'!$L$16"}</definedName>
    <definedName name="_thu2_2" localSheetId="7" hidden="1">{"'Sheet1'!$L$16"}</definedName>
    <definedName name="_thu2_2" hidden="1">{"'Sheet1'!$L$16"}</definedName>
    <definedName name="_thu2_2_1" localSheetId="7" hidden="1">{"'Sheet1'!$L$16"}</definedName>
    <definedName name="_thu2_2_1" hidden="1">{"'Sheet1'!$L$16"}</definedName>
    <definedName name="_thu2_2_2" localSheetId="7" hidden="1">{"'Sheet1'!$L$16"}</definedName>
    <definedName name="_thu2_2_2" hidden="1">{"'Sheet1'!$L$16"}</definedName>
    <definedName name="_thu2_3" localSheetId="7" hidden="1">{"'Sheet1'!$L$16"}</definedName>
    <definedName name="_thu2_3" hidden="1">{"'Sheet1'!$L$16"}</definedName>
    <definedName name="_thu2_4" localSheetId="7" hidden="1">{"'Sheet1'!$L$16"}</definedName>
    <definedName name="_thu2_4" hidden="1">{"'Sheet1'!$L$16"}</definedName>
    <definedName name="_thu4" localSheetId="7" hidden="1">{"'Sheet1'!$L$16"}</definedName>
    <definedName name="_thu4" hidden="1">{"'Sheet1'!$L$16"}</definedName>
    <definedName name="_thu4_1" localSheetId="7" hidden="1">{"'Sheet1'!$L$16"}</definedName>
    <definedName name="_thu4_1" hidden="1">{"'Sheet1'!$L$16"}</definedName>
    <definedName name="_thu4_1_1" localSheetId="7" hidden="1">{"'Sheet1'!$L$16"}</definedName>
    <definedName name="_thu4_1_1" hidden="1">{"'Sheet1'!$L$16"}</definedName>
    <definedName name="_thu4_1_1_1" localSheetId="7" hidden="1">{"'Sheet1'!$L$16"}</definedName>
    <definedName name="_thu4_1_1_1" hidden="1">{"'Sheet1'!$L$16"}</definedName>
    <definedName name="_thu4_1_1_2" localSheetId="7" hidden="1">{"'Sheet1'!$L$16"}</definedName>
    <definedName name="_thu4_1_1_2" hidden="1">{"'Sheet1'!$L$16"}</definedName>
    <definedName name="_thu4_1_2" localSheetId="7" hidden="1">{"'Sheet1'!$L$16"}</definedName>
    <definedName name="_thu4_1_2" hidden="1">{"'Sheet1'!$L$16"}</definedName>
    <definedName name="_thu4_1_3" localSheetId="7" hidden="1">{"'Sheet1'!$L$16"}</definedName>
    <definedName name="_thu4_1_3" hidden="1">{"'Sheet1'!$L$16"}</definedName>
    <definedName name="_thu4_2" localSheetId="7" hidden="1">{"'Sheet1'!$L$16"}</definedName>
    <definedName name="_thu4_2" hidden="1">{"'Sheet1'!$L$16"}</definedName>
    <definedName name="_thu4_2_1" localSheetId="7" hidden="1">{"'Sheet1'!$L$16"}</definedName>
    <definedName name="_thu4_2_1" hidden="1">{"'Sheet1'!$L$16"}</definedName>
    <definedName name="_thu4_2_2" localSheetId="7" hidden="1">{"'Sheet1'!$L$16"}</definedName>
    <definedName name="_thu4_2_2" hidden="1">{"'Sheet1'!$L$16"}</definedName>
    <definedName name="_thu4_3" localSheetId="7" hidden="1">{"'Sheet1'!$L$16"}</definedName>
    <definedName name="_thu4_3" hidden="1">{"'Sheet1'!$L$16"}</definedName>
    <definedName name="_thu4_4" localSheetId="7" hidden="1">{"'Sheet1'!$L$16"}</definedName>
    <definedName name="_thu4_4" hidden="1">{"'Sheet1'!$L$16"}</definedName>
    <definedName name="_thu5" localSheetId="7" hidden="1">{"'Sheet1'!$L$16"}</definedName>
    <definedName name="_thu5" hidden="1">{"'Sheet1'!$L$16"}</definedName>
    <definedName name="_thu5_1" localSheetId="7" hidden="1">{"'Sheet1'!$L$16"}</definedName>
    <definedName name="_thu5_1" hidden="1">{"'Sheet1'!$L$16"}</definedName>
    <definedName name="_thu5_1_1" localSheetId="7" hidden="1">{"'Sheet1'!$L$16"}</definedName>
    <definedName name="_thu5_1_1" hidden="1">{"'Sheet1'!$L$16"}</definedName>
    <definedName name="_thu5_1_1_1" localSheetId="7" hidden="1">{"'Sheet1'!$L$16"}</definedName>
    <definedName name="_thu5_1_1_1" hidden="1">{"'Sheet1'!$L$16"}</definedName>
    <definedName name="_thu5_1_1_2" localSheetId="7" hidden="1">{"'Sheet1'!$L$16"}</definedName>
    <definedName name="_thu5_1_1_2" hidden="1">{"'Sheet1'!$L$16"}</definedName>
    <definedName name="_thu5_1_2" localSheetId="7" hidden="1">{"'Sheet1'!$L$16"}</definedName>
    <definedName name="_thu5_1_2" hidden="1">{"'Sheet1'!$L$16"}</definedName>
    <definedName name="_thu5_1_3" localSheetId="7" hidden="1">{"'Sheet1'!$L$16"}</definedName>
    <definedName name="_thu5_1_3" hidden="1">{"'Sheet1'!$L$16"}</definedName>
    <definedName name="_thu5_2" localSheetId="7" hidden="1">{"'Sheet1'!$L$16"}</definedName>
    <definedName name="_thu5_2" hidden="1">{"'Sheet1'!$L$16"}</definedName>
    <definedName name="_thu5_2_1" localSheetId="7" hidden="1">{"'Sheet1'!$L$16"}</definedName>
    <definedName name="_thu5_2_1" hidden="1">{"'Sheet1'!$L$16"}</definedName>
    <definedName name="_thu5_2_2" localSheetId="7" hidden="1">{"'Sheet1'!$L$16"}</definedName>
    <definedName name="_thu5_2_2" hidden="1">{"'Sheet1'!$L$16"}</definedName>
    <definedName name="_thu5_3" localSheetId="7" hidden="1">{"'Sheet1'!$L$16"}</definedName>
    <definedName name="_thu5_3" hidden="1">{"'Sheet1'!$L$16"}</definedName>
    <definedName name="_thu5_4" localSheetId="7" hidden="1">{"'Sheet1'!$L$16"}</definedName>
    <definedName name="_thu5_4" hidden="1">{"'Sheet1'!$L$16"}</definedName>
    <definedName name="_tm2" localSheetId="7" hidden="1">{#N/A,#N/A,FALSE,"Chi tiÆt"}</definedName>
    <definedName name="_tm2" localSheetId="19" hidden="1">{#N/A,#N/A,FALSE,"Chi tiÆt"}</definedName>
    <definedName name="_tm2" localSheetId="17" hidden="1">{#N/A,#N/A,FALSE,"Chi tiÆt"}</definedName>
    <definedName name="_tm2" localSheetId="16" hidden="1">{#N/A,#N/A,FALSE,"Chi tiÆt"}</definedName>
    <definedName name="_tm2" localSheetId="0" hidden="1">{#N/A,#N/A,FALSE,"Chi tiÆt"}</definedName>
    <definedName name="_tm2" hidden="1">{#N/A,#N/A,FALSE,"Chi tiÆt"}</definedName>
    <definedName name="_tt3" localSheetId="7" hidden="1">{"'Sheet1'!$L$16"}</definedName>
    <definedName name="_tt3" hidden="1">{"'Sheet1'!$L$16"}</definedName>
    <definedName name="_u18" localSheetId="7" hidden="1">{"Tages_D",#N/A,FALSE,"Tagesbericht";"Tages_PL",#N/A,FALSE,"Tagesbericht"}</definedName>
    <definedName name="_u18" hidden="1">{"Tages_D",#N/A,FALSE,"Tagesbericht";"Tages_PL",#N/A,FALSE,"Tagesbericht"}</definedName>
    <definedName name="_u20" localSheetId="7" hidden="1">{"fleisch",#N/A,FALSE,"WG HK";"food",#N/A,FALSE,"WG HK";"hartwaren",#N/A,FALSE,"WG HK";"weichwaren",#N/A,FALSE,"WG HK"}</definedName>
    <definedName name="_u20" hidden="1">{"fleisch",#N/A,FALSE,"WG HK";"food",#N/A,FALSE,"WG HK";"hartwaren",#N/A,FALSE,"WG HK";"weichwaren",#N/A,FALSE,"WG HK"}</definedName>
    <definedName name="_U3" localSheetId="7" hidden="1">{#N/A,#N/A,FALSE,"Aging Summary";#N/A,#N/A,FALSE,"Ratio Analysis";#N/A,#N/A,FALSE,"Test 120 Day Accts";#N/A,#N/A,FALSE,"Tickmarks"}</definedName>
    <definedName name="_U3" hidden="1">{#N/A,#N/A,FALSE,"Aging Summary";#N/A,#N/A,FALSE,"Ratio Analysis";#N/A,#N/A,FALSE,"Test 120 Day Accts";#N/A,#N/A,FALSE,"Tickmarks"}</definedName>
    <definedName name="_UB1" localSheetId="7" hidden="1">{"'Feb 99'!$A$1:$G$30"}</definedName>
    <definedName name="_UB1" hidden="1">{"'Feb 99'!$A$1:$G$30"}</definedName>
    <definedName name="_UB2" localSheetId="7" hidden="1">{"'Feb 99'!$A$1:$G$30"}</definedName>
    <definedName name="_UB2" hidden="1">{"'Feb 99'!$A$1:$G$30"}</definedName>
    <definedName name="_uyu6" localSheetId="7" hidden="1">BlankMacro1</definedName>
    <definedName name="_uyu6" hidden="1">BlankMacro1</definedName>
    <definedName name="_w2" localSheetId="7" hidden="1">{"'Sheet1'!$L$16"}</definedName>
    <definedName name="_w2" hidden="1">{"'Sheet1'!$L$16"}</definedName>
    <definedName name="_w3" localSheetId="7" hidden="1">{"'Sheet1'!$L$16"}</definedName>
    <definedName name="_w3" hidden="1">{"'Sheet1'!$L$16"}</definedName>
    <definedName name="_w4" localSheetId="7" hidden="1">{"'Sheet1'!$L$16"}</definedName>
    <definedName name="_w4" hidden="1">{"'Sheet1'!$L$16"}</definedName>
    <definedName name="_w5" localSheetId="7" hidden="1">{"'Sheet1'!$L$16"}</definedName>
    <definedName name="_w5" hidden="1">{"'Sheet1'!$L$16"}</definedName>
    <definedName name="_w6" localSheetId="7" hidden="1">{#N/A,#N/A,FALSE,"Chi tiÆt"}</definedName>
    <definedName name="_w6" hidden="1">{#N/A,#N/A,FALSE,"Chi tiÆt"}</definedName>
    <definedName name="_w8" localSheetId="7" hidden="1">{"'Sheet1'!$L$16"}</definedName>
    <definedName name="_w8" hidden="1">{"'Sheet1'!$L$16"}</definedName>
    <definedName name="_w9" localSheetId="7" hidden="1">{"'Sheet1'!$L$16"}</definedName>
    <definedName name="_w9" hidden="1">{"'Sheet1'!$L$16"}</definedName>
    <definedName name="_wrn1" localSheetId="7" hidden="1">{#N/A,#N/A,FALSE,"SPLIT1";#N/A,#N/A,FALSE,"SPLIT2";#N/A,#N/A,FALSE,"TELEX";#N/A,#N/A,FALSE,"TELEX"}</definedName>
    <definedName name="_wrn1" hidden="1">{#N/A,#N/A,FALSE,"SPLIT1";#N/A,#N/A,FALSE,"SPLIT2";#N/A,#N/A,FALSE,"TELEX";#N/A,#N/A,FALSE,"TELEX"}</definedName>
    <definedName name="_ww2" localSheetId="7" hidden="1">{#N/A,#N/A,FALSE,"Admin";#N/A,#N/A,FALSE,"Other"}</definedName>
    <definedName name="_ww2" localSheetId="19" hidden="1">{#N/A,#N/A,FALSE,"Admin";#N/A,#N/A,FALSE,"Other"}</definedName>
    <definedName name="_ww2" localSheetId="17" hidden="1">{#N/A,#N/A,FALSE,"Admin";#N/A,#N/A,FALSE,"Other"}</definedName>
    <definedName name="_ww2" localSheetId="16" hidden="1">{#N/A,#N/A,FALSE,"Admin";#N/A,#N/A,FALSE,"Other"}</definedName>
    <definedName name="_ww2" localSheetId="0" hidden="1">{#N/A,#N/A,FALSE,"Admin";#N/A,#N/A,FALSE,"Other"}</definedName>
    <definedName name="_ww2" hidden="1">{#N/A,#N/A,FALSE,"Admin";#N/A,#N/A,FALSE,"Other"}</definedName>
    <definedName name="_Z1" localSheetId="7" hidden="1">{"'ตัวอย่าง'!$A$1:$O$21"}</definedName>
    <definedName name="_Z1" localSheetId="0" hidden="1">{"'ตัวอย่าง'!$A$1:$O$21"}</definedName>
    <definedName name="_Z1" hidden="1">{"'ตัวอย่าง'!$A$1:$O$21"}</definedName>
    <definedName name="µ" localSheetId="7" hidden="1">{"'Sheet1'!$L$16"}</definedName>
    <definedName name="µ" hidden="1">{"'Sheet1'!$L$16"}</definedName>
    <definedName name="a" localSheetId="0" hidden="1">{#N/A,#N/A,FALSE,"TL";#N/A,#N/A,FALSE,"KK";#N/A,#N/A,FALSE,"TS";#N/A,#N/A,FALSE,"KW";#N/A,#N/A,FALSE,"LP";#N/A,#N/A,FALSE,"DC"}</definedName>
    <definedName name="a">#REF!</definedName>
    <definedName name="á" localSheetId="7" hidden="1">{#N/A,#N/A,FALSE,"Aging Summary";#N/A,#N/A,FALSE,"Ratio Analysis";#N/A,#N/A,FALSE,"Test 120 Day Accts";#N/A,#N/A,FALSE,"Tickmarks"}</definedName>
    <definedName name="á" hidden="1">{#N/A,#N/A,FALSE,"Aging Summary";#N/A,#N/A,FALSE,"Ratio Analysis";#N/A,#N/A,FALSE,"Test 120 Day Accts";#N/A,#N/A,FALSE,"Tickmarks"}</definedName>
    <definedName name="à" hidden="1">#REF!</definedName>
    <definedName name="â" localSheetId="7" hidden="1">{"'Sheet1'!$L$16"}</definedName>
    <definedName name="â" localSheetId="19" hidden="1">{"'Sheet1'!$L$16"}</definedName>
    <definedName name="â" localSheetId="17" hidden="1">{"'Sheet1'!$L$16"}</definedName>
    <definedName name="â" localSheetId="16" hidden="1">{"'Sheet1'!$L$16"}</definedName>
    <definedName name="â" localSheetId="0" hidden="1">{"'Sheet1'!$L$16"}</definedName>
    <definedName name="â" hidden="1">{"'Sheet1'!$L$16"}</definedName>
    <definedName name="Ầ" localSheetId="7" hidden="1">{#N/A,#N/A,FALSE,"CCTV"}</definedName>
    <definedName name="Ầ" hidden="1">{#N/A,#N/A,FALSE,"CCTV"}</definedName>
    <definedName name="a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1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1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3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2A" localSheetId="7" hidden="1">{#N/A,#N/A,FALSE,"Sheet1"}</definedName>
    <definedName name="A2A" hidden="1">{#N/A,#N/A,FALSE,"Sheet1"}</definedName>
    <definedName name="A2PRJE" localSheetId="7" hidden="1">{#N/A,#N/A,FALSE,"Sheet1"}</definedName>
    <definedName name="A2PRJE" hidden="1">{#N/A,#N/A,FALSE,"Sheet1"}</definedName>
    <definedName name="AA" localSheetId="7" hidden="1">{"F3 detail",#N/A,FALSE,"F1";"F3 Presentation",#N/A,FALSE,"F3 "}</definedName>
    <definedName name="aa" localSheetId="0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AA" hidden="1">{"F3 detail",#N/A,FALSE,"F1";"F3 Presentation",#N/A,FALSE,"F3 "}</definedName>
    <definedName name="aâ" localSheetId="7" hidden="1">{"'Sheet1'!$L$16"}</definedName>
    <definedName name="aâ" hidden="1">{"'Sheet1'!$L$16"}</definedName>
    <definedName name="AA.Report.Files" hidden="1">#REF!</definedName>
    <definedName name="AA.Reports.Available" hidden="1">#REF!</definedName>
    <definedName name="aaa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_DOCTOPS" hidden="1">"AAA_SET"</definedName>
    <definedName name="AAA_duser" hidden="1">"OFF"</definedName>
    <definedName name="aaaa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1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1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1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a" localSheetId="7" hidden="1">{"Profit",#N/A,FALSE,"448k";"Capital",#N/A,FALSE,"448k"}</definedName>
    <definedName name="aaaaa" localSheetId="19" hidden="1">{"Profit",#N/A,FALSE,"448k";"Capital",#N/A,FALSE,"448k"}</definedName>
    <definedName name="aaaaa" localSheetId="17" hidden="1">{"Profit",#N/A,FALSE,"448k";"Capital",#N/A,FALSE,"448k"}</definedName>
    <definedName name="aaaaa" localSheetId="16" hidden="1">{"Profit",#N/A,FALSE,"448k";"Capital",#N/A,FALSE,"448k"}</definedName>
    <definedName name="aaaaa" localSheetId="0" hidden="1">{"Profit",#N/A,FALSE,"448k";"Capital",#N/A,FALSE,"448k"}</definedName>
    <definedName name="aaaaa" hidden="1">{"Profit",#N/A,FALSE,"448k";"Capital",#N/A,FALSE,"448k"}</definedName>
    <definedName name="aaaaaa" localSheetId="7" hidden="1">{#N/A,#N/A,FALSE,"CCTV"}</definedName>
    <definedName name="aaaaaa" localSheetId="0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aaaaaa" hidden="1">{#N/A,#N/A,FALSE,"CCTV"}</definedName>
    <definedName name="aaaaaaa" hidden="1">#REF!</definedName>
    <definedName name="aaaaaaaa" localSheetId="7" hidden="1">{"Tages_D",#N/A,FALSE,"Tagesbericht";"Tages_PL",#N/A,FALSE,"Tagesbericht"}</definedName>
    <definedName name="aaaaaaaa" localSheetId="0" hidden="1">{"'ตัวอย่าง'!$A$1:$O$21"}</definedName>
    <definedName name="aaaaaaaa" hidden="1">{"Tages_D",#N/A,FALSE,"Tagesbericht";"Tages_PL",#N/A,FALSE,"Tagesbericht"}</definedName>
    <definedName name="aaaaaaaaaa" localSheetId="7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aaaaaaaaaa" localSheetId="0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aaaaaaaaaa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AAAAAAAAAAAAA" localSheetId="19" hidden="1">#REF!</definedName>
    <definedName name="AAAAAAAAAAAAA" hidden="1">#REF!</definedName>
    <definedName name="aaaaaaaaaaaaaaaa" localSheetId="7" hidden="1">{0}</definedName>
    <definedName name="aaaaaaaaaaaaaaaa" hidden="1">{0}</definedName>
    <definedName name="aaag" localSheetId="7" hidden="1">{#N/A,#N/A,TRUE,"SUM";#N/A,#N/A,TRUE,"EE";#N/A,#N/A,TRUE,"AC";#N/A,#N/A,TRUE,"SN"}</definedName>
    <definedName name="aaag" hidden="1">{#N/A,#N/A,TRUE,"SUM";#N/A,#N/A,TRUE,"EE";#N/A,#N/A,TRUE,"AC";#N/A,#N/A,TRUE,"SN"}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" localSheetId="7" hidden="1">{"'매출계획'!$D$2"}</definedName>
    <definedName name="aad" hidden="1">{"'매출계획'!$D$2"}</definedName>
    <definedName name="aas" localSheetId="7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aas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aassd" localSheetId="7" hidden="1">{#N/A,#N/A,FALSE,"SPLIT1";#N/A,#N/A,FALSE,"SPLIT2";#N/A,#N/A,FALSE,"TELEX";#N/A,#N/A,FALSE,"TELEX";#N/A,#N/A,FALSE,"VCB";#N/A,#N/A,FALSE,"VCB"}</definedName>
    <definedName name="aassd" hidden="1">{#N/A,#N/A,FALSE,"SPLIT1";#N/A,#N/A,FALSE,"SPLIT2";#N/A,#N/A,FALSE,"TELEX";#N/A,#N/A,FALSE,"TELEX";#N/A,#N/A,FALSE,"VCB";#N/A,#N/A,FALSE,"VCB"}</definedName>
    <definedName name="ääu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ää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ää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awe" localSheetId="7" hidden="1">{"weichwaren",#N/A,FALSE,"Liste 1";"hartwaren",#N/A,FALSE,"Liste 1";"food",#N/A,FALSE,"Liste 1";"fleisch",#N/A,FALSE,"Liste 1"}</definedName>
    <definedName name="aawe" hidden="1">{"weichwaren",#N/A,FALSE,"Liste 1";"hartwaren",#N/A,FALSE,"Liste 1";"food",#N/A,FALSE,"Liste 1";"fleisch",#N/A,FALSE,"Liste 1"}</definedName>
    <definedName name="aaww" localSheetId="7" hidden="1">{"weichwaren",#N/A,FALSE,"Liste 1";"hartwaren",#N/A,FALSE,"Liste 1";"food",#N/A,FALSE,"Liste 1";"fleisch",#N/A,FALSE,"Liste 1"}</definedName>
    <definedName name="aaww" hidden="1">{"weichwaren",#N/A,FALSE,"Liste 1";"hartwaren",#N/A,FALSE,"Liste 1";"food",#N/A,FALSE,"Liste 1";"fleisch",#N/A,FALSE,"Liste 1"}</definedName>
    <definedName name="AB" localSheetId="7" hidden="1">{#N/A,#N/A,FALSE,"Aging Summary";#N/A,#N/A,FALSE,"Ratio Analysis";#N/A,#N/A,FALSE,"Test 120 Day Accts";#N/A,#N/A,FALSE,"Tickmarks"}</definedName>
    <definedName name="ab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B" hidden="1">{#N/A,#N/A,FALSE,"Aging Summary";#N/A,#N/A,FALSE,"Ratio Analysis";#N/A,#N/A,FALSE,"Test 120 Day Accts";#N/A,#N/A,FALSE,"Tickmarks"}</definedName>
    <definedName name="abc" localSheetId="7" hidden="1">{"'매출계획'!$D$2"}</definedName>
    <definedName name="abc" hidden="1">{"'매출계획'!$D$2"}</definedName>
    <definedName name="ac" hidden="1">#REF!</definedName>
    <definedName name="Access_Button" hidden="1">"Primark_SUMMER_1998_SUMMARY_List"</definedName>
    <definedName name="AccessDatabase" localSheetId="0" hidden="1">"C:\DATA\KEVIN\MODELS\Model 0218.mdb"</definedName>
    <definedName name="AccessDatabase" hidden="1">"H:\My Documents\PLAN\Primark.mdb"</definedName>
    <definedName name="AccessOpt" hidden="1">"Yes"</definedName>
    <definedName name="Accounts">#REF!</definedName>
    <definedName name="ấcdv" localSheetId="7" hidden="1">{#N/A,#N/A,FALSE,"Week 2002";#N/A,#N/A,FALSE,"YTD 2002";#N/A,#N/A,FALSE,"Quarterly Trend(Q3)"}</definedName>
    <definedName name="ấcdv" hidden="1">{#N/A,#N/A,FALSE,"Week 2002";#N/A,#N/A,FALSE,"YTD 2002";#N/A,#N/A,FALSE,"Quarterly Trend(Q3)"}</definedName>
    <definedName name="ACT" localSheetId="7" hidden="1">{#N/A,#N/A,FALSE,"TL";#N/A,#N/A,FALSE,"KK";#N/A,#N/A,FALSE,"TS";#N/A,#N/A,FALSE,"KW";#N/A,#N/A,FALSE,"LP";#N/A,#N/A,FALSE,"DC"}</definedName>
    <definedName name="ACT" hidden="1">{#N/A,#N/A,FALSE,"TL";#N/A,#N/A,FALSE,"KK";#N/A,#N/A,FALSE,"TS";#N/A,#N/A,FALSE,"KW";#N/A,#N/A,FALSE,"LP";#N/A,#N/A,FALSE,"DC"}</definedName>
    <definedName name="Activity_Reports">#REF!</definedName>
    <definedName name="ad" localSheetId="7" hidden="1">{"income",#N/A,FALSE,"INCOME"}</definedName>
    <definedName name="ad" localSheetId="0" hidden="1">{"income",#N/A,FALSE,"INCOME"}</definedName>
    <definedName name="ad" hidden="1">{"income",#N/A,FALSE,"INCOME"}</definedName>
    <definedName name="àd" localSheetId="7" hidden="1">{"Offgrid",#N/A,FALSE,"OFFGRID";"Region",#N/A,FALSE,"REGION";"Offgrid -2",#N/A,FALSE,"OFFGRID";"WTP",#N/A,FALSE,"WTP";"WTP -2",#N/A,FALSE,"WTP";"Project",#N/A,FALSE,"PROJECT";"Summary -2",#N/A,FALSE,"SUMMARY"}</definedName>
    <definedName name="àd" hidden="1">{"Offgrid",#N/A,FALSE,"OFFGRID";"Region",#N/A,FALSE,"REGION";"Offgrid -2",#N/A,FALSE,"OFFGRID";"WTP",#N/A,FALSE,"WTP";"WTP -2",#N/A,FALSE,"WTP";"Project",#N/A,FALSE,"PROJECT";"Summary -2",#N/A,FALSE,"SUMMARY"}</definedName>
    <definedName name="ADAS" localSheetId="7" hidden="1">{"'매출계획'!$D$2"}</definedName>
    <definedName name="ADAS" hidden="1">{"'매출계획'!$D$2"}</definedName>
    <definedName name="adasadad" localSheetId="7" hidden="1">{#N/A,#N/A,TRUE,"BT M200 da 10x20"}</definedName>
    <definedName name="adasadad" hidden="1">{#N/A,#N/A,TRUE,"BT M200 da 10x20"}</definedName>
    <definedName name="ADC" localSheetId="7" hidden="1">{"'매출계획'!$D$2"}</definedName>
    <definedName name="ADC" hidden="1">{"'매출계획'!$D$2"}</definedName>
    <definedName name="add" hidden="1">#REF!</definedName>
    <definedName name="adead" localSheetId="7" hidden="1">{"'Sheet1'!$L$16"}</definedName>
    <definedName name="adead" hidden="1">{"'Sheet1'!$L$16"}</definedName>
    <definedName name="adf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ÁDF" localSheetId="7" hidden="1">{#N/A,#N/A,FALSE,"CCTV"}</definedName>
    <definedName name="ÁDF" hidden="1">{#N/A,#N/A,FALSE,"CCTV"}</definedName>
    <definedName name="adfd" localSheetId="7" hidden="1">{0,#N/A,FALSE,0}</definedName>
    <definedName name="adfd" hidden="1">{0,#N/A,FALSE,0}</definedName>
    <definedName name="ADFHA" localSheetId="7" hidden="1">{"'Sheet1'!$L$16"}</definedName>
    <definedName name="ADFHA" hidden="1">{"'Sheet1'!$L$16"}</definedName>
    <definedName name="ADFHGADFH" localSheetId="7" hidden="1">{"'Sheet1'!$L$16"}</definedName>
    <definedName name="ADFHGADFH" hidden="1">{"'Sheet1'!$L$16"}</definedName>
    <definedName name="ADFJDGJ" localSheetId="7" hidden="1">{#N/A,#N/A,FALSE,"CCTV"}</definedName>
    <definedName name="ADFJDGJ" hidden="1">{#N/A,#N/A,FALSE,"CCTV"}</definedName>
    <definedName name="ADG" localSheetId="7" hidden="1">{"'매출계획'!$D$2"}</definedName>
    <definedName name="ad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G" hidden="1">{"'매출계획'!$D$2"}</definedName>
    <definedName name="adgadg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gad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gad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JQ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DJQ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DM">#REF!</definedName>
    <definedName name="adqad" localSheetId="7" hidden="1">{#N/A,#N/A,FALSE,"Gesamt";#N/A,#N/A,FALSE,"Ree KG";#N/A,#N/A,FALSE,"Ree Inter";#N/A,#N/A,FALSE,"BTM";#N/A,#N/A,FALSE,"GmbH";#N/A,#N/A,FALSE,"Sonstige"}</definedName>
    <definedName name="adqad" hidden="1">{#N/A,#N/A,FALSE,"Gesamt";#N/A,#N/A,FALSE,"Ree KG";#N/A,#N/A,FALSE,"Ree Inter";#N/A,#N/A,FALSE,"BTM";#N/A,#N/A,FALSE,"GmbH";#N/A,#N/A,FALSE,"Sonstige"}</definedName>
    <definedName name="adsadasdasd" hidden="1">#REF!</definedName>
    <definedName name="adsasf" localSheetId="7" hidden="1">{"'Sheet1'!$L$16"}</definedName>
    <definedName name="adsasf" hidden="1">{"'Sheet1'!$L$16"}</definedName>
    <definedName name="adsf" localSheetId="7" hidden="1">{0,#N/A,FALSE,0}</definedName>
    <definedName name="adsf" hidden="1">{0,#N/A,FALSE,0}</definedName>
    <definedName name="adsfa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sfa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sf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wd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dw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e" localSheetId="7" hidden="1">{"HK PR",#N/A,FALSE,"HK";"SUMMARY",#N/A,FALSE,"PAYROLL";"SUMMARY",#N/A,FALSE,"PAYROLL";"HK PR",#N/A,FALSE,"HK"}</definedName>
    <definedName name="ae" hidden="1">{"HK PR",#N/A,FALSE,"HK";"SUMMARY",#N/A,FALSE,"PAYROLL";"SUMMARY",#N/A,FALSE,"PAYROLL";"HK PR",#N/A,FALSE,"HK"}</definedName>
    <definedName name="aef" localSheetId="7" hidden="1">{"'ตัวอย่าง'!$A$1:$O$21"}</definedName>
    <definedName name="aef" localSheetId="0" hidden="1">{"'ตัวอย่าง'!$A$1:$O$21"}</definedName>
    <definedName name="aef" hidden="1">{"'ตัวอย่าง'!$A$1:$O$21"}</definedName>
    <definedName name="AERG" localSheetId="7" hidden="1">{"'매출계획'!$D$2"}</definedName>
    <definedName name="AERG" hidden="1">{"'매출계획'!$D$2"}</definedName>
    <definedName name="AERT" localSheetId="7" hidden="1">{"'매출계획'!$D$2"}</definedName>
    <definedName name="AERT" hidden="1">{"'매출계획'!$D$2"}</definedName>
    <definedName name="ÂF" localSheetId="7" hidden="1">{#N/A,#N/A,FALSE,"CCTV"}</definedName>
    <definedName name="ÂF" hidden="1">{#N/A,#N/A,FALSE,"CCTV"}</definedName>
    <definedName name="afaf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a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a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d" localSheetId="7" hidden="1">{"'ตัวอย่าง'!$A$1:$O$21"}</definedName>
    <definedName name="afd" localSheetId="0" hidden="1">{"'ตัวอย่าง'!$A$1:$O$21"}</definedName>
    <definedName name="afd" hidden="1">{"'ตัวอย่าง'!$A$1:$O$21"}</definedName>
    <definedName name="afda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da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d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dasgh" localSheetId="7" hidden="1">{#N/A,#N/A,FALSE,"CCTV"}</definedName>
    <definedName name="afdasgh" hidden="1">{#N/A,#N/A,FALSE,"CCTV"}</definedName>
    <definedName name="afdsfdg" localSheetId="7" hidden="1">{#N/A,#N/A,FALSE,"CCTV"}</definedName>
    <definedName name="afdsfdg" hidden="1">{#N/A,#N/A,FALSE,"CCTV"}</definedName>
    <definedName name="afffgff" localSheetId="7" hidden="1">{#N/A,#N/A,FALSE,"CCTV"}</definedName>
    <definedName name="afffgff" hidden="1">{#N/A,#N/A,FALSE,"CCTV"}</definedName>
    <definedName name="afga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ga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g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gFSDFD" hidden="1">#REF!</definedName>
    <definedName name="AG" localSheetId="7" hidden="1">{"'매출계획'!$D$2"}</definedName>
    <definedName name="a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G" hidden="1">{"'매출계획'!$D$2"}</definedName>
    <definedName name="aga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ga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g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ÁGADFGA" localSheetId="7" hidden="1">{#N/A,#N/A,FALSE,"CCTV"}</definedName>
    <definedName name="ÁGADFGA" hidden="1">{#N/A,#N/A,FALSE,"CCTV"}</definedName>
    <definedName name="agfa" localSheetId="7" hidden="1">{"'Sheet1'!$L$16"}</definedName>
    <definedName name="agfa" hidden="1">{"'Sheet1'!$L$16"}</definedName>
    <definedName name="agh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g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g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H" localSheetId="7" hidden="1">{#N/A,#N/A,FALSE,"CCTV"}</definedName>
    <definedName name="AH" hidden="1">{#N/A,#N/A,FALSE,"CCTV"}</definedName>
    <definedName name="ai" localSheetId="7" hidden="1">{"level1",#N/A,FALSE,"1_LEV";"LEVEL1",#N/A,FALSE,"1_LEV"}</definedName>
    <definedName name="ai" localSheetId="0" hidden="1">{"level1",#N/A,FALSE,"1_LEV";"LEVEL1",#N/A,FALSE,"1_LEV"}</definedName>
    <definedName name="ai" hidden="1">{"level1",#N/A,FALSE,"1_LEV";"LEVEL1",#N/A,FALSE,"1_LEV"}</definedName>
    <definedName name="alc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I" localSheetId="7" hidden="1">{"'Feb 99'!$A$1:$G$30"}</definedName>
    <definedName name="ALI" hidden="1">{"'Feb 99'!$A$1:$G$30"}</definedName>
    <definedName name="aLKFJFH" localSheetId="7" hidden="1">{#N/A,#N/A,FALSE,"CCTV"}</definedName>
    <definedName name="aLKFJFH" hidden="1">{#N/A,#N/A,FALSE,"CCTV"}</definedName>
    <definedName name="all" localSheetId="7" hidden="1">{#N/A,#N/A,FALSE,"m66";#N/A,#N/A,FALSE,"m66"}</definedName>
    <definedName name="all" hidden="1">{#N/A,#N/A,FALSE,"m66";#N/A,#N/A,FALSE,"m66"}</definedName>
    <definedName name="already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3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mie" localSheetId="7" hidden="1">{"level1",#N/A,FALSE,"1_LEV";"LEVEL1",#N/A,FALSE,"1_LEV"}</definedName>
    <definedName name="amie" hidden="1">{"level1",#N/A,FALSE,"1_LEV";"LEVEL1",#N/A,FALSE,"1_LEV"}</definedName>
    <definedName name="ancd" localSheetId="7" hidden="1">{#N/A,#N/A,FALSE,"SPLIT1";#N/A,#N/A,FALSE,"SPLIT2";#N/A,#N/A,FALSE,"TELEX";#N/A,#N/A,FALSE,"TELEX";#N/A,#N/A,FALSE,"VCB";#N/A,#N/A,FALSE,"VCB"}</definedName>
    <definedName name="ancd" hidden="1">{#N/A,#N/A,FALSE,"SPLIT1";#N/A,#N/A,FALSE,"SPLIT2";#N/A,#N/A,FALSE,"TELEX";#N/A,#N/A,FALSE,"TELEX";#N/A,#N/A,FALSE,"VCB";#N/A,#N/A,FALSE,"VCB"}</definedName>
    <definedName name="anphong" localSheetId="7" hidden="1">{"'Sheet1'!$L$16"}</definedName>
    <definedName name="anphong" hidden="1">{"'Sheet1'!$L$16"}</definedName>
    <definedName name="anscount" localSheetId="19" hidden="1">2</definedName>
    <definedName name="anscount" localSheetId="17" hidden="1">2</definedName>
    <definedName name="anscount" localSheetId="16" hidden="1">2</definedName>
    <definedName name="anscount" localSheetId="0" hidden="1">1</definedName>
    <definedName name="anscount" hidden="1">1</definedName>
    <definedName name="appendix4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lication">#REF!</definedName>
    <definedName name="APRDN" localSheetId="7" hidden="1">{"'Sheet1'!$L$16"}</definedName>
    <definedName name="APRDN" hidden="1">{"'Sheet1'!$L$16"}</definedName>
    <definedName name="AQWS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R" hidden="1">#REF!</definedName>
    <definedName name="AR_Trade" localSheetId="7" hidden="1">{#N/A,#N/A,FALSE,"Aging Summary";#N/A,#N/A,FALSE,"Ratio Analysis";#N/A,#N/A,FALSE,"Test 120 Day Accts";#N/A,#N/A,FALSE,"Tickmarks"}</definedName>
    <definedName name="AR_Trade" hidden="1">{#N/A,#N/A,FALSE,"Aging Summary";#N/A,#N/A,FALSE,"Ratio Analysis";#N/A,#N/A,FALSE,"Test 120 Day Accts";#N/A,#N/A,FALSE,"Tickmarks"}</definedName>
    <definedName name="arga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rga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rg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RO" localSheetId="7" hidden="1">{#N/A,#N/A,FALSE,"Aging Summary";#N/A,#N/A,FALSE,"Ratio Analysis";#N/A,#N/A,FALSE,"Test 120 Day Accts";#N/A,#N/A,FALSE,"Tickmarks"}</definedName>
    <definedName name="ARO" hidden="1">{#N/A,#N/A,FALSE,"Aging Summary";#N/A,#N/A,FALSE,"Ratio Analysis";#N/A,#N/A,FALSE,"Test 120 Day Accts";#N/A,#N/A,FALSE,"Tickmarks"}</definedName>
    <definedName name="ART" localSheetId="7" hidden="1">{#N/A,#N/A,FALSE,"Aging Summary";#N/A,#N/A,FALSE,"Ratio Analysis";#N/A,#N/A,FALSE,"Test 120 Day Accts";#N/A,#N/A,FALSE,"Tickmarks"}</definedName>
    <definedName name="ART" hidden="1">{#N/A,#N/A,FALSE,"Aging Summary";#N/A,#N/A,FALSE,"Ratio Analysis";#N/A,#N/A,FALSE,"Test 120 Day Accts";#N/A,#N/A,FALSE,"Tickmarks"}</definedName>
    <definedName name="AS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" localSheetId="0" hidden="1">{"'照明目录'!$A$1:$H$31"}</definedName>
    <definedName name="A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2DocOpenMode" hidden="1">"AS2DocumentEdit"</definedName>
    <definedName name="AS2HasNoAutoHeaderFooter" hidden="1">" "</definedName>
    <definedName name="AS2LinkLS" hidden="1">#REF!</definedName>
    <definedName name="AS2NamedRange" hidden="1">5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a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as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as" localSheetId="0" hidden="1">{"'照明目录'!$A$1:$H$31"}</definedName>
    <definedName name="asa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c" localSheetId="7" hidden="1">{"'Sheet1'!$L$16"}</definedName>
    <definedName name="asc" hidden="1">{"'Sheet1'!$L$16"}</definedName>
    <definedName name="asd" localSheetId="7" hidden="1">{"hilight2",#N/A,FALSE,"HILIGHT2"}</definedName>
    <definedName name="asd" hidden="1">{"hilight2",#N/A,FALSE,"HILIGHT2"}</definedName>
    <definedName name="asda" localSheetId="19" hidden="1">#REF!</definedName>
    <definedName name="asda" hidden="1">#REF!</definedName>
    <definedName name="asdadasd" hidden="1">#REF!</definedName>
    <definedName name="asdasd" hidden="1">#REF!</definedName>
    <definedName name="asdasdas" localSheetId="7" hidden="1">{#N/A,#N/A,FALSE,"Sheet2"}</definedName>
    <definedName name="asdasdas" hidden="1">{#N/A,#N/A,FALSE,"Sheet2"}</definedName>
    <definedName name="asdasdasd" hidden="1">#REF!</definedName>
    <definedName name="asdasddfguer" hidden="1">#REF!</definedName>
    <definedName name="asdaserqwr" localSheetId="7" hidden="1">{"'Sheet1'!$L$16"}</definedName>
    <definedName name="asdaserqwr" hidden="1">{"'Sheet1'!$L$16"}</definedName>
    <definedName name="asdcad" localSheetId="7" hidden="1">{#N/A,#N/A,FALSE,"CCTV"}</definedName>
    <definedName name="asdcad" hidden="1">{#N/A,#N/A,FALSE,"CCTV"}</definedName>
    <definedName name="asdf" localSheetId="19" hidden="1">#REF!</definedName>
    <definedName name="asdf" hidden="1">#REF!</definedName>
    <definedName name="asdfadf" localSheetId="7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asdfadf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asdfafd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dfaf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dfaqwerasdr" localSheetId="7" hidden="1">{#N/A,#N/A,FALSE,"SPLIT1";#N/A,#N/A,FALSE,"SPLIT2";#N/A,#N/A,FALSE,"TELEX";#N/A,#N/A,FALSE,"TELEX"}</definedName>
    <definedName name="asdfaqwerasdr" hidden="1">{#N/A,#N/A,FALSE,"SPLIT1";#N/A,#N/A,FALSE,"SPLIT2";#N/A,#N/A,FALSE,"TELEX";#N/A,#N/A,FALSE,"TELEX"}</definedName>
    <definedName name="asdfasdf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dfasd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dfas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dfasdfasdf" localSheetId="7" hidden="1">{#N/A,#N/A,FALSE,"SPLIT1";#N/A,#N/A,FALSE,"SPLIT2";#N/A,#N/A,FALSE,"TELEX";#N/A,#N/A,FALSE,"TELEX";#N/A,#N/A,FALSE,"VCB";#N/A,#N/A,FALSE,"VCB"}</definedName>
    <definedName name="asdfasdfasdf" hidden="1">{#N/A,#N/A,FALSE,"SPLIT1";#N/A,#N/A,FALSE,"SPLIT2";#N/A,#N/A,FALSE,"TELEX";#N/A,#N/A,FALSE,"TELEX";#N/A,#N/A,FALSE,"VCB";#N/A,#N/A,FALSE,"VCB"}</definedName>
    <definedName name="asdfasdfasdfasdf" localSheetId="7" hidden="1">{#N/A,#N/A,FALSE,"SPLIT1";#N/A,#N/A,FALSE,"SPLIT2";#N/A,#N/A,FALSE,"TELEX";#N/A,#N/A,FALSE,"TELEX"}</definedName>
    <definedName name="asdfasdfasdfasdf" hidden="1">{#N/A,#N/A,FALSE,"SPLIT1";#N/A,#N/A,FALSE,"SPLIT2";#N/A,#N/A,FALSE,"TELEX";#N/A,#N/A,FALSE,"TELEX"}</definedName>
    <definedName name="asdfasdfasdfasdfasdf" localSheetId="7" hidden="1">{#N/A,#N/A,FALSE,"SPLIT1";#N/A,#N/A,FALSE,"SPLIT2";#N/A,#N/A,FALSE,"TELEX";#N/A,#N/A,FALSE,"TELEX";#N/A,#N/A,FALSE,"VCB";#N/A,#N/A,FALSE,"VCB"}</definedName>
    <definedName name="asdfasdfasdfasdfasdf" hidden="1">{#N/A,#N/A,FALSE,"SPLIT1";#N/A,#N/A,FALSE,"SPLIT2";#N/A,#N/A,FALSE,"TELEX";#N/A,#N/A,FALSE,"TELEX";#N/A,#N/A,FALSE,"VCB";#N/A,#N/A,FALSE,"VCB"}</definedName>
    <definedName name="asdfasdfasdfasdfq2rasdfa" localSheetId="7" hidden="1">{#N/A,#N/A,FALSE,"SPLIT1";#N/A,#N/A,FALSE,"SPLIT2";#N/A,#N/A,FALSE,"TELEX";#N/A,#N/A,FALSE,"TELEX";#N/A,#N/A,FALSE,"VCB";#N/A,#N/A,FALSE,"VCB"}</definedName>
    <definedName name="asdfasdfasdfasdfq2rasdfa" hidden="1">{#N/A,#N/A,FALSE,"SPLIT1";#N/A,#N/A,FALSE,"SPLIT2";#N/A,#N/A,FALSE,"TELEX";#N/A,#N/A,FALSE,"TELEX";#N/A,#N/A,FALSE,"VCB";#N/A,#N/A,FALSE,"VCB"}</definedName>
    <definedName name="asdfasdfasdgasgadfhadfh" localSheetId="7" hidden="1">{#N/A,#N/A,FALSE,"SPLIT1";#N/A,#N/A,FALSE,"SPLIT2";#N/A,#N/A,FALSE,"TELEX";#N/A,#N/A,FALSE,"TELEX"}</definedName>
    <definedName name="asdfasdfasdgasgadfhadfh" hidden="1">{#N/A,#N/A,FALSE,"SPLIT1";#N/A,#N/A,FALSE,"SPLIT2";#N/A,#N/A,FALSE,"TELEX";#N/A,#N/A,FALSE,"TELEX"}</definedName>
    <definedName name="asdfasdfds" hidden="1">#REF!</definedName>
    <definedName name="ASDFASERFWERWEF" hidden="1">#REF!</definedName>
    <definedName name="asdfgg" localSheetId="7" hidden="1">{#N/A,#N/A,FALSE,"SPLIT1";#N/A,#N/A,FALSE,"SPLIT2";#N/A,#N/A,FALSE,"TELEX";#N/A,#N/A,FALSE,"TELEX";#N/A,#N/A,FALSE,"VCB";#N/A,#N/A,FALSE,"VCB"}</definedName>
    <definedName name="asdfgg" hidden="1">{#N/A,#N/A,FALSE,"SPLIT1";#N/A,#N/A,FALSE,"SPLIT2";#N/A,#N/A,FALSE,"TELEX";#N/A,#N/A,FALSE,"TELEX";#N/A,#N/A,FALSE,"VCB";#N/A,#N/A,FALSE,"VCB"}</definedName>
    <definedName name="asdfggg" localSheetId="7" hidden="1">{#N/A,#N/A,FALSE,"SPLIT1";#N/A,#N/A,FALSE,"SPLIT2";#N/A,#N/A,FALSE,"TELEX";#N/A,#N/A,FALSE,"TELEX";#N/A,#N/A,FALSE,"VCB";#N/A,#N/A,FALSE,"VCB"}</definedName>
    <definedName name="asdfggg" hidden="1">{#N/A,#N/A,FALSE,"SPLIT1";#N/A,#N/A,FALSE,"SPLIT2";#N/A,#N/A,FALSE,"TELEX";#N/A,#N/A,FALSE,"TELEX";#N/A,#N/A,FALSE,"VCB";#N/A,#N/A,FALSE,"VCB"}</definedName>
    <definedName name="asdfgjhkjk" localSheetId="7" hidden="1">{#N/A,#N/A,FALSE,"CCTV"}</definedName>
    <definedName name="asdfgjhkjk" hidden="1">{#N/A,#N/A,FALSE,"CCTV"}</definedName>
    <definedName name="asdg" localSheetId="7" hidden="1">{"'1-TheatreBkgs'!$A$1:$L$102"}</definedName>
    <definedName name="asdg" hidden="1">{"'1-TheatreBkgs'!$A$1:$L$102"}</definedName>
    <definedName name="asdgf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dg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dg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DSVCSV" hidden="1">#REF!</definedName>
    <definedName name="ase" localSheetId="7" hidden="1">{"Tages_D",#N/A,FALSE,"Tagesbericht";"Tages_PL",#N/A,FALSE,"Tagesbericht"}</definedName>
    <definedName name="ase" hidden="1">{"Tages_D",#N/A,FALSE,"Tagesbericht";"Tages_PL",#N/A,FALSE,"Tagesbericht"}</definedName>
    <definedName name="ased" localSheetId="7" hidden="1">{"Tages_D",#N/A,FALSE,"Tagesbericht";"Tages_PL",#N/A,FALSE,"Tagesbericht"}</definedName>
    <definedName name="ased" hidden="1">{"Tages_D",#N/A,FALSE,"Tagesbericht";"Tages_PL",#N/A,FALSE,"Tagesbericht"}</definedName>
    <definedName name="asew" localSheetId="7" hidden="1">{"'ตัวอย่าง'!$A$1:$O$21"}</definedName>
    <definedName name="asew" localSheetId="0" hidden="1">{"'ตัวอย่าง'!$A$1:$O$21"}</definedName>
    <definedName name="asew" hidden="1">{"'ตัวอย่าง'!$A$1:$O$21"}</definedName>
    <definedName name="asfaf" localSheetId="7" hidden="1">{"level1",#N/A,FALSE,"1_LEV";"LEVEL1",#N/A,FALSE,"1_LEV"}</definedName>
    <definedName name="asfaf" hidden="1">{"level1",#N/A,FALSE,"1_LEV";"LEVEL1",#N/A,FALSE,"1_LEV"}</definedName>
    <definedName name="asfasf" localSheetId="7" hidden="1">{"'Sheet1'!$L$16"}</definedName>
    <definedName name="asfasf" hidden="1">{"'Sheet1'!$L$16"}</definedName>
    <definedName name="asfer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fer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fe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gv" localSheetId="7" hidden="1">{"F3 Presentation",#N/A,FALSE,"F3 ";"F3 detail",#N/A,FALSE,"F3 "}</definedName>
    <definedName name="asgv" hidden="1">{"F3 Presentation",#N/A,FALSE,"F3 ";"F3 detail",#N/A,FALSE,"F3 "}</definedName>
    <definedName name="ass" localSheetId="7" hidden="1">{"revable",#N/A,FALSE,"REVABLE"}</definedName>
    <definedName name="ass" localSheetId="0" hidden="1">{"revable",#N/A,FALSE,"REVABLE"}</definedName>
    <definedName name="ass" hidden="1">{"revable",#N/A,FALSE,"REVABLE"}</definedName>
    <definedName name="assdd" localSheetId="7" hidden="1">{"'Sheet1'!$L$16"}</definedName>
    <definedName name="assdd" hidden="1">{"'Sheet1'!$L$16"}</definedName>
    <definedName name="asss" localSheetId="7" hidden="1">{"'1-TheatreBkgs'!$A$1:$L$102"}</definedName>
    <definedName name="asss" hidden="1">{"'1-TheatreBkgs'!$A$1:$L$102"}</definedName>
    <definedName name="assssssanidn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sssssanid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t" localSheetId="7" hidden="1">{"revable",#N/A,FALSE,"REVABLE"}</definedName>
    <definedName name="ast" hidden="1">{"revable",#N/A,FALSE,"REVABLE"}</definedName>
    <definedName name="asv" localSheetId="7" hidden="1">{"'Sheet1'!$L$16"}</definedName>
    <definedName name="asv" hidden="1">{"'Sheet1'!$L$16"}</definedName>
    <definedName name="asws" localSheetId="7" hidden="1">{#N/A,#N/A,FALSE,"CCTV"}</definedName>
    <definedName name="asws" hidden="1">{#N/A,#N/A,FALSE,"CCTV"}</definedName>
    <definedName name="ASㅁㄴㄴ" localSheetId="7" hidden="1">{"'매출계획'!$D$2"}</definedName>
    <definedName name="ASㅁㄴㄴ" hidden="1">{"'매출계획'!$D$2"}</definedName>
    <definedName name="AU" localSheetId="7" hidden="1">{"'Sheet1'!$L$16"}</definedName>
    <definedName name="AU" hidden="1">{"'Sheet1'!$L$16"}</definedName>
    <definedName name="Aug.05" localSheetId="7" hidden="1">{"'Sheet1'!$L$16"}</definedName>
    <definedName name="Aug.05" hidden="1">{"'Sheet1'!$L$16"}</definedName>
    <definedName name="AUGFIX01" localSheetId="7" hidden="1">{"level1",#N/A,FALSE,"1_LEV";"LEVEL1",#N/A,FALSE,"1_LEV"}</definedName>
    <definedName name="AUGFIX01" localSheetId="0" hidden="1">{"level1",#N/A,FALSE,"1_LEV";"LEVEL1",#N/A,FALSE,"1_LEV"}</definedName>
    <definedName name="AUGFIX01" hidden="1">{"level1",#N/A,FALSE,"1_LEV";"LEVEL1",#N/A,FALSE,"1_LEV"}</definedName>
    <definedName name="AUGFIX02" localSheetId="7" hidden="1">{"level1",#N/A,FALSE,"1_LEV";"LEVEL1",#N/A,FALSE,"1_LEV"}</definedName>
    <definedName name="AUGFIX02" localSheetId="0" hidden="1">{"level1",#N/A,FALSE,"1_LEV";"LEVEL1",#N/A,FALSE,"1_LEV"}</definedName>
    <definedName name="AUGFIX02" hidden="1">{"level1",#N/A,FALSE,"1_LEV";"LEVEL1",#N/A,FALSE,"1_LEV"}</definedName>
    <definedName name="avc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v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WERT" localSheetId="7" hidden="1">{"'매출계획'!$D$2"}</definedName>
    <definedName name="AWERT" hidden="1">{"'매출계획'!$D$2"}</definedName>
    <definedName name="awlfj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wlfj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WS" localSheetId="7" hidden="1">{"hilight1",#N/A,FALSE,"HILIGHT1"}</definedName>
    <definedName name="aWS" hidden="1">{"hilight1",#N/A,FALSE,"HILIGHT1"}</definedName>
    <definedName name="awsgtrf" localSheetId="7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awsgtrf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ax" localSheetId="7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ax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AZ" localSheetId="7" hidden="1">{"'매출계획'!$D$2"}</definedName>
    <definedName name="AZ" hidden="1">{"'매출계획'!$D$2"}</definedName>
    <definedName name="b" localSheetId="0" hidden="1">{"income",#N/A,FALSE,"INCOME"}</definedName>
    <definedName name="B">#REF!</definedName>
    <definedName name="B1.1" hidden="1">#REF!</definedName>
    <definedName name="BABA" localSheetId="7" hidden="1">{"'Sheet1'!$L$16"}</definedName>
    <definedName name="BABA" hidden="1">{"'Sheet1'!$L$16"}</definedName>
    <definedName name="back">#REF!</definedName>
    <definedName name="bal" hidden="1">#REF!</definedName>
    <definedName name="balancesheet" hidden="1">#REF!</definedName>
    <definedName name="ban" localSheetId="7" hidden="1">{#N/A,#N/A,FALSE,"5YRASSPl - consol'd";#N/A,#N/A,FALSE,"5YRASSPl - hotel";#N/A,#N/A,FALSE,"5YRASSPl - excl htl";#N/A,#N/A,FALSE,"VarReport";#N/A,#N/A,FALSE,"Sensitivity";#N/A,#N/A,FALSE,"House View ";#N/A,#N/A,FALSE,"KPI"}</definedName>
    <definedName name="ban" hidden="1">{#N/A,#N/A,FALSE,"5YRASSPl - consol'd";#N/A,#N/A,FALSE,"5YRASSPl - hotel";#N/A,#N/A,FALSE,"5YRASSPl - excl htl";#N/A,#N/A,FALSE,"VarReport";#N/A,#N/A,FALSE,"Sensitivity";#N/A,#N/A,FALSE,"House View ";#N/A,#N/A,FALSE,"KPI"}</definedName>
    <definedName name="ban_1" localSheetId="7" hidden="1">{#N/A,#N/A,FALSE,"5YRASSPl - consol'd";#N/A,#N/A,FALSE,"5YRASSPl - hotel";#N/A,#N/A,FALSE,"5YRASSPl - excl htl";#N/A,#N/A,FALSE,"VarReport";#N/A,#N/A,FALSE,"Sensitivity";#N/A,#N/A,FALSE,"House View ";#N/A,#N/A,FALSE,"KPI"}</definedName>
    <definedName name="ban_1" hidden="1">{#N/A,#N/A,FALSE,"5YRASSPl - consol'd";#N/A,#N/A,FALSE,"5YRASSPl - hotel";#N/A,#N/A,FALSE,"5YRASSPl - excl htl";#N/A,#N/A,FALSE,"VarReport";#N/A,#N/A,FALSE,"Sensitivity";#N/A,#N/A,FALSE,"House View ";#N/A,#N/A,FALSE,"KPI"}</definedName>
    <definedName name="bank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3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ing1" localSheetId="7" hidden="1">{"'Sheet1'!$L$16"}</definedName>
    <definedName name="banking1" localSheetId="19" hidden="1">{"'Sheet1'!$L$16"}</definedName>
    <definedName name="banking1" localSheetId="17" hidden="1">{"'Sheet1'!$L$16"}</definedName>
    <definedName name="banking1" localSheetId="16" hidden="1">{"'Sheet1'!$L$16"}</definedName>
    <definedName name="banking1" localSheetId="0" hidden="1">{"'Sheet1'!$L$16"}</definedName>
    <definedName name="banking1" hidden="1">{"'Sheet1'!$L$16"}</definedName>
    <definedName name="Bao" localSheetId="7" hidden="1">{#N/A,#N/A,FALSE,"Chi tiÆt"}</definedName>
    <definedName name="Bao" hidden="1">{#N/A,#N/A,FALSE,"Chi tiÆt"}</definedName>
    <definedName name="baogio" localSheetId="7" hidden="1">{#N/A,#N/A,FALSE,"CCTV"}</definedName>
    <definedName name="baogio" hidden="1">{#N/A,#N/A,FALSE,"CCTV"}</definedName>
    <definedName name="BASE1" localSheetId="7" hidden="1">{#N/A,#N/A,FALSE,"CCTV"}</definedName>
    <definedName name="BASE1" hidden="1">{#N/A,#N/A,FALSE,"CCTV"}</definedName>
    <definedName name="BASE2" localSheetId="7" hidden="1">{#N/A,#N/A,FALSE,"CCTV"}</definedName>
    <definedName name="BASE2" hidden="1">{#N/A,#N/A,FALSE,"CCTV"}</definedName>
    <definedName name="bb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bb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BBB" localSheetId="7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19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17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1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0" hidden="1">{#N/A,#N/A,FALSE,"Assessment";#N/A,#N/A,FALSE,"Staffing";#N/A,#N/A,FALSE,"Hires";#N/A,#N/A,FALSE,"Assumptions"}</definedName>
    <definedName name="BBB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b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bb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bbbbbbbb" localSheetId="7" hidden="1">{"'ตัวอย่าง'!$A$1:$O$21"}</definedName>
    <definedName name="bbbbbbbbb" localSheetId="0" hidden="1">{"'ตัวอย่าง'!$A$1:$O$21"}</definedName>
    <definedName name="bbbbbbbbb" hidden="1">{"'ตัวอย่าง'!$A$1:$O$21"}</definedName>
    <definedName name="bcong5.03" localSheetId="7" hidden="1">{"'Sheet1'!$L$16"}</definedName>
    <definedName name="bcong5.03" hidden="1">{"'Sheet1'!$L$16"}</definedName>
    <definedName name="BCTHUET6" localSheetId="7" hidden="1">{"'Sheet1'!$L$16"}</definedName>
    <definedName name="BCTHUET6" hidden="1">{"'Sheet1'!$L$16"}</definedName>
    <definedName name="BCV" localSheetId="7" hidden="1">{"'매출계획'!$D$2"}</definedName>
    <definedName name="BCV" hidden="1">{"'매출계획'!$D$2"}</definedName>
    <definedName name="BEx00YBID5NGFPBA5XV5WKLV3XQ8" localSheetId="7" hidden="1">Stat Key #REF!</definedName>
    <definedName name="BEx00YBID5NGFPBA5XV5WKLV3XQ8" hidden="1">Stat Key #REF!</definedName>
    <definedName name="BEx00YRMWRRN9YYEO5QJFUWENZAZ" localSheetId="7" hidden="1">PCA Cube 'Dinh bien_HCNS'!p&amp;'Dinh bien_HCNS'!L by Profit #REF!</definedName>
    <definedName name="BEx00YRMWRRN9YYEO5QJFUWENZAZ" hidden="1">PCA Cube p&amp;L by Profit #REF!</definedName>
    <definedName name="BEx00ZYSJX8GI4SVAKKS5G614LX8" localSheetId="7" hidden="1">Stat Key #REF!</definedName>
    <definedName name="BEx00ZYSJX8GI4SVAKKS5G614LX8" hidden="1">Stat Key #REF!</definedName>
    <definedName name="BEx015TAHSXF8A4A8QV9IYVCI7YR" localSheetId="7" hidden="1">Balance #REF!</definedName>
    <definedName name="BEx015TAHSXF8A4A8QV9IYVCI7YR" hidden="1">Balance #REF!</definedName>
    <definedName name="BEx01L3K20XXWOQIKRQMCIUR2CV1" hidden="1">#REF!</definedName>
    <definedName name="BEx1G1298KRJECT1KZ4K418HQV3O" localSheetId="7" hidden="1">Balance #REF!</definedName>
    <definedName name="BEx1G1298KRJECT1KZ4K418HQV3O" hidden="1">Balance #REF!</definedName>
    <definedName name="BEx1HBD45N7VENNICLCPUCN7RJY0" localSheetId="7" hidden="1">Stat Key #REF!</definedName>
    <definedName name="BEx1HBD45N7VENNICLCPUCN7RJY0" hidden="1">Stat Key #REF!</definedName>
    <definedName name="BEx1HZXXT48OAKV9YCV5TKA7XA37" hidden="1">#REF!</definedName>
    <definedName name="BEx1IV9D7SVNJKEOYIOTEX4ZQI24" localSheetId="7" hidden="1">Stat Key #REF!</definedName>
    <definedName name="BEx1IV9D7SVNJKEOYIOTEX4ZQI24" hidden="1">Stat Key #REF!</definedName>
    <definedName name="BEx1JCSGKB0SKVGAA1Q3V5Q9GBUE" localSheetId="7" hidden="1">Sales #REF!</definedName>
    <definedName name="BEx1JCSGKB0SKVGAA1Q3V5Q9GBUE" hidden="1">Sales #REF!</definedName>
    <definedName name="BEx1LHTDQ3BDBX3CY98KO10N4VSH" localSheetId="7" hidden="1">PCA Cube 'Dinh bien_HCNS'!p&amp;'Dinh bien_HCNS'!L by Profit #REF!</definedName>
    <definedName name="BEx1LHTDQ3BDBX3CY98KO10N4VSH" hidden="1">PCA Cube p&amp;L by Profit #REF!</definedName>
    <definedName name="BEx1MUD5RKHLA4QF7CZITHHGT4IR" localSheetId="7" hidden="1">Cost #REF!</definedName>
    <definedName name="BEx1MUD5RKHLA4QF7CZITHHGT4IR" hidden="1">Cost #REF!</definedName>
    <definedName name="BEx1OC0HIHMN68QC05T495HI5XRT" localSheetId="7" hidden="1">PCA Cube 'Dinh bien_HCNS'!p&amp;'Dinh bien_HCNS'!L by Profit #REF!</definedName>
    <definedName name="BEx1OC0HIHMN68QC05T495HI5XRT" hidden="1">PCA Cube p&amp;L by Profit #REF!</definedName>
    <definedName name="BEx1RP8OOR8V4GL9JG4PRLGQVDL2" hidden="1">#REF!</definedName>
    <definedName name="BEx1RTA9N9K3D334AMMAB5SB1IPW" localSheetId="7" hidden="1">Sales #REF!</definedName>
    <definedName name="BEx1RTA9N9K3D334AMMAB5SB1IPW" hidden="1">Sales #REF!</definedName>
    <definedName name="BEx1SBKES9TRVNT8I3ST7LKLUSCX" localSheetId="7" hidden="1">PCA Cube by GL #REF!</definedName>
    <definedName name="BEx1SBKES9TRVNT8I3ST7LKLUSCX" hidden="1">PCA Cube by GL #REF!</definedName>
    <definedName name="BEx1TDMOPCTE5XLY1C94G3TH4Z6D" hidden="1">#N/A</definedName>
    <definedName name="BEx1UO8FKR4RSSQ8PWEUJI22GA02" hidden="1">#REF!</definedName>
    <definedName name="BEx1VJ91EGF02SVFROM36L8N7V42" localSheetId="7" hidden="1">PCA Cube 'Dinh bien_HCNS'!p&amp;'Dinh bien_HCNS'!L by Profit #REF!</definedName>
    <definedName name="BEx1VJ91EGF02SVFROM36L8N7V42" hidden="1">PCA Cube p&amp;L by Profit #REF!</definedName>
    <definedName name="BEx1XGMSWQRH04DR6D8D32LTAFXS" localSheetId="7" hidden="1">FIGL Cube by #REF!</definedName>
    <definedName name="BEx1XGMSWQRH04DR6D8D32LTAFXS" hidden="1">FIGL Cube by #REF!</definedName>
    <definedName name="BEx3B26FAU4BE9XEX1ORD15X113N" localSheetId="7" hidden="1">Weekly KPI #REF!</definedName>
    <definedName name="BEx3B26FAU4BE9XEX1ORD15X113N" hidden="1">Weekly KPI #REF!</definedName>
    <definedName name="BEx3C01NYX0TA2X6W0JXRJ3AKV64" localSheetId="7" hidden="1">FIGL Cube by GL #REF!</definedName>
    <definedName name="BEx3C01NYX0TA2X6W0JXRJ3AKV64" hidden="1">FIGL Cube by GL #REF!</definedName>
    <definedName name="BEx3CJ2NR23Y66SYTOETD1RHDMIM" localSheetId="7" hidden="1">PCA Cube by GL #REF!</definedName>
    <definedName name="BEx3CJ2NR23Y66SYTOETD1RHDMIM" hidden="1">PCA Cube by GL #REF!</definedName>
    <definedName name="BEx3ED07Y3510OFGLVS6SAPEX39P" localSheetId="7" hidden="1">PCA Cube 'Dinh bien_HCNS'!p&amp;'Dinh bien_HCNS'!L by Profit #REF!</definedName>
    <definedName name="BEx3ED07Y3510OFGLVS6SAPEX39P" hidden="1">PCA Cube p&amp;L by Profit #REF!</definedName>
    <definedName name="BEx3EHNKG2H5BP2X3RRLN0FCBDEJ" localSheetId="7" hidden="1">PCA Cube 'Dinh bien_HCNS'!p&amp;'Dinh bien_HCNS'!L by Profit #REF!</definedName>
    <definedName name="BEx3EHNKG2H5BP2X3RRLN0FCBDEJ" hidden="1">PCA Cube p&amp;L by Profit #REF!</definedName>
    <definedName name="BEx3ENY673TKTGB1K5WZTSO80U4K" localSheetId="7" hidden="1">Stat Key #REF!</definedName>
    <definedName name="BEx3ENY673TKTGB1K5WZTSO80U4K" hidden="1">Stat Key #REF!</definedName>
    <definedName name="BEx3H4NR0T5SCJ8VOXANA1078H75" localSheetId="7" hidden="1">Balance #REF!</definedName>
    <definedName name="BEx3H4NR0T5SCJ8VOXANA1078H75" hidden="1">Balance #REF!</definedName>
    <definedName name="BEx3I9V9K7AV41R3XRCFPR0HEKJR" localSheetId="7" hidden="1">Financials - Prior #REF!</definedName>
    <definedName name="BEx3I9V9K7AV41R3XRCFPR0HEKJR" hidden="1">Financials - Prior #REF!</definedName>
    <definedName name="BEx3IVWC7EINDQ48V0O28396VAI3" localSheetId="7" hidden="1">PCA Cube 'Dinh bien_HCNS'!p&amp;'Dinh bien_HCNS'!L by Profit #REF!</definedName>
    <definedName name="BEx3IVWC7EINDQ48V0O28396VAI3" hidden="1">PCA Cube p&amp;L by Profit #REF!</definedName>
    <definedName name="BEx3JQGPUNHKC5QZPKHSA17GW5MH" hidden="1">#REF!</definedName>
    <definedName name="BEx3JXT6PCVNXT9E6X7QHXFHOFA1" localSheetId="7" hidden="1">Sales #REF!</definedName>
    <definedName name="BEx3JXT6PCVNXT9E6X7QHXFHOFA1" hidden="1">Sales #REF!</definedName>
    <definedName name="BEx3K5QZCYBUW93N75YYMKEQTEJO" localSheetId="7" hidden="1">Stat Key #REF!</definedName>
    <definedName name="BEx3K5QZCYBUW93N75YYMKEQTEJO" hidden="1">Stat Key #REF!</definedName>
    <definedName name="BEx3LJY7LDVGZJE3GJM9UCQQVY26" localSheetId="7" hidden="1">PCA Cube by GL #REF!</definedName>
    <definedName name="BEx3LJY7LDVGZJE3GJM9UCQQVY26" hidden="1">PCA Cube by GL #REF!</definedName>
    <definedName name="BEx3LOLD93FINK24XRLFOL4HRAVI" hidden="1">#N/A</definedName>
    <definedName name="BEx3M4S6AO494RHO7E4L2BGJ9AIM" localSheetId="7" hidden="1">Stat Key #REF!</definedName>
    <definedName name="BEx3M4S6AO494RHO7E4L2BGJ9AIM" hidden="1">Stat Key #REF!</definedName>
    <definedName name="BEx3OQL4PSEX5IVIXMHF0BWPXU98" hidden="1">#REF!</definedName>
    <definedName name="BEx3PB45HFPVC8AVRDYINNC63B1V" localSheetId="7" hidden="1">Sales #REF!</definedName>
    <definedName name="BEx3PB45HFPVC8AVRDYINNC63B1V" hidden="1">Sales #REF!</definedName>
    <definedName name="BEx3PNUMCJ6IVH0D91OTHJB15GLP" localSheetId="7" hidden="1">Financials - Prior #REF!</definedName>
    <definedName name="BEx3PNUMCJ6IVH0D91OTHJB15GLP" hidden="1">Financials - Prior #REF!</definedName>
    <definedName name="BEx3Q0LAP5OHFRYMOC1AKQTZCCA4" localSheetId="7" hidden="1">Stat Key #REF!</definedName>
    <definedName name="BEx3Q0LAP5OHFRYMOC1AKQTZCCA4" hidden="1">Stat Key #REF!</definedName>
    <definedName name="BEx3QH80CTCOTSUOC8UWB9OCYSI4" localSheetId="7" hidden="1">PCA Cube by GL #REF!</definedName>
    <definedName name="BEx3QH80CTCOTSUOC8UWB9OCYSI4" hidden="1">PCA Cube by GL #REF!</definedName>
    <definedName name="BEx3SGJT3YFDJV1E1UN555Y7K0WB" localSheetId="7" hidden="1">PCA Cube 'Dinh bien_HCNS'!p&amp;'Dinh bien_HCNS'!L by Profit #REF!</definedName>
    <definedName name="BEx3SGJT3YFDJV1E1UN555Y7K0WB" hidden="1">PCA Cube p&amp;L by Profit #REF!</definedName>
    <definedName name="BEx3SO1JQMBS2OAF4BSQDBC83AOZ" localSheetId="7" hidden="1">Stat Key #REF!</definedName>
    <definedName name="BEx3SO1JQMBS2OAF4BSQDBC83AOZ" hidden="1">Stat Key #REF!</definedName>
    <definedName name="BEx3UAC0OE7PYA3ADF3TG5OT4BNE" localSheetId="7" hidden="1">FIGL Cube by GL #REF!</definedName>
    <definedName name="BEx3UAC0OE7PYA3ADF3TG5OT4BNE" hidden="1">FIGL Cube by GL #REF!</definedName>
    <definedName name="BEx59U5RVBS5J46R8I9DY8WCMEWI" localSheetId="7" hidden="1">Financials - Prior #REF!</definedName>
    <definedName name="BEx59U5RVBS5J46R8I9DY8WCMEWI" hidden="1">Financials - Prior #REF!</definedName>
    <definedName name="BEx5AMXKNUE35ZW6O5BL2OLSTESD" localSheetId="7" hidden="1">Stat Key #REF!</definedName>
    <definedName name="BEx5AMXKNUE35ZW6O5BL2OLSTESD" hidden="1">Stat Key #REF!</definedName>
    <definedName name="BEx5BGLS0KO7IMPMUIEM931K3AKN" localSheetId="7" hidden="1">PCA Cube 'Dinh bien_HCNS'!p&amp;'Dinh bien_HCNS'!L by Profit #REF!</definedName>
    <definedName name="BEx5BGLS0KO7IMPMUIEM931K3AKN" hidden="1">PCA Cube p&amp;L by Profit #REF!</definedName>
    <definedName name="BEx5CFIMCLG1TE6EFY1LBTWI0V81" hidden="1">#REF!</definedName>
    <definedName name="BEx5D5547BZ9LLAL3SE06TM5693U" localSheetId="7" hidden="1">PCA Statkey by Profit #REF!</definedName>
    <definedName name="BEx5D5547BZ9LLAL3SE06TM5693U" hidden="1">PCA Statkey by Profit #REF!</definedName>
    <definedName name="BEx5EFG08IIV4F5N3THGOF52RJ90" localSheetId="7" hidden="1">Financials - Prior #REF!</definedName>
    <definedName name="BEx5EFG08IIV4F5N3THGOF52RJ90" hidden="1">Financials - Prior #REF!</definedName>
    <definedName name="BEx5ER4SJ4958AW3ODDWP5BMRGXY" localSheetId="7" hidden="1">PCA Cube by GL #REF!</definedName>
    <definedName name="BEx5ER4SJ4958AW3ODDWP5BMRGXY" hidden="1">PCA Cube by GL #REF!</definedName>
    <definedName name="BEx5ES6HA847TKZF3SQ5XS4BN7EG" localSheetId="7" hidden="1">Balance #REF!</definedName>
    <definedName name="BEx5ES6HA847TKZF3SQ5XS4BN7EG" hidden="1">Balance #REF!</definedName>
    <definedName name="BEx5FBTAF4QT6NJGCTWDYYTQEO8N" localSheetId="7" hidden="1">PCA Cube 'Dinh bien_HCNS'!p&amp;'Dinh bien_HCNS'!L by Profit #REF!</definedName>
    <definedName name="BEx5FBTAF4QT6NJGCTWDYYTQEO8N" hidden="1">PCA Cube p&amp;L by Profit #REF!</definedName>
    <definedName name="BEx5FJAV0BUU8X6VYTC0L58UD9OV" localSheetId="7" hidden="1">Weekly KPI #REF!</definedName>
    <definedName name="BEx5FJAV0BUU8X6VYTC0L58UD9OV" hidden="1">Weekly KPI #REF!</definedName>
    <definedName name="BEx5GERRDTY9X3Q44PPT6D1YUFL2" localSheetId="7" hidden="1">Cost #REF!</definedName>
    <definedName name="BEx5GERRDTY9X3Q44PPT6D1YUFL2" hidden="1">Cost #REF!</definedName>
    <definedName name="BEx5GMEUJGIOG3KYY8B3E33TWIVR" localSheetId="7" hidden="1">Stat Key #REF!</definedName>
    <definedName name="BEx5GMEUJGIOG3KYY8B3E33TWIVR" hidden="1">Stat Key #REF!</definedName>
    <definedName name="BEx5J6KJCIA054X5JL5JAWMU96OO" localSheetId="7" hidden="1">PCA Cube 'Dinh bien_HCNS'!p&amp;'Dinh bien_HCNS'!L by Profit #REF!</definedName>
    <definedName name="BEx5J6KJCIA054X5JL5JAWMU96OO" hidden="1">PCA Cube p&amp;L by Profit #REF!</definedName>
    <definedName name="BEx5J8DBXXXZ6VRAKQAE2E9QVMA8" localSheetId="7" hidden="1">Cost #REF!</definedName>
    <definedName name="BEx5J8DBXXXZ6VRAKQAE2E9QVMA8" hidden="1">Cost #REF!</definedName>
    <definedName name="BEx5JV5BXSE2Q18524NRNYDCR1LC" localSheetId="7" hidden="1">PCA Cube by GL #REF!</definedName>
    <definedName name="BEx5JV5BXSE2Q18524NRNYDCR1LC" hidden="1">PCA Cube by GL #REF!</definedName>
    <definedName name="BEx5KE128N1HKAP4N47Y8PJR1T2G" localSheetId="7" hidden="1">PCA Cube by GL #REF!</definedName>
    <definedName name="BEx5KE128N1HKAP4N47Y8PJR1T2G" hidden="1">PCA Cube by GL #REF!</definedName>
    <definedName name="BEx5KLTMAQLUVLLN257E6UIZWF7T" localSheetId="7" hidden="1">Cost #REF!</definedName>
    <definedName name="BEx5KLTMAQLUVLLN257E6UIZWF7T" hidden="1">Cost #REF!</definedName>
    <definedName name="BEx5MX4XIRZACIN5LFJK9ZZ2P4AW" localSheetId="7" hidden="1">Capital Employed by #REF!</definedName>
    <definedName name="BEx5MX4XIRZACIN5LFJK9ZZ2P4AW" hidden="1">Capital Employed by #REF!</definedName>
    <definedName name="BEx5N6FFDDHUQSZD7BV430M8PGQH" localSheetId="7" hidden="1">Sales #REF!</definedName>
    <definedName name="BEx5N6FFDDHUQSZD7BV430M8PGQH" hidden="1">Sales #REF!</definedName>
    <definedName name="BEx5NUUPIHRNABGUOI1EUZW555OF" localSheetId="7" hidden="1">Balance #REF!</definedName>
    <definedName name="BEx5NUUPIHRNABGUOI1EUZW555OF" hidden="1">Balance #REF!</definedName>
    <definedName name="BEx5ORTM4EHT1GX3DLQK9KKSZ8B6" hidden="1">#REF!</definedName>
    <definedName name="BEx5QE444SPS9G7IZUJVCHAG6A3V" localSheetId="7" hidden="1">Financials - Prior #REF!</definedName>
    <definedName name="BEx5QE444SPS9G7IZUJVCHAG6A3V" hidden="1">Financials - Prior #REF!</definedName>
    <definedName name="BEx74SKTSYZC4JAG10H9UDESMMRW" localSheetId="7" hidden="1">Capital Employed by #REF!</definedName>
    <definedName name="BEx74SKTSYZC4JAG10H9UDESMMRW" hidden="1">Capital Employed by #REF!</definedName>
    <definedName name="BEx74YKL4IIU7IK7XP77L6M7JI0Q" localSheetId="7" hidden="1">Stat Key #REF!</definedName>
    <definedName name="BEx74YKL4IIU7IK7XP77L6M7JI0Q" hidden="1">Stat Key #REF!</definedName>
    <definedName name="BEx75PZS2SRS5VQO2856WVJ2ND4N" hidden="1">#REF!</definedName>
    <definedName name="BEx7CUZHLKLYSFMRY3OOCSVE51D7" localSheetId="7" hidden="1">Balance #REF!</definedName>
    <definedName name="BEx7CUZHLKLYSFMRY3OOCSVE51D7" hidden="1">Balance #REF!</definedName>
    <definedName name="BEx7GAM670XF1O4W3PZBR256A1KB" localSheetId="7" hidden="1">Financials - Prior #REF!</definedName>
    <definedName name="BEx7GAM670XF1O4W3PZBR256A1KB" hidden="1">Financials - Prior #REF!</definedName>
    <definedName name="BEx7GD5RFH5LJBA29OXE029KVNEQ" localSheetId="7" hidden="1">Sales #REF!</definedName>
    <definedName name="BEx7GD5RFH5LJBA29OXE029KVNEQ" hidden="1">Sales #REF!</definedName>
    <definedName name="BEx7GF9ASYXFPZFDF2HY73LI1T8U" localSheetId="7" hidden="1">Stat Key #REF!</definedName>
    <definedName name="BEx7GF9ASYXFPZFDF2HY73LI1T8U" hidden="1">Stat Key #REF!</definedName>
    <definedName name="BEx7GOEBH2E3RXCT98T47ZPEO80Q" localSheetId="7" hidden="1">FIGL Cube by GL #REF!</definedName>
    <definedName name="BEx7GOEBH2E3RXCT98T47ZPEO80Q" hidden="1">FIGL Cube by GL #REF!</definedName>
    <definedName name="BEx7GQSSH3PR5IP3FRLS7PYKOCEF" localSheetId="7" hidden="1">Stat Key #REF!</definedName>
    <definedName name="BEx7GQSSH3PR5IP3FRLS7PYKOCEF" hidden="1">Stat Key #REF!</definedName>
    <definedName name="BEx7ILS21FECPFONXIJTIQKZTKLW" hidden="1">#REF!</definedName>
    <definedName name="BEx7IRXA68PSR3HIG5P092QHFUEJ" localSheetId="7" hidden="1">Sales #REF!</definedName>
    <definedName name="BEx7IRXA68PSR3HIG5P092QHFUEJ" hidden="1">Sales #REF!</definedName>
    <definedName name="BEx7ISDEIDZYDRAN2XHAC737BKR2" localSheetId="7" hidden="1">PCA Cube by GL #REF!</definedName>
    <definedName name="BEx7ISDEIDZYDRAN2XHAC737BKR2" hidden="1">PCA Cube by GL #REF!</definedName>
    <definedName name="BEx7JACSMSWCEH319HTJURJFTSFU" localSheetId="7" hidden="1">Sales #REF!</definedName>
    <definedName name="BEx7JACSMSWCEH319HTJURJFTSFU" hidden="1">Sales #REF!</definedName>
    <definedName name="BEx7JLQT0LEQAHLE5TM2VQD0K35L" localSheetId="7" hidden="1">PCA Statkey by Profit #REF!</definedName>
    <definedName name="BEx7JLQT0LEQAHLE5TM2VQD0K35L" hidden="1">PCA Statkey by Profit #REF!</definedName>
    <definedName name="BEx7JTDUPB0U500J1WN245YIKHQ8" localSheetId="7" hidden="1">Stat Key #REF!</definedName>
    <definedName name="BEx7JTDUPB0U500J1WN245YIKHQ8" hidden="1">Stat Key #REF!</definedName>
    <definedName name="BEx7L3E4OJ0F138WZF37W04MOQ2P" hidden="1">#REF!</definedName>
    <definedName name="BEx7L6OODY8K3FCLC1QXLO4GJ55Q" localSheetId="7" hidden="1">Sales #REF!</definedName>
    <definedName name="BEx7L6OODY8K3FCLC1QXLO4GJ55Q" hidden="1">Sales #REF!</definedName>
    <definedName name="BEx7L8HKUBYU2N2E2LTD2DT5MFHF" localSheetId="7" hidden="1">PCA Cube 'Dinh bien_HCNS'!p&amp;'Dinh bien_HCNS'!L by Profit #REF!</definedName>
    <definedName name="BEx7L8HKUBYU2N2E2LTD2DT5MFHF" hidden="1">PCA Cube p&amp;L by Profit #REF!</definedName>
    <definedName name="BEx7MXXA3BL463VNO56IQVDCRNPN" localSheetId="7" hidden="1">Weekly KPI #REF!</definedName>
    <definedName name="BEx7MXXA3BL463VNO56IQVDCRNPN" hidden="1">Weekly KPI #REF!</definedName>
    <definedName name="BEx90TCXM07DCGKQ6PP94JDC2Q19" localSheetId="7" hidden="1">Balance #REF!</definedName>
    <definedName name="BEx90TCXM07DCGKQ6PP94JDC2Q19" hidden="1">Balance #REF!</definedName>
    <definedName name="BEx91IZEBCKBX8HJ4RKSH3T633VJ" hidden="1">#REF!</definedName>
    <definedName name="BEx95GFXYNFJ3Y9GQTA7TFRQA2E4" localSheetId="7" hidden="1">PCA Cube by GL #REF!</definedName>
    <definedName name="BEx95GFXYNFJ3Y9GQTA7TFRQA2E4" hidden="1">PCA Cube by GL #REF!</definedName>
    <definedName name="BEx95YVF5C5FIQ6DCNDO1Z0YV5L5" localSheetId="7" hidden="1">Stat Key #REF!</definedName>
    <definedName name="BEx95YVF5C5FIQ6DCNDO1Z0YV5L5" hidden="1">Stat Key #REF!</definedName>
    <definedName name="BEx98LVL90BE7D84NKILKAK2VC3C" localSheetId="7" hidden="1">Weekly KPI #REF!</definedName>
    <definedName name="BEx98LVL90BE7D84NKILKAK2VC3C" hidden="1">Weekly KPI #REF!</definedName>
    <definedName name="BEx98UKHG9IEZ5KQRJ1HIDLR4KPM" localSheetId="7" hidden="1">Weekly KPI #REF!</definedName>
    <definedName name="BEx98UKHG9IEZ5KQRJ1HIDLR4KPM" hidden="1">Weekly KPI #REF!</definedName>
    <definedName name="BEx9AGK81ZDMW90NRLEZPPPYGK85" localSheetId="7" hidden="1">PCA Cube 'Dinh bien_HCNS'!p&amp;'Dinh bien_HCNS'!L by Profit #REF!</definedName>
    <definedName name="BEx9AGK81ZDMW90NRLEZPPPYGK85" hidden="1">PCA Cube p&amp;L by Profit #REF!</definedName>
    <definedName name="BEx9BQ9I8KH8D83AODG5JALDL2E7" localSheetId="7" hidden="1">Stat Key #REF!</definedName>
    <definedName name="BEx9BQ9I8KH8D83AODG5JALDL2E7" hidden="1">Stat Key #REF!</definedName>
    <definedName name="BEx9E9DF5T5I7NMUHUSIME47T0W9" localSheetId="7" hidden="1">Financials - Prior #REF!</definedName>
    <definedName name="BEx9E9DF5T5I7NMUHUSIME47T0W9" hidden="1">Financials - Prior #REF!</definedName>
    <definedName name="BEx9EZG3T2KCLLIB4RLF2PD1L1ON" localSheetId="7" hidden="1">Stat Key #REF!</definedName>
    <definedName name="BEx9EZG3T2KCLLIB4RLF2PD1L1ON" hidden="1">Stat Key #REF!</definedName>
    <definedName name="BEx9HLPDNKKEXIPVS0AUPB33LFD5" localSheetId="7" hidden="1">Weekly KPI #REF!</definedName>
    <definedName name="BEx9HLPDNKKEXIPVS0AUPB33LFD5" hidden="1">Weekly KPI #REF!</definedName>
    <definedName name="BExAWT39979Y5AA24PFVVBYP1HMZ" localSheetId="7" hidden="1">Stat Key #REF!</definedName>
    <definedName name="BExAWT39979Y5AA24PFVVBYP1HMZ" hidden="1">Stat Key #REF!</definedName>
    <definedName name="BExAYJKTLUY0WPMCGZ6VEFR34QX8" localSheetId="7" hidden="1">PCA Cube by GL #REF!</definedName>
    <definedName name="BExAYJKTLUY0WPMCGZ6VEFR34QX8" hidden="1">PCA Cube by GL #REF!</definedName>
    <definedName name="BExAZ3I9YZ0OK8AFUI0NCBLXXV4J" localSheetId="7" hidden="1">Sales #REF!</definedName>
    <definedName name="BExAZ3I9YZ0OK8AFUI0NCBLXXV4J" hidden="1">Sales #REF!</definedName>
    <definedName name="BExB3RXQJQWFF9P38YOLT3YH8K2V" hidden="1">#N/A</definedName>
    <definedName name="BExB4EF2VDTB15W5V70QXJ9D6HV4" localSheetId="7" hidden="1">Financials - Prior #REF!</definedName>
    <definedName name="BExB4EF2VDTB15W5V70QXJ9D6HV4" hidden="1">Financials - Prior #REF!</definedName>
    <definedName name="BExB4U5HIUN2URGEHB3DTZKVBLJD" localSheetId="7" hidden="1">Balance #REF!</definedName>
    <definedName name="BExB4U5HIUN2URGEHB3DTZKVBLJD" hidden="1">Balance #REF!</definedName>
    <definedName name="BExB5X44OCNWJP4O36LYGMK8F5CA" localSheetId="7" hidden="1">PCA Statkey by Profit #REF!</definedName>
    <definedName name="BExB5X44OCNWJP4O36LYGMK8F5CA" hidden="1">PCA Statkey by Profit #REF!</definedName>
    <definedName name="BExB6ZH0Y2AEYTL7T47BYDT3R076" localSheetId="7" hidden="1">Sales #REF!</definedName>
    <definedName name="BExB6ZH0Y2AEYTL7T47BYDT3R076" hidden="1">Sales #REF!</definedName>
    <definedName name="BExB7C26T16PEB9NLRFXZ0T4TPYF" localSheetId="7" hidden="1">PCA Cube by GL #REF!</definedName>
    <definedName name="BExB7C26T16PEB9NLRFXZ0T4TPYF" hidden="1">PCA Cube by GL #REF!</definedName>
    <definedName name="BExB8DTOQJ524TV47NBU6Y8JD2GI" localSheetId="7" hidden="1">PCA Cube by GL #REF!</definedName>
    <definedName name="BExB8DTOQJ524TV47NBU6Y8JD2GI" hidden="1">PCA Cube by GL #REF!</definedName>
    <definedName name="BExB8MYP3J72XV05LEBOSN79N2A5" localSheetId="7" hidden="1">Stat Key #REF!</definedName>
    <definedName name="BExB8MYP3J72XV05LEBOSN79N2A5" hidden="1">Stat Key #REF!</definedName>
    <definedName name="BExB98E3ML579Q3115RN6UQZGSSP" localSheetId="7" hidden="1">Stat Key #REF!</definedName>
    <definedName name="BExB98E3ML579Q3115RN6UQZGSSP" hidden="1">Stat Key #REF!</definedName>
    <definedName name="BExB9CVWJFW0MUU19819UW7LRTQY" localSheetId="7" hidden="1">Stat Key #REF!</definedName>
    <definedName name="BExB9CVWJFW0MUU19819UW7LRTQY" hidden="1">Stat Key #REF!</definedName>
    <definedName name="BExBDUVH9P5ULH37Y490M42FU90B" localSheetId="7" hidden="1">Capital Employed by #REF!</definedName>
    <definedName name="BExBDUVH9P5ULH37Y490M42FU90B" hidden="1">Capital Employed by #REF!</definedName>
    <definedName name="BExBDUVI8WKP7VR3QQ9N3GNZZTOY" localSheetId="7" hidden="1">PCA Cube by GL #REF!</definedName>
    <definedName name="BExBDUVI8WKP7VR3QQ9N3GNZZTOY" hidden="1">PCA Cube by GL #REF!</definedName>
    <definedName name="BExBDVH265L20RMCRHU53QZSX59U" localSheetId="7" hidden="1">PCA Cube 'Dinh bien_HCNS'!p&amp;'Dinh bien_HCNS'!L by Profit #REF!</definedName>
    <definedName name="BExBDVH265L20RMCRHU53QZSX59U" hidden="1">PCA Cube p&amp;L by Profit #REF!</definedName>
    <definedName name="BExBFEX5D46PCLOYGE3LIRP0XFCY" localSheetId="7" hidden="1">Financials - Prior #REF!</definedName>
    <definedName name="BExBFEX5D46PCLOYGE3LIRP0XFCY" hidden="1">Financials - Prior #REF!</definedName>
    <definedName name="BExCR8MKLBRQR3OOXIXDOPQ5RL51" localSheetId="7" hidden="1">PCA Cube by GL #REF!</definedName>
    <definedName name="BExCR8MKLBRQR3OOXIXDOPQ5RL51" hidden="1">PCA Cube by GL #REF!</definedName>
    <definedName name="BExCTRQMA5QTJWBTMAIF02X65KFL" hidden="1">#REF!</definedName>
    <definedName name="BExCWEFZQZKE3EGZ431OSFC5V89X" localSheetId="7" hidden="1">Sales #REF!</definedName>
    <definedName name="BExCWEFZQZKE3EGZ431OSFC5V89X" hidden="1">Sales #REF!</definedName>
    <definedName name="BExCZIOHH6HLTNXB3BSBMS5FCSWB" hidden="1">#REF!</definedName>
    <definedName name="BExD0SZETQ9D8L07D9IPYERRR6EB" localSheetId="7" hidden="1">Cost #REF!</definedName>
    <definedName name="BExD0SZETQ9D8L07D9IPYERRR6EB" hidden="1">Cost #REF!</definedName>
    <definedName name="BExD100V2KDX02260SX6RAU9M49A" localSheetId="7" hidden="1">PCA Cube by GL #REF!</definedName>
    <definedName name="BExD100V2KDX02260SX6RAU9M49A" hidden="1">PCA Cube by GL #REF!</definedName>
    <definedName name="BExD1H3V8J5G7ZQ8W42YG966T8X3" localSheetId="7" hidden="1">Stat Key #REF!</definedName>
    <definedName name="BExD1H3V8J5G7ZQ8W42YG966T8X3" hidden="1">Stat Key #REF!</definedName>
    <definedName name="BExD3F36SC53CN1I0ALAWVG2Q2C0" localSheetId="7" hidden="1">PCA Cube 'Dinh bien_HCNS'!p&amp;'Dinh bien_HCNS'!L by Profit #REF!</definedName>
    <definedName name="BExD3F36SC53CN1I0ALAWVG2Q2C0" hidden="1">PCA Cube p&amp;L by Profit #REF!</definedName>
    <definedName name="BExD40TC263V86N8T32313B7CSVI" hidden="1">#REF!</definedName>
    <definedName name="BExD4YJ90IOKGKY63A956CEHCRTS" localSheetId="7" hidden="1">PCA Cube 'Dinh bien_HCNS'!p&amp;'Dinh bien_HCNS'!L by Profit #REF!</definedName>
    <definedName name="BExD4YJ90IOKGKY63A956CEHCRTS" hidden="1">PCA Cube p&amp;L by Profit #REF!</definedName>
    <definedName name="BExD7SFEC2PLDP11NDRQ1KCKH6US" localSheetId="7" hidden="1">Cost #REF!</definedName>
    <definedName name="BExD7SFEC2PLDP11NDRQ1KCKH6US" hidden="1">Cost #REF!</definedName>
    <definedName name="BExD7XOB5TE739KCQP0PUQ43WWN4" localSheetId="7" hidden="1">Stat Key #REF!</definedName>
    <definedName name="BExD7XOB5TE739KCQP0PUQ43WWN4" hidden="1">Stat Key #REF!</definedName>
    <definedName name="BExD7Y4JV1OPZGH3FWV1822HFBB9" hidden="1">#REF!</definedName>
    <definedName name="BExD8USH7IU9B2V43300KD112P0A" hidden="1">#REF!</definedName>
    <definedName name="BExD8YZJ4MYT4VO8ZQEJP659N73O" hidden="1">#N/A</definedName>
    <definedName name="BExDBR8LGPOXB54PGZNEVPVTDH2N" localSheetId="7" hidden="1">PCA Statkey by Profit #REF!</definedName>
    <definedName name="BExDBR8LGPOXB54PGZNEVPVTDH2N" hidden="1">PCA Statkey by Profit #REF!</definedName>
    <definedName name="BExEONB3COV8354HQ3FDFFPSASSJ" localSheetId="7" hidden="1">PCA #REF!</definedName>
    <definedName name="BExEONB3COV8354HQ3FDFFPSASSJ" hidden="1">PCA #REF!</definedName>
    <definedName name="BExEQ1YJURXDM3G2MQQ9CMKIOKMF" localSheetId="7" hidden="1">PCA Statkey by Profit #REF!</definedName>
    <definedName name="BExEQ1YJURXDM3G2MQQ9CMKIOKMF" hidden="1">PCA Statkey by Profit #REF!</definedName>
    <definedName name="BExEQ83O7F0XKVM0KW9IL94RQ6UC" localSheetId="7" hidden="1">Stat Key #REF!</definedName>
    <definedName name="BExEQ83O7F0XKVM0KW9IL94RQ6UC" hidden="1">Stat Key #REF!</definedName>
    <definedName name="BExERTXWZ5WXAQZ3LBLD33ZCL7G4" localSheetId="7" hidden="1">Stat Key #REF!</definedName>
    <definedName name="BExERTXWZ5WXAQZ3LBLD33ZCL7G4" hidden="1">Stat Key #REF!</definedName>
    <definedName name="BExET6HUONZASBKI139PVWEUZPB2" localSheetId="7" hidden="1">PCA Cube 'Dinh bien_HCNS'!p&amp;'Dinh bien_HCNS'!L by Profit #REF!</definedName>
    <definedName name="BExET6HUONZASBKI139PVWEUZPB2" hidden="1">PCA Cube p&amp;L by Profit #REF!</definedName>
    <definedName name="BExET7ZSMHYP44PZT75DYQSJ9TI1" localSheetId="7" hidden="1">PCA Cube 'Dinh bien_HCNS'!p&amp;'Dinh bien_HCNS'!L by Profit #REF!</definedName>
    <definedName name="BExET7ZSMHYP44PZT75DYQSJ9TI1" hidden="1">PCA Cube p&amp;L by Profit #REF!</definedName>
    <definedName name="BExEV7BKBG3S8NZE1FWODTIENBLV" localSheetId="7" hidden="1">PCA Cube 'Dinh bien_HCNS'!p&amp;'Dinh bien_HCNS'!L by Profit #REF!</definedName>
    <definedName name="BExEV7BKBG3S8NZE1FWODTIENBLV" hidden="1">PCA Cube p&amp;L by Profit #REF!</definedName>
    <definedName name="BExEX502RRLC2R9T8K1KFLZ4NVQ2" localSheetId="7" hidden="1">Balance #REF!</definedName>
    <definedName name="BExEX502RRLC2R9T8K1KFLZ4NVQ2" hidden="1">Balance #REF!</definedName>
    <definedName name="BExEXDU94UM4G7VT8AE3HEFP6DU1" hidden="1">#REF!</definedName>
    <definedName name="BExEXG3AL9XN1XRU4N3N2D5B3LWA" localSheetId="7" hidden="1">PCA Cube by GL #REF!</definedName>
    <definedName name="BExEXG3AL9XN1XRU4N3N2D5B3LWA" hidden="1">PCA Cube by GL #REF!</definedName>
    <definedName name="BExEY4D8LXWV4OT4D70LHA9D5VR0" hidden="1">#REF!</definedName>
    <definedName name="BExEYY6QIKZ1YQG2PLBK2X5I1AAX" hidden="1">#REF!</definedName>
    <definedName name="BExF0U2GXQJK47H6TDKGLY3Q4PO2" localSheetId="7" hidden="1">Sales #REF!</definedName>
    <definedName name="BExF0U2GXQJK47H6TDKGLY3Q4PO2" hidden="1">Sales #REF!</definedName>
    <definedName name="BExF119FS2J0CPH4NFUNH5Y6P4FF" localSheetId="7" hidden="1">Balance #REF!</definedName>
    <definedName name="BExF119FS2J0CPH4NFUNH5Y6P4FF" hidden="1">Balance #REF!</definedName>
    <definedName name="BExF167J5IVFMPC6NH0BT3H15OMT" hidden="1">#REF!</definedName>
    <definedName name="BExF1B5H7JJXUQJT6640GYZ0YCKB" hidden="1">#REF!</definedName>
    <definedName name="BExF1LSFOKCET8J203M349ADI245" hidden="1">#REF!</definedName>
    <definedName name="BExF3EZ5CQ40RBW8SBWAU3WK1QIY" localSheetId="7" hidden="1">PCA Cube 'Dinh bien_HCNS'!p&amp;'Dinh bien_HCNS'!L by Profit #REF!</definedName>
    <definedName name="BExF3EZ5CQ40RBW8SBWAU3WK1QIY" hidden="1">PCA Cube p&amp;L by Profit #REF!</definedName>
    <definedName name="BExF3R9HQJXI2QYZO69WUUZM0IO2" localSheetId="7" hidden="1">Stat Key #REF!</definedName>
    <definedName name="BExF3R9HQJXI2QYZO69WUUZM0IO2" hidden="1">Stat Key #REF!</definedName>
    <definedName name="BExF63XCVV3VCBTZKIX9VOFI9L2T" localSheetId="7" hidden="1">Stat Key #REF!</definedName>
    <definedName name="BExF63XCVV3VCBTZKIX9VOFI9L2T" hidden="1">Stat Key #REF!</definedName>
    <definedName name="BExF672Q0SYU6F0WP3ICHQPCHNA1" localSheetId="7" hidden="1">PCA Cube 'Dinh bien_HCNS'!p&amp;'Dinh bien_HCNS'!L by Profit #REF!</definedName>
    <definedName name="BExF672Q0SYU6F0WP3ICHQPCHNA1" hidden="1">PCA Cube p&amp;L by Profit #REF!</definedName>
    <definedName name="BExF6XG700ZEDCFQ4N4H8YHH0EUU" localSheetId="7" hidden="1">Financials - Prior #REF!</definedName>
    <definedName name="BExF6XG700ZEDCFQ4N4H8YHH0EUU" hidden="1">Financials - Prior #REF!</definedName>
    <definedName name="BExGMUWRYY9FD768A7OKO9R3TUV7" localSheetId="7" hidden="1">Cost #REF!</definedName>
    <definedName name="BExGMUWRYY9FD768A7OKO9R3TUV7" hidden="1">Cost #REF!</definedName>
    <definedName name="BExGOUE0MAIDUPVG2L9FHMU1OMDW" localSheetId="7" hidden="1">PCA Statkey by Profit #REF!</definedName>
    <definedName name="BExGOUE0MAIDUPVG2L9FHMU1OMDW" hidden="1">PCA Statkey by Profit #REF!</definedName>
    <definedName name="BExGPEM8FSBRJ9YC38L921J2QPBM" localSheetId="7" hidden="1">Cost #REF!</definedName>
    <definedName name="BExGPEM8FSBRJ9YC38L921J2QPBM" hidden="1">Cost #REF!</definedName>
    <definedName name="BExGR3GJ2J7JT513SH5SFWS8EG01" hidden="1">#REF!</definedName>
    <definedName name="BExGR6WIJ1AEWSBRYZOEQR1Q5D8G" localSheetId="7" hidden="1">Cost #REF!</definedName>
    <definedName name="BExGR6WIJ1AEWSBRYZOEQR1Q5D8G" hidden="1">Cost #REF!</definedName>
    <definedName name="BExGRJN66HDRNCDXECTL3VFCZC7V" hidden="1">#REF!</definedName>
    <definedName name="BExGRS13C78QW8PP32XPH1R36BS7" localSheetId="7" hidden="1">Stat Key #REF!</definedName>
    <definedName name="BExGRS13C78QW8PP32XPH1R36BS7" hidden="1">Stat Key #REF!</definedName>
    <definedName name="BExGSTHUYA7PLEZLLYPEYLRVR8WQ" hidden="1">#REF!</definedName>
    <definedName name="BExGSZN350NLNPMM3PF4NVOIHQ2M" hidden="1">#REF!</definedName>
    <definedName name="BExGT8MM7OF2WAT62BFOO6PSZ4BS" localSheetId="7" hidden="1">Stat Key #REF!</definedName>
    <definedName name="BExGT8MM7OF2WAT62BFOO6PSZ4BS" hidden="1">Stat Key #REF!</definedName>
    <definedName name="BExGVRVYUAGJE4XBXCIP234YOEEN" hidden="1">#REF!</definedName>
    <definedName name="BExGVVS9C37L3ZLL7SRQ7BKXI96S" hidden="1">#REF!</definedName>
    <definedName name="BExGWWCL9UGTUX7UOVXJ5CSCBYRH" localSheetId="7" hidden="1">PCA Cube by GL #REF!</definedName>
    <definedName name="BExGWWCL9UGTUX7UOVXJ5CSCBYRH" hidden="1">PCA Cube by GL #REF!</definedName>
    <definedName name="BExGYCHTNVBQVYQH2N0QTPE7T8OG" localSheetId="7" hidden="1">Stat Key #REF!</definedName>
    <definedName name="BExGYCHTNVBQVYQH2N0QTPE7T8OG" hidden="1">Stat Key #REF!</definedName>
    <definedName name="BExH1AFWIKSFJ3RAOD3LW97VG3H8" localSheetId="7" hidden="1">Capital Employed by #REF!</definedName>
    <definedName name="BExH1AFWIKSFJ3RAOD3LW97VG3H8" hidden="1">Capital Employed by #REF!</definedName>
    <definedName name="BExH2NFXK60U3SINULU4W2ZUNAQK" localSheetId="7" hidden="1">Weekly KPI #REF!</definedName>
    <definedName name="BExH2NFXK60U3SINULU4W2ZUNAQK" hidden="1">Weekly KPI #REF!</definedName>
    <definedName name="BExIGPMA5RFMGW7NCQIXIE6MI6PO" localSheetId="7" hidden="1">Financials - Prior #REF!</definedName>
    <definedName name="BExIGPMA5RFMGW7NCQIXIE6MI6PO" hidden="1">Financials - Prior #REF!</definedName>
    <definedName name="BExIGQIMVM7H9K4O0GJU41UXB6W9" localSheetId="7" hidden="1">Balance #REF!</definedName>
    <definedName name="BExIGQIMVM7H9K4O0GJU41UXB6W9" hidden="1">Balance #REF!</definedName>
    <definedName name="BExIHBSPOASFNMHXALY97HXPFWRI" localSheetId="7" hidden="1">Cost #REF!</definedName>
    <definedName name="BExIHBSPOASFNMHXALY97HXPFWRI" hidden="1">Cost #REF!</definedName>
    <definedName name="BExIHVA1SW6RRMN5JPNAVXI0550D" hidden="1">#REF!</definedName>
    <definedName name="BExIIVU7W0FS55INPOVT9FBQN25Y" hidden="1">#REF!</definedName>
    <definedName name="BExIK5UI6JIGT9HWA701WVWJEWRO" hidden="1">#REF!</definedName>
    <definedName name="BExIL40DT0ICZ1ZM0K91EQ6IM2K8" localSheetId="7" hidden="1">Balance #REF!</definedName>
    <definedName name="BExIL40DT0ICZ1ZM0K91EQ6IM2K8" hidden="1">Balance #REF!</definedName>
    <definedName name="BExIL45T8ZWP0ZW7RAZN29UQY8E1" localSheetId="7" hidden="1">PCA Cube 'Dinh bien_HCNS'!p&amp;'Dinh bien_HCNS'!L by Profit #REF!</definedName>
    <definedName name="BExIL45T8ZWP0ZW7RAZN29UQY8E1" hidden="1">PCA Cube p&amp;L by Profit #REF!</definedName>
    <definedName name="BExILKHTB9RASA7HFQP7LNO2RN75" hidden="1">#REF!</definedName>
    <definedName name="BExINA2ZJAI3K13AVJQ0MEFD2L3A" localSheetId="7" hidden="1">PCA Cube by GL #REF!</definedName>
    <definedName name="BExINA2ZJAI3K13AVJQ0MEFD2L3A" hidden="1">PCA Cube by GL #REF!</definedName>
    <definedName name="BExIR9MWCUXQ1PIKTDU2NUO7UC80" localSheetId="7" hidden="1">Cost #REF!</definedName>
    <definedName name="BExIR9MWCUXQ1PIKTDU2NUO7UC80" hidden="1">Cost #REF!</definedName>
    <definedName name="BExIUK65KO7S29CXSM6P78HK4M3Z" localSheetId="7" hidden="1">Capital Employed by #REF!</definedName>
    <definedName name="BExIUK65KO7S29CXSM6P78HK4M3Z" hidden="1">Capital Employed by #REF!</definedName>
    <definedName name="BExIVYYW1JLDAL99IF5QX9PDTHTB" localSheetId="7" hidden="1">Stat Key #REF!</definedName>
    <definedName name="BExIVYYW1JLDAL99IF5QX9PDTHTB" hidden="1">Stat Key #REF!</definedName>
    <definedName name="BExIX3VKLG2AWYKL6FRNC413JZE6" localSheetId="7" hidden="1">Key #REF!</definedName>
    <definedName name="BExIX3VKLG2AWYKL6FRNC413JZE6" hidden="1">Key #REF!</definedName>
    <definedName name="BExIX8O8CXY11R936FG8KYYER3L4" localSheetId="7" hidden="1">Stat Key #REF!</definedName>
    <definedName name="BExIX8O8CXY11R936FG8KYYER3L4" hidden="1">Stat Key #REF!</definedName>
    <definedName name="BExIYQ649L046KGPY1VOY71Y2V7S" localSheetId="7" hidden="1">Stat Key #REF!</definedName>
    <definedName name="BExIYQ649L046KGPY1VOY71Y2V7S" hidden="1">Stat Key #REF!</definedName>
    <definedName name="BExKDLF2U62TRMTNRIKVFEBVYVTK" localSheetId="7" hidden="1">Sales #REF!</definedName>
    <definedName name="BExKDLF2U62TRMTNRIKVFEBVYVTK" hidden="1">Sales #REF!</definedName>
    <definedName name="BExKDPBBMAXPZ8NX9NE8FZGX8IE9" localSheetId="7" hidden="1">Stat Key #REF!</definedName>
    <definedName name="BExKDPBBMAXPZ8NX9NE8FZGX8IE9" hidden="1">Stat Key #REF!</definedName>
    <definedName name="BExKE0JUTDRN1NSSNCGPCG9EVICK" hidden="1">#REF!</definedName>
    <definedName name="BExKECOX4DBSYAP2ZWVB0ESMWSYA" localSheetId="7" hidden="1">Stat Key #REF!</definedName>
    <definedName name="BExKECOX4DBSYAP2ZWVB0ESMWSYA" hidden="1">Stat Key #REF!</definedName>
    <definedName name="BExKF19O6TAMRAWIRQ6KO114CC7O" localSheetId="7" hidden="1">PCA Cube 'Dinh bien_HCNS'!p&amp;'Dinh bien_HCNS'!L by Profit #REF!</definedName>
    <definedName name="BExKF19O6TAMRAWIRQ6KO114CC7O" hidden="1">PCA Cube p&amp;L by Profit #REF!</definedName>
    <definedName name="BExKG3117T9OGHNZYM5TWVT2O749" hidden="1">#REF!</definedName>
    <definedName name="BExKGM27MBY48XBQMU4JNZQNME80" localSheetId="7" hidden="1">PCA Cube by GL #REF!</definedName>
    <definedName name="BExKGM27MBY48XBQMU4JNZQNME80" hidden="1">PCA Cube by GL #REF!</definedName>
    <definedName name="BExKHQYXS21HEZH2DL0ZU0QE2V6Z" localSheetId="7" hidden="1">PCA Cube by GL #REF!</definedName>
    <definedName name="BExKHQYXS21HEZH2DL0ZU0QE2V6Z" hidden="1">PCA Cube by GL #REF!</definedName>
    <definedName name="BExKI9EEPZTM6U2D5OBZPRG884HA" localSheetId="7" hidden="1">Sales #REF!</definedName>
    <definedName name="BExKI9EEPZTM6U2D5OBZPRG884HA" hidden="1">Sales #REF!</definedName>
    <definedName name="BExKIAWD36UHGXPQ0KKBHDEHMV5J" localSheetId="7" hidden="1">Stat Key #REF!</definedName>
    <definedName name="BExKIAWD36UHGXPQ0KKBHDEHMV5J" hidden="1">Stat Key #REF!</definedName>
    <definedName name="BExKIJ4ZUBYQC8MU45JASNIDW3XI" localSheetId="7" hidden="1">PCA Cube by GL #REF!</definedName>
    <definedName name="BExKIJ4ZUBYQC8MU45JASNIDW3XI" hidden="1">PCA Cube by GL #REF!</definedName>
    <definedName name="BExKIRTXENVJFE7BJ390OAE8R7VC" localSheetId="7" hidden="1">Sales #REF!</definedName>
    <definedName name="BExKIRTXENVJFE7BJ390OAE8R7VC" hidden="1">Sales #REF!</definedName>
    <definedName name="BExKJTAMFXIL5ADOWR2UTEUC5RVU" hidden="1">#REF!</definedName>
    <definedName name="BExKJWL8ZTB1YT80642N50U2Y3LL" localSheetId="7" hidden="1">Balance #REF!</definedName>
    <definedName name="BExKJWL8ZTB1YT80642N50U2Y3LL" hidden="1">Balance #REF!</definedName>
    <definedName name="BExKLVRQPZ3N3XF8B5Q2YH020987" localSheetId="7" hidden="1">PCA Statkey by Profit #REF!</definedName>
    <definedName name="BExKLVRQPZ3N3XF8B5Q2YH020987" hidden="1">PCA Statkey by Profit #REF!</definedName>
    <definedName name="BExKM4RGD3CGUJFQNJUZ7Q96O05Y" hidden="1">#REF!</definedName>
    <definedName name="BExKMHSP877O7I6KOFVXM1HJNBDV" localSheetId="7" hidden="1">Sales #REF!</definedName>
    <definedName name="BExKMHSP877O7I6KOFVXM1HJNBDV" hidden="1">Sales #REF!</definedName>
    <definedName name="BExKMNCE13MSXS7EG410J9UXQAIH" hidden="1">#REF!</definedName>
    <definedName name="BExKOIBTNYKNKGR3OGA2X8QSS2RH" localSheetId="7" hidden="1">Stat Key #REF!</definedName>
    <definedName name="BExKOIBTNYKNKGR3OGA2X8QSS2RH" hidden="1">Stat Key #REF!</definedName>
    <definedName name="BExKPJSBI5I90YRJINAJQ1HI34PJ" localSheetId="7" hidden="1">Sales #REF!</definedName>
    <definedName name="BExKPJSBI5I90YRJINAJQ1HI34PJ" hidden="1">Sales #REF!</definedName>
    <definedName name="BExKQF3SP26XO6QF1A45F90F8SD5" localSheetId="7" hidden="1">FIGL Cube by GL #REF!</definedName>
    <definedName name="BExKQF3SP26XO6QF1A45F90F8SD5" hidden="1">FIGL Cube by GL #REF!</definedName>
    <definedName name="BExKR8RXMB5W6PISG5ZO0TX3PID9" localSheetId="7" hidden="1">PCA Cube by GL #REF!</definedName>
    <definedName name="BExKR8RXMB5W6PISG5ZO0TX3PID9" hidden="1">PCA Cube by GL #REF!</definedName>
    <definedName name="BExKRN0EFS84I0I7AYPWUTJGLPMF" localSheetId="7" hidden="1">FIGL Cube by #REF!</definedName>
    <definedName name="BExKRN0EFS84I0I7AYPWUTJGLPMF" hidden="1">FIGL Cube by #REF!</definedName>
    <definedName name="BExKRRNOR173VF56DHGQF6N3MTYT" localSheetId="7" hidden="1">Weekly KPI #REF!</definedName>
    <definedName name="BExKRRNOR173VF56DHGQF6N3MTYT" hidden="1">Weekly KPI #REF!</definedName>
    <definedName name="BExKS73AQDK5K1XQWFCOZ0M3A7OB" localSheetId="7" hidden="1">Weekly KPI #REF!</definedName>
    <definedName name="BExKS73AQDK5K1XQWFCOZ0M3A7OB" hidden="1">Weekly KPI #REF!</definedName>
    <definedName name="BExMA1XLXACJ4KOUL1BYSGGDSWJ7" localSheetId="7" hidden="1">Sales #REF!</definedName>
    <definedName name="BExMA1XLXACJ4KOUL1BYSGGDSWJ7" hidden="1">Sales #REF!</definedName>
    <definedName name="BExMBXTCJWRDKUDFMGVSAG2JY3AL" localSheetId="7" hidden="1">PCA Cube 'Dinh bien_HCNS'!p&amp;'Dinh bien_HCNS'!L by Profit #REF!</definedName>
    <definedName name="BExMBXTCJWRDKUDFMGVSAG2JY3AL" hidden="1">PCA Cube p&amp;L by Profit #REF!</definedName>
    <definedName name="BExMEI9VYN2ZWFZZEEA2GC1V4DHB" localSheetId="7" hidden="1">PCA Cube 'Dinh bien_HCNS'!p&amp;'Dinh bien_HCNS'!L by Profit #REF!</definedName>
    <definedName name="BExMEI9VYN2ZWFZZEEA2GC1V4DHB" hidden="1">PCA Cube p&amp;L by Profit #REF!</definedName>
    <definedName name="BExMGPOZ3XOWWQVHAF6CV49QNPR8" localSheetId="7" hidden="1">Cost #REF!</definedName>
    <definedName name="BExMGPOZ3XOWWQVHAF6CV49QNPR8" hidden="1">Cost #REF!</definedName>
    <definedName name="BExMGYJ7MH0DIHR8TXYRA8B3PDRP" localSheetId="7" hidden="1">PCA Statkey by Profit #REF!</definedName>
    <definedName name="BExMGYJ7MH0DIHR8TXYRA8B3PDRP" hidden="1">PCA Statkey by Profit #REF!</definedName>
    <definedName name="BExMJMQNADK5M1Q5P5HWM6FR96L1" hidden="1">#N/A</definedName>
    <definedName name="BExMKYE2KPVOP1LF57NR2CR773G9" localSheetId="7" hidden="1">PCA Statkey by Profit #REF!</definedName>
    <definedName name="BExMKYE2KPVOP1LF57NR2CR773G9" hidden="1">PCA Statkey by Profit #REF!</definedName>
    <definedName name="BExMNH74ODSOVQYX4NW9ZEFQYAOG" hidden="1">#N/A</definedName>
    <definedName name="BExMNKY372BF1TQR0UPE2RC4UCTW" hidden="1">#REF!</definedName>
    <definedName name="BExMNXJ8A2Y7C41KDKE6J6G3T4UT" hidden="1">#REF!</definedName>
    <definedName name="BExMOGV4ZZ0UBPQMQKEZSMQ88CF7" localSheetId="7" hidden="1">Stat Key #REF!</definedName>
    <definedName name="BExMOGV4ZZ0UBPQMQKEZSMQ88CF7" hidden="1">Stat Key #REF!</definedName>
    <definedName name="BExMP0N86NIZFKRJDNP7C6UYQQ33" localSheetId="7" hidden="1">PCA Cube 'Dinh bien_HCNS'!p&amp;'Dinh bien_HCNS'!L by Profit #REF!</definedName>
    <definedName name="BExMP0N86NIZFKRJDNP7C6UYQQ33" hidden="1">PCA Cube p&amp;L by Profit #REF!</definedName>
    <definedName name="BExMQ3064BKW2P7MDOXE14Z9K934" localSheetId="7" hidden="1">Stat Key #REF!</definedName>
    <definedName name="BExMQ3064BKW2P7MDOXE14Z9K934" hidden="1">Stat Key #REF!</definedName>
    <definedName name="BExMR0PW02U9CZ2O0FBH1C0BNZVH" localSheetId="7" hidden="1">Balance #REF!</definedName>
    <definedName name="BExMR0PW02U9CZ2O0FBH1C0BNZVH" hidden="1">Balance #REF!</definedName>
    <definedName name="BExO52QYQ356W5G1NDL32BOCQJAN" localSheetId="7" hidden="1">Stat Key #REF!</definedName>
    <definedName name="BExO52QYQ356W5G1NDL32BOCQJAN" hidden="1">Stat Key #REF!</definedName>
    <definedName name="BExO5IXMMEXD2S31P2U52ZPOQZ4O" hidden="1">#N/A</definedName>
    <definedName name="BExO6YHE8J2RBJ4MS0Q0HKALTCAY" hidden="1">#REF!</definedName>
    <definedName name="BExO7QSYD3JFH403WI5PF9WOL7EE" hidden="1">#REF!</definedName>
    <definedName name="BExODHLHVO1YU6AYVWHRM4FYEEVY" localSheetId="7" hidden="1">PCA Cube 'Dinh bien_HCNS'!p&amp;'Dinh bien_HCNS'!L by Profit #REF!</definedName>
    <definedName name="BExODHLHVO1YU6AYVWHRM4FYEEVY" hidden="1">PCA Cube p&amp;L by Profit #REF!</definedName>
    <definedName name="BExODN574ZY9WR1DA9A20NWT5DII" localSheetId="7" hidden="1">Stat Key #REF!</definedName>
    <definedName name="BExODN574ZY9WR1DA9A20NWT5DII" hidden="1">Stat Key #REF!</definedName>
    <definedName name="BExOE84AZZFLSQADBHEEEZIH8K1Z" hidden="1">#REF!</definedName>
    <definedName name="BExOFYGJZXCI5V7XGINBWQUBCZA1" hidden="1">#REF!</definedName>
    <definedName name="BExOG10543ZEP1FNQ54NMZ43NOVL" localSheetId="7" hidden="1">Financials - Prior #REF!</definedName>
    <definedName name="BExOG10543ZEP1FNQ54NMZ43NOVL" hidden="1">Financials - Prior #REF!</definedName>
    <definedName name="BExOGCZQIMJ15O110UMJ429J8NJ6" localSheetId="7" hidden="1">PCA Statkey by Profit #REF!</definedName>
    <definedName name="BExOGCZQIMJ15O110UMJ429J8NJ6" hidden="1">PCA Statkey by Profit #REF!</definedName>
    <definedName name="BExOGF3B1ARXFO58WUY4IFY0AXLC" localSheetId="7" hidden="1">Sales #REF!</definedName>
    <definedName name="BExOGF3B1ARXFO58WUY4IFY0AXLC" hidden="1">Sales #REF!</definedName>
    <definedName name="BExOJA6RWS2RHN3VUF7J6ZZ39UD4" hidden="1">#REF!</definedName>
    <definedName name="BExOJYM1Z4IRYTWQNOG17KT4QK81" localSheetId="7" hidden="1">PCA Cube 'Dinh bien_HCNS'!p&amp;'Dinh bien_HCNS'!L by Profit #REF!</definedName>
    <definedName name="BExOJYM1Z4IRYTWQNOG17KT4QK81" hidden="1">PCA Cube p&amp;L by Profit #REF!</definedName>
    <definedName name="BExOL9YTG4YQZTP6MT0CZNLW8RBD" localSheetId="7" hidden="1">PCA Cube by GL #REF!</definedName>
    <definedName name="BExOL9YTG4YQZTP6MT0CZNLW8RBD" hidden="1">PCA Cube by GL #REF!</definedName>
    <definedName name="BExOLQ5H62AOJN7UVX4P9LS775UD" localSheetId="7" hidden="1">Sales #REF!</definedName>
    <definedName name="BExOLQ5H62AOJN7UVX4P9LS775UD" hidden="1">Sales #REF!</definedName>
    <definedName name="BExOLW58M3412DQ65KPYOXFTGZGU" localSheetId="7" hidden="1">FIGL Cube by #REF!</definedName>
    <definedName name="BExOLW58M3412DQ65KPYOXFTGZGU" hidden="1">FIGL Cube by #REF!</definedName>
    <definedName name="BExOMFMD8Q4IGC2FQTY2E1RAM9L1" localSheetId="7" hidden="1">Capital Employed by #REF!</definedName>
    <definedName name="BExOMFMD8Q4IGC2FQTY2E1RAM9L1" hidden="1">Capital Employed by #REF!</definedName>
    <definedName name="BExOMQPLQ4QV7LH4TY39L3DQ89LN" localSheetId="7" hidden="1">PCA Statkey by Profit #REF!</definedName>
    <definedName name="BExOMQPLQ4QV7LH4TY39L3DQ89LN" hidden="1">PCA Statkey by Profit #REF!</definedName>
    <definedName name="BExOP2S1SZGWLB974U2XAF13E3LV" localSheetId="7" hidden="1">Balance #REF!</definedName>
    <definedName name="BExOP2S1SZGWLB974U2XAF13E3LV" hidden="1">Balance #REF!</definedName>
    <definedName name="BExQ1UNGS02XPGD4NEUUXBFJ6BWQ" hidden="1">#REF!</definedName>
    <definedName name="BExQ3EP3QNZR8672MQBASJBZCARC" localSheetId="7" hidden="1">PCA Cube by GL #REF!</definedName>
    <definedName name="BExQ3EP3QNZR8672MQBASJBZCARC" hidden="1">PCA Cube by GL #REF!</definedName>
    <definedName name="BExQ5JKMBENT3F5QZL1VAMK72OOM" localSheetId="7" hidden="1">Financials - Prior #REF!</definedName>
    <definedName name="BExQ5JKMBENT3F5QZL1VAMK72OOM" hidden="1">Financials - Prior #REF!</definedName>
    <definedName name="BExQ6KFK8RY953WUNEGEONQBJNJH" hidden="1">#REF!</definedName>
    <definedName name="BExQ6XMB4GX76LGACM2G7K7KNSMA" hidden="1">#REF!</definedName>
    <definedName name="BExQ72PRGGMTZ2LTO3LHHS7CI7V1" hidden="1">#REF!</definedName>
    <definedName name="BExQBK907PKNFAAK1RI42AMIDAG2" hidden="1">#REF!</definedName>
    <definedName name="BExQBTOZV7LWUZL3JNC7BQ9ENYGP" localSheetId="7" hidden="1">Stat Key #REF!</definedName>
    <definedName name="BExQBTOZV7LWUZL3JNC7BQ9ENYGP" hidden="1">Stat Key #REF!</definedName>
    <definedName name="BExQCN27L2DP8JXYJEOEPJD3OD9M" localSheetId="7" hidden="1">Stat Key #REF!</definedName>
    <definedName name="BExQCN27L2DP8JXYJEOEPJD3OD9M" hidden="1">Stat Key #REF!</definedName>
    <definedName name="BExQCPB7TJC6ZYR06WLRZQSYLHYQ" localSheetId="7" hidden="1">PCA Cube 'Dinh bien_HCNS'!p&amp;'Dinh bien_HCNS'!L by Profit #REF!</definedName>
    <definedName name="BExQCPB7TJC6ZYR06WLRZQSYLHYQ" hidden="1">PCA Cube p&amp;L by Profit #REF!</definedName>
    <definedName name="BExQD1ASPPBVK3AUJ6C82DDU3I4J" localSheetId="7" hidden="1">PCA Cube by GL #REF!</definedName>
    <definedName name="BExQD1ASPPBVK3AUJ6C82DDU3I4J" hidden="1">PCA Cube by GL #REF!</definedName>
    <definedName name="BExQD6UGUX56J682IZ8NLSSYRNAF" localSheetId="7" hidden="1">Sales #REF!</definedName>
    <definedName name="BExQD6UGUX56J682IZ8NLSSYRNAF" hidden="1">Sales #REF!</definedName>
    <definedName name="BExQGVB7K7QFJYFRTBETNGEPZWLF" hidden="1">#REF!</definedName>
    <definedName name="BExQHZH031WM21292PLXDGSUCKD3" localSheetId="7" hidden="1">FIGL Cube by GL #REF!</definedName>
    <definedName name="BExQHZH031WM21292PLXDGSUCKD3" hidden="1">FIGL Cube by GL #REF!</definedName>
    <definedName name="BExQJAZ2DKSCO3QHK44ZHC541SX4" localSheetId="7" hidden="1">Sales #REF!</definedName>
    <definedName name="BExQJAZ2DKSCO3QHK44ZHC541SX4" hidden="1">Sales #REF!</definedName>
    <definedName name="BExQJOGLETXKFU10VFQ3DUDVFIVS" localSheetId="7" hidden="1">Cost #REF!</definedName>
    <definedName name="BExQJOGLETXKFU10VFQ3DUDVFIVS" hidden="1">Cost #REF!</definedName>
    <definedName name="BExQJQ3WLG07RDZGEINF0BECRT6W" localSheetId="7" hidden="1">Weekly KPI #REF!</definedName>
    <definedName name="BExQJQ3WLG07RDZGEINF0BECRT6W" hidden="1">Weekly KPI #REF!</definedName>
    <definedName name="BExQJRWL3V8OIQ9FC0J2PD6QXCO6" localSheetId="7" hidden="1">PCA Cube 'Dinh bien_HCNS'!p&amp;'Dinh bien_HCNS'!L by Profit #REF!</definedName>
    <definedName name="BExQJRWL3V8OIQ9FC0J2PD6QXCO6" hidden="1">PCA Cube p&amp;L by Profit #REF!</definedName>
    <definedName name="BExQKAHKA2LWUT29A67T7PHWDL8G" localSheetId="7" hidden="1">Stat Key #REF!</definedName>
    <definedName name="BExQKAHKA2LWUT29A67T7PHWDL8G" hidden="1">Stat Key #REF!</definedName>
    <definedName name="BExS06LMRSBKPP5179IE6U8KTE2J" localSheetId="7" hidden="1">Capital Employed by #REF!</definedName>
    <definedName name="BExS06LMRSBKPP5179IE6U8KTE2J" hidden="1">Capital Employed by #REF!</definedName>
    <definedName name="BExS0FFVRTJ46QA86LXAXJ46FRQ7" localSheetId="7" hidden="1">PCA Cube by GL #REF!</definedName>
    <definedName name="BExS0FFVRTJ46QA86LXAXJ46FRQ7" hidden="1">PCA Cube by GL #REF!</definedName>
    <definedName name="BExS1IUMRBX09GW5KBA99FO3C0JP" hidden="1">#REF!</definedName>
    <definedName name="BExS1XZL9I9BJGNDIULG593TMIJH" localSheetId="7" hidden="1">Stat Key #REF!</definedName>
    <definedName name="BExS1XZL9I9BJGNDIULG593TMIJH" hidden="1">Stat Key #REF!</definedName>
    <definedName name="BExS1YVZ5LXGSZTV08QOGBZPWJQI" localSheetId="7" hidden="1">Stat Key #REF!</definedName>
    <definedName name="BExS1YVZ5LXGSZTV08QOGBZPWJQI" hidden="1">Stat Key #REF!</definedName>
    <definedName name="BExS2983M2NMIV3VQ5Q3838N0B9M" localSheetId="7" hidden="1">Sales #REF!</definedName>
    <definedName name="BExS2983M2NMIV3VQ5Q3838N0B9M" hidden="1">Sales #REF!</definedName>
    <definedName name="BExS2BX84K3WNOHHXTE5EH849JVZ" hidden="1">#REF!</definedName>
    <definedName name="BExS2FO0MESHHMII0W4TOGUBJH5D" hidden="1">#REF!</definedName>
    <definedName name="BExS6331P8EW63XQTOGAQPXZ9J8T" hidden="1">#REF!</definedName>
    <definedName name="BExS67A93JM1POI27DNJY5N3X3UD" localSheetId="7" hidden="1">Balance #REF!</definedName>
    <definedName name="BExS67A93JM1POI27DNJY5N3X3UD" hidden="1">Balance #REF!</definedName>
    <definedName name="BExS67L0V8G8L11AJK8SGJ5CQRZS" localSheetId="7" hidden="1">Weekly KPI #REF!</definedName>
    <definedName name="BExS67L0V8G8L11AJK8SGJ5CQRZS" hidden="1">Weekly KPI #REF!</definedName>
    <definedName name="BExS7FHNILQBKBDF2YN5L35TV2RM" localSheetId="7" hidden="1">Stat Key #REF!</definedName>
    <definedName name="BExS7FHNILQBKBDF2YN5L35TV2RM" hidden="1">Stat Key #REF!</definedName>
    <definedName name="BExS8MHVXHU5XOJW37K1Y4EPC0WL" hidden="1">#REF!</definedName>
    <definedName name="BExSAXYJH8PF0AOO0TMZ8GZRZYKO" localSheetId="7" hidden="1">Sales #REF!</definedName>
    <definedName name="BExSAXYJH8PF0AOO0TMZ8GZRZYKO" hidden="1">Sales #REF!</definedName>
    <definedName name="BExSB2LV3N7QIXFQ0YSN5ECK52LZ" localSheetId="7" hidden="1">Balance #REF!</definedName>
    <definedName name="BExSB2LV3N7QIXFQ0YSN5ECK52LZ" hidden="1">Balance #REF!</definedName>
    <definedName name="BExSBMDZX02MGUP77C2P3JDAKAIF" hidden="1">#REF!</definedName>
    <definedName name="BExSC2VE4YHOL4PFTV6JHMISZG82" localSheetId="7" hidden="1">Financials - Prior #REF!</definedName>
    <definedName name="BExSC2VE4YHOL4PFTV6JHMISZG82" hidden="1">Financials - Prior #REF!</definedName>
    <definedName name="BExSCKUMW87PNQANFNJVBG0J8UO5" localSheetId="7" hidden="1">Stat Key #REF!</definedName>
    <definedName name="BExSCKUMW87PNQANFNJVBG0J8UO5" hidden="1">Stat Key #REF!</definedName>
    <definedName name="BExSD2ZIMPV4N71UOB6BY9YOZ7JT" localSheetId="7" hidden="1">Capital #REF!</definedName>
    <definedName name="BExSD2ZIMPV4N71UOB6BY9YOZ7JT" hidden="1">Capital #REF!</definedName>
    <definedName name="BExSDABRS00CRKN92DNDOTCKW746" localSheetId="7" hidden="1">FIGL Cube by GL #REF!</definedName>
    <definedName name="BExSDABRS00CRKN92DNDOTCKW746" hidden="1">FIGL Cube by GL #REF!</definedName>
    <definedName name="BExSDW7FMOS8MX2YIRDTD4EDEJRK" localSheetId="7" hidden="1">Sales #REF!</definedName>
    <definedName name="BExSDW7FMOS8MX2YIRDTD4EDEJRK" hidden="1">Sales #REF!</definedName>
    <definedName name="BExSFD90BUEWN8XC6DZ51184Z6OP" localSheetId="7" hidden="1">Stat Key #REF!</definedName>
    <definedName name="BExSFD90BUEWN8XC6DZ51184Z6OP" hidden="1">Stat Key #REF!</definedName>
    <definedName name="BExSFJUD1JXIB8S4CI1G3OQE37RE" localSheetId="7" hidden="1">Stat Key #REF!</definedName>
    <definedName name="BExSFJUD1JXIB8S4CI1G3OQE37RE" hidden="1">Stat Key #REF!</definedName>
    <definedName name="BExSFRMWOPSH7B7HHMXQNYBNQ5AA" localSheetId="7" hidden="1">Balance #REF!</definedName>
    <definedName name="BExSFRMWOPSH7B7HHMXQNYBNQ5AA" hidden="1">Balance #REF!</definedName>
    <definedName name="BExSFW4QLMNU5D0N5DNMJRACGB44" hidden="1">#REF!</definedName>
    <definedName name="BExSGU5FM4JAE2AICI12AEOCC88Z" localSheetId="7" hidden="1">Sales #REF!</definedName>
    <definedName name="BExSGU5FM4JAE2AICI12AEOCC88Z" hidden="1">Sales #REF!</definedName>
    <definedName name="BExSH2E43KKMER05XSPSAH0D7E5L" localSheetId="7" hidden="1">Sales #REF!</definedName>
    <definedName name="BExSH2E43KKMER05XSPSAH0D7E5L" hidden="1">Sales #REF!</definedName>
    <definedName name="BExSIJFUAKB564KZGJEWYYKBQ6W8" localSheetId="7" hidden="1">Stat Key #REF!</definedName>
    <definedName name="BExSIJFUAKB564KZGJEWYYKBQ6W8" hidden="1">Stat Key #REF!</definedName>
    <definedName name="BExTUCE6ZLMNMLU7NSQ0CVO2ENLH" localSheetId="7" hidden="1">PCA Cube 'Dinh bien_HCNS'!p&amp;'Dinh bien_HCNS'!L by Profit #REF!</definedName>
    <definedName name="BExTUCE6ZLMNMLU7NSQ0CVO2ENLH" hidden="1">PCA Cube p&amp;L by Profit #REF!</definedName>
    <definedName name="BExTVAK9OVMT4MFSCO4MFCTZ2OS1" localSheetId="7" hidden="1">Stat Key #REF!</definedName>
    <definedName name="BExTVAK9OVMT4MFSCO4MFCTZ2OS1" hidden="1">Stat Key #REF!</definedName>
    <definedName name="BExTVII92OY7H2YU7LDL07TC4TUR" localSheetId="7" hidden="1">PCA Cube by GL #REF!</definedName>
    <definedName name="BExTVII92OY7H2YU7LDL07TC4TUR" hidden="1">PCA Cube by GL #REF!</definedName>
    <definedName name="BExTVXHQ61PJXP9ED3WFXAEQGKY5" hidden="1">#REF!</definedName>
    <definedName name="BExTWKPUF1WDIIL3Z5GE4T3A5L9M" localSheetId="7" hidden="1">Stat Key #REF!</definedName>
    <definedName name="BExTWKPUF1WDIIL3Z5GE4T3A5L9M" hidden="1">Stat Key #REF!</definedName>
    <definedName name="BExTYL8RJWBFM6N83CQSE93HK4IR" localSheetId="7" hidden="1">Sales #REF!</definedName>
    <definedName name="BExTYL8RJWBFM6N83CQSE93HK4IR" hidden="1">Sales #REF!</definedName>
    <definedName name="BExU0MTK8EXJ210YUQ6YOFMWRVIO" localSheetId="7" hidden="1">FIGL Cube by #REF!</definedName>
    <definedName name="BExU0MTK8EXJ210YUQ6YOFMWRVIO" hidden="1">FIGL Cube by #REF!</definedName>
    <definedName name="BExU0Y7L9W1GIUXJEUY5H2D5TPNR" localSheetId="7" hidden="1">Capital Employed by #REF!</definedName>
    <definedName name="BExU0Y7L9W1GIUXJEUY5H2D5TPNR" hidden="1">Capital Employed by #REF!</definedName>
    <definedName name="BExU1UVI8PMASBCGM38E1YVX2TUZ" localSheetId="7" hidden="1">Capital Employed by #REF!</definedName>
    <definedName name="BExU1UVI8PMASBCGM38E1YVX2TUZ" hidden="1">Capital Employed by #REF!</definedName>
    <definedName name="BExU386H9UY9THJQDGI7GXR1NW9J" localSheetId="7" hidden="1">Stat Key #REF!</definedName>
    <definedName name="BExU386H9UY9THJQDGI7GXR1NW9J" hidden="1">Stat Key #REF!</definedName>
    <definedName name="BExU3TB1FRKUFAWLSBFGDKEIY0GZ" localSheetId="7" hidden="1">Financials - Prior #REF!</definedName>
    <definedName name="BExU3TB1FRKUFAWLSBFGDKEIY0GZ" hidden="1">Financials - Prior #REF!</definedName>
    <definedName name="BExU4IBXDRVMMCUQM8G8Y5UVG45Q" localSheetId="7" hidden="1">Stat Key #REF!</definedName>
    <definedName name="BExU4IBXDRVMMCUQM8G8Y5UVG45Q" hidden="1">Stat Key #REF!</definedName>
    <definedName name="BExU70E4ZUMZOAB9DFE779M7H4N3" hidden="1">#REF!</definedName>
    <definedName name="BExU70OVG69G5BQBVVYE98P8QZ6X" localSheetId="7" hidden="1">Balance #REF!</definedName>
    <definedName name="BExU70OVG69G5BQBVVYE98P8QZ6X" hidden="1">Balance #REF!</definedName>
    <definedName name="BExU9ZDVJWDEZ9B7320KU1JTFHSW" localSheetId="7" hidden="1">Stat Key #REF!</definedName>
    <definedName name="BExU9ZDVJWDEZ9B7320KU1JTFHSW" hidden="1">Stat Key #REF!</definedName>
    <definedName name="BExUARUQ2M64SYF83KXZU001KW0G" localSheetId="7" hidden="1">Stat Key #REF!</definedName>
    <definedName name="BExUARUQ2M64SYF83KXZU001KW0G" hidden="1">Stat Key #REF!</definedName>
    <definedName name="BExUCRMPZQ1EHG9GXXZMYFPNTM3A" hidden="1">#N/A</definedName>
    <definedName name="BExUDNZZZXTU1G5SSPAVRN9FNC4I" localSheetId="7" hidden="1">PCA Cube 'Dinh bien_HCNS'!p&amp;'Dinh bien_HCNS'!L by Profit #REF!</definedName>
    <definedName name="BExUDNZZZXTU1G5SSPAVRN9FNC4I" hidden="1">PCA Cube p&amp;L by Profit #REF!</definedName>
    <definedName name="BExVRSQ7G44MXXXBZP4X8NZZ1L4T" hidden="1">#REF!</definedName>
    <definedName name="BExVS3D5GX6CKM1NXYZSCEOYACPZ" localSheetId="7" hidden="1">Key #REF!</definedName>
    <definedName name="BExVS3D5GX6CKM1NXYZSCEOYACPZ" hidden="1">Key #REF!</definedName>
    <definedName name="BExVTW9155VL84LJIMJO9X0X6XMG" localSheetId="7" hidden="1">Weekly KPI #REF!</definedName>
    <definedName name="BExVTW9155VL84LJIMJO9X0X6XMG" hidden="1">Weekly KPI #REF!</definedName>
    <definedName name="BExVVMQLACOP7FAZBIA79TQGCYAY" localSheetId="7" hidden="1">Stat Key #REF!</definedName>
    <definedName name="BExVVMQLACOP7FAZBIA79TQGCYAY" hidden="1">Stat Key #REF!</definedName>
    <definedName name="BExVX66I8LBR5JLSC93GUVPIY19W" localSheetId="7" hidden="1">Stat Key #REF!</definedName>
    <definedName name="BExVX66I8LBR5JLSC93GUVPIY19W" hidden="1">Stat Key #REF!</definedName>
    <definedName name="BExVY2JR12G2SXGT1P6WEA58J5SF" localSheetId="7" hidden="1">Stat Key #REF!</definedName>
    <definedName name="BExVY2JR12G2SXGT1P6WEA58J5SF" hidden="1">Stat Key #REF!</definedName>
    <definedName name="BExVYBOYGG74CEJRZUHGNZHWTKGS" localSheetId="7" hidden="1">Financials - Prior #REF!</definedName>
    <definedName name="BExVYBOYGG74CEJRZUHGNZHWTKGS" hidden="1">Financials - Prior #REF!</definedName>
    <definedName name="BExVYT82EAH1LNR7L1NW3DDELI2N" localSheetId="7" hidden="1">PCA Cube by GL #REF!</definedName>
    <definedName name="BExVYT82EAH1LNR7L1NW3DDELI2N" hidden="1">PCA Cube by GL #REF!</definedName>
    <definedName name="BExW05XB4CFQGXK85I4JD3DR365K" hidden="1">#REF!</definedName>
    <definedName name="BExW0IYPWV86RX1Z2Z3BU1ZUFNWM" hidden="1">#REF!</definedName>
    <definedName name="BExW0K5QQI8MRY9DIMGIYV5NP52C" localSheetId="7" hidden="1">Balance #REF!</definedName>
    <definedName name="BExW0K5QQI8MRY9DIMGIYV5NP52C" hidden="1">Balance #REF!</definedName>
    <definedName name="BExW0KGI8LFJ4LKXWV0PAZX8ZBEN" localSheetId="7" hidden="1">Stat Key #REF!</definedName>
    <definedName name="BExW0KGI8LFJ4LKXWV0PAZX8ZBEN" hidden="1">Stat Key #REF!</definedName>
    <definedName name="BExW1MZ3VQ6VBRYJSLT8QIAVDB36" localSheetId="7" hidden="1">Stat Key #REF!</definedName>
    <definedName name="BExW1MZ3VQ6VBRYJSLT8QIAVDB36" hidden="1">Stat Key #REF!</definedName>
    <definedName name="BExW5JDRQEA50B319VGP92MKL08X" localSheetId="7" hidden="1">Stat Key #REF!</definedName>
    <definedName name="BExW5JDRQEA50B319VGP92MKL08X" hidden="1">Stat Key #REF!</definedName>
    <definedName name="BExW5NKOL90K9ZGIR3Z216HK6W90" localSheetId="7" hidden="1">Balance #REF!</definedName>
    <definedName name="BExW5NKOL90K9ZGIR3Z216HK6W90" hidden="1">Balance #REF!</definedName>
    <definedName name="BExXM5V66CPJL0CWKYUQQEUMHNRV" localSheetId="7" hidden="1">PCA Cube 'Dinh bien_HCNS'!p&amp;'Dinh bien_HCNS'!L by Profit #REF!</definedName>
    <definedName name="BExXM5V66CPJL0CWKYUQQEUMHNRV" hidden="1">PCA Cube p&amp;L by Profit #REF!</definedName>
    <definedName name="BExXN4XKLUPO8W2I342RDGS27T1H" localSheetId="7" hidden="1">Balance #REF!</definedName>
    <definedName name="BExXN4XKLUPO8W2I342RDGS27T1H" hidden="1">Balance #REF!</definedName>
    <definedName name="BExXOMKQ2RSCTA0TXMDSYSNZUWV2" localSheetId="7" hidden="1">Balance #REF!</definedName>
    <definedName name="BExXOMKQ2RSCTA0TXMDSYSNZUWV2" hidden="1">Balance #REF!</definedName>
    <definedName name="BExXORIVIWLDMFL3IQ7IULEKAQF8" localSheetId="7" hidden="1">PCA Cube by GL #REF!</definedName>
    <definedName name="BExXORIVIWLDMFL3IQ7IULEKAQF8" hidden="1">PCA Cube by GL #REF!</definedName>
    <definedName name="BExXPHQWNMWNZUKVHWLG0UVDXUBO" hidden="1">#N/A</definedName>
    <definedName name="BExXPOXVAXEBXHGFZIGQPJV9PCF3" localSheetId="7" hidden="1">PCA Statkey by Profit #REF!</definedName>
    <definedName name="BExXPOXVAXEBXHGFZIGQPJV9PCF3" hidden="1">PCA Statkey by Profit #REF!</definedName>
    <definedName name="BExXQC5Y3NO1QJ37OOGM8AW5YQON" localSheetId="7" hidden="1">Cost #REF!</definedName>
    <definedName name="BExXQC5Y3NO1QJ37OOGM8AW5YQON" hidden="1">Cost #REF!</definedName>
    <definedName name="BExXRFVH8IKEEJQ85CT0WK0ILOAI" localSheetId="7" hidden="1">Cost #REF!</definedName>
    <definedName name="BExXRFVH8IKEEJQ85CT0WK0ILOAI" hidden="1">Cost #REF!</definedName>
    <definedName name="BExXRG0Z51OUC9XG8I43W14ACRGG" localSheetId="7" hidden="1">Stat Key #REF!</definedName>
    <definedName name="BExXRG0Z51OUC9XG8I43W14ACRGG" hidden="1">Stat Key #REF!</definedName>
    <definedName name="BExXRR9JBR9BNCJVKMGMBI3DS4TG" localSheetId="7" hidden="1">PCA Cube by GL #REF!</definedName>
    <definedName name="BExXRR9JBR9BNCJVKMGMBI3DS4TG" hidden="1">PCA Cube by GL #REF!</definedName>
    <definedName name="BExXT1F3RWI3Y38E73TI1CI2LD96" localSheetId="7" hidden="1">Cost #REF!</definedName>
    <definedName name="BExXT1F3RWI3Y38E73TI1CI2LD96" hidden="1">Cost #REF!</definedName>
    <definedName name="BExXU3MPA8HDCS70PPNHVHOWVVFG" localSheetId="7" hidden="1">PCA Cube by GL #REF!</definedName>
    <definedName name="BExXU3MPA8HDCS70PPNHVHOWVVFG" hidden="1">PCA Cube by GL #REF!</definedName>
    <definedName name="BExXWWBWJKZ6AINRM8UE2K6H813M" hidden="1">#REF!</definedName>
    <definedName name="BExXX9O2QS1HP1ZGRRQNV22SV8JD" localSheetId="7" hidden="1">PCA Cube 'Dinh bien_HCNS'!p&amp;'Dinh bien_HCNS'!L by Profit #REF!</definedName>
    <definedName name="BExXX9O2QS1HP1ZGRRQNV22SV8JD" hidden="1">PCA Cube p&amp;L by Profit #REF!</definedName>
    <definedName name="BExXXOCLXRVQBHYH970269XO80HS" localSheetId="7" hidden="1">Stat Key #REF!</definedName>
    <definedName name="BExXXOCLXRVQBHYH970269XO80HS" hidden="1">Stat Key #REF!</definedName>
    <definedName name="BExXYD2O80YE26BKL10CAV0R515F" localSheetId="7" hidden="1">PCA Cube 'Dinh bien_HCNS'!p&amp;'Dinh bien_HCNS'!L by Profit #REF!</definedName>
    <definedName name="BExXYD2O80YE26BKL10CAV0R515F" hidden="1">PCA Cube p&amp;L by Profit #REF!</definedName>
    <definedName name="BExXZN2XZS4KDG9XEUIG9QI53FYR" hidden="1">#REF!</definedName>
    <definedName name="BExY0Y4RTTMPCKW55F89EN59A45B" localSheetId="7" hidden="1">PCA Cube 'Dinh bien_HCNS'!p&amp;'Dinh bien_HCNS'!L by Profit #REF!</definedName>
    <definedName name="BExY0Y4RTTMPCKW55F89EN59A45B" hidden="1">PCA Cube p&amp;L by Profit #REF!</definedName>
    <definedName name="BExY1L7KE5XLL8VS9SFCV71P927O" localSheetId="7" hidden="1">Sales #REF!</definedName>
    <definedName name="BExY1L7KE5XLL8VS9SFCV71P927O" hidden="1">Sales #REF!</definedName>
    <definedName name="BExY2A8ETRH3FUPH3RA2G4YUXUTI" localSheetId="7" hidden="1">Sales #REF!</definedName>
    <definedName name="BExY2A8ETRH3FUPH3RA2G4YUXUTI" hidden="1">Sales #REF!</definedName>
    <definedName name="BExY470KYIV2VP0SC58OM8QMZTY9" hidden="1">#REF!</definedName>
    <definedName name="BExY568B2ORG9UPJHA700F203WNG" localSheetId="7" hidden="1">Financials - Prior #REF!</definedName>
    <definedName name="BExY568B2ORG9UPJHA700F203WNG" hidden="1">Financials - Prior #REF!</definedName>
    <definedName name="BExZJDYD8PH4TW3C4MW9PZDRV9DF" localSheetId="7" hidden="1">Stat Key #REF!</definedName>
    <definedName name="BExZJDYD8PH4TW3C4MW9PZDRV9DF" hidden="1">Stat Key #REF!</definedName>
    <definedName name="BExZKM5QZ0L9CYV6R657E62IN7NB" localSheetId="7" hidden="1">PCA Cube 'Dinh bien_HCNS'!p&amp;'Dinh bien_HCNS'!L by Profit #REF!</definedName>
    <definedName name="BExZKM5QZ0L9CYV6R657E62IN7NB" hidden="1">PCA Cube p&amp;L by Profit #REF!</definedName>
    <definedName name="BExZL5XUL9TGNR9ISX97XPOVD38M" hidden="1">#REF!</definedName>
    <definedName name="BExZO0VV323HIYMF516781JVA7N6" localSheetId="7" hidden="1">PCA Cube by GL #REF!</definedName>
    <definedName name="BExZO0VV323HIYMF516781JVA7N6" hidden="1">PCA Cube by GL #REF!</definedName>
    <definedName name="BExZPMFHJGID7HHK2HWOI292D4WT" localSheetId="7" hidden="1">Sales #REF!</definedName>
    <definedName name="BExZPMFHJGID7HHK2HWOI292D4WT" hidden="1">Sales #REF!</definedName>
    <definedName name="BExZPQ0XN99A1IHMTMS0QBJ523PK" localSheetId="7" hidden="1">Financials - Prior #REF!</definedName>
    <definedName name="BExZPQ0XN99A1IHMTMS0QBJ523PK" hidden="1">Financials - Prior #REF!</definedName>
    <definedName name="BExZR4IX5O1TS4IN669ZZ80XZ40K" localSheetId="7" hidden="1">Sales #REF!</definedName>
    <definedName name="BExZR4IX5O1TS4IN669ZZ80XZ40K" hidden="1">Sales #REF!</definedName>
    <definedName name="BExZR8KIMQN8EKAR3KEEO85VP071" localSheetId="7" hidden="1">Stat Key #REF!</definedName>
    <definedName name="BExZR8KIMQN8EKAR3KEEO85VP071" hidden="1">Stat Key #REF!</definedName>
    <definedName name="BExZSBJ61MOB9Y5KK8OZPGTJMSDB" localSheetId="7" hidden="1">Stat Key #REF!</definedName>
    <definedName name="BExZSBJ61MOB9Y5KK8OZPGTJMSDB" hidden="1">Stat Key #REF!</definedName>
    <definedName name="BExZSMX51HR5GLKW08JGXAF6M43N" localSheetId="7" hidden="1">Balance #REF!</definedName>
    <definedName name="BExZSMX51HR5GLKW08JGXAF6M43N" hidden="1">Balance #REF!</definedName>
    <definedName name="BExZT8SSBP52BMR781HUJ7Y55GQF" localSheetId="7" hidden="1">Cost #REF!</definedName>
    <definedName name="BExZT8SSBP52BMR781HUJ7Y55GQF" hidden="1">Cost #REF!</definedName>
    <definedName name="BExZTTBUKWEHN3YPOBMWC5VK0COX" localSheetId="7" hidden="1">Stat Key #REF!</definedName>
    <definedName name="BExZTTBUKWEHN3YPOBMWC5VK0COX" hidden="1">Stat Key #REF!</definedName>
    <definedName name="BExZUW50J9DSAB92APRCSV0E7DZM" hidden="1">#REF!</definedName>
    <definedName name="BExZUWFSMOQ5BBONOV4QBKEA6NW9" hidden="1">#REF!</definedName>
    <definedName name="BExZVCRRENPUGU4IAFDN9KWTHXFV" localSheetId="7" hidden="1">Balance #REF!</definedName>
    <definedName name="BExZVCRRENPUGU4IAFDN9KWTHXFV" hidden="1">Balance #REF!</definedName>
    <definedName name="BExZWRVADOH3OLA7ZJTBKSPKX8BO" localSheetId="7" hidden="1">Stat Key #REF!</definedName>
    <definedName name="BExZWRVADOH3OLA7ZJTBKSPKX8BO" hidden="1">Stat Key #REF!</definedName>
    <definedName name="BExZZFMHSCTXPM4LX9F56KCZONMY" localSheetId="7" hidden="1">Stat Key #REF!</definedName>
    <definedName name="BExZZFMHSCTXPM4LX9F56KCZONMY" hidden="1">Stat Key #REF!</definedName>
    <definedName name="bf7yre" localSheetId="7" hidden="1">{"'Sheet1'!$L$16"}</definedName>
    <definedName name="bf7yre" hidden="1">{"'Sheet1'!$L$16"}</definedName>
    <definedName name="bfbfdhfdhdfgh" localSheetId="7" hidden="1">{#N/A,#N/A,FALSE,"CCTV"}</definedName>
    <definedName name="bfbfdhfdhdfgh" hidden="1">{#N/A,#N/A,FALSE,"CCTV"}</definedName>
    <definedName name="BG_Del" hidden="1">15</definedName>
    <definedName name="BG_Ins" hidden="1">4</definedName>
    <definedName name="BG_Mod" hidden="1">6</definedName>
    <definedName name="bhfgh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hfg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hfg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HXH" hidden="1">#REF!</definedName>
    <definedName name="bi" localSheetId="7" hidden="1">{"HK PR",#N/A,FALSE,"HK";"SUMMARY",#N/A,FALSE,"PAYROLL";"SUMMARY",#N/A,FALSE,"PAYROLL";"HK PR",#N/A,FALSE,"HK"}</definedName>
    <definedName name="bi" localSheetId="19" hidden="1">{"HK PR",#N/A,FALSE,"HK";"SUMMARY",#N/A,FALSE,"PAYROLL";"SUMMARY",#N/A,FALSE,"PAYROLL";"HK PR",#N/A,FALSE,"HK"}</definedName>
    <definedName name="bi" localSheetId="17" hidden="1">{"HK PR",#N/A,FALSE,"HK";"SUMMARY",#N/A,FALSE,"PAYROLL";"SUMMARY",#N/A,FALSE,"PAYROLL";"HK PR",#N/A,FALSE,"HK"}</definedName>
    <definedName name="bi" localSheetId="16" hidden="1">{"HK PR",#N/A,FALSE,"HK";"SUMMARY",#N/A,FALSE,"PAYROLL";"SUMMARY",#N/A,FALSE,"PAYROLL";"HK PR",#N/A,FALSE,"HK"}</definedName>
    <definedName name="bi" localSheetId="0" hidden="1">{"HK PR",#N/A,FALSE,"HK";"SUMMARY",#N/A,FALSE,"PAYROLL";"SUMMARY",#N/A,FALSE,"PAYROLL";"HK PR",#N/A,FALSE,"HK"}</definedName>
    <definedName name="bi" hidden="1">{"HK PR",#N/A,FALSE,"HK";"SUMMARY",#N/A,FALSE,"PAYROLL";"SUMMARY",#N/A,FALSE,"PAYROLL";"HK PR",#N/A,FALSE,"HK"}</definedName>
    <definedName name="bieudo" localSheetId="7" hidden="1">{"'Sheet1'!$L$16"}</definedName>
    <definedName name="bieudo" localSheetId="19" hidden="1">{"'Sheet1'!$L$16"}</definedName>
    <definedName name="bieudo" localSheetId="17" hidden="1">{"'Sheet1'!$L$16"}</definedName>
    <definedName name="bieudo" localSheetId="16" hidden="1">{"'Sheet1'!$L$16"}</definedName>
    <definedName name="bieudo" localSheetId="0" hidden="1">{"'Sheet1'!$L$16"}</definedName>
    <definedName name="bieudo" hidden="1">{"'Sheet1'!$L$16"}</definedName>
    <definedName name="bieudo1" localSheetId="7" hidden="1">{"'Sheet1'!$L$16"}</definedName>
    <definedName name="bieudo1" localSheetId="19" hidden="1">{"'Sheet1'!$L$16"}</definedName>
    <definedName name="bieudo1" localSheetId="17" hidden="1">{"'Sheet1'!$L$16"}</definedName>
    <definedName name="bieudo1" localSheetId="16" hidden="1">{"'Sheet1'!$L$16"}</definedName>
    <definedName name="bieudo1" localSheetId="0" hidden="1">{"'Sheet1'!$L$16"}</definedName>
    <definedName name="bieudo1" hidden="1">{"'Sheet1'!$L$16"}</definedName>
    <definedName name="binh" localSheetId="7" hidden="1">{"'Sheet1'!$L$16"}</definedName>
    <definedName name="binh" hidden="1">{"'Sheet1'!$L$16"}</definedName>
    <definedName name="binh1" localSheetId="7" hidden="1">{"'Sheet1'!$L$16"}</definedName>
    <definedName name="binh1" localSheetId="19" hidden="1">{"'Sheet1'!$L$16"}</definedName>
    <definedName name="binh1" localSheetId="17" hidden="1">{"'Sheet1'!$L$16"}</definedName>
    <definedName name="binh1" localSheetId="16" hidden="1">{"'Sheet1'!$L$16"}</definedName>
    <definedName name="binh1" localSheetId="0" hidden="1">{"'Sheet1'!$L$16"}</definedName>
    <definedName name="binh1" hidden="1">{"'Sheet1'!$L$16"}</definedName>
    <definedName name="biz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iz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JJ" localSheetId="7" hidden="1">{#N/A,#N/A,FALSE,"CCTV"}</definedName>
    <definedName name="BJJ" hidden="1">{#N/A,#N/A,FALSE,"CCTV"}</definedName>
    <definedName name="bleine.erg" localSheetId="7" hidden="1">{"fleisch",#N/A,FALSE,"WG HK";"food",#N/A,FALSE,"WG HK";"hartwaren",#N/A,FALSE,"WG HK";"weichwaren",#N/A,FALSE,"WG HK"}</definedName>
    <definedName name="bleine.erg" hidden="1">{"fleisch",#N/A,FALSE,"WG HK";"food",#N/A,FALSE,"WG HK";"hartwaren",#N/A,FALSE,"WG HK";"weichwaren",#N/A,FALSE,"WG HK"}</definedName>
    <definedName name="BLPH1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M" hidden="1">#REF!</definedName>
    <definedName name="BNE_MESSAGES_HIDDEN" hidden="1">#REF!</definedName>
    <definedName name="BO" localSheetId="7" hidden="1">{#N/A,#N/A,FALSE,"CCTV"}</definedName>
    <definedName name="BO" hidden="1">{#N/A,#N/A,FALSE,"CCTV"}</definedName>
    <definedName name="BO00043B7E1E324A3B816B38E3ACAE0671" hidden="1">#REF!</definedName>
    <definedName name="BO0007353E98C84C90990324AADCC29B40" localSheetId="19" hidden="1">#REF!</definedName>
    <definedName name="BO0007353E98C84C90990324AADCC29B40" hidden="1">#REF!</definedName>
    <definedName name="BO001D509B859B4E6D8B03981122F6CF9A" hidden="1">#REF!</definedName>
    <definedName name="BO00469B4A8FC24A3B870A9D7B502678F0" hidden="1">#REF!</definedName>
    <definedName name="BO00511179B958499598FEC41C5AC390A4" hidden="1">#REF!</definedName>
    <definedName name="BO0058A5E0C1104588BFD1FC5F694286F9" localSheetId="19" hidden="1">#REF!</definedName>
    <definedName name="BO0058A5E0C1104588BFD1FC5F694286F9" hidden="1">#REF!</definedName>
    <definedName name="BO005A577D92864FC8B40998831CDFE7A8" localSheetId="19" hidden="1">#REF!</definedName>
    <definedName name="BO005A577D92864FC8B40998831CDFE7A8" hidden="1">#REF!</definedName>
    <definedName name="BO005BDC81E98343A093AADEF94EB59FAF" hidden="1">#REF!</definedName>
    <definedName name="BO006EB7602ECB4617926F9BF23B814C2B" hidden="1">#REF!</definedName>
    <definedName name="BO0072FE9EACD94DEDAA496B23B65E7D1C" hidden="1">#REF!</definedName>
    <definedName name="BO00812175877B44EE88DDEE95E65B5A27" hidden="1">#REF!</definedName>
    <definedName name="BO00A6737BAC0E4619AF80A481C30796C1" hidden="1">#REF!</definedName>
    <definedName name="BO00AF1B8FB5C74830AF6C90ECD1289A90" hidden="1">#REF!</definedName>
    <definedName name="BO00CD9D7A0C624F4BB2AF0F67622C7F91" hidden="1">#REF!</definedName>
    <definedName name="BO00D8F3CF7CD2475BB9B1385DA290D0F5" hidden="1">#REF!</definedName>
    <definedName name="BO010C1152C9AA4686BBA23F5C14948D90" hidden="1">#REF!</definedName>
    <definedName name="BO0129892555A4411A8EC61716113918DD" hidden="1">#REF!</definedName>
    <definedName name="BO018E3CCFDE224CDDABC737A9A76A8FDA" hidden="1">#REF!</definedName>
    <definedName name="BO01C72B19B7EE45BC8CE7B0BD936E7956" hidden="1">#REF!</definedName>
    <definedName name="BO01D0E16CBD0C473996504B44510A2B25" localSheetId="19" hidden="1">#REF!</definedName>
    <definedName name="BO01D0E16CBD0C473996504B44510A2B25" localSheetId="17" hidden="1">#REF!</definedName>
    <definedName name="BO01D0E16CBD0C473996504B44510A2B25" localSheetId="16" hidden="1">#REF!</definedName>
    <definedName name="BO01D0E16CBD0C473996504B44510A2B25" localSheetId="0" hidden="1">#REF!</definedName>
    <definedName name="BO01D0E16CBD0C473996504B44510A2B25" hidden="1">#REF!</definedName>
    <definedName name="BO01EF9BC3509746939ED1C0E4F00BF055" localSheetId="19" hidden="1">#REF!</definedName>
    <definedName name="BO01EF9BC3509746939ED1C0E4F00BF055" hidden="1">#REF!</definedName>
    <definedName name="BO020F2E97F5CF403D8F93927170418F64" hidden="1">#REF!</definedName>
    <definedName name="BO0216458ABC754695A1F9A8CDB0DD094C" localSheetId="19" hidden="1">#REF!</definedName>
    <definedName name="BO0216458ABC754695A1F9A8CDB0DD094C" hidden="1">#REF!</definedName>
    <definedName name="BO022317F8B3944CD883A13E728C129916" localSheetId="19" hidden="1">#REF!</definedName>
    <definedName name="BO022317F8B3944CD883A13E728C129916" hidden="1">#REF!</definedName>
    <definedName name="BO02392633CA99433B88D46F2EF39F428A" hidden="1">#REF!</definedName>
    <definedName name="BO02516734C6DF4EF2B0A72A47B8AABEFB" localSheetId="0" hidden="1">#REF!</definedName>
    <definedName name="BO02516734C6DF4EF2B0A72A47B8AABEFB" hidden="1">#REF!</definedName>
    <definedName name="BO025AE4BEE53A48D9A746940840AC45E3" hidden="1">#REF!</definedName>
    <definedName name="BO0263C4E4D97940D39436F60599A2C5F1" hidden="1">#REF!</definedName>
    <definedName name="BO0267242988E74024A09BC21EDF6C64A4" hidden="1">#REF!</definedName>
    <definedName name="BO0267FAC085D24B43ABFECB24098612DA" hidden="1">#REF!</definedName>
    <definedName name="BO028E39D140FF49049FAF8BBBD288FBDC" hidden="1">#REF!</definedName>
    <definedName name="BO0298FD225F294931811B0F63E6435B0F" hidden="1">#REF!</definedName>
    <definedName name="BO02A5060651364F86A67E16B0D01E5044" hidden="1">#REF!</definedName>
    <definedName name="BO02A8FD3A8942468DBAD7F1EDD7F87346" localSheetId="0" hidden="1">#REF!</definedName>
    <definedName name="BO02A8FD3A8942468DBAD7F1EDD7F87346" hidden="1">#REF!</definedName>
    <definedName name="BO02B45FA6AADE4C048DCAE919837D312D" hidden="1">#REF!</definedName>
    <definedName name="BO02B4A629B0A64CA08F02737274717F08" hidden="1">#REF!</definedName>
    <definedName name="BO02DC581C85D44A4389CC4C44151E1DB0" hidden="1">#REF!</definedName>
    <definedName name="BO02EDCEDFE10D4AC2A231A3CBE58F7EE5" hidden="1">#REF!</definedName>
    <definedName name="BO0310434ADBE047E4A5F0AD18050F6D5F" hidden="1">#REF!</definedName>
    <definedName name="BO0314764F4C5D42EA9D1F72E84948A9BB" hidden="1">#REF!</definedName>
    <definedName name="BO0316956B2BAC45A481DC8002316172FC" hidden="1">#REF!</definedName>
    <definedName name="BO031CB95051AA419CB611A1C0F7545ED6" hidden="1">#REF!</definedName>
    <definedName name="BO0328F39573D7436EA381251DD7480737" hidden="1">#REF!</definedName>
    <definedName name="BO0329DF376872482BAF40387242076A6D" hidden="1">#REF!</definedName>
    <definedName name="BO034C1D37DF534343A97C0F61C184324C" hidden="1">#REF!</definedName>
    <definedName name="BO036A36663A234B36B1D4EE07A3B64966" hidden="1">#REF!</definedName>
    <definedName name="BO036F67714744474AB1F77029EE79AB51" hidden="1">#REF!</definedName>
    <definedName name="BO03977E62870F485EB06A6C1FDEA877E5" hidden="1">#REF!</definedName>
    <definedName name="BO039A64D8FDDC49A880B52646C73F8551" hidden="1">#REF!</definedName>
    <definedName name="BO03A3D34B8CDB4916966D3B9D7530964C" hidden="1">#REF!</definedName>
    <definedName name="BO03AEAA8135F246B6B78DE44E056257DC" hidden="1">#REF!</definedName>
    <definedName name="BO03B0651779BF413996A5DE334F47529E" hidden="1">#REF!</definedName>
    <definedName name="BO03D993E14C9345D9A09E5317112E649E" hidden="1">#REF!</definedName>
    <definedName name="BO03F1070120594A87AB0062B6EC7563DC" hidden="1">#REF!</definedName>
    <definedName name="BO03FF099F75314586A6835C388F1BF0E1" hidden="1">#REF!</definedName>
    <definedName name="BO0417ED1D7CBF4ED2B28EA719E997CA52" hidden="1">#REF!</definedName>
    <definedName name="BO041904C037764F3D843C1624A04C02AC" hidden="1">#REF!</definedName>
    <definedName name="BO04411B9C03EF4B029504628119BA38BE" hidden="1">#REF!</definedName>
    <definedName name="BO0441DA88C7F74AE9BFADC1941F5CF686" hidden="1">#REF!</definedName>
    <definedName name="BO04421AD5ACB3481FAC4353D581E82D5A" hidden="1">#REF!</definedName>
    <definedName name="BO044F0637C2AD47F09DFC37A56C115C0E" hidden="1">#REF!</definedName>
    <definedName name="BO0468B70DCA464DEB896E51909AE6CC0A" hidden="1">#REF!</definedName>
    <definedName name="BO048A491E9D8F402587ED350C273C7635" hidden="1">#REF!</definedName>
    <definedName name="BO048C4D3FE93F49AA8198D2880A899608" localSheetId="19" hidden="1">#REF!</definedName>
    <definedName name="BO048C4D3FE93F49AA8198D2880A899608" localSheetId="17" hidden="1">#REF!</definedName>
    <definedName name="BO048C4D3FE93F49AA8198D2880A899608" localSheetId="16" hidden="1">#REF!</definedName>
    <definedName name="BO048C4D3FE93F49AA8198D2880A899608" localSheetId="0" hidden="1">#REF!</definedName>
    <definedName name="BO048C4D3FE93F49AA8198D2880A899608" hidden="1">#REF!</definedName>
    <definedName name="BO049368304C694928BF12E8C39A084E34" hidden="1">#REF!</definedName>
    <definedName name="BO0497D4BA7B1F46C88C265E498D165441" localSheetId="19" hidden="1">#REF!</definedName>
    <definedName name="BO0497D4BA7B1F46C88C265E498D165441" hidden="1">#REF!</definedName>
    <definedName name="BO049DD26879614F4D8D1A8B4DE85A5A00" hidden="1">#REF!</definedName>
    <definedName name="BO04B25781FA1341529AF5AB3CBE3AC2CB" hidden="1">#REF!</definedName>
    <definedName name="BO04B75EC4531244EA841D17B01F38E684" localSheetId="19" hidden="1">#REF!</definedName>
    <definedName name="BO04B75EC4531244EA841D17B01F38E684" hidden="1">#REF!</definedName>
    <definedName name="BO04BE305BE627425DA7C2FEF199FBCBA2" localSheetId="19" hidden="1">#REF!</definedName>
    <definedName name="BO04BE305BE627425DA7C2FEF199FBCBA2" hidden="1">#REF!</definedName>
    <definedName name="BO04BF788D29F64A1989788FA25E12E023" hidden="1">#REF!</definedName>
    <definedName name="BO04D714BBB7F04DF3900CB84A582E797F" hidden="1">#REF!</definedName>
    <definedName name="BO04E64DD9362740CC9D10E316836F8F67" hidden="1">#REF!</definedName>
    <definedName name="BO051C1091726B452B8D655520FF5EE783" hidden="1">#REF!</definedName>
    <definedName name="BO053101CB6B5347D1A1EBDB90D6FB228A" hidden="1">#REF!</definedName>
    <definedName name="BO05364567627347FCA1CA8CE5B4A3FB26" hidden="1">#REF!</definedName>
    <definedName name="BO05419C07D7B6466394350974D9D4F877" localSheetId="0" hidden="1">#REF!</definedName>
    <definedName name="BO05419C07D7B6466394350974D9D4F877" hidden="1">#REF!</definedName>
    <definedName name="BO054ED8F6C4F44487ADB29B59982252CC" hidden="1">#REF!</definedName>
    <definedName name="BO0556F300631C480EA6B463850051DA74" hidden="1">#REF!</definedName>
    <definedName name="BO055E5CFDB95646998EC626861A0C2B73" hidden="1">#REF!</definedName>
    <definedName name="BO05825FB84EB24E3B83FF5DCC93F10D81" hidden="1">#REF!</definedName>
    <definedName name="BO05995E7AB6704082ADAB4A0B58C5CEEF" hidden="1">#REF!</definedName>
    <definedName name="BO05A3F61282EC43B3B97A691A40F7C450" hidden="1">#REF!</definedName>
    <definedName name="BO05C2DB77C7B947E98528927DCA453F7F" hidden="1">#REF!</definedName>
    <definedName name="BO05CDD744762749858557A0B082E5E0CC" hidden="1">#REF!</definedName>
    <definedName name="BO05D7BFBA926C4BEA996341E2927DBF40" hidden="1">#REF!</definedName>
    <definedName name="BO05E365F7C10B4BA4BB1703328868651A" hidden="1">#REF!</definedName>
    <definedName name="BO05E40BCD1D3C46B9A30A4697F9797A57" hidden="1">#REF!</definedName>
    <definedName name="BO060F8C52B3094EAC877EBE571B0DF8B1" hidden="1">#REF!</definedName>
    <definedName name="BO062524A44C3C4563B104F4101474D932" hidden="1">#REF!</definedName>
    <definedName name="BO0625991EB72E4657A577E0A4DF41E2A5" hidden="1">#REF!</definedName>
    <definedName name="BO0628130A34F34472B8E9063AF8F9AFC3" hidden="1">#REF!</definedName>
    <definedName name="BO06444E01A6B34207B4CD327BA584CFFF" hidden="1">#REF!</definedName>
    <definedName name="BO065127342F5E49D488919F425C845667" hidden="1">#REF!</definedName>
    <definedName name="BO0661E126B4BF4E8EACCA3FBD6C2C87CF" hidden="1">#REF!</definedName>
    <definedName name="BO06680EA4F77447F799C43FA166DF7162" hidden="1">#REF!</definedName>
    <definedName name="BO066A4C1DA23B49DFACCCAF1FA429A2B9" hidden="1">#REF!</definedName>
    <definedName name="BO0670AF263C42445F9ACE8605F789AEE5" hidden="1">#REF!</definedName>
    <definedName name="BO06760500AD0C4142A407DB3927CE2BAE" hidden="1">#REF!</definedName>
    <definedName name="BO06857A035FAF4289957CDE75EB967671" hidden="1">#REF!</definedName>
    <definedName name="BO068ED56E4F9942A496A1732FE7C6436F" hidden="1">#REF!</definedName>
    <definedName name="BO069278A1412F47DE85C43EB68CAF717F" hidden="1">#REF!</definedName>
    <definedName name="BO069D95D7128C4CDBB80B0FA7654B69D1" hidden="1">#REF!</definedName>
    <definedName name="BO069FFAF6E0F24557A494D9ED7F76D822" hidden="1">#REF!</definedName>
    <definedName name="BO06A1D57108984BD8BFF93A7198192A58" hidden="1">#REF!</definedName>
    <definedName name="BO06B55AE9F1974782A547E2592A91DC44" hidden="1">#REF!</definedName>
    <definedName name="BO06CDADE6119F4877A0512DB59C5C94BF" hidden="1">#REF!</definedName>
    <definedName name="BO06E32C35EADD426283277A6F4767C6B0" localSheetId="0" hidden="1">#REF!</definedName>
    <definedName name="BO06E32C35EADD426283277A6F4767C6B0" hidden="1">#REF!</definedName>
    <definedName name="BO06F7275DF23345599284D3C4A571E0B7" hidden="1">#REF!</definedName>
    <definedName name="BO06F84B2E93AF42B79BEE7ACF7916F30F" hidden="1">#REF!</definedName>
    <definedName name="BO072E9D4BFB3B48A99E31E6E0F4FF1CFC" hidden="1">#REF!</definedName>
    <definedName name="BO0748F9E9364A44AAB45528629279E47E" hidden="1">#REF!</definedName>
    <definedName name="BO0757CF0ECADF45B9B3960183597987D1" hidden="1">#REF!</definedName>
    <definedName name="BO076D271E53024E82B0564BC6E6B8C52B" hidden="1">#REF!</definedName>
    <definedName name="BO07720AA381684C1982634DF097D5658D" hidden="1">#REF!</definedName>
    <definedName name="BO0777C7463E304517B7CBFBC815B79B02" hidden="1">#REF!</definedName>
    <definedName name="BO0789E5305658448CB66B462D6CE4F4BA" hidden="1">#REF!</definedName>
    <definedName name="BO07A8CDC0A3CF441BAAE2615CC7E6C67A" hidden="1">#REF!</definedName>
    <definedName name="BO07B5E13CAA4346C2B80A18CCB51064C0" hidden="1">#REF!</definedName>
    <definedName name="BO07BC23E784F941FAADD17157A1CB33AD" hidden="1">#REF!</definedName>
    <definedName name="BO07BEF03937C14F1F82EB8B092E03BDC0" hidden="1">#REF!</definedName>
    <definedName name="BO07CB7ABA9AC54540B9F268B3B8AD172C" hidden="1">#REF!</definedName>
    <definedName name="BO07CF77C24A4B44DDB08669A0C267D9E2" hidden="1">#REF!</definedName>
    <definedName name="BO07DA355DE5DC4B13B806344DD774A4B4" hidden="1">#REF!</definedName>
    <definedName name="BO080FC624DC7D4EC58A73B6445EFE83D5" hidden="1">#REF!</definedName>
    <definedName name="BO08108BE3901A43B4BB727284F0DE1350" hidden="1">#REF!</definedName>
    <definedName name="BO0813779BF7A441E4B829B7EE15E1F5B1" hidden="1">#REF!</definedName>
    <definedName name="BO082937E7E8384EE39F50885F11A99C90" hidden="1">#REF!</definedName>
    <definedName name="BO08675A85626246288A2D9C5FCE88641E" hidden="1">#REF!</definedName>
    <definedName name="BO0880E86E8DAA4FBE98CCD8F4F1DAC7F6" hidden="1">#REF!</definedName>
    <definedName name="BO08B225E9BF8A41A8B4A0D670AAFC1E69" hidden="1">#REF!</definedName>
    <definedName name="BO08C0B8997F0C4C86BD4457E57CD5A310" hidden="1">#REF!</definedName>
    <definedName name="BO08C624A094B64DA8B640575212B5C126" hidden="1">#REF!</definedName>
    <definedName name="BO08CEA8CEF6B74CF1973592DF7B11817A" hidden="1">#REF!</definedName>
    <definedName name="BO08D9E70F5D7D4899B7F098067EC1CF0D" hidden="1">#REF!</definedName>
    <definedName name="BO08DB01CDE2CD4C38AEBBE72539089923" hidden="1">#REF!</definedName>
    <definedName name="BO08E8A4D0D99A45F4AB50AB8CCC759E80" hidden="1">#REF!</definedName>
    <definedName name="BO08EF964A3F544A6A9831BD58A1BDB761" hidden="1">#REF!</definedName>
    <definedName name="BO08F1FCFB0DC54FFDAB14A30F80F47C43" hidden="1">#REF!</definedName>
    <definedName name="BO0903D2D3A4AC4D208D66680ACCFC17BD" hidden="1">#REF!</definedName>
    <definedName name="BO09400289551E4CF0B83BB913BE045720" hidden="1">#REF!</definedName>
    <definedName name="BO094B22A2B81E4A909F1E33DDC80B47F0" hidden="1">#REF!</definedName>
    <definedName name="BO096A288CD2B241D3B6E5D99F7CC46080" hidden="1">#REF!</definedName>
    <definedName name="BO096CE2A90C4A41B5B366879C41DFCDAA" hidden="1">#REF!</definedName>
    <definedName name="BO0973353AECB245E5A9E7CB101539D7B9" hidden="1">#REF!</definedName>
    <definedName name="BO097FA591C7F24B78A7B81D10C92CD657" hidden="1">#REF!</definedName>
    <definedName name="BO09858E7F51104BCE9A132E93A02FD9A5" hidden="1">#REF!</definedName>
    <definedName name="BO0987A8D37A4C454297D5EE0C1416C72B" hidden="1">#REF!</definedName>
    <definedName name="BO098886531A7840E2991AED7761D2C8C3" hidden="1">#REF!</definedName>
    <definedName name="BO099F887F9C5F4068BA6B8F1084394257" localSheetId="19" hidden="1">#REF!</definedName>
    <definedName name="BO099F887F9C5F4068BA6B8F1084394257" localSheetId="17" hidden="1">#REF!</definedName>
    <definedName name="BO099F887F9C5F4068BA6B8F1084394257" localSheetId="16" hidden="1">#REF!</definedName>
    <definedName name="BO099F887F9C5F4068BA6B8F1084394257" localSheetId="0" hidden="1">#REF!</definedName>
    <definedName name="BO099F887F9C5F4068BA6B8F1084394257" hidden="1">#REF!</definedName>
    <definedName name="BO09A92B216FCC406388E7D75F758060D5" localSheetId="19" hidden="1">#REF!</definedName>
    <definedName name="BO09A92B216FCC406388E7D75F758060D5" hidden="1">#REF!</definedName>
    <definedName name="BO09B01FBE487D42169A0B01DC62FE7DDC" localSheetId="19" hidden="1">#REF!</definedName>
    <definedName name="BO09B01FBE487D42169A0B01DC62FE7DDC" localSheetId="17" hidden="1">#REF!</definedName>
    <definedName name="BO09B01FBE487D42169A0B01DC62FE7DDC" localSheetId="16" hidden="1">#REF!</definedName>
    <definedName name="BO09B01FBE487D42169A0B01DC62FE7DDC" localSheetId="0" hidden="1">#REF!</definedName>
    <definedName name="BO09B01FBE487D42169A0B01DC62FE7DDC" hidden="1">#REF!</definedName>
    <definedName name="BO09B1C52A1D8443609A270B3D7E126A13" localSheetId="0" hidden="1">#REF!</definedName>
    <definedName name="BO09B1C52A1D8443609A270B3D7E126A13" hidden="1">#REF!</definedName>
    <definedName name="BO09C22B1D529145609DEC624CE7B07293" hidden="1">#REF!</definedName>
    <definedName name="BO09C3E790E8D9462BAE7754E47C08E4E9" localSheetId="19" hidden="1">#REF!</definedName>
    <definedName name="BO09C3E790E8D9462BAE7754E47C08E4E9" localSheetId="17" hidden="1">#REF!</definedName>
    <definedName name="BO09C3E790E8D9462BAE7754E47C08E4E9" localSheetId="16" hidden="1">#REF!</definedName>
    <definedName name="BO09C3E790E8D9462BAE7754E47C08E4E9" localSheetId="0" hidden="1">#REF!</definedName>
    <definedName name="BO09C3E790E8D9462BAE7754E47C08E4E9" hidden="1">#REF!</definedName>
    <definedName name="BO09D2135A97CF4588B42BF527E4D09C55" localSheetId="19" hidden="1">#REF!</definedName>
    <definedName name="BO09D2135A97CF4588B42BF527E4D09C55" hidden="1">#REF!</definedName>
    <definedName name="BO09D401756279444FB19C8C325604ED43" localSheetId="19" hidden="1">#REF!</definedName>
    <definedName name="BO09D401756279444FB19C8C325604ED43" hidden="1">#REF!</definedName>
    <definedName name="BO09F9926728774B699D17E2EB79FE2047" localSheetId="19" hidden="1">#REF!</definedName>
    <definedName name="BO09F9926728774B699D17E2EB79FE2047" hidden="1">#REF!</definedName>
    <definedName name="BO09FB4DFBEE664BB5A9A0F935EDAE0910" hidden="1">#REF!</definedName>
    <definedName name="BO0A23B7D284D446FE9C1DD53288BD27DE" hidden="1">#REF!</definedName>
    <definedName name="BO0A26688140CC479E85A39F5B4D96731B" hidden="1">#REF!</definedName>
    <definedName name="BO0A32B6AC654D44CDBB9B2636FFAA73B0" hidden="1">#REF!</definedName>
    <definedName name="BO0A60F033F2924CC68F7477FB671B2584" hidden="1">#REF!</definedName>
    <definedName name="BO0A692014A9F34BC5A0E9C318C9192144" hidden="1">#REF!</definedName>
    <definedName name="BO0A6D31301EBA402CA4AFD772113DF1FA" hidden="1">#REF!</definedName>
    <definedName name="BO0A748E0D694E4A95BE1F938C385817CA" hidden="1">#REF!</definedName>
    <definedName name="BO0A7575E7F6E74826988292EB5B4093AE" hidden="1">#REF!</definedName>
    <definedName name="BO0A920544EB81456B85FAC9B67A3FF171" hidden="1">#REF!</definedName>
    <definedName name="BO0A9E68CC5A7043BB960BEADB03EBE2E9" hidden="1">#REF!</definedName>
    <definedName name="BO0AA1A74152C84E97A93B0166215E6148" hidden="1">#REF!</definedName>
    <definedName name="BO0AA2FDCFA64447DF8256CCDAAF790D83" hidden="1">#REF!</definedName>
    <definedName name="BO0AAD29D46ECD4A74B1A519EEC09B7712" hidden="1">#REF!</definedName>
    <definedName name="BO0AAFC0DF972C4902B8D8F14ADF55A818" hidden="1">#REF!</definedName>
    <definedName name="BO0AB2BAACBF594870B22CA7819C14CABA" hidden="1">#REF!</definedName>
    <definedName name="BO0AB3771B806B45068A9904218B7C5228" hidden="1">#REF!</definedName>
    <definedName name="BO0ADF9A38BBB74FA484953A9E1DBDB5E6" hidden="1">#REF!</definedName>
    <definedName name="BO0AE3BB74CA744F94A22F4DF3A34121FC" hidden="1">#REF!</definedName>
    <definedName name="BO0AE560EC229F4837AAC8130E0FC6643F" localSheetId="0" hidden="1">#REF!</definedName>
    <definedName name="BO0AE560EC229F4837AAC8130E0FC6643F" hidden="1">#REF!</definedName>
    <definedName name="BO0AED5766F290418EA468FBD50205C876" hidden="1">#REF!</definedName>
    <definedName name="BO0AF1D3719BCC455AA423A32958FD52DE" hidden="1">#REF!</definedName>
    <definedName name="BO0AF400996B154884A98D817AD5C8B0E2" hidden="1">#REF!</definedName>
    <definedName name="BO0AFF424C36204448B856F7E76F89ACE1" hidden="1">#REF!</definedName>
    <definedName name="BO0B15AAC55B6F4E83950274F89A679C15" hidden="1">#REF!</definedName>
    <definedName name="BO0B2915A5CD7547679E86A924C22B6E1E" hidden="1">#REF!</definedName>
    <definedName name="BO0B350E1C3CF3474682956773D7FA86BE" localSheetId="19" hidden="1">#REF!</definedName>
    <definedName name="BO0B350E1C3CF3474682956773D7FA86BE" hidden="1">#REF!</definedName>
    <definedName name="BO0B4162F0BA614929BBA6B308050817A0" hidden="1">#REF!</definedName>
    <definedName name="BO0B417597CBF74CC483AEBD408A5D6361" hidden="1">#REF!</definedName>
    <definedName name="BO0B4C25BF3EE541BABF6D7C3DFF218BFE" localSheetId="19" hidden="1">#REF!</definedName>
    <definedName name="BO0B4C25BF3EE541BABF6D7C3DFF218BFE" hidden="1">#REF!</definedName>
    <definedName name="BO0B77B5296AD7452A84BBA0611ADF01A7" localSheetId="19" hidden="1">#REF!</definedName>
    <definedName name="BO0B77B5296AD7452A84BBA0611ADF01A7" hidden="1">#REF!</definedName>
    <definedName name="BO0B799600F21B407FAD75621D5B997825" hidden="1">#REF!</definedName>
    <definedName name="BO0BAA9F17511F4BA28D51F58A0C77E99A" hidden="1">#REF!</definedName>
    <definedName name="BO0BB9C7D9B7924A759172EB280C1A3056" hidden="1">#REF!</definedName>
    <definedName name="BO0BBF1A7A0878418D95B9CAE48927AE44" hidden="1">#REF!</definedName>
    <definedName name="BO0BD0AEE8541F48F3B1E2E1BA54D1700B" hidden="1">#REF!</definedName>
    <definedName name="BO0BE3A585969F49B1B1C585B4CB0CDC8D" hidden="1">#REF!</definedName>
    <definedName name="BO0BE95B3C4C274F49B67AA10EF360BE54" hidden="1">#REF!</definedName>
    <definedName name="BO0BF454E88EF74B48803129AEC45ADD55" hidden="1">#REF!</definedName>
    <definedName name="BO0BF54ECC1B91414CA99737DFFBC96540" hidden="1">#REF!</definedName>
    <definedName name="BO0C00665F68114FC08E6F90C337B79243" hidden="1">#REF!</definedName>
    <definedName name="BO0C04366928374EDCB515F848C6813152" hidden="1">#REF!</definedName>
    <definedName name="BO0C0A2392D627480DAAA517D2036A1F89" hidden="1">#REF!</definedName>
    <definedName name="BO0C1588B296D24080A5CF6ADCD90CC710" hidden="1">#REF!</definedName>
    <definedName name="BO0C17E817C2D144F2834C6BD18FADD8FA" hidden="1">#REF!</definedName>
    <definedName name="BO0C38F2CF945940E5A5FE470897C4E1BF" hidden="1">#REF!</definedName>
    <definedName name="BO0C47F1EFD66949C894B83296C952B213" hidden="1">#REF!</definedName>
    <definedName name="BO0C5AC168B74E4DC5B44FC5C62A5781B6" hidden="1">#REF!</definedName>
    <definedName name="BO0C682FC5412C40CB8E66A95C573D3EDD" hidden="1">#REF!</definedName>
    <definedName name="BO0C6E3F00004541F98642D415C462327D" hidden="1">#REF!</definedName>
    <definedName name="BO0C6EB03FCF5943CFBD625011881D07ED" hidden="1">#REF!</definedName>
    <definedName name="BO0C7282636F7C4F2887993571F995D137" hidden="1">#REF!</definedName>
    <definedName name="BO0C810AA895444AD0BB032874CD9CA293" hidden="1">#REF!</definedName>
    <definedName name="BO0C8471AFC6804FFFA3591B15EACBD181" hidden="1">#REF!</definedName>
    <definedName name="BO0C8517565CE449748D03306C29DCE056" localSheetId="0" hidden="1">#REF!</definedName>
    <definedName name="BO0C8517565CE449748D03306C29DCE056" hidden="1">#REF!</definedName>
    <definedName name="BO0CD122B513B74229B1D51F8E728EC17C" hidden="1">#REF!</definedName>
    <definedName name="BO0CE33488C0A54C0F8DD310C6DAAD5047" hidden="1">#REF!</definedName>
    <definedName name="BO0CFA6370884047D781BA7E539B6DE0F8" hidden="1">#REF!</definedName>
    <definedName name="BO0D0885D874E64D488FF822FF769A04BA" hidden="1">#REF!</definedName>
    <definedName name="BO0D1171CA4E83447CBBFB38FF514A00EB" hidden="1">#REF!</definedName>
    <definedName name="BO0D12A207895945AF91F604B363C11B8D" hidden="1">#REF!</definedName>
    <definedName name="BO0D2433943B3E48368AB07223E9910CAE" hidden="1">#REF!</definedName>
    <definedName name="BO0D2C66BD3B2A47E9A03737A81D4255AF" hidden="1">#REF!</definedName>
    <definedName name="BO0D3B883DBEC7423D8D6BB9751EAA4632" hidden="1">#REF!</definedName>
    <definedName name="BO0D433F8DB1E648C5BE62989780E9E6E7" hidden="1">#REF!</definedName>
    <definedName name="BO0D5DE5C5C65345BA8072D9DE42B13845" hidden="1">#REF!</definedName>
    <definedName name="BO0D6139AA4DE64478A9DFB6305BBA4B1F" hidden="1">#REF!</definedName>
    <definedName name="BO0D75094176B84C4887901A09EF434B93" hidden="1">#REF!</definedName>
    <definedName name="BO0D8012E44B8345678130C08C96324DA3" hidden="1">#REF!</definedName>
    <definedName name="BO0D85A3ADC8614F02A05CFEC7007DD5F0" hidden="1">#REF!</definedName>
    <definedName name="BO0D8BA2F600A945BF86F3792D70670A12" hidden="1">#REF!</definedName>
    <definedName name="BO0D95BE2323944543B198A1E5AD9E727B" hidden="1">#REF!</definedName>
    <definedName name="BO0DA1A11034A84E7E82B04D9C814FEE12" hidden="1">#REF!</definedName>
    <definedName name="BO0DBD8E3011484F65BB422F97E0DD5E0F" hidden="1">#REF!</definedName>
    <definedName name="BO0DCC56FC632247BBB9075437D1DA9F49" hidden="1">#REF!</definedName>
    <definedName name="BO0DE2162A0DD5431B976DE1FE86CABB61" hidden="1">#REF!</definedName>
    <definedName name="BO0DE5B032BD554D358472765883129529" hidden="1">#REF!</definedName>
    <definedName name="BO0DEE62251EE3431BA1CFEE75DE054F7D" hidden="1">#REF!</definedName>
    <definedName name="BO0DEFFF53638E47B7BD9B6541FF332A8D" hidden="1">#REF!</definedName>
    <definedName name="BO0DF53BCEFF7B4846999D4811F5D2AEFE" hidden="1">#REF!</definedName>
    <definedName name="BO0DFE2B2A71CA47C88A9CD3DA026363B1" hidden="1">#REF!</definedName>
    <definedName name="BO0E0DCCA8662A4B7D9624048C956E2349" hidden="1">#REF!</definedName>
    <definedName name="BO0E1DDD3522754DDC8A2031EAAEF606DD" hidden="1">#REF!</definedName>
    <definedName name="BO0E1E2F80FC8D4C0DB3564683D16EEFC1" localSheetId="19" hidden="1">#REF!</definedName>
    <definedName name="BO0E1E2F80FC8D4C0DB3564683D16EEFC1" localSheetId="17" hidden="1">#REF!</definedName>
    <definedName name="BO0E1E2F80FC8D4C0DB3564683D16EEFC1" localSheetId="16" hidden="1">#REF!</definedName>
    <definedName name="BO0E1E2F80FC8D4C0DB3564683D16EEFC1" localSheetId="0" hidden="1">#REF!</definedName>
    <definedName name="BO0E1E2F80FC8D4C0DB3564683D16EEFC1" hidden="1">#REF!</definedName>
    <definedName name="BO0E27F1CD072948F29AECF05EFC4A7578" localSheetId="19" hidden="1">#REF!</definedName>
    <definedName name="BO0E27F1CD072948F29AECF05EFC4A7578" hidden="1">#REF!</definedName>
    <definedName name="BO0E3744B5B95B4593842CB858CD9C693E" hidden="1">#REF!</definedName>
    <definedName name="BO0E430A5E4F144A208D9D5B3C20B5D29F" localSheetId="19" hidden="1">#REF!</definedName>
    <definedName name="BO0E430A5E4F144A208D9D5B3C20B5D29F" hidden="1">#REF!</definedName>
    <definedName name="BO0E92C76E22454378A2ADA4C84B066AE2" hidden="1">#REF!</definedName>
    <definedName name="BO0E95F4D81CCD49788BFD31E660E08DEA" localSheetId="19" hidden="1">#REF!</definedName>
    <definedName name="BO0E95F4D81CCD49788BFD31E660E08DEA" hidden="1">#REF!</definedName>
    <definedName name="BO0EBF7920EE1540FE9C216E0BC226AC65" hidden="1">#REF!</definedName>
    <definedName name="BO0ED34E55770945A08E026206F28AABA2" hidden="1">#REF!</definedName>
    <definedName name="BO0ED3A526643C438EAB31E6145C4E45A0" hidden="1">#REF!</definedName>
    <definedName name="BO0ED883B059E145E7AD618EAA4D4C0021" localSheetId="0" hidden="1">#REF!</definedName>
    <definedName name="BO0ED883B059E145E7AD618EAA4D4C0021" hidden="1">#REF!</definedName>
    <definedName name="BO0EF0E1F710E14D64B0318AE457F6C85A" hidden="1">#REF!</definedName>
    <definedName name="BO0EFE864F0335421B9CA21E51583EA657" hidden="1">#REF!</definedName>
    <definedName name="BO0F2EC114AED841FCBA53DD2D2A185A40" hidden="1">#REF!</definedName>
    <definedName name="BO0F2F1527902543118B3B0891D0B4342A" hidden="1">#REF!</definedName>
    <definedName name="BO0F40139F378C4754978E7B648F5EF76C" hidden="1">#REF!</definedName>
    <definedName name="BO0F4D33F674534ACBAEA5A52A9D5B3732" hidden="1">#REF!</definedName>
    <definedName name="BO0F5F084DF9434109A1D0148673E339CE" hidden="1">#REF!</definedName>
    <definedName name="BO0F607125CD504928928E6D4416EEEFC4" hidden="1">#REF!</definedName>
    <definedName name="BO0F6173E5083F40248C720708B2C24E8F" hidden="1">#REF!</definedName>
    <definedName name="BO0F61A735D9814416BAF32AED7B332B69" hidden="1">#REF!</definedName>
    <definedName name="BO0F63C06E3E0A406D81A8D980865B4A8C" hidden="1">#REF!</definedName>
    <definedName name="BO0F8ED4536B0445B4946298F4B61EE3C4" localSheetId="0" hidden="1">#REF!</definedName>
    <definedName name="BO0F8ED4536B0445B4946298F4B61EE3C4" hidden="1">#REF!</definedName>
    <definedName name="BO0FA8E789E3794953BF206F3E6698D7B0" hidden="1">#REF!</definedName>
    <definedName name="BO0FAA206141644A4A9CC2F711A9169654" hidden="1">#REF!</definedName>
    <definedName name="BO0FC2A6E48EF44F31A2E66CB2160C2660" hidden="1">#REF!</definedName>
    <definedName name="BO0FE7F6805CD74E4EA2B3D39BD3AF18E3" hidden="1">#REF!</definedName>
    <definedName name="BO0FF6A12E1DFF43F68000BB41263C6766" hidden="1">#REF!</definedName>
    <definedName name="BO0FF82BB103FB4B9A882AD5330EAE4FC6" localSheetId="0" hidden="1">#REF!</definedName>
    <definedName name="BO0FF82BB103FB4B9A882AD5330EAE4FC6" hidden="1">#REF!</definedName>
    <definedName name="BO100DAFF26E56419D9A8CFC5AE2565CB4" localSheetId="19" hidden="1">#REF!</definedName>
    <definedName name="BO100DAFF26E56419D9A8CFC5AE2565CB4" localSheetId="17" hidden="1">#REF!</definedName>
    <definedName name="BO100DAFF26E56419D9A8CFC5AE2565CB4" localSheetId="16" hidden="1">#REF!</definedName>
    <definedName name="BO100DAFF26E56419D9A8CFC5AE2565CB4" localSheetId="0" hidden="1">#REF!</definedName>
    <definedName name="BO100DAFF26E56419D9A8CFC5AE2565CB4" hidden="1">#REF!</definedName>
    <definedName name="BO1011EFDB7313475AB25630C77E2CD7FB" localSheetId="19" hidden="1">#REF!</definedName>
    <definedName name="BO1011EFDB7313475AB25630C77E2CD7FB" hidden="1">#REF!</definedName>
    <definedName name="BO101B3CBA1D804854AA097B099DEACA06" localSheetId="19" hidden="1">#REF!</definedName>
    <definedName name="BO101B3CBA1D804854AA097B099DEACA06" hidden="1">#REF!</definedName>
    <definedName name="BO101EDBA5B09D4FBEA5C83431A243009A" hidden="1">#REF!</definedName>
    <definedName name="BO1026C64ECF28460A8F1662BA42D1D66F" localSheetId="19" hidden="1">#REF!</definedName>
    <definedName name="BO1026C64ECF28460A8F1662BA42D1D66F" hidden="1">#REF!</definedName>
    <definedName name="BO1037E116A07A44E8BF4CCE2C73F3599D" hidden="1">#REF!</definedName>
    <definedName name="BO103B44D247244130906D01A5B85452F0" hidden="1">#REF!</definedName>
    <definedName name="BO10494918D7FB4CDC81288D2F49DA6940" hidden="1">#REF!</definedName>
    <definedName name="BO104E67F80A4845CEBB2B25939F001D94" hidden="1">#REF!</definedName>
    <definedName name="BO105AC2E8F90843D8B7ADAB6EF572B8A9" hidden="1">#REF!</definedName>
    <definedName name="BO107867BBEC8E4659B0BADEC7ACCB8848" hidden="1">#REF!</definedName>
    <definedName name="BO107CF8CCC73047BAA48A0F3417125FB3" hidden="1">#REF!</definedName>
    <definedName name="BO108536F420A44B898203C55E26974DDA" hidden="1">#REF!</definedName>
    <definedName name="BO10AB82431FBA49A8BB620D1CF48AA554" hidden="1">#REF!</definedName>
    <definedName name="BO10CFBC7FAF1B442DBB6CD191B6E80A4F" hidden="1">#REF!</definedName>
    <definedName name="BO10F37521359A421C8066E3BC8A799CCA" hidden="1">#REF!</definedName>
    <definedName name="BO10FD9B82E935477A99C13BA68F0F0892" hidden="1">#REF!</definedName>
    <definedName name="BO10FE631D5B854D8485FF6A769D0051AA" hidden="1">#REF!</definedName>
    <definedName name="BO1101C49490DF47B5980F23740F262DF6" hidden="1">#REF!</definedName>
    <definedName name="BO11037C9217AC4B2F88E1DE47DA1D1C83" hidden="1">#REF!</definedName>
    <definedName name="BO110AA3EE62DF43429ADD659CD1FCDE5F" hidden="1">#REF!</definedName>
    <definedName name="BO110F6DA28A5F4A4DACE1463A9CC4D1DE" hidden="1">#REF!</definedName>
    <definedName name="BO11157839ABA24ED0B1CFAA63ED39C8AE" hidden="1">#REF!</definedName>
    <definedName name="BO11355E49788346F2A5B6A69F2D6F5DB4" hidden="1">#REF!</definedName>
    <definedName name="BO1139C50622C14FD3ACAD05489B0A6DDA" hidden="1">#REF!</definedName>
    <definedName name="BO113AADB3EE164AB287BD823572C08C85" hidden="1">#REF!</definedName>
    <definedName name="BO113DBA7EFF8042ED8AB3ECF88DF64EDF" hidden="1">#REF!</definedName>
    <definedName name="BO113DFCDBE1B84417AB30F58EB74C8A02" hidden="1">#REF!</definedName>
    <definedName name="BO113E1DCC2AFC49139CF1B61A6B72D8D0" hidden="1">#REF!</definedName>
    <definedName name="BO115150121C404B92B8292215FD47A676" hidden="1">#REF!</definedName>
    <definedName name="BO115FA841010345EA87622617C00ED59F" hidden="1">#REF!</definedName>
    <definedName name="BO115FD69D0BB94E1398EBFC921472CD65" localSheetId="0" hidden="1">#REF!</definedName>
    <definedName name="BO115FD69D0BB94E1398EBFC921472CD65" hidden="1">#REF!</definedName>
    <definedName name="BO1177CD42210745D08166DB6025B4FF48" hidden="1">#REF!</definedName>
    <definedName name="BO1195F61C7239451DBF66E2469B3C5F36" hidden="1">#REF!</definedName>
    <definedName name="BO11973B6561A0498FA3706C023A116B05" hidden="1">#REF!</definedName>
    <definedName name="BO11D45D2A380E4753A698027552BE513C" localSheetId="0" hidden="1">#REF!</definedName>
    <definedName name="BO11D45D2A380E4753A698027552BE513C" hidden="1">#REF!</definedName>
    <definedName name="BO11E833F928CD449A92CD2F043A3EC300" hidden="1">#REF!</definedName>
    <definedName name="BO11EAB705D2034743837BC0B8152BBB41" hidden="1">#REF!</definedName>
    <definedName name="BO121210BE9D85473E8E940B3B7BB1F400" hidden="1">#REF!</definedName>
    <definedName name="BO123545DC7DE2411AADB44CC104165E5B" hidden="1">#REF!</definedName>
    <definedName name="BO1247719AFAA8494CB660516F8BCEC32F" localSheetId="0" hidden="1">#REF!</definedName>
    <definedName name="BO1247719AFAA8494CB660516F8BCEC32F" hidden="1">#REF!</definedName>
    <definedName name="BO1270E2A70D83427D90B7976FDB8D7F6B" hidden="1">#REF!</definedName>
    <definedName name="BO127F6BE867F948EF815573ED75221EA1" hidden="1">#REF!</definedName>
    <definedName name="BO128CE600A5504ED1A4D4FBE83A131854" hidden="1">#REF!</definedName>
    <definedName name="BO128DA76DA2644090B145C6D45306439F" localSheetId="0" hidden="1">#REF!</definedName>
    <definedName name="BO128DA76DA2644090B145C6D45306439F" hidden="1">#REF!</definedName>
    <definedName name="BO12A467DD3B954167AD2B4FF98B2FCDC7" hidden="1">#REF!</definedName>
    <definedName name="BO12C40EA206EF41DEA0E055BF665F9DCC" hidden="1">#REF!</definedName>
    <definedName name="BO12CAFE7F98384CD4BDCF0A675CCD2E18" hidden="1">#REF!</definedName>
    <definedName name="BO12D65E4D89CC47F990F5C7B82F2A72E7" hidden="1">#REF!</definedName>
    <definedName name="BO12DC5938A45A4514A9A3F1A5168F3DED" hidden="1">#REF!</definedName>
    <definedName name="BO12EA6B9B0705428C95E35AC2181BA78D" hidden="1">#REF!</definedName>
    <definedName name="BO12F9F287D7A04850829E8211565B6932" hidden="1">#REF!</definedName>
    <definedName name="BO1325986E870C41DDAE8ED05A1B9FE297" hidden="1">#REF!</definedName>
    <definedName name="BO1327AE4521634660B2EA04CBE197447B" hidden="1">#REF!</definedName>
    <definedName name="BO13284B9AEB7C46979258C1EEAE6390B3" hidden="1">#REF!</definedName>
    <definedName name="BO132943BF05E04514A93936E60D34EDC6" localSheetId="0" hidden="1">#REF!</definedName>
    <definedName name="BO132943BF05E04514A93936E60D34EDC6" hidden="1">#REF!</definedName>
    <definedName name="BO133812EBE2564D9A91868085D2693F63" hidden="1">#REF!</definedName>
    <definedName name="BO133BC354B9924865B5E109C64C6F65C6" hidden="1">#REF!</definedName>
    <definedName name="BO13509C2E07C648D7ACC69CCC771BF5CF" hidden="1">#REF!</definedName>
    <definedName name="BO13599CB01A8D47B4B378E70E8D7C41BC" hidden="1">#REF!</definedName>
    <definedName name="BO13601DDCE16947E4BBE8CFA87C2969F9" hidden="1">#REF!</definedName>
    <definedName name="BO1378F1D0A4EC4F5C83A1A4FDFA8578E9" hidden="1">#REF!</definedName>
    <definedName name="BO137F3B29748F4BD5886E798FD23F54F8" localSheetId="19" hidden="1">#REF!</definedName>
    <definedName name="BO137F3B29748F4BD5886E798FD23F54F8" hidden="1">#REF!</definedName>
    <definedName name="BO1385D29733C14D91B3EEF21CA0EBBD24" localSheetId="19" hidden="1">#REF!</definedName>
    <definedName name="BO1385D29733C14D91B3EEF21CA0EBBD24" hidden="1">#REF!</definedName>
    <definedName name="BO1393899720BE4F51912354E268AF38C4" localSheetId="19" hidden="1">#REF!</definedName>
    <definedName name="BO1393899720BE4F51912354E268AF38C4" hidden="1">#REF!</definedName>
    <definedName name="BO13AA8629806448649C43B362638EC5D5" hidden="1">#REF!</definedName>
    <definedName name="BO13EDEA9D5522465593F850664C5C2BA8" hidden="1">#REF!</definedName>
    <definedName name="BO1429D896D9EB44B1BB7DB6A2DCCFF7AF" hidden="1">#REF!</definedName>
    <definedName name="BO142B466C524B45059DA17FB555951F6C" hidden="1">#REF!</definedName>
    <definedName name="BO1453CFE36C1B4BF2A5B088432FC66299" hidden="1">#REF!</definedName>
    <definedName name="BO1478593DE5BF432496448798888CD526" hidden="1">#REF!</definedName>
    <definedName name="BO147AF726DF344222A289DB3D24063E1C" hidden="1">#REF!</definedName>
    <definedName name="BO1488627F89A5401EA8339050A5CD2FC3" hidden="1">#REF!</definedName>
    <definedName name="BO1498F5E9895C4C44BECAF99E0DD344F8" hidden="1">#REF!</definedName>
    <definedName name="BO14A602C0C40349EBBDF7570C69069E69" hidden="1">#REF!</definedName>
    <definedName name="BO14B13E512A4A4C3184B0D232C078EF83" hidden="1">#REF!</definedName>
    <definedName name="BO14C3044CB93D4F5C9AED3ABC0CD1704D" hidden="1">#REF!</definedName>
    <definedName name="BO14DB5AB40E69462D90B5A15B8FE2BA3C" hidden="1">#REF!</definedName>
    <definedName name="BO14DD6ABB03004D7CACDDFD4CF6783330" hidden="1">#REF!</definedName>
    <definedName name="BO1507CFEE743840409D2F11233AA6FC68" hidden="1">#REF!</definedName>
    <definedName name="BO150A5E3D977F48E993F3CB56BD24DB0C" localSheetId="19" hidden="1">#REF!</definedName>
    <definedName name="BO150A5E3D977F48E993F3CB56BD24DB0C" hidden="1">#REF!</definedName>
    <definedName name="BO150F2145D9F048989F095910F6DB863A" hidden="1">#REF!</definedName>
    <definedName name="BO151DE5F71231460FAC324E04EE97CB34" localSheetId="19" hidden="1">#REF!</definedName>
    <definedName name="BO151DE5F71231460FAC324E04EE97CB34" hidden="1">#REF!</definedName>
    <definedName name="BO152CDB1E4CEB4659B8841DB4159ADA15" localSheetId="19" hidden="1">#REF!</definedName>
    <definedName name="BO152CDB1E4CEB4659B8841DB4159ADA15" hidden="1">#REF!</definedName>
    <definedName name="BO152D3E36CF9A407C85522B9E34DE1E18" hidden="1">#REF!</definedName>
    <definedName name="BO153483A588284650A7BD009046AA2A34" hidden="1">#REF!</definedName>
    <definedName name="BO15435AD0E2494D44AB2FC90BAA762FEF" hidden="1">#REF!</definedName>
    <definedName name="BO155DA562D2034A63A73AA1D1CB835492" hidden="1">#REF!</definedName>
    <definedName name="BO156F4CA0C17044BBAEA485119D8DDB0B" hidden="1">#REF!</definedName>
    <definedName name="BO1575C37D064348359FE3C18641571703" hidden="1">#REF!</definedName>
    <definedName name="BO158544AA7C2642BE9E99B8FEC83AE723" hidden="1">#REF!</definedName>
    <definedName name="BO1591B43BA01344D1B97CD782CDC8DF16" hidden="1">#REF!</definedName>
    <definedName name="BO159858E6E4B3459B85B3DD31CEAF0F99" hidden="1">#REF!</definedName>
    <definedName name="BO15A51EBB65FC4ADCA8B71334F6366727" hidden="1">#REF!</definedName>
    <definedName name="BO15A8C795BCCE4ED5B0B7C53F0BCAFBBE" hidden="1">#REF!</definedName>
    <definedName name="BO15B2232AD123452E8EB2FB306E61CCDE" hidden="1">#REF!</definedName>
    <definedName name="BO15C144F4B3E0469891DC697BD9C1532A" hidden="1">#REF!</definedName>
    <definedName name="BO15D04F80BAD14079AC0E057DA37BA3CD" hidden="1">#REF!</definedName>
    <definedName name="BO15E059F2D6684847B48D8C2905311580" hidden="1">#REF!</definedName>
    <definedName name="BO15EDE4B451AD44888135FEEE3E0298D5" hidden="1">#REF!</definedName>
    <definedName name="BO15F32B9C3C6B413C8055C2621DDF9142" hidden="1">#REF!</definedName>
    <definedName name="BO160786834721450AA9E64ED6D3688CA4" hidden="1">#REF!</definedName>
    <definedName name="BO161E10F17E0D466E9A9C9B20AB00C9AF" hidden="1">#REF!</definedName>
    <definedName name="BO1623BAFCAF594E84A7809584A5470354" hidden="1">#REF!</definedName>
    <definedName name="BO164749F1448E47DF9BFE38ADAF77EE9E" hidden="1">#REF!</definedName>
    <definedName name="BO16A96BA04BF447C3B965113AFD504FB1" hidden="1">#REF!</definedName>
    <definedName name="BO16BAEA0CA1FE4C08A4AB96BAE8EA3C4D" hidden="1">#REF!</definedName>
    <definedName name="BO16BEC480B13743C7B4D19D3239087E0A" hidden="1">#REF!</definedName>
    <definedName name="BO16E6CF1611C14A0EBDD8FD3FC37EDCA0" hidden="1">#REF!</definedName>
    <definedName name="BO16E719CF451040DD83A70BFD72F820E4" hidden="1">#REF!</definedName>
    <definedName name="BO171128F9C4FC4C4891D9BA50B799FCE6" hidden="1">#REF!</definedName>
    <definedName name="BO1714AEA5DF784205B2B908570C457908" hidden="1">#REF!</definedName>
    <definedName name="BO17253B1CDC5445F6BD6ED18530291193" hidden="1">#REF!</definedName>
    <definedName name="BO172BCEEE3A3F4D809343101B94AB01E5" hidden="1">#REF!</definedName>
    <definedName name="BO17410FA9D88B422384CB63228AB1DD7B" hidden="1">#REF!</definedName>
    <definedName name="BO174E8E33D1F3487195DAB1253FBC4A1A" hidden="1">#REF!</definedName>
    <definedName name="BO17631C5077E14E1B9FC7BB2D669F8782" hidden="1">#REF!</definedName>
    <definedName name="BO17785A0FEDA848A8B2B52956AF0EC1CF" hidden="1">#REF!</definedName>
    <definedName name="BO177B0CF65E3645D0BBE680158748C808" hidden="1">#REF!</definedName>
    <definedName name="BO177BA839AE674922AEA63344BBF3A7BB" hidden="1">#REF!</definedName>
    <definedName name="BO177BC8CBF9BB4395B5B5C8077A20D6A2" hidden="1">#REF!</definedName>
    <definedName name="BO177FD663E8B648A99045AF62199C01E4" hidden="1">#REF!</definedName>
    <definedName name="BO17A2A1D406F047C099D338A44B33078D" hidden="1">#REF!</definedName>
    <definedName name="BO17BF6E1ED3D74D5C891613E72B07CFBB" hidden="1">#REF!</definedName>
    <definedName name="BO17C622E24BA8475B9EEF613B3144940E" hidden="1">#REF!</definedName>
    <definedName name="BO17D8EC688EDA43DD93524C9D3736E1FF" hidden="1">#REF!</definedName>
    <definedName name="BO17EDADCCB1F2469B880B4636F8708393" hidden="1">#REF!</definedName>
    <definedName name="BO17EE338A98D9485985C87A805C6D247A" hidden="1">#REF!</definedName>
    <definedName name="BO17EE9EE03DE24CD1A252F64AB1CC9899" hidden="1">#REF!</definedName>
    <definedName name="BO17F77ADE17FD4586B5AE23DE524AA455" localSheetId="19" hidden="1">#REF!</definedName>
    <definedName name="BO17F77ADE17FD4586B5AE23DE524AA455" hidden="1">#REF!</definedName>
    <definedName name="BO180D5AC456C54B1AA485F04675F631C7" localSheetId="19" hidden="1">#REF!</definedName>
    <definedName name="BO180D5AC456C54B1AA485F04675F631C7" hidden="1">#REF!</definedName>
    <definedName name="BO18286B73E6C94321BA98CC7D3C230477" localSheetId="0" hidden="1">#REF!</definedName>
    <definedName name="BO18286B73E6C94321BA98CC7D3C230477" hidden="1">#REF!</definedName>
    <definedName name="BO182E18D1D972408CAAB284BA109EA4A9" localSheetId="19" hidden="1">#REF!</definedName>
    <definedName name="BO182E18D1D972408CAAB284BA109EA4A9" hidden="1">#REF!</definedName>
    <definedName name="BO1841E0F7D2C548279375AB6B11931155" hidden="1">#REF!</definedName>
    <definedName name="BO1859BF306768463FA574AA023797F17E" hidden="1">#REF!</definedName>
    <definedName name="BO1860AE00FE214A399CE58B8709759EC4" hidden="1">#REF!</definedName>
    <definedName name="BO186B93828BB04A65A458AA35FB43BF82" hidden="1">#REF!</definedName>
    <definedName name="BO187EFF24D30343939F56FCB2C2527482" hidden="1">#REF!</definedName>
    <definedName name="BO188E34D07D9F4FC1B9B37BE561100B55" hidden="1">#REF!</definedName>
    <definedName name="BO189425889FCB441882A0ACDE25BC335F" hidden="1">#REF!</definedName>
    <definedName name="BO18ABC490230E43E0A9932B3D2EAEFD3C" hidden="1">#REF!</definedName>
    <definedName name="BO18B335B027494BA28F3346E6D7569434" hidden="1">#REF!</definedName>
    <definedName name="BO18B8EA73DA0243A7A08A02D2737471FB" hidden="1">#REF!</definedName>
    <definedName name="BO18D6B184C7EB4992AA27ABFE268A664B" hidden="1">#REF!</definedName>
    <definedName name="BO18FD27173E114434BAF0E07DADAC899D" hidden="1">#REF!</definedName>
    <definedName name="BO18FF1F4F75384C64A29B08F84D535D5D" localSheetId="0" hidden="1">#REF!</definedName>
    <definedName name="BO18FF1F4F75384C64A29B08F84D535D5D" hidden="1">#REF!</definedName>
    <definedName name="BO1901F05E215441F4B85A362B44AB1606" hidden="1">#REF!</definedName>
    <definedName name="BO19031D55D27F49D9A2A13E00425DECD2" hidden="1">#REF!</definedName>
    <definedName name="BO19032ED5DCCA4E539567A43957CF8F6D" hidden="1">#REF!</definedName>
    <definedName name="BO190E33B43B6B4814BED567F6F94D0F8A" hidden="1">#REF!</definedName>
    <definedName name="BO191EB76E52D341518882C76B1B666C25" hidden="1">#REF!</definedName>
    <definedName name="BO19271774A13B4E309F1D197D8074CC60" hidden="1">#REF!</definedName>
    <definedName name="BO1948DAE2ECF640E1AB72B496B8CC297B" hidden="1">#REF!</definedName>
    <definedName name="BO19541F74D54F4C42844BF088836BCFF7" hidden="1">#REF!</definedName>
    <definedName name="BO1955E5E2F84D47328A7B082C432275B4" hidden="1">#REF!</definedName>
    <definedName name="BO195858CCF4FE4B8BB30D59A947338D91" hidden="1">#REF!</definedName>
    <definedName name="BO1961457D86D84BBA95FA88A8DF50B156" hidden="1">#REF!</definedName>
    <definedName name="BO196837DFBFD0453B801D2D54C09D47F0" hidden="1">#REF!</definedName>
    <definedName name="BO196AD46038C94804B4B05CA9A5E476C0" localSheetId="0" hidden="1">#REF!</definedName>
    <definedName name="BO196AD46038C94804B4B05CA9A5E476C0" hidden="1">#REF!</definedName>
    <definedName name="BO197553773BDA4D21AFEC976B776A0563" hidden="1">#REF!</definedName>
    <definedName name="BO197AE668082B4509A27DC19CDF4FE657" hidden="1">#REF!</definedName>
    <definedName name="BO1989D73DD8E742CFAEEE8C8414B0CA99" hidden="1">#REF!</definedName>
    <definedName name="BO198A513E10804472981802D3B027DECD" hidden="1">#REF!</definedName>
    <definedName name="BO1996EE9E65EB44D2A94B65EA7FA4719A" hidden="1">#REF!</definedName>
    <definedName name="BO19AC5E7FAAA44074AAE72C6AE25E9BCD" hidden="1">#REF!</definedName>
    <definedName name="BO19B0487A4D6440129B02FCE268C19FB9" hidden="1">#REF!</definedName>
    <definedName name="BO19D5A475E08D4A889C32EEC9C05039D4" hidden="1">#REF!</definedName>
    <definedName name="BO19E1910C2F5A46D18CB4F5A5F99E96FE" hidden="1">#REF!</definedName>
    <definedName name="BO1A19F96E42C44C9788DD31CC15F3E865" hidden="1">#REF!</definedName>
    <definedName name="BO1A2406B3F537422AAD62498E0B9D9268" hidden="1">#REF!</definedName>
    <definedName name="BO1A6C5B1CAE1345999D9DFDEED0721750" hidden="1">#REF!</definedName>
    <definedName name="BO1A6D43836A6140C9A4A3DDC0F9C242C2" hidden="1">#REF!</definedName>
    <definedName name="BO1A7B5B24042C45D5A4DC4CEE4CD7BDC0" hidden="1">#REF!</definedName>
    <definedName name="BO1A96BAFE1D2B4F0484E9CA10AA8758FA" hidden="1">#REF!</definedName>
    <definedName name="BO1AC66FF2ECD349EF953269C92986DDB4" hidden="1">#REF!</definedName>
    <definedName name="BO1ADA73E3E9D246E7A2989225A110C045" hidden="1">#REF!</definedName>
    <definedName name="BO1AE9E3C4A71942E4916D9548584CBF6D" hidden="1">#REF!</definedName>
    <definedName name="BO1AEE622C21DF461FA38FD56BF34EB5D8" hidden="1">#REF!</definedName>
    <definedName name="BO1AEEEEBA4DB94394924EA5BB23DB97CD" hidden="1">#REF!</definedName>
    <definedName name="BO1AF61F63D93C4BD185FFB4575C6D3068" hidden="1">#REF!</definedName>
    <definedName name="BO1B0C1F3412774AAD82B1A0048F43394C" hidden="1">#REF!</definedName>
    <definedName name="BO1B10157A8E4842A4BEDBBEED9EB0EBDF" hidden="1">#REF!</definedName>
    <definedName name="BO1B17439E64F746AD90B805470BBCE780" hidden="1">#REF!</definedName>
    <definedName name="BO1B1B69B3E7F34247AA4214A1CAFDA616" hidden="1">#REF!</definedName>
    <definedName name="BO1B5569CB29824C4E8F5B2DAF2429F6C5" hidden="1">#REF!</definedName>
    <definedName name="BO1B5944B18CAE4F4EA64888896EA98CE3" hidden="1">#REF!</definedName>
    <definedName name="BO1B61D9263A604D6F87E6EA1BA0EF7D65" hidden="1">#REF!</definedName>
    <definedName name="BO1B6A254ADDFE4E2BB4495FF2B8DBC33D" hidden="1">#REF!</definedName>
    <definedName name="BO1B6D4533806140F4BC15106CD0280204" hidden="1">#REF!</definedName>
    <definedName name="BO1B85A883F95C49CEB98C6DF26555C60B" hidden="1">#REF!</definedName>
    <definedName name="BO1B88135960FA42718BA4F85F97379171" hidden="1">#REF!</definedName>
    <definedName name="BO1B90ABA7502449F9BE97B6F6D1279601" hidden="1">#REF!</definedName>
    <definedName name="BO1BA0F85FEE9946789FB634B8E9D9DBBB" hidden="1">#REF!</definedName>
    <definedName name="BO1BA2B97483984E6BBF9E41A420E910D6" hidden="1">#REF!</definedName>
    <definedName name="BO1BB6877A87E34858B9490BC9C17E86A9" hidden="1">#REF!</definedName>
    <definedName name="BO1BBDD457650D419E8E27930E41AFEA26" hidden="1">#REF!</definedName>
    <definedName name="BO1BD01FF0E4524022A25C824C6E59111D" hidden="1">#REF!</definedName>
    <definedName name="BO1BD3FB86C9A0455BB37599C94BB564CE" localSheetId="19" hidden="1">#REF!</definedName>
    <definedName name="BO1BD3FB86C9A0455BB37599C94BB564CE" localSheetId="17" hidden="1">#REF!</definedName>
    <definedName name="BO1BD3FB86C9A0455BB37599C94BB564CE" localSheetId="16" hidden="1">#REF!</definedName>
    <definedName name="BO1BD3FB86C9A0455BB37599C94BB564CE" localSheetId="0" hidden="1">#REF!</definedName>
    <definedName name="BO1BD3FB86C9A0455BB37599C94BB564CE" hidden="1">#REF!</definedName>
    <definedName name="BO1BD5BEE3F0664E2299E441B511B97CD6" localSheetId="19" hidden="1">#REF!</definedName>
    <definedName name="BO1BD5BEE3F0664E2299E441B511B97CD6" hidden="1">#REF!</definedName>
    <definedName name="BO1BD7F6ACD4384F4B9F3447154798A6E4" hidden="1">#REF!</definedName>
    <definedName name="BO1BF9E66E763B4EB98D25AC0291A05922" hidden="1">#REF!</definedName>
    <definedName name="BO1BFBB0B2A4FD488786350A7D065100AB" hidden="1">#REF!</definedName>
    <definedName name="BO1C1B872000E84603A42BE7E77F4FBEEA" localSheetId="19" hidden="1">#REF!</definedName>
    <definedName name="BO1C1B872000E84603A42BE7E77F4FBEEA" hidden="1">#REF!</definedName>
    <definedName name="BO1C212F7E93FD425EB8C7E403A359ADC4" hidden="1">#REF!</definedName>
    <definedName name="BO1C221C7E133F46F290B6C8355CE46EEB" localSheetId="19" hidden="1">#REF!</definedName>
    <definedName name="BO1C221C7E133F46F290B6C8355CE46EEB" hidden="1">#REF!</definedName>
    <definedName name="BO1C27CE54798C47D99CE7E44A1F3E5C18" hidden="1">#REF!</definedName>
    <definedName name="BO1C36BC29610C42C4B8952DC4538EE635" hidden="1">#REF!</definedName>
    <definedName name="BO1C59A825313742469F5CF8BC150F5CF5" hidden="1">#REF!</definedName>
    <definedName name="BO1C5C8D2C30914762A13EA7F12F743B68" localSheetId="0" hidden="1">#REF!</definedName>
    <definedName name="BO1C5C8D2C30914762A13EA7F12F743B68" hidden="1">#REF!</definedName>
    <definedName name="BO1C72E371E5BF4DB78F64CCD26B9AC7DB" hidden="1">#REF!</definedName>
    <definedName name="BO1C72ECD1AFB84967A04F2182D9966D7B" hidden="1">#REF!</definedName>
    <definedName name="BO1C952A70454146FA80004A73026D2827" hidden="1">#REF!</definedName>
    <definedName name="BO1C971F33474941669EB07DD6AEBF0DED" hidden="1">#REF!</definedName>
    <definedName name="BO1C9C013EB3684B2482400A3F3678BCBC" hidden="1">#REF!</definedName>
    <definedName name="BO1CD39B8D2EC34025B6B15A4EA88A8628" hidden="1">#REF!</definedName>
    <definedName name="BO1CDFABE9376F4369B49FB2A91466507B" localSheetId="0" hidden="1">#REF!</definedName>
    <definedName name="BO1CDFABE9376F4369B49FB2A91466507B" hidden="1">#REF!</definedName>
    <definedName name="BO1CE38C2DEBA34856B512C24EE3ADC823" hidden="1">#REF!</definedName>
    <definedName name="BO1CEB62F304CB498984EEC2C249932E4A" hidden="1">#REF!</definedName>
    <definedName name="BO1CF14D5BC014427E91BDD21A2BB0F8BA" hidden="1">#REF!</definedName>
    <definedName name="BO1CF529E556D54B818D5B714782BF3FE4" hidden="1">#REF!</definedName>
    <definedName name="BO1CF581918036492BA441CBB8D16F1A47" hidden="1">#REF!</definedName>
    <definedName name="BO1D05B246E26B4B8C8A2B36D4400529E2" hidden="1">#REF!</definedName>
    <definedName name="BO1D0D73E58467401F8877953CC3097C21" hidden="1">#REF!</definedName>
    <definedName name="BO1D0FD343DD8B4600A3486EB3014D0D06" hidden="1">#REF!</definedName>
    <definedName name="BO1D23FB2FBF8C4252A7791F7F788891E5" hidden="1">#REF!</definedName>
    <definedName name="BO1D2ADEC55EF5420896D6F7D0C4D1DE3D" hidden="1">#REF!</definedName>
    <definedName name="BO1D4294C1EA4C4BAEBCA94586D74D1DC5" hidden="1">#REF!</definedName>
    <definedName name="BO1D4A365C386E4B4EA630D6FCE844C385" hidden="1">#REF!</definedName>
    <definedName name="BO1D6DD3B04A7849DEB77D645CDFFD2B77" hidden="1">#REF!</definedName>
    <definedName name="BO1D7F19F81E884F1C88B420EEB5B912FC" hidden="1">#REF!</definedName>
    <definedName name="BO1D951DB00F204B15B36EDAB20E703593" hidden="1">#REF!</definedName>
    <definedName name="BO1DB8A055D05744F090E605B1BB368519" hidden="1">#REF!</definedName>
    <definedName name="BO1DC1363A774A4136B6D67FACEDEFA16E" hidden="1">#REF!</definedName>
    <definedName name="BO1DC1739350EF409D823B9B266AB509D2" hidden="1">#REF!</definedName>
    <definedName name="BO1DD62ED34D4A4EB2A2EF53C6A29AB304" hidden="1">#REF!</definedName>
    <definedName name="BO1DD7CB6F78AA47618C6AB453D76DE9D7" hidden="1">#REF!</definedName>
    <definedName name="BO1DE0C534720C457AADD6950A7451EF52" hidden="1">#REF!</definedName>
    <definedName name="BO1DEBCC2789B44855B1BB23695D3A9CA2" hidden="1">#REF!</definedName>
    <definedName name="BO1DFF825EB91946929006FEA854EA4371" hidden="1">#REF!</definedName>
    <definedName name="BO1E06E01C8E8C40AA893C6E5B435CE4EB" hidden="1">#REF!</definedName>
    <definedName name="BO1E2194D8CDFB4D9BA7F5D75EC1B7BF1B" hidden="1">#REF!</definedName>
    <definedName name="BO1E280BFD04604DE0915A57BBF4DA734B" hidden="1">#REF!</definedName>
    <definedName name="BO1E3B0593914449F998675C1B0C3C63B4" hidden="1">#REF!</definedName>
    <definedName name="BO1E5BC917DFFF4EBE850AACAA83574F0D" hidden="1">#REF!</definedName>
    <definedName name="BO1E66013F35AB46B4BB7BA3843995F77B" hidden="1">#REF!</definedName>
    <definedName name="BO1E8D0549E90A410B9A6343B381B9A6B7" hidden="1">#REF!</definedName>
    <definedName name="BO1E9F6FB57BDC47189F17FD8561162E6D" hidden="1">#REF!</definedName>
    <definedName name="BO1EEB43E5768B490D93158CAC36C32735" localSheetId="0" hidden="1">#REF!</definedName>
    <definedName name="BO1EEB43E5768B490D93158CAC36C32735" hidden="1">#REF!</definedName>
    <definedName name="BO1EFB23C23AC144D6B782AFAB5174C8C5" hidden="1">#REF!</definedName>
    <definedName name="BO1F112F21AFB243A0AF34C83DC1FE8821" hidden="1">#REF!</definedName>
    <definedName name="BO1F19FB8B2D90469C9331D054AD85DE56" hidden="1">#REF!</definedName>
    <definedName name="BO1F1DA32087A64A21B113D4CC5083B6F1" hidden="1">#REF!</definedName>
    <definedName name="BO1F1F0AC333B54AB8AA0A2B6A21DD90F9" hidden="1">#REF!</definedName>
    <definedName name="BO1F2247B4D19F44989217F8B7B69B91A2" hidden="1">#REF!</definedName>
    <definedName name="BO1F2388D8E5D94EDA824094FA6DB984E7" hidden="1">#REF!</definedName>
    <definedName name="BO1F2F2D39B9134E14BF6909B867BD7AF6" hidden="1">#REF!</definedName>
    <definedName name="BO1F40136287DB45C281852C607267BFE6" hidden="1">#REF!</definedName>
    <definedName name="BO1F45738259304D689C9B54D5215835EF" hidden="1">#REF!</definedName>
    <definedName name="BO1F671E2851F6442C9E4A4092DB82D97A" hidden="1">#REF!</definedName>
    <definedName name="BO1F7081CF9E5A4E7B96BAB76C8C9DA6D1" hidden="1">#REF!</definedName>
    <definedName name="BO1F82DEF7BC6F4ABA8238DDF74DBBDCFA" hidden="1">#REF!</definedName>
    <definedName name="BO1F89B89382C44E3E9EA1286F9B7631AA" hidden="1">#REF!</definedName>
    <definedName name="BO1F8F14A650D04420837B2B50639E20F4" hidden="1">#REF!</definedName>
    <definedName name="BO1F8F27E10B774F248B6619F83E4ED608" hidden="1">#REF!</definedName>
    <definedName name="BO1FA9FCA33FAF4441B7CFFFF6A5BBDF34" hidden="1">#REF!</definedName>
    <definedName name="BO1FB5EE69C9D54E86B909D9D4F34381B5" hidden="1">#REF!</definedName>
    <definedName name="BO1FBD4BEC64DF4340B7E401CF1287E3AA" hidden="1">#REF!</definedName>
    <definedName name="BO1FC573480CA240178FF48E2670B7A4A0" hidden="1">#REF!</definedName>
    <definedName name="BO1FCF13EA22DA4A34A96BB43C0482914C" hidden="1">#REF!</definedName>
    <definedName name="BO1FF27D17B8BA45C2ABE26C54D300D75C" hidden="1">#REF!</definedName>
    <definedName name="BO2000FE749D724E9FA707A10923AA63BA" hidden="1">#REF!</definedName>
    <definedName name="BO202FAD8063BB419499B0BCEC2828F51B" hidden="1">#REF!</definedName>
    <definedName name="BO20321A83463342B6BE9EED47341BE910" hidden="1">#REF!</definedName>
    <definedName name="BO2034D10499B544CB9B0F74995F6888FC" localSheetId="0" hidden="1">#REF!</definedName>
    <definedName name="BO2034D10499B544CB9B0F74995F6888FC" hidden="1">#REF!</definedName>
    <definedName name="BO203CE104D06B4FB38E875039B216A33F" hidden="1">#REF!</definedName>
    <definedName name="BO203FF1C3A1E142D1B63E1B44172413DA" hidden="1">#REF!</definedName>
    <definedName name="BO204642FE513F4864BD957482DEE68B8F" hidden="1">#REF!</definedName>
    <definedName name="BO204FF4941138448AB83E89CC50327F00" hidden="1">#REF!</definedName>
    <definedName name="BO2050121A0DF142E7ACBF0C2149DF60DB" hidden="1">#REF!</definedName>
    <definedName name="BO206329EB267149C4A8AA8B5A10CA0B23" hidden="1">#REF!</definedName>
    <definedName name="BO207B3037F6444D969B50828F275890CA" hidden="1">#REF!</definedName>
    <definedName name="BO20A54F086F624E93B717496A1B4132C9" hidden="1">#REF!</definedName>
    <definedName name="BO20B1EF585C2845948F50CE07BBB23873" hidden="1">#REF!</definedName>
    <definedName name="BO20CF201E4BD14331B50E1720C6B405A2" hidden="1">#REF!</definedName>
    <definedName name="BO20D1E453DC204AA7855E147F78DD6AAD" hidden="1">#REF!</definedName>
    <definedName name="BO20D7CEB906A442EDABD66FC70141FB4D" hidden="1">#REF!</definedName>
    <definedName name="BO212DD771873C47AAA57B60EB6B9F57BD" hidden="1">#REF!</definedName>
    <definedName name="BO21411822AB8F4E6E8B6896E3D3E1645B" hidden="1">#REF!</definedName>
    <definedName name="BO2141B7A372D84289999CB27B02DD1B1F" hidden="1">#REF!</definedName>
    <definedName name="BO214488B37F2C49C698D6B5AB57289540" hidden="1">#REF!</definedName>
    <definedName name="BO214D132833814397B2BD1FE796DC5190" hidden="1">#REF!</definedName>
    <definedName name="BO215053EE872749AEBA9B00A1BB1FFEDA" hidden="1">#REF!</definedName>
    <definedName name="BO21545020FCFF4D56B98295C96A8B077E" localSheetId="0" hidden="1">#REF!</definedName>
    <definedName name="BO21545020FCFF4D56B98295C96A8B077E" hidden="1">#REF!</definedName>
    <definedName name="BO2161E39FF33049389EFD95828BAD1D73" hidden="1">#REF!</definedName>
    <definedName name="BO217988AF085C4BACAAF426DE9B872531" hidden="1">#REF!</definedName>
    <definedName name="BO217A065BE728400285F9A68018248B4B" hidden="1">#REF!</definedName>
    <definedName name="BO2189DB829D7F4206905850992E33E0A4" hidden="1">#REF!</definedName>
    <definedName name="BO218A670230344DEF80294058CE4C9F7F" hidden="1">#REF!</definedName>
    <definedName name="BO218F81DAEFAD49AF9B3A72E321755754" hidden="1">#REF!</definedName>
    <definedName name="BO2190258695E940FAB040CCF6CA7B1588" hidden="1">#REF!</definedName>
    <definedName name="BO219D681483954E00B66D718362DF21D1" hidden="1">#REF!</definedName>
    <definedName name="BO21B20B02CDD146DF8497564C05C765A4" hidden="1">#REF!</definedName>
    <definedName name="BO21B7D6B787174BE2B8F6B01A9D6AA5FE" hidden="1">#REF!</definedName>
    <definedName name="BO21C4FB5FE3604329AEA394B58537129B" hidden="1">#REF!</definedName>
    <definedName name="BO21D0E81725D8466AA71608F53692D790" hidden="1">#REF!</definedName>
    <definedName name="BO21D7421808CD43AEB5C11E05C94292F9" hidden="1">#REF!</definedName>
    <definedName name="BO21EC1D4F18934A23B7AC52A326C7BDA2" hidden="1">#REF!</definedName>
    <definedName name="BO2205B08A30A4409FA799FD8E9BEFE75F" hidden="1">#REF!</definedName>
    <definedName name="BO220D7DC8FBCC46DB8AE26ED60EB83250" localSheetId="0" hidden="1">#REF!</definedName>
    <definedName name="BO220D7DC8FBCC46DB8AE26ED60EB83250" hidden="1">#REF!</definedName>
    <definedName name="BO220DE1C2BF2340CEA36C2E77EC9B1C8C" hidden="1">#REF!</definedName>
    <definedName name="BO2231071A1FEB453B856DCA3CF4DBB552" hidden="1">#REF!</definedName>
    <definedName name="BO2240036397344197845A0A01D1474D23" hidden="1">#REF!</definedName>
    <definedName name="BO225263C52B3C4F878169478C66E33134" hidden="1">#REF!</definedName>
    <definedName name="BO225AD737FABD40FEB1BD400F18DAFD79" hidden="1">#REF!</definedName>
    <definedName name="BO22610F6E625A439A8F25394A176010A4" hidden="1">#REF!</definedName>
    <definedName name="BO226B96C1DBB34F6C8CC9B9974159275C" hidden="1">#REF!</definedName>
    <definedName name="BO227B01F824A3434990F27C39FBDF7F99" localSheetId="19" hidden="1">#REF!</definedName>
    <definedName name="BO227B01F824A3434990F27C39FBDF7F99" hidden="1">#REF!</definedName>
    <definedName name="BO22888E30CEE943998FCB14107ADFE414" localSheetId="0" hidden="1">#REF!</definedName>
    <definedName name="BO22888E30CEE943998FCB14107ADFE414" hidden="1">#REF!</definedName>
    <definedName name="BO228F47AF9DF4454598ED125BC46429B3" hidden="1">#REF!</definedName>
    <definedName name="BO22916AF3B18045F194E6B4C88878CC89" localSheetId="19" hidden="1">#REF!</definedName>
    <definedName name="BO22916AF3B18045F194E6B4C88878CC89" hidden="1">#REF!</definedName>
    <definedName name="BO2293E5DE2C1E4AF389A9F0A14D86F5AF" hidden="1">#REF!</definedName>
    <definedName name="BO22A1A8DA83ED4E61AB9D4458E8BFBF5E" hidden="1">#REF!</definedName>
    <definedName name="BO22C69EDF24274F8C8A799D028C666604" localSheetId="19" hidden="1">#REF!</definedName>
    <definedName name="BO22C69EDF24274F8C8A799D028C666604" hidden="1">#REF!</definedName>
    <definedName name="BO22D3C349283B473E826A3190CEF9563F" hidden="1">#REF!</definedName>
    <definedName name="BO22DAEE4154BE4F90AEB9FD073AD52242" hidden="1">#REF!</definedName>
    <definedName name="BO22EE0BE4D85F4BD5970962FBF8CEBA68" hidden="1">#REF!</definedName>
    <definedName name="BO22F1E184403440EA94041E4061CD1A36" hidden="1">#REF!</definedName>
    <definedName name="BO23012F6BDC194152B0763334AA8DE09A" hidden="1">#REF!</definedName>
    <definedName name="BO230E6EF6C8C94B8F8C47CFF59CC50C9A" hidden="1">#REF!</definedName>
    <definedName name="BO23209D5E42F647BC859A30AF7205B1EB" hidden="1">#REF!</definedName>
    <definedName name="BO232A1F5D59654CA6A0C19E0D0B1835E8" hidden="1">#REF!</definedName>
    <definedName name="BO2354506FB73B40758D7271BB733EF7EA" hidden="1">#REF!</definedName>
    <definedName name="BO236C109499124F4E80ACAA9C9D0DC86E" hidden="1">#REF!</definedName>
    <definedName name="BO238D5E71A2E1462CB8F96F7465F66260" hidden="1">#REF!</definedName>
    <definedName name="BO239512C7B5004432BAAF1A7F1FC243C5" hidden="1">#REF!</definedName>
    <definedName name="BO23AD48D3F0FF4E00B57ABF30917F461A" hidden="1">#REF!</definedName>
    <definedName name="BO23C11F2418AF424A9FB7F13AE8573CB8" hidden="1">#REF!</definedName>
    <definedName name="BO23C6AAE56A2449618B0EB245E68264AA" hidden="1">#REF!</definedName>
    <definedName name="BO23C787C3A9AF4D63ADA1DC818379D5A3" hidden="1">#REF!</definedName>
    <definedName name="BO23E745F6E6F748179ECDE765648E29FF" hidden="1">#REF!</definedName>
    <definedName name="BO23F1CFE4BC1D46BEB7ED2DB6E28AB9F7" hidden="1">#REF!</definedName>
    <definedName name="BO23F2C6ECD3204761B1472B44EEBBA0DE" hidden="1">#REF!</definedName>
    <definedName name="BO24191E4F06BB400EB4E45CA4B52D5A66" hidden="1">#REF!</definedName>
    <definedName name="BO242B22001A3D463EB3087B393B5D8480" hidden="1">#REF!</definedName>
    <definedName name="BO244E8830D7A2432883AB77D0D44C3518" hidden="1">#REF!</definedName>
    <definedName name="BO245314F5F48D49ECB9E2294C5FD21EF4" localSheetId="0" hidden="1">#REF!</definedName>
    <definedName name="BO245314F5F48D49ECB9E2294C5FD21EF4" hidden="1">#REF!</definedName>
    <definedName name="BO245D8EA194704D799213C24B96126A35" hidden="1">#REF!</definedName>
    <definedName name="BO246E872D11F54CBDA9CAAE7F3CEE8A3B" hidden="1">#REF!</definedName>
    <definedName name="BO247C057B70AB4F658019AC17263404FD" hidden="1">#REF!</definedName>
    <definedName name="BO24808A7805734A67B9F3A052643276C5" hidden="1">#REF!</definedName>
    <definedName name="BO248CF0663C3845EA91C27C65CD94A27B" hidden="1">#REF!</definedName>
    <definedName name="BO248FCFD187D14607903BF0499FC1EB08" hidden="1">#REF!</definedName>
    <definedName name="BO2491BAC9A38342598DD19C9D4DB0A34F" hidden="1">#REF!</definedName>
    <definedName name="BO24937DC7BA1D49788C07B02DFD3C6342" hidden="1">#REF!</definedName>
    <definedName name="BO2495A54824434CB189951F5549DEB370" hidden="1">#REF!</definedName>
    <definedName name="BO249C67D551B148328F4AB326E8B9F4C3" hidden="1">#REF!</definedName>
    <definedName name="BO24A8918ECB1C4B1EAAC4F1A0663C1145" hidden="1">#REF!</definedName>
    <definedName name="BO24BA25EDB1A44A8E8DBB72F1D4D29577" hidden="1">#REF!</definedName>
    <definedName name="BO24E59B9E468244B094E12543813C34CF" hidden="1">#REF!</definedName>
    <definedName name="BO24E609E1B65A4E6D90B359EFB6863E2A" hidden="1">#REF!</definedName>
    <definedName name="BO24F6F06ED01C4C22AA58ACACC4605B6E" hidden="1">#REF!</definedName>
    <definedName name="BO25093A0D3FA94928B03F855003D8D3E4" hidden="1">#REF!</definedName>
    <definedName name="BO2519A3AFD9904F0EA701766B92D044A5" hidden="1">#REF!</definedName>
    <definedName name="BO251EB7BFC4E14C0681BE2DCEEAD845E7" hidden="1">#REF!</definedName>
    <definedName name="BO252423B9C6834C65AEB050F7CED8E2BC" hidden="1">#REF!</definedName>
    <definedName name="BO252C3CBD29A243C0AEDAC1F87AD31F53" hidden="1">#REF!</definedName>
    <definedName name="BO252E1F1B616045209E24B8B2BB08F011" hidden="1">#REF!</definedName>
    <definedName name="BO253ACAECC53145009F3843BD2D2D919F" localSheetId="0" hidden="1">#REF!</definedName>
    <definedName name="BO253ACAECC53145009F3843BD2D2D919F" hidden="1">#REF!</definedName>
    <definedName name="BO254702AF37084A989C9C0D98E2CCCDF3" hidden="1">#REF!</definedName>
    <definedName name="BO25534CD9966549BBBEF5257F84D5DBE7" hidden="1">#REF!</definedName>
    <definedName name="BO256ABB33FDA44F459E85B26D8DD4914A" hidden="1">#REF!</definedName>
    <definedName name="BO256CEA9DBE3C4AD0A1636278271A9EB8" hidden="1">#REF!</definedName>
    <definedName name="BO256F638AB26747CBA5D7602B20D8AD7C" hidden="1">#REF!</definedName>
    <definedName name="BO2581D827D67C492AB6F1E29B12DE33F1" hidden="1">#REF!</definedName>
    <definedName name="BO258A9ECB60464A8388B0908E365683DA" hidden="1">#REF!</definedName>
    <definedName name="BO258F936A6F324905A7D2D954B13649D9" hidden="1">#REF!</definedName>
    <definedName name="BO25972B76844C4D6090FBC7E7F45106D6" hidden="1">#REF!</definedName>
    <definedName name="BO25AF9ADA308342C187BFCECCC794CF43" hidden="1">#REF!</definedName>
    <definedName name="BO25CC43297124428EB72F08A9A2E14CDC" hidden="1">#REF!</definedName>
    <definedName name="BO25CC6BFE92064DBF8830573B2D9FD4B4" hidden="1">#REF!</definedName>
    <definedName name="BO25CE6931E52947EC9FF070514959E42A" localSheetId="0" hidden="1">#REF!</definedName>
    <definedName name="BO25CE6931E52947EC9FF070514959E42A" hidden="1">#REF!</definedName>
    <definedName name="BO25DE2F7FA990464E9F8072C85E51FC96" hidden="1">#REF!</definedName>
    <definedName name="BO25E9553CF8974A33892EB1745060FD61" hidden="1">#REF!</definedName>
    <definedName name="BO2605237EAE654A23B72B55DAF523B6A6" hidden="1">#REF!</definedName>
    <definedName name="BO260C75EB0FE34E039A2639B39BA79B3D" hidden="1">#REF!</definedName>
    <definedName name="BO260CD5A6C36945F0889CD82152A4F67D" hidden="1">#REF!</definedName>
    <definedName name="BO260E4C1AD61241F5B2B6159395B2919A" hidden="1">#REF!</definedName>
    <definedName name="BO261B8E29B9B540D5B595913F2F3E772C" hidden="1">#REF!</definedName>
    <definedName name="BO2621C14BA85E4F63813A3AA292ECE0ED" hidden="1">#REF!</definedName>
    <definedName name="BO263B4B971A0F41C788C42BA2F9A5D53C" hidden="1">#REF!</definedName>
    <definedName name="BO263E075F494444DD84B1B7BE398676C9" hidden="1">#REF!</definedName>
    <definedName name="BO263FD10022B946D7941BB791BCB0FFAF" hidden="1">#REF!</definedName>
    <definedName name="BO26560F3BC6064631902DC58D0D8AEFAF" hidden="1">#REF!</definedName>
    <definedName name="BO2672883EFAC5493481EFB4B31BDD63E6" localSheetId="19" hidden="1">#REF!</definedName>
    <definedName name="BO2672883EFAC5493481EFB4B31BDD63E6" localSheetId="17" hidden="1">#REF!</definedName>
    <definedName name="BO2672883EFAC5493481EFB4B31BDD63E6" localSheetId="16" hidden="1">#REF!</definedName>
    <definedName name="BO2672883EFAC5493481EFB4B31BDD63E6" localSheetId="0" hidden="1">#REF!</definedName>
    <definedName name="BO2672883EFAC5493481EFB4B31BDD63E6" hidden="1">#REF!</definedName>
    <definedName name="BO2684A03C65AE4FAC9C61F096104EFFBA" hidden="1">#REF!</definedName>
    <definedName name="BO26B4CA84091B46B0AA4A7DC046DB89D9" localSheetId="19" hidden="1">#REF!</definedName>
    <definedName name="BO26B4CA84091B46B0AA4A7DC046DB89D9" hidden="1">#REF!</definedName>
    <definedName name="BO26C7B304F6FA4B03AB8CF8A8BA949F2F" localSheetId="19" hidden="1">#REF!</definedName>
    <definedName name="BO26C7B304F6FA4B03AB8CF8A8BA949F2F" hidden="1">#REF!</definedName>
    <definedName name="BO26DA3E3B12F143B6A03B8DB89DEB0945" localSheetId="19" hidden="1">#REF!</definedName>
    <definedName name="BO26DA3E3B12F143B6A03B8DB89DEB0945" hidden="1">#REF!</definedName>
    <definedName name="BO26E084514C0D49058DBC96E0B99F9586" hidden="1">#REF!</definedName>
    <definedName name="BO270A5D31B3524AE3B86DF95ACF263DA5" hidden="1">#REF!</definedName>
    <definedName name="BO2712061D2CEE4515A14E98D80E1B0F54" hidden="1">#REF!</definedName>
    <definedName name="BO2713576DE8C640EB8F34FBFBC18DC2CF" localSheetId="0" hidden="1">#REF!</definedName>
    <definedName name="BO2713576DE8C640EB8F34FBFBC18DC2CF" hidden="1">#REF!</definedName>
    <definedName name="BO2736BE2C649942CAAD9C76A4AF14A7B5" hidden="1">#REF!</definedName>
    <definedName name="BO273AC48D586C4EE0AF06727CEFD221DF" hidden="1">#REF!</definedName>
    <definedName name="BO2746CE4B614C491EB43F40E15D1840DF" hidden="1">#REF!</definedName>
    <definedName name="BO275E25DD631F40F8B24EDCD86DD7FEC2" hidden="1">#REF!</definedName>
    <definedName name="BO275E4ECEE6494ABA8F39B3E706DB36F1" hidden="1">#REF!</definedName>
    <definedName name="BO2764088E77EF4BB4BF11B9FB77B9F21C" hidden="1">#REF!</definedName>
    <definedName name="BO276A19D8C2B04DC29C9152E8680B3A3A" localSheetId="19" hidden="1">#REF!</definedName>
    <definedName name="BO276A19D8C2B04DC29C9152E8680B3A3A" localSheetId="17" hidden="1">#REF!</definedName>
    <definedName name="BO276A19D8C2B04DC29C9152E8680B3A3A" localSheetId="16" hidden="1">#REF!</definedName>
    <definedName name="BO276A19D8C2B04DC29C9152E8680B3A3A" localSheetId="0" hidden="1">#REF!</definedName>
    <definedName name="BO276A19D8C2B04DC29C9152E8680B3A3A" hidden="1">#REF!</definedName>
    <definedName name="BO276E5B75752E42ABA7FFE433FA7483DB" hidden="1">#REF!</definedName>
    <definedName name="BO27717F5DF82846BD86BDA741114D21B0" localSheetId="19" hidden="1">#REF!</definedName>
    <definedName name="BO27717F5DF82846BD86BDA741114D21B0" hidden="1">#REF!</definedName>
    <definedName name="BO27816D7F127044918D1598D188090C9A" localSheetId="0" hidden="1">#REF!</definedName>
    <definedName name="BO27816D7F127044918D1598D188090C9A" hidden="1">#REF!</definedName>
    <definedName name="BO2799BFF607054122BDC70E3D886E6FF4" localSheetId="19" hidden="1">#REF!</definedName>
    <definedName name="BO2799BFF607054122BDC70E3D886E6FF4" hidden="1">#REF!</definedName>
    <definedName name="BO27AFB7AC1D91473EA7307E41C74A7165" hidden="1">#REF!</definedName>
    <definedName name="BO27BA4C88B9F94146BEB079537EB2F2D0" localSheetId="19" hidden="1">#REF!</definedName>
    <definedName name="BO27BA4C88B9F94146BEB079537EB2F2D0" hidden="1">#REF!</definedName>
    <definedName name="BO27C322ECB31949E18971F08D0502AFDC" hidden="1">#REF!</definedName>
    <definedName name="BO27D814C769454C58B42460776C0DC153" localSheetId="0" hidden="1">#REF!</definedName>
    <definedName name="BO27D814C769454C58B42460776C0DC153" hidden="1">#REF!</definedName>
    <definedName name="BO27F80846804E4B759237B12FDF2310EB" hidden="1">#REF!</definedName>
    <definedName name="BO27F84F5B264D41BEB1375882ABF59F20" hidden="1">#REF!</definedName>
    <definedName name="BO27FD3284091B4111A920005D69671CC4" hidden="1">#REF!</definedName>
    <definedName name="BO27FD91C334984D72A39703E8C8776582" hidden="1">#REF!</definedName>
    <definedName name="BO28058A6D0D9E43548DE48D1A42EF83A4" hidden="1">#REF!</definedName>
    <definedName name="BO281DC2682F094143838494BE94ACF0D3" hidden="1">#REF!</definedName>
    <definedName name="BO2820D853115942E2941DF3C43B838765" hidden="1">#REF!</definedName>
    <definedName name="BO2822CE5A46F546959CCC53503C2BEEA3" hidden="1">#REF!</definedName>
    <definedName name="BO285080CA7C46493D8FE264D0E8577415" hidden="1">#REF!</definedName>
    <definedName name="BO287AFF6B4DE34974973655CA955E3AEC" hidden="1">#REF!</definedName>
    <definedName name="BO287E7F9F8DFC4F1B9069C51543542F7E" hidden="1">#REF!</definedName>
    <definedName name="BO28806E61810544FAB47AD484DFC52AF6" hidden="1">#REF!</definedName>
    <definedName name="BO2882E657EAED48D8B17C07929490FB16" hidden="1">#REF!</definedName>
    <definedName name="BO289041DB794344C0BEE419C711E28AD3" hidden="1">#REF!</definedName>
    <definedName name="BO28A81A1FC39E4E82A093D754724CA956" hidden="1">#REF!</definedName>
    <definedName name="BO28ADD8D60FE240D793C9FCF23B3D9EE7" hidden="1">#REF!</definedName>
    <definedName name="BO28E41B589A2C42DAAACA1F4AC4D0BB29" hidden="1">#REF!</definedName>
    <definedName name="BO28EADA40EE6742078E028BF90E477956" hidden="1">#REF!</definedName>
    <definedName name="BO28F284D5E1154013B0BD0FEA710FFC22" hidden="1">#REF!</definedName>
    <definedName name="BO2901DA2CDDB049CD918B3CA425F08564" hidden="1">#REF!</definedName>
    <definedName name="BO29059DBAFB024C1B8E44428FD7EDBCF7" hidden="1">#REF!</definedName>
    <definedName name="BO290A6FD38F404C51BC3B4B7F0B1BDE96" hidden="1">#REF!</definedName>
    <definedName name="BO292558CF2526419C8B5C330E0685DA10" hidden="1">#REF!</definedName>
    <definedName name="BO2925793A7C194A11BECC1104CFF5C022" hidden="1">#REF!</definedName>
    <definedName name="BO294002F89D534F1D8DDF694873C95021" hidden="1">#REF!</definedName>
    <definedName name="BO2950441D89D4497BB606AF9DBCCFB690" hidden="1">#REF!</definedName>
    <definedName name="BO29559B6771214E08BBE8E294498D2BAE" hidden="1">#REF!</definedName>
    <definedName name="BO295EFD04D22C4A1E87AF56BE5A809813" hidden="1">#REF!</definedName>
    <definedName name="BO296FA9CC25174A31A87655830BCB999A" hidden="1">#REF!</definedName>
    <definedName name="BO297EB9602E6F4DA79ACB542C5EBAFE90" hidden="1">#REF!</definedName>
    <definedName name="BO2995AB99558F44B4816D44C804BC8267" hidden="1">#REF!</definedName>
    <definedName name="BO29999A213FBF4583A9F7E72E99075BD1" hidden="1">#REF!</definedName>
    <definedName name="BO29A9074E43644BCEA73805D4C27C8D57" hidden="1">#REF!</definedName>
    <definedName name="BO29AEF4B23C8C4922BB345307749DFED9" hidden="1">#REF!</definedName>
    <definedName name="BO29B8A7989C614484827322D582CB22D3" hidden="1">#REF!</definedName>
    <definedName name="BO29C38DA236A540BE9064CCFDB1A6DA95" hidden="1">#REF!</definedName>
    <definedName name="BO29C9620213C749BEBC28E1FECC545490" hidden="1">#REF!</definedName>
    <definedName name="BO29CFEBF42BA04B0F9EF2B73368DD7D36" hidden="1">#REF!</definedName>
    <definedName name="BO29D9B6BABE6F40EDA1A64BAFBAAD0029" hidden="1">#REF!</definedName>
    <definedName name="BO29DF8390BF4D4D4C9C109B7FB0800587" hidden="1">#REF!</definedName>
    <definedName name="BO29EA5B2BE6EF4D02A0D124032B2C74A3" hidden="1">#REF!</definedName>
    <definedName name="BO29F37DD04DF84D13A76F83F278993FF5" hidden="1">#REF!</definedName>
    <definedName name="BO2A00A50A17854DB4993CD4DA31111B21" hidden="1">#REF!</definedName>
    <definedName name="BO2A3663D01ABA40F1964CB61CBC037AFA" hidden="1">#REF!</definedName>
    <definedName name="BO2A3E54D24A3B47668D71E1C7274E7F28" hidden="1">#REF!</definedName>
    <definedName name="BO2A5AB8BFF7D74F2AB4A5439111B8A085" hidden="1">#REF!</definedName>
    <definedName name="BO2A68C8385C834137AB6A597C4C15F834" hidden="1">#REF!</definedName>
    <definedName name="BO2ACBDBD170934826BFE6D567BD2B0828" hidden="1">#REF!</definedName>
    <definedName name="BO2ACEC73771DA4CA29214F27324CDF669" hidden="1">#REF!</definedName>
    <definedName name="BO2B0A73BCB20041ED801C025EAB93632D" hidden="1">#REF!</definedName>
    <definedName name="BO2B0E8BE977F44AA2916D9902C43A3328" hidden="1">#REF!</definedName>
    <definedName name="BO2B2448DD4C9644248EC5E9D25F4F48D6" hidden="1">#REF!</definedName>
    <definedName name="BO2B3121A9F6A5434F8155A58F553EAB1C" hidden="1">#REF!</definedName>
    <definedName name="BO2B35EC858E5E4498AB5E85A1F36C0B55" hidden="1">#REF!</definedName>
    <definedName name="BO2B380880C86546499F8834AC12F6DED7" hidden="1">#REF!</definedName>
    <definedName name="BO2B3C5F919A5A4B3E98665B4E17AFD301" hidden="1">#REF!</definedName>
    <definedName name="BO2B4252BB76D04F66A45B9EE60EBB29B5" hidden="1">#REF!</definedName>
    <definedName name="BO2B6AAA2881A84B7C9BDD628A5D6EEC2D" hidden="1">#REF!</definedName>
    <definedName name="BO2B82B2EDBA004E4583F58BC9C0478BC6" hidden="1">#REF!</definedName>
    <definedName name="BO2B91C0FF7A1E481CAFD2A997AED66625" localSheetId="0" hidden="1">#REF!</definedName>
    <definedName name="BO2B91C0FF7A1E481CAFD2A997AED66625" hidden="1">#REF!</definedName>
    <definedName name="BO2B9FFCE021A0461C872DCA59C3D3166F" hidden="1">#REF!</definedName>
    <definedName name="BO2BA0327C074A41968868F4F926999ECF" hidden="1">#REF!</definedName>
    <definedName name="BO2BA86B254A414DDB8F10CD94B5839C2C" hidden="1">#REF!</definedName>
    <definedName name="BO2BD4C66A4E4A45A7AE3E7F29889ECD99" hidden="1">#REF!</definedName>
    <definedName name="BO2BEDCDF495A14574A976ABA84DC1AA9D" hidden="1">#REF!</definedName>
    <definedName name="BO2BFF76DEECCD4DF484E8CCDE5D6B2362" hidden="1">#REF!</definedName>
    <definedName name="BO2BFF9769E4C94BB790EEE557FF7DDB56" hidden="1">#REF!</definedName>
    <definedName name="BO2BFFFF55E91E412EAA08B005F0A65541" hidden="1">#REF!</definedName>
    <definedName name="BO2C00DA879D9C45FF879BA5A20E5BC9E9" hidden="1">#REF!</definedName>
    <definedName name="BO2C017A82654F43CF943A7D066ECB72BB" hidden="1">#REF!</definedName>
    <definedName name="BO2C0ACD3804CE4D4D9D67ADE61B2EE690" hidden="1">#REF!</definedName>
    <definedName name="BO2C178AE72FBD4E4B980E039EB05BB49F" hidden="1">#REF!</definedName>
    <definedName name="BO2C1806E0404042B78822AEF94A769B46" hidden="1">#REF!</definedName>
    <definedName name="BO2C367D597C6245EBA841FD9D9C4237E2" hidden="1">#REF!</definedName>
    <definedName name="BO2C5CAB4265E84DD5856C73EB10FF96C8" hidden="1">#REF!</definedName>
    <definedName name="BO2C783B4F85E24FB88F7951E6B8A86AB0" hidden="1">#REF!</definedName>
    <definedName name="BO2C889DD7D9D4453389EF2CC7C7400910" hidden="1">#REF!</definedName>
    <definedName name="BO2C893EF3E06045B8AAE30677A78003B4" hidden="1">#REF!</definedName>
    <definedName name="BO2C8C60696A424B1EACBBFDDE272D0A50" hidden="1">#REF!</definedName>
    <definedName name="BO2C8F21327DD74BE885434F409F574BEC" hidden="1">#REF!</definedName>
    <definedName name="BO2C9B63E184774916BE8749B98B8AE796" localSheetId="19" hidden="1">#REF!</definedName>
    <definedName name="BO2C9B63E184774916BE8749B98B8AE796" localSheetId="17" hidden="1">#REF!</definedName>
    <definedName name="BO2C9B63E184774916BE8749B98B8AE796" localSheetId="16" hidden="1">#REF!</definedName>
    <definedName name="BO2C9B63E184774916BE8749B98B8AE796" localSheetId="0" hidden="1">#REF!</definedName>
    <definedName name="BO2C9B63E184774916BE8749B98B8AE796" hidden="1">#REF!</definedName>
    <definedName name="BO2CAD8F94E59F41D18ADFAF1D7F6F2436" localSheetId="19" hidden="1">#REF!</definedName>
    <definedName name="BO2CAD8F94E59F41D18ADFAF1D7F6F2436" hidden="1">#REF!</definedName>
    <definedName name="BO2CAEB9A05E524B25B5984BDCD9C073D6" hidden="1">#REF!</definedName>
    <definedName name="BO2CB7639AD20549F3B40E039515EFF2EA" localSheetId="0" hidden="1">#REF!</definedName>
    <definedName name="BO2CB7639AD20549F3B40E039515EFF2EA" hidden="1">#REF!</definedName>
    <definedName name="BO2CD21433E9524DD5B5827FD905224972" localSheetId="19" hidden="1">#REF!</definedName>
    <definedName name="BO2CD21433E9524DD5B5827FD905224972" hidden="1">#REF!</definedName>
    <definedName name="BO2CFDBA12D8E94FF6AF9B5EA62A3C061E" hidden="1">#REF!</definedName>
    <definedName name="BO2D06A4A023464C6A8482AF000275C1A3" localSheetId="19" hidden="1">#REF!</definedName>
    <definedName name="BO2D06A4A023464C6A8482AF000275C1A3" hidden="1">#REF!</definedName>
    <definedName name="BO2D1F21BF2A004FDF8CA1E7654CA055CF" hidden="1">#REF!</definedName>
    <definedName name="BO2D26B3DF58A8486183A106C7BF1FA67E" hidden="1">#REF!</definedName>
    <definedName name="BO2D2D530CDDF14D92997712EB4C8C7BF9" hidden="1">#REF!</definedName>
    <definedName name="BO2D31A6FA7EB244579F44D35B99A4A8E4" hidden="1">#REF!</definedName>
    <definedName name="BO2D4C4FD75CCF41B9B9D387274FF128C4" hidden="1">#REF!</definedName>
    <definedName name="BO2D54BAB3A82B44928B563DE60EC0FD7D" localSheetId="0" hidden="1">#REF!</definedName>
    <definedName name="BO2D54BAB3A82B44928B563DE60EC0FD7D" hidden="1">#REF!</definedName>
    <definedName name="BO2D56E23DE46E41278B653EC68C177F70" hidden="1">#REF!</definedName>
    <definedName name="BO2D5D96F8B7FD47F0AF757643F2DFB67D" hidden="1">#REF!</definedName>
    <definedName name="BO2D5ED7DAF43E440CBA2EDD04007603F7" hidden="1">#REF!</definedName>
    <definedName name="BO2D6952FC28424398BBE67A8663C3CAAA" hidden="1">#REF!</definedName>
    <definedName name="BO2D87AEA7FFE24D6298B56D6AC2B80C69" hidden="1">#REF!</definedName>
    <definedName name="BO2D8A0ACBD3AA4BDA919337ECA4360112" hidden="1">#REF!</definedName>
    <definedName name="BO2D8BC348CDD041779ECE70F98BC3F557" hidden="1">#REF!</definedName>
    <definedName name="BO2D8E3A6420914965BF19B696C6FDDB98" localSheetId="0" hidden="1">#REF!</definedName>
    <definedName name="BO2D8E3A6420914965BF19B696C6FDDB98" hidden="1">#REF!</definedName>
    <definedName name="BO2D9AC84D96AF42AA92BCDA8C34005373" hidden="1">#REF!</definedName>
    <definedName name="BO2D9C9221DB91418EABFC641573A61A0E" hidden="1">#REF!</definedName>
    <definedName name="BO2DA17E8925E843DF9AD707E98574AD6E" hidden="1">#REF!</definedName>
    <definedName name="BO2DA4307D91F7429B9D5B5DDF2085790C" hidden="1">#REF!</definedName>
    <definedName name="BO2DBD82CD6B5747D7A5D8C6F9F7CDAD2F" hidden="1">#REF!</definedName>
    <definedName name="BO2DCD5B6ED5004362994797D85763A69B" hidden="1">#REF!</definedName>
    <definedName name="BO2DCDE4D261A04AAC852472517C848C64" hidden="1">#REF!</definedName>
    <definedName name="BO2DCF80E250E645A29463073D5E33DF72" hidden="1">#REF!</definedName>
    <definedName name="BO2DD4678FCE224E6994B756524707755F" hidden="1">#REF!</definedName>
    <definedName name="BO2DD4E3C6BF6E4DA983890148DF40506D" hidden="1">#REF!</definedName>
    <definedName name="BO2DDB0BD841F340A8880296264AC1AD09" hidden="1">#REF!</definedName>
    <definedName name="BO2DE9E90DC8284B20BB40C194A2FBA813" hidden="1">#REF!</definedName>
    <definedName name="BO2DED502E1D1E4D9C9CCEC23CEB3F40DD" localSheetId="0" hidden="1">#REF!</definedName>
    <definedName name="BO2DED502E1D1E4D9C9CCEC23CEB3F40DD" hidden="1">#REF!</definedName>
    <definedName name="BO2DED886FB72E452D80B8CDB76E9B61DE" hidden="1">#REF!</definedName>
    <definedName name="BO2DF6685EBC6440CEBADE1F180B3EC72A" hidden="1">#REF!</definedName>
    <definedName name="BO2DFBC5D95CCE4CFEBFF900CE3D346556" localSheetId="19" hidden="1">#REF!</definedName>
    <definedName name="BO2DFBC5D95CCE4CFEBFF900CE3D346556" hidden="1">#REF!</definedName>
    <definedName name="BO2E070348823940B5AC91D46880537C79" localSheetId="19" hidden="1">#REF!</definedName>
    <definedName name="BO2E070348823940B5AC91D46880537C79" hidden="1">#REF!</definedName>
    <definedName name="BO2E0ADDF3EDA5412893AD4ACADC83B2FE" hidden="1">#REF!</definedName>
    <definedName name="BO2E0CEBF6C3334D0486E22BAF923C84FB" localSheetId="0" hidden="1">#REF!</definedName>
    <definedName name="BO2E0CEBF6C3334D0486E22BAF923C84FB" hidden="1">#REF!</definedName>
    <definedName name="BO2E13EDA225FE494DB0E60E9756B990AC" localSheetId="19" hidden="1">#REF!</definedName>
    <definedName name="BO2E13EDA225FE494DB0E60E9756B990AC" hidden="1">#REF!</definedName>
    <definedName name="BO2E2390FFDE3D4330BB420875EF44FAD1" hidden="1">#REF!</definedName>
    <definedName name="BO2E73369191B74B4C886F1DDBD22EA363" hidden="1">#REF!</definedName>
    <definedName name="BO2E79F7D1C81542F6BDF2A3F7C689762E" hidden="1">#REF!</definedName>
    <definedName name="BO2E827E447FD14CADBF765D781BC193C2" hidden="1">#REF!</definedName>
    <definedName name="BO2E9E3090B08D47EBBC36CF959D2176D1" hidden="1">#REF!</definedName>
    <definedName name="BO2EA6321A40EE44FE881B78984B02B217" hidden="1">#REF!</definedName>
    <definedName name="BO2EAD9B0C059247AC8F367208CFDD4EB3" hidden="1">#REF!</definedName>
    <definedName name="BO2EC14E88B62947F3AFFA21166BB0AA7A" hidden="1">#REF!</definedName>
    <definedName name="BO2EC57A3E2D884825BA0BD928EF4AE1AD" hidden="1">#REF!</definedName>
    <definedName name="BO2EC6D26CDEB347D78EAE0F11E5C52867" hidden="1">#REF!</definedName>
    <definedName name="BO2EDBF44490984D53A344E7B9CA6A35D0" localSheetId="0" hidden="1">#REF!</definedName>
    <definedName name="BO2EDBF44490984D53A344E7B9CA6A35D0" hidden="1">#REF!</definedName>
    <definedName name="BO2EF97F81DD964566ABA785620A36892C" hidden="1">#REF!</definedName>
    <definedName name="BO2F048AD87674415EBAF572BA92AF1215" hidden="1">#REF!</definedName>
    <definedName name="BO2F166ED9BE3F4F8AB2267F7697917DD0" hidden="1">#REF!</definedName>
    <definedName name="BO2F204193D00C4D88A012296B8E77A759" hidden="1">#REF!</definedName>
    <definedName name="BO2F358C635E6F441BBFA6F1602189C967" hidden="1">#REF!</definedName>
    <definedName name="BO2F42D219D08048A58C2AC9A1FE6D0FB2" hidden="1">#REF!</definedName>
    <definedName name="BO2F4539B649B74DA99365C8555DF35795" hidden="1">#REF!</definedName>
    <definedName name="BO2F4A80B58C7249F39C3A1B337E9D6D68" hidden="1">#REF!</definedName>
    <definedName name="BO2F62BC4AE8D5460C8C4622B39652869D" hidden="1">#REF!</definedName>
    <definedName name="BO2F6D4FCC2ECE4F8E86291FE9436839CB" hidden="1">#REF!</definedName>
    <definedName name="BO2F6D718B7E994EE6A3AB38E7D4068FAD" hidden="1">#REF!</definedName>
    <definedName name="BO2F88AEEFB75E4DDBA8A5EBA600E78302" localSheetId="19" hidden="1">#REF!</definedName>
    <definedName name="BO2F88AEEFB75E4DDBA8A5EBA600E78302" hidden="1">#REF!</definedName>
    <definedName name="BO2F8E3968D439492A86A864A71D39F8D2" localSheetId="19" hidden="1">#REF!</definedName>
    <definedName name="BO2F8E3968D439492A86A864A71D39F8D2" hidden="1">#REF!</definedName>
    <definedName name="BO2FB7BBF1D6104358A3FD7E2E098C7429" localSheetId="19" hidden="1">#REF!</definedName>
    <definedName name="BO2FB7BBF1D6104358A3FD7E2E098C7429" hidden="1">#REF!</definedName>
    <definedName name="BO2FB9B240E0EA492F83769264D9892D15" hidden="1">#REF!</definedName>
    <definedName name="BO2FC0DF53050A4C7B94AD703F384F6DBC" hidden="1">#REF!</definedName>
    <definedName name="BO2FC349B9327645118BC37D9143F7FAD5" hidden="1">#REF!</definedName>
    <definedName name="BO2FC45C16A3F54D729E26F3464A622F47" hidden="1">#REF!</definedName>
    <definedName name="BO2FD0E480BF914730B1552E6648072D26" hidden="1">#REF!</definedName>
    <definedName name="BO2FD62BE74CC149888B880AC01EF87DF2" hidden="1">#REF!</definedName>
    <definedName name="BO2FF79A8750344AFB9FAEF3F2584B6878" hidden="1">#REF!</definedName>
    <definedName name="BO3003ED9EC2F1488EB4D2C53225440780" hidden="1">#REF!</definedName>
    <definedName name="BO300927459DDB41E399246A651525A949" hidden="1">#REF!</definedName>
    <definedName name="BO3035AC54ACEE4A0690E155DADE14BF37" hidden="1">#REF!</definedName>
    <definedName name="BO303817AB93D240FFA8A9F7B0CB8DBC70" hidden="1">#REF!</definedName>
    <definedName name="BO3048B1FEEEB9407289145FE7A15203C5" hidden="1">#REF!</definedName>
    <definedName name="BO305A4EE83CF84699A049D21A38BA74BC" hidden="1">#REF!</definedName>
    <definedName name="BO305FCC173BF54F10B9CFB9C7D81F1623" hidden="1">#REF!</definedName>
    <definedName name="BO307C20FB9DBD4FB39B6363829CD0B876" hidden="1">#REF!</definedName>
    <definedName name="BO30AEB6F35CD1422794B692A2CB4D39DD" hidden="1">#REF!</definedName>
    <definedName name="BO30BB2A290A4B4A7A86CF91ABD473B52C" hidden="1">#REF!</definedName>
    <definedName name="BO30F82A0F45F0488B9BF672A0DD5384B3" hidden="1">#REF!</definedName>
    <definedName name="BO3109EDD8560A4446A3446598A733F1C5" hidden="1">#REF!</definedName>
    <definedName name="BO3122C041F6CB43D3A06CF77A073228C3" hidden="1">#REF!</definedName>
    <definedName name="BO312587118F00438F8D4DDD5EC86D6441" hidden="1">#REF!</definedName>
    <definedName name="BO3185C5AFD18F419BAA9951E27A665BEC" hidden="1">#REF!</definedName>
    <definedName name="BO319702CB1B184F81AAFD2A7C9B29902F" hidden="1">#REF!</definedName>
    <definedName name="BO31977218B9E2476B845FBBC8E5D5D3F1" hidden="1">#REF!</definedName>
    <definedName name="BO31AE2847EEBD4163AFD0D5ACEBEE6896" hidden="1">#REF!</definedName>
    <definedName name="BO31B1C27CA2784591B3BD7B8F97CEC20D" localSheetId="0" hidden="1">#REF!</definedName>
    <definedName name="BO31B1C27CA2784591B3BD7B8F97CEC20D" hidden="1">#REF!</definedName>
    <definedName name="BO31B3626C280842DDB0F0576C3AB66A35" hidden="1">#REF!</definedName>
    <definedName name="BO31CD43A4563F48E3ADEF3B086F77F412" hidden="1">#REF!</definedName>
    <definedName name="BO31D8C066076E4283A10C0EDC7E92C950" hidden="1">#REF!</definedName>
    <definedName name="BO31DA1E9AC58D4BD2AA9F8600C99DE660" hidden="1">#REF!</definedName>
    <definedName name="BO31F8670C7F834ADE839FE3FDD7AF81CC" hidden="1">#REF!</definedName>
    <definedName name="BO31FF4845F0134E159EDFA068B8DF1456" localSheetId="0" hidden="1">#REF!</definedName>
    <definedName name="BO31FF4845F0134E159EDFA068B8DF1456" hidden="1">#REF!</definedName>
    <definedName name="BO320065802A964F15869394242DAC3970" hidden="1">#REF!</definedName>
    <definedName name="BO320E319854F24796AD6DD070BBD74A29" hidden="1">#REF!</definedName>
    <definedName name="BO32106E86308346B79ACBCBA8F0EEF58B" hidden="1">#REF!</definedName>
    <definedName name="BO3222B69EF72A4FDCB62A2B1B7EA476CD" hidden="1">#REF!</definedName>
    <definedName name="BO322E7FA478294784B9114B9FB7640AE4" hidden="1">#REF!</definedName>
    <definedName name="BO325BFB84D0B6488F9FC002710A98FC55" hidden="1">#REF!</definedName>
    <definedName name="BO327C7F9E4E9D4477B4611F339FE9E318" hidden="1">#REF!</definedName>
    <definedName name="BO3289F49EFC034457B8AB42EB6E44BB67" hidden="1">#REF!</definedName>
    <definedName name="BO328D22DDDB2F4A2280EF41B7DC2EF946" hidden="1">#REF!</definedName>
    <definedName name="BO329031B61E9B4E1CB748E2BF18453CBA" hidden="1">#REF!</definedName>
    <definedName name="BO329794FEEEA848A3A8CD1316B34A9B9B" localSheetId="0" hidden="1">#REF!</definedName>
    <definedName name="BO329794FEEEA848A3A8CD1316B34A9B9B" hidden="1">#REF!</definedName>
    <definedName name="BO32CC748630CD44A78FE35D7DD55C5CB1" localSheetId="0" hidden="1">#REF!</definedName>
    <definedName name="BO32CC748630CD44A78FE35D7DD55C5CB1" hidden="1">#REF!</definedName>
    <definedName name="BO32D7FC19F8CD43D5BD353992747AA1E4" localSheetId="19" hidden="1">#REF!</definedName>
    <definedName name="BO32D7FC19F8CD43D5BD353992747AA1E4" hidden="1">#REF!</definedName>
    <definedName name="BO32D8C11D52E246B8B1167589D681611B" localSheetId="19" hidden="1">#REF!</definedName>
    <definedName name="BO32D8C11D52E246B8B1167589D681611B" hidden="1">#REF!</definedName>
    <definedName name="BO32E5AAF47BE844E89F8DAB3CAEDFA7E3" localSheetId="19" hidden="1">#REF!</definedName>
    <definedName name="BO32E5AAF47BE844E89F8DAB3CAEDFA7E3" hidden="1">#REF!</definedName>
    <definedName name="BO32FCC3651E0F431EB99F7A93F30F5188" localSheetId="0" hidden="1">#REF!</definedName>
    <definedName name="BO32FCC3651E0F431EB99F7A93F30F5188" hidden="1">#REF!</definedName>
    <definedName name="BO332B1AA5D6A74B38966890E057DD824F" hidden="1">#REF!</definedName>
    <definedName name="BO333C6704208C4D37A85C8AEE75D910E8" hidden="1">#REF!</definedName>
    <definedName name="BO333D57822999400485D339F3D480F37D" hidden="1">#REF!</definedName>
    <definedName name="BO3341BFB16B4E4BE2BED80336E52ECDD0" hidden="1">#REF!</definedName>
    <definedName name="BO335C45EE2A284BF89E6240DCA1DE7061" hidden="1">#REF!</definedName>
    <definedName name="BO3361CC5D96CC46409F71EB663340E25A" hidden="1">#REF!</definedName>
    <definedName name="BO336A46CA04594F34A8DAD1681E609B21" hidden="1">#REF!</definedName>
    <definedName name="BO338ED8E6AEF84AA7BEB7D4A6F5B2FAFD" hidden="1">#REF!</definedName>
    <definedName name="BO33A986EB05E14342B05CFAE40A8B8CB3" hidden="1">#REF!</definedName>
    <definedName name="BO33D34A04E794407EB7D70351E3E2CD74" hidden="1">#REF!</definedName>
    <definedName name="BO33D5D2E635444CE09A98AAF2ADA7433D" hidden="1">#REF!</definedName>
    <definedName name="BO33D763AF3FAC4952A10B927B908EADC3" hidden="1">#REF!</definedName>
    <definedName name="BO33E5D2DECC00492E98BB2AE9970273F4" hidden="1">#REF!</definedName>
    <definedName name="BO33FD8712A61E414D87225F072C193D93" hidden="1">#REF!</definedName>
    <definedName name="BO3401980CAE564BF1889B707647DEED49" hidden="1">#REF!</definedName>
    <definedName name="BO341DA2EF6C0D4599939FE134BD02B7EF" hidden="1">#REF!</definedName>
    <definedName name="BO341EE39D379B4F1692B5673AD1B32900" hidden="1">#REF!</definedName>
    <definedName name="BO342168E36A904096BD6580C7ACB8B99C" hidden="1">#REF!</definedName>
    <definedName name="BO3428847CCB69407782357E437CAF7103" hidden="1">#REF!</definedName>
    <definedName name="BO342EF0430196463A93A5EFECDFE96085" hidden="1">#REF!</definedName>
    <definedName name="BO34546B46330B469FB089735939C3C993" hidden="1">#REF!</definedName>
    <definedName name="BO346624D04D19471187E08B54F19FA456" hidden="1">#REF!</definedName>
    <definedName name="BO3476F33D9F5F41FAAEA1A8A30DF6E387" hidden="1">#REF!</definedName>
    <definedName name="BO3480F6D05C1B4D25A9F4BB124CD688E0" hidden="1">#REF!</definedName>
    <definedName name="BO34844047730546EFADB54B4453557BA8" hidden="1">#REF!</definedName>
    <definedName name="BO348D5DD8702F4F70A5106B888B0D1864" localSheetId="0" hidden="1">#REF!</definedName>
    <definedName name="BO348D5DD8702F4F70A5106B888B0D1864" hidden="1">#REF!</definedName>
    <definedName name="BO348D72898BA34A23AB865FC6A40AC6D1" hidden="1">#REF!</definedName>
    <definedName name="BO349A315A66EA42FABF123E6021FEDE75" hidden="1">#REF!</definedName>
    <definedName name="BO34A51ACF7F2348C2B8A2A67B919197DB" hidden="1">#REF!</definedName>
    <definedName name="BO34B0D1C3C2DF41599DDC64764EE93927" hidden="1">#REF!</definedName>
    <definedName name="BO34B7BDFF82DF4756A8B9115EECD3DD5D" hidden="1">#REF!</definedName>
    <definedName name="BO34B9AB942C344D85A1622FACF048EBB6" hidden="1">#REF!</definedName>
    <definedName name="BO34D62F43660440BF9F470BD093905410" hidden="1">#REF!</definedName>
    <definedName name="BO34E1086C2CB448A4B4786D3476C021AD" hidden="1">#REF!</definedName>
    <definedName name="BO34ECD4B14C4A4E6C9DA339E125472BD3" hidden="1">#REF!</definedName>
    <definedName name="BO34EE21784DAD4CCA918D3C16B4469249" hidden="1">#REF!</definedName>
    <definedName name="BO34F8285B186C43BB897559D9234C4F7C" hidden="1">#REF!</definedName>
    <definedName name="BO35264F09D5384B21A7EBC93B5F190AEB" hidden="1">#REF!</definedName>
    <definedName name="BO35580ED606624538AE7550123952CBEA" hidden="1">#REF!</definedName>
    <definedName name="BO35622FA1F1354C5196130C748559B8D8" hidden="1">#REF!</definedName>
    <definedName name="BO3563D84EA33A4C5BBB3D0FCAA7200346" hidden="1">#REF!</definedName>
    <definedName name="BO358B49D1F8814D74835F2822C0388256" hidden="1">#REF!</definedName>
    <definedName name="BO35A8670D0A25417799946F87A89846C7" hidden="1">#REF!</definedName>
    <definedName name="BO35C8047FFF54448D8A6763D6C5459131" hidden="1">#REF!</definedName>
    <definedName name="BO35CA3E17081642D39D09C6DF175E5552" hidden="1">#REF!</definedName>
    <definedName name="BO35D589D7C3EF4F3FAEA7A06BFCA51C0D" hidden="1">#REF!</definedName>
    <definedName name="BO35FDB2AB3FBE44869B1B8C3CB0C955E2" localSheetId="0" hidden="1">#REF!</definedName>
    <definedName name="BO35FDB2AB3FBE44869B1B8C3CB0C955E2" hidden="1">#REF!</definedName>
    <definedName name="BO361CD271CDE149DDACAFE0A75902BEA7" hidden="1">#REF!</definedName>
    <definedName name="BO36229FA1503B490B9C120D6B8009CFE6" hidden="1">#REF!</definedName>
    <definedName name="BO36400FF89C9A46C3BBF786F7A6F287FA" hidden="1">#REF!</definedName>
    <definedName name="BO36664B1477D445069A19156D22ACED78" hidden="1">#REF!</definedName>
    <definedName name="BO366D6676AFEE4484ABCE347F2E4F7AE4" hidden="1">#REF!</definedName>
    <definedName name="BO36850B0C5FF24A3B907803044F256C2A" hidden="1">#REF!</definedName>
    <definedName name="BO368F4AD371F04BB38CB57807C1D01438" hidden="1">#REF!</definedName>
    <definedName name="BO36B9487F3641418B8ACA31CB944BB8AC" localSheetId="19" hidden="1">#REF!</definedName>
    <definedName name="BO36B9487F3641418B8ACA31CB944BB8AC" hidden="1">#REF!</definedName>
    <definedName name="BO36C4508DEA7F40C0A94189CB472FEECD" localSheetId="19" hidden="1">#REF!</definedName>
    <definedName name="BO36C4508DEA7F40C0A94189CB472FEECD" hidden="1">#REF!</definedName>
    <definedName name="BO36CC36EEBD19426B8489215F05CAE479" localSheetId="19" hidden="1">#REF!</definedName>
    <definedName name="BO36CC36EEBD19426B8489215F05CAE479" hidden="1">#REF!</definedName>
    <definedName name="BO36F15484A3C04DFF9F3A02F2965E078A" hidden="1">#REF!</definedName>
    <definedName name="BO36F8F4F092E74C3FADA3603009439CA3" hidden="1">#REF!</definedName>
    <definedName name="BO36FCC1C5E1AF49029E2528DB50E43E11" localSheetId="0" hidden="1">#REF!</definedName>
    <definedName name="BO36FCC1C5E1AF49029E2528DB50E43E11" hidden="1">#REF!</definedName>
    <definedName name="BO372580F35EB94DCB9B281AD98E2EDC25" hidden="1">#REF!</definedName>
    <definedName name="BO3728122716B1408E8B7F370B9BBFDADD" localSheetId="19" hidden="1">#REF!</definedName>
    <definedName name="BO3728122716B1408E8B7F370B9BBFDADD" localSheetId="17" hidden="1">#REF!</definedName>
    <definedName name="BO3728122716B1408E8B7F370B9BBFDADD" localSheetId="16" hidden="1">#REF!</definedName>
    <definedName name="BO3728122716B1408E8B7F370B9BBFDADD" localSheetId="0" hidden="1">#REF!</definedName>
    <definedName name="BO3728122716B1408E8B7F370B9BBFDADD" hidden="1">#REF!</definedName>
    <definedName name="BO372B76582FE64CDDB640E1C4CC66816E" localSheetId="19" hidden="1">#REF!</definedName>
    <definedName name="BO372B76582FE64CDDB640E1C4CC66816E" hidden="1">#REF!</definedName>
    <definedName name="BO37340AA5A61D4C2BACAB348564C36793" localSheetId="19" hidden="1">#REF!</definedName>
    <definedName name="BO37340AA5A61D4C2BACAB348564C36793" hidden="1">#REF!</definedName>
    <definedName name="BO37357DFCCF2E4C95A13F5E9BDBE13910" hidden="1">#REF!</definedName>
    <definedName name="BO374DA8768B8840DD89E1BD17E3812962" localSheetId="19" hidden="1">#REF!</definedName>
    <definedName name="BO374DA8768B8840DD89E1BD17E3812962" hidden="1">#REF!</definedName>
    <definedName name="BO375D335D9054414FAE3AF4C765CD8FED" hidden="1">#REF!</definedName>
    <definedName name="BO376DE4D003544ECDA74174738FE1B747" hidden="1">#REF!</definedName>
    <definedName name="BO377B7DA4F59240ABAFF4CD152B5A32BD" hidden="1">#REF!</definedName>
    <definedName name="BO3792264F2CE543AEB8B229F81459D3B0" hidden="1">#REF!</definedName>
    <definedName name="BO37987DC4E7E64BA0A01C92162B351132" hidden="1">#REF!</definedName>
    <definedName name="BO37A8522087C146439B47E95567DA2B00" localSheetId="19" hidden="1">#REF!</definedName>
    <definedName name="BO37A8522087C146439B47E95567DA2B00" localSheetId="17" hidden="1">#REF!</definedName>
    <definedName name="BO37A8522087C146439B47E95567DA2B00" localSheetId="16" hidden="1">#REF!</definedName>
    <definedName name="BO37A8522087C146439B47E95567DA2B00" localSheetId="0" hidden="1">#REF!</definedName>
    <definedName name="BO37A8522087C146439B47E95567DA2B00" hidden="1">#REF!</definedName>
    <definedName name="BO37B380A5EF9E4B5785D42AEFE11DD44F" localSheetId="19" hidden="1">#REF!</definedName>
    <definedName name="BO37B380A5EF9E4B5785D42AEFE11DD44F" hidden="1">#REF!</definedName>
    <definedName name="BO37B5B0565C814B4A8335B6363188FD11" hidden="1">#REF!</definedName>
    <definedName name="BO37B7674CC9D940CE88895911F98A3658" hidden="1">#REF!</definedName>
    <definedName name="BO37DE2C87F23F492A883E07ACF3059AEC" localSheetId="19" hidden="1">#REF!</definedName>
    <definedName name="BO37DE2C87F23F492A883E07ACF3059AEC" hidden="1">#REF!</definedName>
    <definedName name="BO37E5C32029EF417DBAE749FA4EA393F1" hidden="1">#REF!</definedName>
    <definedName name="BO37E9B4F24D7044948C8E1450B6B2939F" localSheetId="19" hidden="1">#REF!</definedName>
    <definedName name="BO37E9B4F24D7044948C8E1450B6B2939F" hidden="1">#REF!</definedName>
    <definedName name="BO3805FF74986D4E4E954446E3B0CA6F78" hidden="1">#REF!</definedName>
    <definedName name="BO380BDFB5B2F341DE821942CE260EF734" hidden="1">#REF!</definedName>
    <definedName name="BO380C1362F5C049059095DD3D5CD093B6" hidden="1">#REF!</definedName>
    <definedName name="BO381BA5D3D1904961827A5C2547F80342" hidden="1">#REF!</definedName>
    <definedName name="BO382A1E6396504E4297DEF4C35772D619" hidden="1">#REF!</definedName>
    <definedName name="BO382AB72B5084486E8979DEAE18FAB05E" hidden="1">#REF!</definedName>
    <definedName name="BO3833AF0366A74FD49AF696A151BE080B" hidden="1">#REF!</definedName>
    <definedName name="BO38358F4EB3074DEA9456C0100889315C" hidden="1">#REF!</definedName>
    <definedName name="BO3845D84FBF0F408F8AD81ECA1975371A" hidden="1">#REF!</definedName>
    <definedName name="BO384B1C23A2F047BB88E36A83ACA8E726" hidden="1">#REF!</definedName>
    <definedName name="BO3858F02FBCD24FCDAD01F2C896446155" hidden="1">#REF!</definedName>
    <definedName name="BO3860910B7F314B8E93C1E2BDB2BC603C" hidden="1">#REF!</definedName>
    <definedName name="BO38880C9BAD5B4C55BB1BE90ADC595507" hidden="1">#REF!</definedName>
    <definedName name="BO38A41CF779E143F79CB56048E8EE831A" hidden="1">#REF!</definedName>
    <definedName name="BO38A9FA4A3B584052AB9E990F00374890" hidden="1">#REF!</definedName>
    <definedName name="BO38ACFF41E1054C7884A26494448FE045" hidden="1">#REF!</definedName>
    <definedName name="BO38AEB7FA35AE4703BA65534B072B7455" hidden="1">#REF!</definedName>
    <definedName name="BO38C6A5E04E454711AB215A544C43EF9A" hidden="1">#REF!</definedName>
    <definedName name="BO38C7A245BD944E6DAF71D4CC689E700E" hidden="1">#REF!</definedName>
    <definedName name="BO38C852A3BEFD4E049C63EBDB6D47D298" hidden="1">#REF!</definedName>
    <definedName name="BO38D898D4B14F4460A586C53095BA18F1" hidden="1">#REF!</definedName>
    <definedName name="BO38DB88D5EA76448681C9344402936062" hidden="1">#REF!</definedName>
    <definedName name="BO38E08F936A624D69BF859377C8C692BA" hidden="1">#REF!</definedName>
    <definedName name="BO38E2291784D446E59218071F4DBDB8E0" hidden="1">#REF!</definedName>
    <definedName name="BO38EA9067C1B14EAFA815E47B0EDFB2C0" hidden="1">#REF!</definedName>
    <definedName name="BO3905A32D80CC4E4ABF239EBD20D3FB27" hidden="1">#REF!</definedName>
    <definedName name="BO3909BFA3143A4B58B6B8CEB581E9528C" localSheetId="19" hidden="1">#REF!</definedName>
    <definedName name="BO3909BFA3143A4B58B6B8CEB581E9528C" localSheetId="17" hidden="1">#REF!</definedName>
    <definedName name="BO3909BFA3143A4B58B6B8CEB581E9528C" localSheetId="16" hidden="1">#REF!</definedName>
    <definedName name="BO3909BFA3143A4B58B6B8CEB581E9528C" localSheetId="0" hidden="1">#REF!</definedName>
    <definedName name="BO3909BFA3143A4B58B6B8CEB581E9528C" hidden="1">#REF!</definedName>
    <definedName name="BO391485D7A3744249AFEF297F87D28D9C" localSheetId="19" hidden="1">#REF!</definedName>
    <definedName name="BO391485D7A3744249AFEF297F87D28D9C" hidden="1">#REF!</definedName>
    <definedName name="BO39253DB67439440A8208AFD7A588CDDB" hidden="1">#REF!</definedName>
    <definedName name="BO392A098005984AFF8D735A33037308AD" localSheetId="0" hidden="1">#REF!</definedName>
    <definedName name="BO392A098005984AFF8D735A33037308AD" hidden="1">#REF!</definedName>
    <definedName name="BO392F5AFEC2BE4937BD3679C489E57222" localSheetId="19" hidden="1">#REF!</definedName>
    <definedName name="BO392F5AFEC2BE4937BD3679C489E57222" hidden="1">#REF!</definedName>
    <definedName name="BO3949FD8C43E84F93B3A81C3E9948A54A" hidden="1">#REF!</definedName>
    <definedName name="BO394F50F2B1F041FC8CEEF06DA709E3C0" localSheetId="19" hidden="1">#REF!</definedName>
    <definedName name="BO394F50F2B1F041FC8CEEF06DA709E3C0" hidden="1">#REF!</definedName>
    <definedName name="BO39756B922D9C432DBFA61969CBCA9537" hidden="1">#REF!</definedName>
    <definedName name="BO3985A4598A9D481AAE5ECB1A0809010B" hidden="1">#REF!</definedName>
    <definedName name="BO39885748B68841FCB380E071FCAACD45" hidden="1">#REF!</definedName>
    <definedName name="BO39988816C53E418DBF7E44AA1E4EA016" hidden="1">#REF!</definedName>
    <definedName name="BO399E5D7E445147B68FD2A13DF7A45368" localSheetId="0" hidden="1">#REF!</definedName>
    <definedName name="BO399E5D7E445147B68FD2A13DF7A45368" hidden="1">#REF!</definedName>
    <definedName name="BO399E898D81B24AB29973E46703961D2A" hidden="1">#REF!</definedName>
    <definedName name="BO39A1D382DADD49169680C4D2158FB11D" hidden="1">#REF!</definedName>
    <definedName name="BO39A392411DC44588A12AD338FD5B7171" hidden="1">#REF!</definedName>
    <definedName name="BO39A42AF3D9DD42E98E5C5FFF35775A0D" hidden="1">#REF!</definedName>
    <definedName name="BO39B50DA3D1EA4BEDBB225AD6845FE6FF" hidden="1">#REF!</definedName>
    <definedName name="BO39B7451E2AAF47BE960AD17DF0F782DE" hidden="1">#REF!</definedName>
    <definedName name="BO39C193184E7C4F8F84819185AAE66C7B" hidden="1">#REF!</definedName>
    <definedName name="BO39CB891DF0E94491AB4A94D8C58BB0A1" hidden="1">#REF!</definedName>
    <definedName name="BO39D7F0EB4B3148E7B7BE8DAB5CFD140F" hidden="1">#REF!</definedName>
    <definedName name="BO39E93846D34F4481997BAB1C14AA417D" hidden="1">#REF!</definedName>
    <definedName name="BO39ECCBD90BAE46D5897252E4AD51E92A" hidden="1">#REF!</definedName>
    <definedName name="BO39F1C0CF94004E2AAC6539D1393D3197" hidden="1">#REF!</definedName>
    <definedName name="BO39F8056FEEF141EAAC3CB8637657E823" hidden="1">#REF!</definedName>
    <definedName name="BO3A082BF9E2544F1B8E70C6A31AC774D0" hidden="1">#REF!</definedName>
    <definedName name="BO3A0BA0E91DAE4579BBD495FE36F95B7E" hidden="1">#REF!</definedName>
    <definedName name="BO3A231BD9A23C4FDCBF6F696E1A5ECAD0" hidden="1">#REF!</definedName>
    <definedName name="BO3A302AAAA99A45A4B52693FD8F28331A" hidden="1">#REF!</definedName>
    <definedName name="BO3A309A78D58A4D8DA0112124B97664D2" hidden="1">#REF!</definedName>
    <definedName name="BO3A3BDD3BEC6C4C3997F49262585037D2" hidden="1">#REF!</definedName>
    <definedName name="BO3A498BF898CC42EB8475ADF78D5F459D" hidden="1">#REF!</definedName>
    <definedName name="BO3A6A9E2B4DE641478A77ABFA2941AA4C" hidden="1">#REF!</definedName>
    <definedName name="BO3A7BEE7E3EFD480AA772048E5372CDAB" hidden="1">#REF!</definedName>
    <definedName name="BO3A8D374CA8A6407D9DDE8967BC719965" hidden="1">#REF!</definedName>
    <definedName name="BO3A9B34DFE8A742B487EF3D486DAB6796" hidden="1">#REF!</definedName>
    <definedName name="BO3ABD65BAE2F140A4A16C912B5EE21F8F" hidden="1">#REF!</definedName>
    <definedName name="BO3AC2A9FDD45D446BBDC4DA26B0A39772" hidden="1">#REF!</definedName>
    <definedName name="BO3ACB7C4849DE463297CDF3DAC73C5285" hidden="1">#REF!</definedName>
    <definedName name="BO3ADDEB4313F740D0B5D5C9F254C3976C" hidden="1">#REF!</definedName>
    <definedName name="BO3AE0DE712186448FAFA5C4A7BF05A200" hidden="1">#REF!</definedName>
    <definedName name="BO3AE41EA4A3164A209AB34C8C50631526" hidden="1">#REF!</definedName>
    <definedName name="BO3B02E8F8E6B94C10B3E37C67BA50F8F7" hidden="1">#REF!</definedName>
    <definedName name="BO3B1B3DA9259A455C9ACEBCBBE041D12D" hidden="1">#REF!</definedName>
    <definedName name="BO3B2CDB5333A74563A69EF8EE0FB8BAEA" hidden="1">#REF!</definedName>
    <definedName name="BO3B303A9A732542CEB07F8235F68B611B" hidden="1">#REF!</definedName>
    <definedName name="BO3B46AD7B22E9452EA7B74971395C2D28" hidden="1">#REF!</definedName>
    <definedName name="BO3B4B4359ACB74AA28F48054B266015F7" hidden="1">#REF!</definedName>
    <definedName name="BO3B6144B377CE45D39F7399D88759882F" hidden="1">#REF!</definedName>
    <definedName name="BO3B69F70D80D24E68B90597EA312D2252" hidden="1">#REF!</definedName>
    <definedName name="BO3B704C8087B542E29B354FC73C2EB35C" hidden="1">#REF!</definedName>
    <definedName name="BO3B8EDFAE9CEF4668895EF6B04607C798" localSheetId="0" hidden="1">#REF!</definedName>
    <definedName name="BO3B8EDFAE9CEF4668895EF6B04607C798" hidden="1">#REF!</definedName>
    <definedName name="BO3BB1FCE0D8D34D60B9C97911F55F888B" hidden="1">#REF!</definedName>
    <definedName name="BO3BB47AFD6C3C4971AFD5084619AE3BC2" hidden="1">#REF!</definedName>
    <definedName name="BO3BBB82BB706843BC90A32933333AC14B" hidden="1">#REF!</definedName>
    <definedName name="BO3BDEAE21F10241608264370D63F42C81" hidden="1">#REF!</definedName>
    <definedName name="BO3BFFC976FA9B48C4A3837B2DF792D717" hidden="1">#REF!</definedName>
    <definedName name="BO3C009D6162E945079F62871652230BC5" hidden="1">#REF!</definedName>
    <definedName name="BO3C06EB17E87B4F95AA9705D0810CA23A" hidden="1">#REF!</definedName>
    <definedName name="BO3C2040FAEA0E4F0F9AE59BA082DF29C0" hidden="1">#REF!</definedName>
    <definedName name="BO3C20AA00B8524A36A69E57CC252BA225" hidden="1">#REF!</definedName>
    <definedName name="BO3C2452A4E0E9497692527DA970710D00" hidden="1">#REF!</definedName>
    <definedName name="BO3C27A8CCF46440DFA286B770A5F55B3C" hidden="1">#REF!</definedName>
    <definedName name="BO3C419CB004854AE2935F1E064428A32F" hidden="1">#REF!</definedName>
    <definedName name="BO3C422DC098C34CF1AA80F4C76DA45CFD" hidden="1">#REF!</definedName>
    <definedName name="BO3C690EE4FC0A4846BF2BD994CD0FEA6B" hidden="1">#REF!</definedName>
    <definedName name="BO3C82848169FA4D11A8672F7A9FE72C51" hidden="1">#REF!</definedName>
    <definedName name="BO3C98730A70FB4EF395F688F4CD7413F7" hidden="1">#REF!</definedName>
    <definedName name="BO3C99E538887C4467A365E8624D9B808D" hidden="1">#REF!</definedName>
    <definedName name="BO3CB504CE67F84322A30047C7F65DA37A" hidden="1">#REF!</definedName>
    <definedName name="BO3CCC9B2BC38C4D488D8B1493A73B781B" hidden="1">#REF!</definedName>
    <definedName name="BO3CF460B8A5E946E8BDFBA44D273CAC49" hidden="1">#REF!</definedName>
    <definedName name="BO3D04697C553443CE81E5698A9A11D376" hidden="1">#REF!</definedName>
    <definedName name="BO3D1106863D374B788E66E383A493EFFD" hidden="1">#REF!</definedName>
    <definedName name="BO3D1A10996843471B9599D1F9A98B8BE9" hidden="1">#REF!</definedName>
    <definedName name="BO3D2A93D0CEE640F2A7237D66055200CB" localSheetId="19" hidden="1">#REF!</definedName>
    <definedName name="BO3D2A93D0CEE640F2A7237D66055200CB" hidden="1">#REF!</definedName>
    <definedName name="BO3D2F486FFEA84E548438ED9ED135ADB5" localSheetId="19" hidden="1">#REF!</definedName>
    <definedName name="BO3D2F486FFEA84E548438ED9ED135ADB5" hidden="1">#REF!</definedName>
    <definedName name="BO3D344CA86F824CC58E2074DCE334FF25" localSheetId="19" hidden="1">#REF!</definedName>
    <definedName name="BO3D344CA86F824CC58E2074DCE334FF25" hidden="1">#REF!</definedName>
    <definedName name="BO3D4564B23F3B4C9895009145888A42D0" localSheetId="19" hidden="1">#REF!</definedName>
    <definedName name="BO3D4564B23F3B4C9895009145888A42D0" hidden="1">#REF!</definedName>
    <definedName name="BO3D49C3ACBF084CF2854C8BDB4F4D4739" localSheetId="19" hidden="1">#REF!</definedName>
    <definedName name="BO3D49C3ACBF084CF2854C8BDB4F4D4739" hidden="1">#REF!</definedName>
    <definedName name="BO3D4DADB8C3B3486BB54ED2DD9C4828A9" hidden="1">#REF!</definedName>
    <definedName name="BO3D58F6B200714A04B8FB8517E9A5ABBD" hidden="1">#REF!</definedName>
    <definedName name="BO3D5A94F872944439AEFDA585DD8D96C0" hidden="1">#REF!</definedName>
    <definedName name="BO3D63A776BB8B413697ACFD0792A79F25" hidden="1">#REF!</definedName>
    <definedName name="BO3D8149A4C7DD46C098821ABD82FCCBFC" hidden="1">#REF!</definedName>
    <definedName name="BO3DC117E13B3C42B9907D611763187DDF" hidden="1">#REF!</definedName>
    <definedName name="BO3DD455DA9C3F4985830B274EB82D6985" hidden="1">#REF!</definedName>
    <definedName name="BO3DD8925F4ED1403BA08078768C0A4C45" hidden="1">#REF!</definedName>
    <definedName name="BO3DF299FE9B5B44C7963D1B09FF3DB4A1" hidden="1">#REF!</definedName>
    <definedName name="BO3DFD3150EBD24A179876FCA23FC32956" hidden="1">#REF!</definedName>
    <definedName name="BO3DFEB735DF724D6A8195AAA7B2170B35" hidden="1">#REF!</definedName>
    <definedName name="BO3E07E937F13046F48C23FB837C43BEC3" hidden="1">#REF!</definedName>
    <definedName name="BO3E0B648F64D242B6B9E0CABA98A66A26" hidden="1">#REF!</definedName>
    <definedName name="BO3E2ABB9A8F2D4DB7A7A51D906D984800" hidden="1">#REF!</definedName>
    <definedName name="BO3E3B69E4A48549E397F924DAB3FD5677" hidden="1">#REF!</definedName>
    <definedName name="BO3E44B34E81934F858FED8ABE3415A299" hidden="1">#REF!</definedName>
    <definedName name="BO3E459BCD5325438A8CB8D2C92AFA1CCA" hidden="1">#REF!</definedName>
    <definedName name="BO3E4674A939C24DFAA1C88B525C373305" localSheetId="0" hidden="1">#REF!</definedName>
    <definedName name="BO3E4674A939C24DFAA1C88B525C373305" hidden="1">#REF!</definedName>
    <definedName name="BO3E47F0D838F3454DA566A603391E2CA9" hidden="1">#REF!</definedName>
    <definedName name="BO3E58EA1F6C6B4B1EA49307682BA84A0D" hidden="1">#REF!</definedName>
    <definedName name="BO3E7FBEBF3E3B4877BA4A6DFA9A116BD1" hidden="1">#REF!</definedName>
    <definedName name="BO3EA4D71C982148B2BA47407118E2D06A" hidden="1">#REF!</definedName>
    <definedName name="BO3EB98F7D879348158884714BB62D2C9B" localSheetId="0" hidden="1">#REF!</definedName>
    <definedName name="BO3EB98F7D879348158884714BB62D2C9B" hidden="1">#REF!</definedName>
    <definedName name="BO3EDDDE35F2BC4BF9A8EAD3D01D0AFA69" hidden="1">#REF!</definedName>
    <definedName name="BO3EEDD1275B594EE6931BB2B423647F40" hidden="1">#REF!</definedName>
    <definedName name="BO3F00F2E605A84C248AEFDEF964BF8003" hidden="1">#REF!</definedName>
    <definedName name="BO3F0398545889487D954D70C6205F57CF" localSheetId="0" hidden="1">#REF!</definedName>
    <definedName name="BO3F0398545889487D954D70C6205F57CF" hidden="1">#REF!</definedName>
    <definedName name="BO3F1562F088B64257BDECA4996A9FB66B" hidden="1">#REF!</definedName>
    <definedName name="BO3F3294E57B9647968D10CFA39A0D80ED" hidden="1">#REF!</definedName>
    <definedName name="BO3F4B598DFBCE4609B65057CE90121278" hidden="1">#REF!</definedName>
    <definedName name="BO3F698B30FA064BED80373131F8DA772C" hidden="1">#REF!</definedName>
    <definedName name="BO3F8A8F5552A148359E8D094469D72F7B" hidden="1">#REF!</definedName>
    <definedName name="BO3F9E4F72F7344C8797FE289DFD0BB660" hidden="1">#REF!</definedName>
    <definedName name="BO3FA34D64D5DD4492A3C440A2EB0A2226" hidden="1">#REF!</definedName>
    <definedName name="BO3FA6B2DD0EBE48EBAE25B1625634C636" hidden="1">#REF!</definedName>
    <definedName name="BO3FA804A2DEEC44DF99E6D77CD74316FA" hidden="1">#REF!</definedName>
    <definedName name="BO3FE2E13F4E574FA6AD7AABFC17EF909A" hidden="1">#REF!</definedName>
    <definedName name="BO3FE97BDF42F4430989912E426BBA6502" hidden="1">#REF!</definedName>
    <definedName name="BO3FF06A3D405D4AFEBD23C74161F7F412" hidden="1">#REF!</definedName>
    <definedName name="BO3FFE516B40344851A14862AFC49D6E66" hidden="1">#REF!</definedName>
    <definedName name="BO401E6D3F698C4F018BDA573568ADC4E6" hidden="1">#REF!</definedName>
    <definedName name="BO40245ECD8B79440BBC14C8DF1C0BF8B2" hidden="1">#REF!</definedName>
    <definedName name="BO403079319B0C43EEB6940DB9EBC384AB" hidden="1">#REF!</definedName>
    <definedName name="BO40355E13A4AF4311A062DC0DC188997A" hidden="1">#REF!</definedName>
    <definedName name="BO4057EC314CEC47798B0627DC202DE337" localSheetId="19" hidden="1">#REF!</definedName>
    <definedName name="BO4057EC314CEC47798B0627DC202DE337" localSheetId="17" hidden="1">#REF!</definedName>
    <definedName name="BO4057EC314CEC47798B0627DC202DE337" localSheetId="16" hidden="1">#REF!</definedName>
    <definedName name="BO4057EC314CEC47798B0627DC202DE337" localSheetId="0" hidden="1">#REF!</definedName>
    <definedName name="BO4057EC314CEC47798B0627DC202DE337" hidden="1">#REF!</definedName>
    <definedName name="BO406956B8DA1449F7A85FCAF9D714DC11" localSheetId="19" hidden="1">#REF!</definedName>
    <definedName name="BO406956B8DA1449F7A85FCAF9D714DC11" hidden="1">#REF!</definedName>
    <definedName name="BO406B5E0DD44D489B88870815BE1210AE" hidden="1">#REF!</definedName>
    <definedName name="BO40A83F555A3A46FC8D7622D2461C15B6" localSheetId="19" hidden="1">#REF!</definedName>
    <definedName name="BO40A83F555A3A46FC8D7622D2461C15B6" hidden="1">#REF!</definedName>
    <definedName name="BO40B0DAC65A66497B994FCA747A9D2A39" localSheetId="19" hidden="1">#REF!</definedName>
    <definedName name="BO40B0DAC65A66497B994FCA747A9D2A39" hidden="1">#REF!</definedName>
    <definedName name="BO40C63385871F435599B49F3844E13CC2" hidden="1">#REF!</definedName>
    <definedName name="BO40C86DE5C5854E9FA416FC598691D107" localSheetId="19" hidden="1">#REF!</definedName>
    <definedName name="BO40C86DE5C5854E9FA416FC598691D107" hidden="1">#REF!</definedName>
    <definedName name="BO40DBB652AFEC435CBECB93AC0C44ADAB" localSheetId="19" hidden="1">#REF!</definedName>
    <definedName name="BO40DBB652AFEC435CBECB93AC0C44ADAB" hidden="1">#REF!</definedName>
    <definedName name="BO40E48E25225B4A02828BB2163C89438D" localSheetId="19" hidden="1">#REF!</definedName>
    <definedName name="BO40E48E25225B4A02828BB2163C89438D" hidden="1">#REF!</definedName>
    <definedName name="BO410312A8086944CA8381547B55028E0E" hidden="1">#REF!</definedName>
    <definedName name="BO41031EE5E6A248E8BA41187F37ABEDC4" hidden="1">#REF!</definedName>
    <definedName name="BO411C13859B9846DD940DC0A353B24BE7" hidden="1">#REF!</definedName>
    <definedName name="BO41243F0247BF4C158DDAA73055D584C2" hidden="1">#REF!</definedName>
    <definedName name="BO41260E467C6A4B66B7BFDF929CD17EED" hidden="1">#REF!</definedName>
    <definedName name="BO4135D03543BD40A08EB3B933328A7109" hidden="1">#REF!</definedName>
    <definedName name="BO415E58E2EDC64710A19A5560EF454110" hidden="1">#REF!</definedName>
    <definedName name="BO41616448539148F68A11325B0B832164" hidden="1">#REF!</definedName>
    <definedName name="BO41676043571047D0A758DC87F4D8C2A4" hidden="1">#REF!</definedName>
    <definedName name="BO4169C83E21A04810A6025B377B6CE576" hidden="1">#REF!</definedName>
    <definedName name="BO41736F10648940F7980E8A794564F6D4" hidden="1">#REF!</definedName>
    <definedName name="BO417ED596DE2C416FBDA6BD1547497DF5" hidden="1">#REF!</definedName>
    <definedName name="BO418270B3A37648588D932CCCDECD1D57" hidden="1">#REF!</definedName>
    <definedName name="BO41BB107A914849ABAE3078D2C7A0D711" hidden="1">#REF!</definedName>
    <definedName name="BO41C9F9AFBDC248DF84A970BBB0C13F07" hidden="1">#REF!</definedName>
    <definedName name="BO41D812429BE0472984006118F1FD8940" hidden="1">#REF!</definedName>
    <definedName name="BO41DD20B575EE48A98BE33181A6371F62" hidden="1">#REF!</definedName>
    <definedName name="BO41FF1036DC0E4DA69C38C814641389B3" hidden="1">#REF!</definedName>
    <definedName name="BO41FF61B766784424AEC7FF81791873A4" hidden="1">#REF!</definedName>
    <definedName name="BO420EE246BD9A4484A3CEE9E910F48F96" hidden="1">#REF!</definedName>
    <definedName name="BO4217883C6C8A412D9F87DEAB2DD56119" hidden="1">#REF!</definedName>
    <definedName name="BO421FECEE45954080B884507B26A35D8B" hidden="1">#REF!</definedName>
    <definedName name="BO4221A85BBAE74BFE98901247F57B8632" hidden="1">#REF!</definedName>
    <definedName name="BO42410C79967D49DA9246424E9F8E187C" hidden="1">#REF!</definedName>
    <definedName name="BO4273FC1195AE428CB0D860732542EB6B" hidden="1">#REF!</definedName>
    <definedName name="BO429FEAEDBFA547BF85025B1F1844D466" hidden="1">#REF!</definedName>
    <definedName name="BO42A0B3431CAC44BA97E83B69B05F5E78" localSheetId="0" hidden="1">#REF!</definedName>
    <definedName name="BO42A0B3431CAC44BA97E83B69B05F5E78" hidden="1">#REF!</definedName>
    <definedName name="BO42A5BD996C7D408782243AC130FD2D1D" hidden="1">#REF!</definedName>
    <definedName name="BO42AB2BC2CCE848C8AC443E2B750DB14A" hidden="1">#REF!</definedName>
    <definedName name="BO42C24C62919C4F06911501D27330F51B" hidden="1">#REF!</definedName>
    <definedName name="BO42C7102A3C9549A7A1E004531E8189D3" hidden="1">#REF!</definedName>
    <definedName name="BO42D81867CEB44392820AB3E06D5C5875" hidden="1">#REF!</definedName>
    <definedName name="BO42DB59B560DD480797F4E5A255CE0336" hidden="1">#REF!</definedName>
    <definedName name="BO42DE0767E9894AD0ADEB4EE728EC3A14" hidden="1">#REF!</definedName>
    <definedName name="BO42E106C3D4A4413983C2F6ABB79F5A3C" hidden="1">#REF!</definedName>
    <definedName name="BO42F344B5F6214CA8BB1AE642166F8254" hidden="1">#REF!</definedName>
    <definedName name="BO431F7CF865994F508B75F0C14E72E755" hidden="1">#REF!</definedName>
    <definedName name="BO4320DAEC9A57472595ADE0FCF8777C35" hidden="1">#REF!</definedName>
    <definedName name="BO4325C4CE5A6A40EDB239CE3FEA93D616" localSheetId="19" hidden="1">#REF!</definedName>
    <definedName name="BO4325C4CE5A6A40EDB239CE3FEA93D616" localSheetId="17" hidden="1">#REF!</definedName>
    <definedName name="BO4325C4CE5A6A40EDB239CE3FEA93D616" localSheetId="16" hidden="1">#REF!</definedName>
    <definedName name="BO4325C4CE5A6A40EDB239CE3FEA93D616" localSheetId="0" hidden="1">#REF!</definedName>
    <definedName name="BO4325C4CE5A6A40EDB239CE3FEA93D616" hidden="1">#REF!</definedName>
    <definedName name="BO433499B555AB4935A23F3FB59353D2EE" localSheetId="19" hidden="1">#REF!</definedName>
    <definedName name="BO433499B555AB4935A23F3FB59353D2EE" hidden="1">#REF!</definedName>
    <definedName name="BO4335FDB3189549F5BF6D0B206D64D24B" hidden="1">#REF!</definedName>
    <definedName name="BO434317F8DA9741658242E88E107EFF2F" localSheetId="19" hidden="1">#REF!</definedName>
    <definedName name="BO434317F8DA9741658242E88E107EFF2F" hidden="1">#REF!</definedName>
    <definedName name="BO435DD626F933429CBF3601013675993A" localSheetId="0" hidden="1">#REF!</definedName>
    <definedName name="BO435DD626F933429CBF3601013675993A" hidden="1">#REF!</definedName>
    <definedName name="BO43641DD769414698AF63B91F89C2CE66" localSheetId="19" hidden="1">#REF!</definedName>
    <definedName name="BO43641DD769414698AF63B91F89C2CE66" hidden="1">#REF!</definedName>
    <definedName name="BO437340D478E246C384AB3FC8B836891C" hidden="1">#REF!</definedName>
    <definedName name="BO437B6247218446FC90C69DA42EF2740F" hidden="1">#REF!</definedName>
    <definedName name="BO43B5E94059604478947C29F18B21D8D7" hidden="1">#REF!</definedName>
    <definedName name="BO43BB16D693FD4B14A412C62D211E4945" hidden="1">#REF!</definedName>
    <definedName name="BO43C6ED75220C443CB4A3CB0484EC60D0" hidden="1">#REF!</definedName>
    <definedName name="BO43DD2C399C0A4D70AB69F950604099C5" hidden="1">#REF!</definedName>
    <definedName name="BO43EB85519579432D96861AA14F27E482" hidden="1">#REF!</definedName>
    <definedName name="BO43FF37EA3FEC470BAD34B6B7B9FF9C29" hidden="1">#REF!</definedName>
    <definedName name="BO4405FE650B77473191B594E32962A972" hidden="1">#REF!</definedName>
    <definedName name="BO440EEAD675174955BD846EE77A000DA5" hidden="1">#REF!</definedName>
    <definedName name="BO442358FA8333417E864723C79749E79D" hidden="1">#REF!</definedName>
    <definedName name="BO442BBCA5D45646AD90365043AA617937" hidden="1">#REF!</definedName>
    <definedName name="BO44305DEC1291483A9BF50984E7D8088F" hidden="1">#REF!</definedName>
    <definedName name="BO4448F3777E804A28B9FE5DE6398EF8E9" hidden="1">#REF!</definedName>
    <definedName name="BO44650C66E1F2450F8F6D26CFA87EFD2F" hidden="1">#REF!</definedName>
    <definedName name="BO447862D0784D4CB6A29406F28A1DF6DF" hidden="1">#REF!</definedName>
    <definedName name="BO44794421BDF649C2A479F6EC511746E4" hidden="1">#REF!</definedName>
    <definedName name="BO4483061E9B2A4171B99EC0E776EDF54F" hidden="1">#REF!</definedName>
    <definedName name="BO44856DBA988C4E0E879D3156A5E9A508" hidden="1">#REF!</definedName>
    <definedName name="BO448A7EE0DCBB4BDF9A056D395A4E5D46" hidden="1">#REF!</definedName>
    <definedName name="BO44966D833E7B447CB1EEF7669223CAB0" hidden="1">#REF!</definedName>
    <definedName name="BO44AE8484FFA742C4B46C37615EE6FD7A" hidden="1">#REF!</definedName>
    <definedName name="BO44C317D2FCB94123ACD72C772F41D43B" hidden="1">#REF!</definedName>
    <definedName name="BO44C5C84E7EC247B397DE1BAB4E58E2D5" hidden="1">#REF!</definedName>
    <definedName name="BO44CD97FFE3F348C4964C90E9ACD6D609" hidden="1">#REF!</definedName>
    <definedName name="BO44D1CF2949C64A60A739B2A441AD051B" hidden="1">#REF!</definedName>
    <definedName name="BO44D4229713E3428698EACDF7F9B51DFC" localSheetId="0" hidden="1">#REF!</definedName>
    <definedName name="BO44D4229713E3428698EACDF7F9B51DFC" hidden="1">#REF!</definedName>
    <definedName name="BO44DA8E66CD4940489F111E91BC74453C" localSheetId="0" hidden="1">#REF!</definedName>
    <definedName name="BO44DA8E66CD4940489F111E91BC74453C" hidden="1">#REF!</definedName>
    <definedName name="BO450BF2E58EA947E1859F4E314D70B8FD" hidden="1">#REF!</definedName>
    <definedName name="BO4517FCA32061410786FEDB1D7C97D930" hidden="1">#REF!</definedName>
    <definedName name="BO453E695211A44670A7D5BD823FFE8B9F" hidden="1">#REF!</definedName>
    <definedName name="BO454B0919734547149C52E9C479EA789E" hidden="1">#REF!</definedName>
    <definedName name="BO454BFF91FD534BF88883176101908687" localSheetId="0" hidden="1">#REF!</definedName>
    <definedName name="BO454BFF91FD534BF88883176101908687" hidden="1">#REF!</definedName>
    <definedName name="BO454FCE682D15476BA296B3D94BCB2BFB" hidden="1">#REF!</definedName>
    <definedName name="BO4559A96E8A974B1DAC918F8F2EB94EF9" hidden="1">#REF!</definedName>
    <definedName name="BO45804B962C68497694DCF5D3FE1DA2A4" hidden="1">#REF!</definedName>
    <definedName name="BO45878D15BC764FF3AB65C7517F4B4468" hidden="1">#REF!</definedName>
    <definedName name="BO4589A3998667433AB12346FFCE80C594" hidden="1">#REF!</definedName>
    <definedName name="BO45904099936743BABF24BA42E132C38D" hidden="1">#REF!</definedName>
    <definedName name="BO45928791D89146CFA303388DFBD1C736" hidden="1">#REF!</definedName>
    <definedName name="BO45B21A31A07443E493B4B0CE970B67BE" hidden="1">#REF!</definedName>
    <definedName name="BO45D0085A87D04401B4F9F611A1910640" hidden="1">#REF!</definedName>
    <definedName name="BO45F6FE83A2134871849A67ECDF7C40C3" hidden="1">#REF!</definedName>
    <definedName name="BO461ADB48F2164CC09A68460175FC630C" hidden="1">#REF!</definedName>
    <definedName name="BO463661CF73734FB0A40B7FB6F9FB14E9" hidden="1">#REF!</definedName>
    <definedName name="BO4640BA9D61FA4EFF91C323AFF3CDD0AF" hidden="1">#REF!</definedName>
    <definedName name="BO4654F35AE4A94B88914D5564F493E506" localSheetId="19" hidden="1">#REF!</definedName>
    <definedName name="BO4654F35AE4A94B88914D5564F493E506" hidden="1">#REF!</definedName>
    <definedName name="BO469232BE89F143549B8E870E500AC925" localSheetId="19" hidden="1">#REF!</definedName>
    <definedName name="BO469232BE89F143549B8E870E500AC925" hidden="1">#REF!</definedName>
    <definedName name="BO46CE713E74794E9F8F0DAAA6B64AA6A0" localSheetId="19" hidden="1">#REF!</definedName>
    <definedName name="BO46CE713E74794E9F8F0DAAA6B64AA6A0" hidden="1">#REF!</definedName>
    <definedName name="BO46DBEA407B254EC3A7F2F74C140332A7" hidden="1">#REF!</definedName>
    <definedName name="BO46E4971BDD314D19AFF57EF1186E0498" hidden="1">#REF!</definedName>
    <definedName name="BO46EA610EBFC643F5B313EF854D068321" hidden="1">#REF!</definedName>
    <definedName name="BO470BEB276B644DD69D23B9E0261E2A43" hidden="1">#REF!</definedName>
    <definedName name="BO4711256397AA4016B645A39EED010AEC" hidden="1">#REF!</definedName>
    <definedName name="BO472FDF9D1E3B4E9991920C454290CCB8" hidden="1">#REF!</definedName>
    <definedName name="BO47305FE1425C42EE8297FD2C4DE5D7DC" hidden="1">#REF!</definedName>
    <definedName name="BO474B274A10974507BC20B22971C89927" hidden="1">#REF!</definedName>
    <definedName name="BO47503073D5464DFA9E49AAF712123CB8" hidden="1">#REF!</definedName>
    <definedName name="BO4765F1B9752F4104B13E2D2D8439107F" hidden="1">#REF!</definedName>
    <definedName name="BO47738B1418294B9889FC0348BEC8078D" hidden="1">#REF!</definedName>
    <definedName name="BO477AF323BBAF4D949363F8CF4B007300" hidden="1">#REF!</definedName>
    <definedName name="BO4792AAFA02C24ED6AA0BB01C79C4D53D" hidden="1">#REF!</definedName>
    <definedName name="BO47B81A3C714044DBAE4F550DA61320B4" hidden="1">#REF!</definedName>
    <definedName name="BO47CB1926C4224D5191C8B45468721815" hidden="1">#REF!</definedName>
    <definedName name="BO47CF2416E1E4433CB14DF1CD9BB47325" hidden="1">#REF!</definedName>
    <definedName name="BO47D208B24F444CEC9765F7A1992B8C86" hidden="1">#REF!</definedName>
    <definedName name="BO47F43F7C60F64E7C8F5511C18A7D9150" hidden="1">#REF!</definedName>
    <definedName name="BO47FE1908C88F4900971BC7AD61476814" localSheetId="0" hidden="1">#REF!</definedName>
    <definedName name="BO47FE1908C88F4900971BC7AD61476814" hidden="1">#REF!</definedName>
    <definedName name="BO4804DD0A23C449CB93E1E1206BC6D76E" hidden="1">#REF!</definedName>
    <definedName name="BO4811BB6D363246B4B8C029A31B50EC37" hidden="1">#REF!</definedName>
    <definedName name="BO48158C876A054053A8BF1B1066B5769F" hidden="1">#REF!</definedName>
    <definedName name="BO481EEF2746434CA3955011739E810936" hidden="1">#REF!</definedName>
    <definedName name="BO4831E7C9F1E24C75885AEE45966CF51F" hidden="1">#REF!</definedName>
    <definedName name="BO4848436D292F4BCEA9EC60F4FC29E337" hidden="1">#REF!</definedName>
    <definedName name="BO484DA2D43C574948877D69CEA2096392" hidden="1">#REF!</definedName>
    <definedName name="BO4854E1474B1D46A19A781B3BFD329D0A" hidden="1">#REF!</definedName>
    <definedName name="BO48625DD0CD294A78BC0FD2353D172185" hidden="1">#REF!</definedName>
    <definedName name="BO4864DAE644064F4C863015857F2EB9B0" hidden="1">#REF!</definedName>
    <definedName name="BO4874FCDB87824222B8F51298606DB3AA" hidden="1">#REF!</definedName>
    <definedName name="BO487D47B103CC4E238C8EFE10B92F2135" hidden="1">#REF!</definedName>
    <definedName name="BO48835453620245AEB7B610E2C50EAB3D" hidden="1">#REF!</definedName>
    <definedName name="BO4887C41B3A3D4467937C836F4CF3AEDD" hidden="1">#REF!</definedName>
    <definedName name="BO488FBC168F184AF8846C0D796230044B" hidden="1">#REF!</definedName>
    <definedName name="BO48B69C9C3A4A4DA2AFD812AE32ED98F2" hidden="1">#REF!</definedName>
    <definedName name="BO48BFEE7784694DD1BD00F205B77FB95D" hidden="1">#REF!</definedName>
    <definedName name="BO48D151814232468CBC2887DCAC36C30D" hidden="1">#REF!</definedName>
    <definedName name="BO48D7E34863BE4993AB520DB7520B5A44" hidden="1">#REF!</definedName>
    <definedName name="BO48EBA3B837A6434EA0A818AEF37DBEF6" hidden="1">#REF!</definedName>
    <definedName name="BO48EE5418E8DD4622BB78F4DF1C2A142A" localSheetId="0" hidden="1">#REF!</definedName>
    <definedName name="BO48EE5418E8DD4622BB78F4DF1C2A142A" hidden="1">#REF!</definedName>
    <definedName name="BO4916C9E82339496E9E8B2313A3C7B604" hidden="1">#REF!</definedName>
    <definedName name="BO4917F57A689A4DAB833B3984737BB84B" hidden="1">#REF!</definedName>
    <definedName name="BO491DF1B87A35419FB7FA4840BFC287E4" hidden="1">#REF!</definedName>
    <definedName name="BO492FF71352564A0B906D969350494321" hidden="1">#REF!</definedName>
    <definedName name="BO49562CCAA6134CE4BD6EA3F56225B806" hidden="1">#REF!</definedName>
    <definedName name="BO495F8EDE280E496EA6BFC9579129817E" hidden="1">#REF!</definedName>
    <definedName name="BO496A271603F746FD8768E3BE7C35AC8B" hidden="1">#REF!</definedName>
    <definedName name="BO4989BD6C49D9472F9577212E5508BA42" hidden="1">#REF!</definedName>
    <definedName name="BO49A6D95CCEA64D59993EA0E2F6D1B481" hidden="1">#REF!</definedName>
    <definedName name="BO49BE17222F1C4BB58D35D46E4E2F888A" hidden="1">#REF!</definedName>
    <definedName name="BO49BE7643709D4E51B4CE6E9827246CC0" hidden="1">#REF!</definedName>
    <definedName name="BO49C03189CFB64DD2ABF19BD409F593CB" hidden="1">#REF!</definedName>
    <definedName name="BO49DCD65C43EB4DFCA8847B0CC8D9697F" hidden="1">#REF!</definedName>
    <definedName name="BO4A28F013D07F4826B45917F0DAC8318B" hidden="1">#REF!</definedName>
    <definedName name="BO4A305139E4E54B8A90896F56C75B8915" hidden="1">#REF!</definedName>
    <definedName name="BO4A3DBBE544E8425CA26337B568D90565" hidden="1">#REF!</definedName>
    <definedName name="BO4A3EA82712D4443FBE70BEF91D9E21B5" hidden="1">#REF!</definedName>
    <definedName name="BO4A47E059A2E64E29805369062AC0FA3B" hidden="1">#REF!</definedName>
    <definedName name="BO4A648412D7AD41F39C281FF6AACFFB1C" localSheetId="0" hidden="1">#REF!</definedName>
    <definedName name="BO4A648412D7AD41F39C281FF6AACFFB1C" hidden="1">#REF!</definedName>
    <definedName name="BO4A6CA9DE3CAC47E5838DF623704141E8" hidden="1">#REF!</definedName>
    <definedName name="BO4A70980CD8584D6A87A415B79DB75135" hidden="1">#REF!</definedName>
    <definedName name="BO4A7EDF1F721E44818AAF14D4EE421965" hidden="1">#REF!</definedName>
    <definedName name="BO4A7F68E8A67444FEAA4814D4E59CF9B5" hidden="1">#REF!</definedName>
    <definedName name="BO4A97231BDEE843AD9E673C72C89CD017" hidden="1">#REF!</definedName>
    <definedName name="BO4AAE3B29CE214B3288C1C3E46EDEE779" hidden="1">#REF!</definedName>
    <definedName name="BO4AAF3ED43D1F4BA0A617F05B5FA98022" localSheetId="19" hidden="1">#REF!</definedName>
    <definedName name="BO4AAF3ED43D1F4BA0A617F05B5FA98022" localSheetId="17" hidden="1">#REF!</definedName>
    <definedName name="BO4AAF3ED43D1F4BA0A617F05B5FA98022" localSheetId="16" hidden="1">#REF!</definedName>
    <definedName name="BO4AAF3ED43D1F4BA0A617F05B5FA98022" localSheetId="0" hidden="1">#REF!</definedName>
    <definedName name="BO4AAF3ED43D1F4BA0A617F05B5FA98022" hidden="1">#REF!</definedName>
    <definedName name="BO4ABD4D97307B4665ADA92858FAEF49D4" hidden="1">#REF!</definedName>
    <definedName name="BO4AD6EA5278B146B49BB6298E4865E4B4" localSheetId="19" hidden="1">#REF!</definedName>
    <definedName name="BO4AD6EA5278B146B49BB6298E4865E4B4" hidden="1">#REF!</definedName>
    <definedName name="BO4B55FBE7704D4E8ABFBBA6B9FCFCCE0B" hidden="1">#REF!</definedName>
    <definedName name="BO4B600A1E72F94C77B9817B555BEAFCFC" localSheetId="19" hidden="1">#REF!</definedName>
    <definedName name="BO4B600A1E72F94C77B9817B555BEAFCFC" hidden="1">#REF!</definedName>
    <definedName name="BO4B85FA2CA3EB4164B387DE75A013145C" localSheetId="19" hidden="1">#REF!</definedName>
    <definedName name="BO4B85FA2CA3EB4164B387DE75A013145C" hidden="1">#REF!</definedName>
    <definedName name="BO4B9082ADEF134F52A343B2776FB647AC" hidden="1">#REF!</definedName>
    <definedName name="BO4B9541F852604A37ABEF98A3DF88713F" hidden="1">#REF!</definedName>
    <definedName name="BO4B9820C141B1499BB7BD6CD1C5A977AA" hidden="1">#REF!</definedName>
    <definedName name="BO4BB9A2BC1129469286DE1F8ABA253435" hidden="1">#REF!</definedName>
    <definedName name="BO4BBF67B692A048F4AD993CFF0F18B8CF" hidden="1">#REF!</definedName>
    <definedName name="BO4BC8086F4AEF4C3C9334AF9706BACA0B" hidden="1">#REF!</definedName>
    <definedName name="BO4BD17015B7194A9D87BC14DAC5F8D21B" hidden="1">#REF!</definedName>
    <definedName name="BO4BD38689778A48EBBEEC8F6135335B1E" hidden="1">#REF!</definedName>
    <definedName name="BO4BE4F8B0149843BEA0DE682311914928" hidden="1">#REF!</definedName>
    <definedName name="BO4BFE0CC99A3944368A42CB17D02A49DD" hidden="1">#REF!</definedName>
    <definedName name="BO4C0243B70A9541D291A1FBB0DE639578" hidden="1">#REF!</definedName>
    <definedName name="BO4C18F56268464DE2B1FD9FFC8DC75C4A" hidden="1">#REF!</definedName>
    <definedName name="BO4C1CD1D203F04562A4E31D080D642AB1" hidden="1">#REF!</definedName>
    <definedName name="BO4C270054B24B409CBCB5EFD94CEFD51A" hidden="1">#REF!</definedName>
    <definedName name="BO4C2931E343344998B228A10FB6A6255F" hidden="1">#REF!</definedName>
    <definedName name="BO4C322C3F08A04888A840CDEC0E0EEECC" localSheetId="19" hidden="1">#REF!</definedName>
    <definedName name="BO4C322C3F08A04888A840CDEC0E0EEECC" hidden="1">#REF!</definedName>
    <definedName name="BO4C3F2B01E1944D59BEB55C5175EBAEA9" localSheetId="19" hidden="1">#REF!</definedName>
    <definedName name="BO4C3F2B01E1944D59BEB55C5175EBAEA9" hidden="1">#REF!</definedName>
    <definedName name="BO4C43050B90E04C87B55DD5F46779E3E5" hidden="1">#REF!</definedName>
    <definedName name="BO4C49BA149189441D82286AD70F0DBFBA" hidden="1">#REF!</definedName>
    <definedName name="BO4C59317BCB434D4AAB8264AC52E949F2" localSheetId="19" hidden="1">#REF!</definedName>
    <definedName name="BO4C59317BCB434D4AAB8264AC52E949F2" hidden="1">#REF!</definedName>
    <definedName name="BO4C748FEDC50D4D05BF6C3AE45DF27C96" hidden="1">#REF!</definedName>
    <definedName name="BO4C74A53862CA458B84FB13899C4C27A0" hidden="1">#REF!</definedName>
    <definedName name="BO4C764C5A90244445872E36779DE6C2AB" hidden="1">#REF!</definedName>
    <definedName name="BO4C7FCC50D77946A2BCAB6BEAEF47F94E" hidden="1">#REF!</definedName>
    <definedName name="BO4C83A188953648E1A45C60CAD52D495C" hidden="1">#REF!</definedName>
    <definedName name="BO4CA027B4B11C4E88BEA7D5AB0FBFE55C" localSheetId="0" hidden="1">#REF!</definedName>
    <definedName name="BO4CA027B4B11C4E88BEA7D5AB0FBFE55C" hidden="1">#REF!</definedName>
    <definedName name="BO4CABAE3124EC4EA3BBD9ACA318D3884A" hidden="1">#REF!</definedName>
    <definedName name="BO4CBA748CA1904ABEAC4916C51F3632CD" hidden="1">#REF!</definedName>
    <definedName name="BO4CC413BA91B24160B10C346B184D4378" hidden="1">#REF!</definedName>
    <definedName name="BO4CD39991FB7D4B3EA474B7C8CAB5921A" hidden="1">#REF!</definedName>
    <definedName name="BO4CD80EE9E82D4A789B5EA3447CD850B6" hidden="1">#REF!</definedName>
    <definedName name="BO4CF4185D197F40448CE36FEDF9D760A5" localSheetId="19" hidden="1">#REF!</definedName>
    <definedName name="BO4CF4185D197F40448CE36FEDF9D760A5" hidden="1">#REF!</definedName>
    <definedName name="BO4CF7712420B0467CA6C396B58471C17C" localSheetId="19" hidden="1">#REF!</definedName>
    <definedName name="BO4CF7712420B0467CA6C396B58471C17C" hidden="1">#REF!</definedName>
    <definedName name="BO4CFE4749AA3E4E43BC1AC4E546D31AFE" localSheetId="0" hidden="1">#REF!</definedName>
    <definedName name="BO4CFE4749AA3E4E43BC1AC4E546D31AFE" hidden="1">#REF!</definedName>
    <definedName name="BO4D111DFC879A4267A8F215A9F3EE7545" hidden="1">#REF!</definedName>
    <definedName name="BO4D176891D0D447959B2CE9E30A490257" localSheetId="19" hidden="1">#REF!</definedName>
    <definedName name="BO4D176891D0D447959B2CE9E30A490257" hidden="1">#REF!</definedName>
    <definedName name="BO4D217C14FE744B10921607668507E5E5" hidden="1">#REF!</definedName>
    <definedName name="BO4D312C5249F84A419336714CC3247A5D" hidden="1">#REF!</definedName>
    <definedName name="BO4D3DB98A61DE49538E9508F8DA930509" hidden="1">#REF!</definedName>
    <definedName name="BO4D4B68E0EB674E5A8741358C839FECA5" hidden="1">#REF!</definedName>
    <definedName name="BO4D4DDFF07BD043B78E96FC9DF7827C31" hidden="1">#REF!</definedName>
    <definedName name="BO4D5CBBC8C3334B4889FEFA7DB9C0B2B3" hidden="1">#REF!</definedName>
    <definedName name="BO4D622B63467C42F99F1CF3912C0F4402" hidden="1">#REF!</definedName>
    <definedName name="BO4D7EF8973A5442E4BB251E072767DEA7" hidden="1">#REF!</definedName>
    <definedName name="BO4D80DEACB63F40C8B074073E6B1CCF17" hidden="1">#REF!</definedName>
    <definedName name="BO4D95CA0E2A4B43CA8A504EE9704A811B" hidden="1">#REF!</definedName>
    <definedName name="BO4DA1003C33144689ACDCC88DCAD76CEC" hidden="1">#REF!</definedName>
    <definedName name="BO4DA2550066EC4DC9A10AB9D177E0377D" hidden="1">#REF!</definedName>
    <definedName name="BO4DB231ECD89749BBB61C8672C325C9B6" hidden="1">#REF!</definedName>
    <definedName name="BO4DB260A6004845549622728FD5CF77DF" hidden="1">#REF!</definedName>
    <definedName name="BO4DD314D665044619A83BDBBF98520D3E" hidden="1">#REF!</definedName>
    <definedName name="BO4DD3E06B30D0453591537146FB44B655" hidden="1">#REF!</definedName>
    <definedName name="BO4DD73151A5FB4ADD9BDF74C7632D38D9" hidden="1">#REF!</definedName>
    <definedName name="BO4DDB1BA95BC64F86A40A7B2E257A35E3" hidden="1">#REF!</definedName>
    <definedName name="BO4DF0AF32BA4041D98D60CE58B013B4E7" hidden="1">#REF!</definedName>
    <definedName name="BO4DF2AB7750BF42EB9D57BA4D725243B3" localSheetId="0" hidden="1">#REF!</definedName>
    <definedName name="BO4DF2AB7750BF42EB9D57BA4D725243B3" hidden="1">#REF!</definedName>
    <definedName name="BO4DFB7B7FA8F84E68883B0A3A73557F62" hidden="1">#REF!</definedName>
    <definedName name="BO4E01D32940D4421789A79F65FBE5B853" hidden="1">#REF!</definedName>
    <definedName name="BO4E224232AAA9422ABBADA09C17231477" hidden="1">#REF!</definedName>
    <definedName name="BO4E5A5B2226B446818FD3052673DBE06E" hidden="1">#REF!</definedName>
    <definedName name="BO4EABBA73A2DA454BA953C9AE702A13FB" localSheetId="0" hidden="1">#REF!</definedName>
    <definedName name="BO4EABBA73A2DA454BA953C9AE702A13FB" hidden="1">#REF!</definedName>
    <definedName name="BO4EB58024FECD4AAD9C54E6C0EC901032" hidden="1">#REF!</definedName>
    <definedName name="BO4EB5FF97F4A542CFA5FBAACB4196BD8F" hidden="1">#REF!</definedName>
    <definedName name="BO4EB62A5D99B44412981CC2DBA16B65A3" hidden="1">#REF!</definedName>
    <definedName name="BO4EC7C41902974BF0A985E634282CB07E" localSheetId="0" hidden="1">#REF!</definedName>
    <definedName name="BO4EC7C41902974BF0A985E634282CB07E" hidden="1">#REF!</definedName>
    <definedName name="BO4ED0CF4E0A724C8EA740079DC90628C3" hidden="1">#REF!</definedName>
    <definedName name="BO4ED6C94AEE84498698E997DC83194ED4" hidden="1">#REF!</definedName>
    <definedName name="BO4EDAA2EA53034F5195BF4F4E9E1246E3" hidden="1">#REF!</definedName>
    <definedName name="BO4EE02845C0FE46798F58F735CDA933D5" hidden="1">#REF!</definedName>
    <definedName name="BO4F082A8E044C49F8BC480A70B601A36E" hidden="1">#REF!</definedName>
    <definedName name="BO4F0FF9C21C6E41768DF300AE990AF1DC" localSheetId="0" hidden="1">#REF!</definedName>
    <definedName name="BO4F0FF9C21C6E41768DF300AE990AF1DC" hidden="1">#REF!</definedName>
    <definedName name="BO4F174CF711D441F9848DE1A3F0E09B80" hidden="1">#REF!</definedName>
    <definedName name="BO4F1DDF5EB2F44AFAA8C5516DEF485905" hidden="1">#REF!</definedName>
    <definedName name="BO4F28111B51394391ABC9CC6B0B64372F" hidden="1">#REF!</definedName>
    <definedName name="BO4F382251407541D4B94F5AF416857C88" hidden="1">#REF!</definedName>
    <definedName name="BO4F59D60EB52644AC9849F75E566DAD76" hidden="1">#REF!</definedName>
    <definedName name="BO4F600CC4FC104082B27C8384C45C1689" hidden="1">#REF!</definedName>
    <definedName name="BO4F77A214CAB642EB9221536F5E451DF6" hidden="1">#REF!</definedName>
    <definedName name="BO4FA1B3AC851D45A28FA6115A499D0A10" hidden="1">#REF!</definedName>
    <definedName name="BO4FB15011AD8F454A8CD511C1B415323F" hidden="1">#REF!</definedName>
    <definedName name="BO4FB289186CC049ACAF17B8C85DFF71C8" hidden="1">#REF!</definedName>
    <definedName name="BO4FBDF91826A240BB846445744835ECAA" hidden="1">#REF!</definedName>
    <definedName name="BO4FE75D3F23F444EA8A91B3C77C9F2398" hidden="1">#REF!</definedName>
    <definedName name="BO500F607281384E709BC81BB8D0E05040" hidden="1">#REF!</definedName>
    <definedName name="BO5041B9A4B8C146FA8D61B1D6914A3DEC" hidden="1">#REF!</definedName>
    <definedName name="BO5044CF74C1B14DFE9C7967E1F8C74201" hidden="1">#REF!</definedName>
    <definedName name="BO504980E9F631410CBE413DD6676DD743" hidden="1">#REF!</definedName>
    <definedName name="BO504C15136FB74A77A4F09278BD552098" hidden="1">#REF!</definedName>
    <definedName name="BO5060B8055B22479FB2B032CFBC156B9A" hidden="1">#REF!</definedName>
    <definedName name="BO5066FECA22CC4BFE848A07A9D41D21D5" hidden="1">#REF!</definedName>
    <definedName name="BO5080FCBB1AFE4582AB0AEF756E02AB2A" hidden="1">#REF!</definedName>
    <definedName name="BO5080FCC582E643189FFE295E935AE5DE" hidden="1">#REF!</definedName>
    <definedName name="BO50827176D61E43EE93F18B39EFF6DF13" hidden="1">#REF!</definedName>
    <definedName name="BO50859751527B4027B87A739BAF1FB8E0" hidden="1">#REF!</definedName>
    <definedName name="BO509669C9ED7840288304BF14BF625147" hidden="1">#REF!</definedName>
    <definedName name="BO50A6D000423F4E1B9339E4FC009963E8" hidden="1">#REF!</definedName>
    <definedName name="BO50A9A9E6831241658F508DEAFE2A7553" hidden="1">#REF!</definedName>
    <definedName name="BO50BE6952315E4252BE4C2834487F1211" hidden="1">#REF!</definedName>
    <definedName name="BO50C2EEC4061B4787A85B1D811F966E44" hidden="1">#REF!</definedName>
    <definedName name="BO50C6DA095ECB4B7CA4AC4CD835A96561" hidden="1">#REF!</definedName>
    <definedName name="BO510065BD015D4F95A15752285E2AE65E" hidden="1">#REF!</definedName>
    <definedName name="BO5124F12717414DAC96ABA4A8269ECB84" hidden="1">#REF!</definedName>
    <definedName name="BO513861991D7C4A5FBB93C7EA0C759CFD" hidden="1">#REF!</definedName>
    <definedName name="BO5149FE314DC944E8A970EC95B668DE7C" hidden="1">#REF!</definedName>
    <definedName name="BO514D95FAE90F482C849C11DE38AE8DA0" hidden="1">#REF!</definedName>
    <definedName name="BO51549E3DAD0C401EA0B7175099C6B370" hidden="1">#REF!</definedName>
    <definedName name="BO517046412D50492290187FB9607D7C18" hidden="1">#REF!</definedName>
    <definedName name="BO5188834242E0421FB7501E32878E3A34" hidden="1">#REF!</definedName>
    <definedName name="BO51A8FA915C9A4F9D89273CF63EE46FE8" hidden="1">#REF!</definedName>
    <definedName name="BO51C8FC979EAE441F9F289915887365C5" hidden="1">#REF!</definedName>
    <definedName name="BO51CAB7BED6F34AAC81D276031A77B343" hidden="1">#REF!</definedName>
    <definedName name="BO51D7545D5BBF431988C5A808A9A78425" hidden="1">#REF!</definedName>
    <definedName name="BO51E8E80C42284454A7DFE690E58BDCE8" hidden="1">#REF!</definedName>
    <definedName name="BO51F5A3B3AA5A46A5A5EFF180F8EF46B5" hidden="1">#REF!</definedName>
    <definedName name="BO51F608F52D8F4C42869432170B976399" hidden="1">#REF!</definedName>
    <definedName name="BO520559A6ACD745EB89E7383B1F3D3B13" hidden="1">#REF!</definedName>
    <definedName name="BO521515863B2B48D0A1DA81523D22A0E9" hidden="1">#REF!</definedName>
    <definedName name="BO5225587466CB4E64950F3A977CD53BB5" hidden="1">#REF!</definedName>
    <definedName name="BO522BE2FBF700464AAFC7A88746B3102A" localSheetId="0" hidden="1">#REF!</definedName>
    <definedName name="BO522BE2FBF700464AAFC7A88746B3102A" hidden="1">#REF!</definedName>
    <definedName name="BO523DE52BFFDA4227A8E78C3E253F130B" hidden="1">#REF!</definedName>
    <definedName name="BO523E151E1B1A4DEDAD3390FF9E08BB41" hidden="1">#REF!</definedName>
    <definedName name="BO5260A82048CC4FADAD92DC55975D9422" hidden="1">#REF!</definedName>
    <definedName name="BO5262A0DCF2324A41BAF8DB1D4CA84E56" hidden="1">#REF!</definedName>
    <definedName name="BO526E08859F644BE480E6EA86F7851C8C" hidden="1">#REF!</definedName>
    <definedName name="BO5272CD73798D4534BCDE414B46752168" hidden="1">#REF!</definedName>
    <definedName name="BO52860BC000B441A293866777E87E949C" hidden="1">#REF!</definedName>
    <definedName name="BO528E13D4C0DB4D2F959E2E0AE4BF6A43" hidden="1">#REF!</definedName>
    <definedName name="BO529918D9CBAF4FEAA843CC9784C1B958" hidden="1">#REF!</definedName>
    <definedName name="BO52BE609CECE24F668D2E97E40E865353" hidden="1">#REF!</definedName>
    <definedName name="BO52CE692751DA48EBB514C5E4839C6C35" hidden="1">#REF!</definedName>
    <definedName name="BO52D5C0A0C34646D0A9DBF31C7B4681BE" localSheetId="0" hidden="1">#REF!</definedName>
    <definedName name="BO52D5C0A0C34646D0A9DBF31C7B4681BE" hidden="1">#REF!</definedName>
    <definedName name="BO52DF8A78A51242BE926EF8EC5F6971A7" hidden="1">#REF!</definedName>
    <definedName name="BO53012BAC33CB4AAE9E4A844D26642E0F" hidden="1">#REF!</definedName>
    <definedName name="BO53076DABED03457BA1A6CC7DE8E548B8" hidden="1">#REF!</definedName>
    <definedName name="BO531951EF37274BB4BA6B253AABF3B259" hidden="1">#REF!</definedName>
    <definedName name="BO531D49320A344064B41A5223C7F109B1" hidden="1">#REF!</definedName>
    <definedName name="BO531F40EBDFD2499781D4ACD8FBBC913E" hidden="1">#REF!</definedName>
    <definedName name="BO5325677A58DD4E678732C8AB1BFC801A" hidden="1">#REF!</definedName>
    <definedName name="BO5335F0546ACD4A6887C3CE85EDBFD24E" hidden="1">#REF!</definedName>
    <definedName name="BO533748EE339C4F6A862B18FDD81C9AA0" hidden="1">#REF!</definedName>
    <definedName name="BO53388E846AC947EB99E66A4CCDCEDD27" hidden="1">#REF!</definedName>
    <definedName name="BO534DCBC592E14F5BBA67C8914AE77CA8" hidden="1">#REF!</definedName>
    <definedName name="BO535460E4AB39414AB1F623062720C048" hidden="1">#REF!</definedName>
    <definedName name="BO537518734AB84AB49EB5AAA63CCE1585" hidden="1">#REF!</definedName>
    <definedName name="BO53795B0958F44E0282061BA77BFBA6DD" hidden="1">#REF!</definedName>
    <definedName name="BO539D9F144F84435A876FC596334AF9E3" hidden="1">#REF!</definedName>
    <definedName name="BO53A13D7951334900A0A1A872901E57A2" hidden="1">#REF!</definedName>
    <definedName name="BO53AB5D3CCB4A413EA144664C99503047" hidden="1">#REF!</definedName>
    <definedName name="BO53C1AD7020A246D19C492B988C284605" hidden="1">#REF!</definedName>
    <definedName name="BO53EB7E26F34145258939F9D27853A768" hidden="1">#REF!</definedName>
    <definedName name="BO53FC468444E242A794DB77EB7D6A0B1D" hidden="1">#REF!</definedName>
    <definedName name="BO53FD180040484DF9AD12C0F43F525431" hidden="1">#REF!</definedName>
    <definedName name="BO54170C69A5B443B9A46A563B24D7A02A" hidden="1">#REF!</definedName>
    <definedName name="BO541B429733D9464BAA0F472DC5A390A6" hidden="1">#REF!</definedName>
    <definedName name="BO5428BC2AC15245C392FAD48AC0E1D1D3" localSheetId="0" hidden="1">#REF!</definedName>
    <definedName name="BO5428BC2AC15245C392FAD48AC0E1D1D3" hidden="1">#REF!</definedName>
    <definedName name="BO54379D2A778B4EDC8D666466E7F51442" hidden="1">#REF!</definedName>
    <definedName name="BO544626CD308F402D801521FB8B2AD34C" hidden="1">#REF!</definedName>
    <definedName name="BO54519C0009494E2A9D2496EF776FBDEF" hidden="1">#REF!</definedName>
    <definedName name="BO547D617DA19944FD9F05968F08E6D309" hidden="1">#REF!</definedName>
    <definedName name="BO5480837E22434DED90AE7C00C082A9A1" hidden="1">#REF!</definedName>
    <definedName name="BO5484F71A0B8B45979B9D569008231679" hidden="1">#REF!</definedName>
    <definedName name="BO548C3CB6EEE64DC991F72FB7E54B3F0E" hidden="1">#REF!</definedName>
    <definedName name="BO54966A0B410A4295A1BBC4E266509877" hidden="1">#REF!</definedName>
    <definedName name="BO5499CDCA6C7E4DB980595814BFE113E8" hidden="1">#REF!</definedName>
    <definedName name="BO549D4B4A3783426FA7D5E53A4728900E" hidden="1">#REF!</definedName>
    <definedName name="BO549F4A437480450A867B69EE35C77253" hidden="1">#REF!</definedName>
    <definedName name="BO54BC5EA573944120A2762F060194BA1E" hidden="1">#REF!</definedName>
    <definedName name="BO54CE381202A648A6936EA80CBA642C0F" hidden="1">#REF!</definedName>
    <definedName name="BO54DB55663F334C03B8ADD851DEA5C745" hidden="1">#REF!</definedName>
    <definedName name="BO54E8BAC9CCCE44BC963133C9AE4B630A" hidden="1">#REF!</definedName>
    <definedName name="BO54F7BDCBE69647888EF1706EEA8759AF" hidden="1">#REF!</definedName>
    <definedName name="BO5507E6215F3F4FC097A3E11986F2AC10" hidden="1">#REF!</definedName>
    <definedName name="BO550B27D935D4459DBAD38DC3153E9204" hidden="1">#REF!</definedName>
    <definedName name="BO55240D5E45B04FAE87A19DEA34A4CC05" hidden="1">#REF!</definedName>
    <definedName name="BO55268CF52D0E4B16BECF562C3B319068" hidden="1">#REF!</definedName>
    <definedName name="BO552A4C6B034E44139D762597E2BD29E8" hidden="1">#REF!</definedName>
    <definedName name="BO552C873EA045489C95CBBB77F440FE29" hidden="1">#REF!</definedName>
    <definedName name="BO553055AF53024915ABC604AF1B889E5B" hidden="1">#REF!</definedName>
    <definedName name="BO553136AC6422422C818B96B66C2C3990" localSheetId="0" hidden="1">#REF!</definedName>
    <definedName name="BO553136AC6422422C818B96B66C2C3990" hidden="1">#REF!</definedName>
    <definedName name="BO553F838E21284938B9776FB50EF6D503" hidden="1">#REF!</definedName>
    <definedName name="BO55500317978C42FF8C3FC694FF2C212D" hidden="1">#REF!</definedName>
    <definedName name="BO555B1633F11C47E89A1801F074518A32" hidden="1">#REF!</definedName>
    <definedName name="BO5567A7BED87F42A9B8315385DA7E9968" hidden="1">#REF!</definedName>
    <definedName name="BO5567B2C97D0E4BE8B839F13F009C2AAB" hidden="1">#REF!</definedName>
    <definedName name="BO556B076474824AD88F5741175DEED0D3" hidden="1">#REF!</definedName>
    <definedName name="BO556F9D67D63B485490BE4A5B2DAA0424" hidden="1">#REF!</definedName>
    <definedName name="BO5573662C4A00410AA097D755481BE91F" hidden="1">#REF!</definedName>
    <definedName name="BO5595574A40CB43FBBB0381249CAE5A01" hidden="1">#REF!</definedName>
    <definedName name="BO55ABAFAD7C574B2D9E3DBF3E48F61137" hidden="1">#REF!</definedName>
    <definedName name="BO55CF211F16644D80AFDC0678AEFA8592" hidden="1">#REF!</definedName>
    <definedName name="BO56000E80CBD9491E83BFDEA83A1EE6AD" hidden="1">#REF!</definedName>
    <definedName name="BO560251BCD11740889928CA8EA1D6C8BB" hidden="1">#REF!</definedName>
    <definedName name="BO561D5317C414499886A7446B060E5292" hidden="1">#REF!</definedName>
    <definedName name="BO5625EF84032E4129A4F1C26C707CB6A3" hidden="1">#REF!</definedName>
    <definedName name="BO562715D02FD545A995527CAABB6D801A" hidden="1">#REF!</definedName>
    <definedName name="BO563FCE97DF97426EB7D91F44C76515D6" hidden="1">#REF!</definedName>
    <definedName name="BO56511C056B644925BB9E09A5CE15BBF3" hidden="1">#REF!</definedName>
    <definedName name="BO565771992FE84D6C9DDDD43E6049AEA8" hidden="1">#REF!</definedName>
    <definedName name="BO565AC04ECFB24EB78486E4E53E96AD45" hidden="1">#REF!</definedName>
    <definedName name="BO569A5FBFD6F24C0C8A17193DE8B0987E" hidden="1">#REF!</definedName>
    <definedName name="BO56BBB0E7E8B7442983625866E175D9D1" hidden="1">#REF!</definedName>
    <definedName name="BO56C770FA42EA4B9A99A1030E1F99D589" hidden="1">#REF!</definedName>
    <definedName name="BO56C93C031ADA4A8CB9AA79E06B808B71" localSheetId="0" hidden="1">#REF!</definedName>
    <definedName name="BO56C93C031ADA4A8CB9AA79E06B808B71" hidden="1">#REF!</definedName>
    <definedName name="BO56D93BE1E882447E8198CDDBD810A34A" hidden="1">#REF!</definedName>
    <definedName name="BO56DC94197E294360B6A59153FF03457A" hidden="1">#REF!</definedName>
    <definedName name="BO56E22477476841508EDA127C8CFBE0CB" hidden="1">#REF!</definedName>
    <definedName name="BO5728800FC3614D5FA9339DD541345C90" hidden="1">#REF!</definedName>
    <definedName name="BO572CFABAF41940FF91E1FCB300267B32" hidden="1">#REF!</definedName>
    <definedName name="BO5738990410A546D3B22F638D3052C681" hidden="1">#REF!</definedName>
    <definedName name="BO573908E795394C08BE080A14100FFFBF" hidden="1">#REF!</definedName>
    <definedName name="BO5739551D4F9D4472AAE2ECDB22E3C2C7" hidden="1">#REF!</definedName>
    <definedName name="BO57492025E3734968B443F2156F6E5611" hidden="1">#REF!</definedName>
    <definedName name="BO575061F004714FB7A0E1B314F3625225" hidden="1">#REF!</definedName>
    <definedName name="BO57544A4DD8D040EE8060E1C9E846EC7F" hidden="1">#REF!</definedName>
    <definedName name="BO575F08F36F1744AB9596B19069D05C38" hidden="1">#REF!</definedName>
    <definedName name="BO576B79A6DA164E21974CFF5F7C3EA285" hidden="1">#REF!</definedName>
    <definedName name="BO578F669344B943B2ACBCC36BC4A76D24" hidden="1">#REF!</definedName>
    <definedName name="BO5799DF1DC6FF4B2DB3252E6FB0A0F139" hidden="1">#REF!</definedName>
    <definedName name="BO57A6BD4AE8E243E494577EAD1CBE5386" localSheetId="0" hidden="1">#REF!</definedName>
    <definedName name="BO57A6BD4AE8E243E494577EAD1CBE5386" hidden="1">#REF!</definedName>
    <definedName name="BO57B95B501F9743B1975E90BCF4891783" hidden="1">#REF!</definedName>
    <definedName name="BO57D32E0CD41A495289CBDB65D3B5BAA9" hidden="1">#REF!</definedName>
    <definedName name="BO57D550A977154BF89DC103F830F3D467" hidden="1">#REF!</definedName>
    <definedName name="BO57E3E16B3039468C918A2851F2906987" hidden="1">#REF!</definedName>
    <definedName name="BO57FDDF1F6FFB4E55A7F2E13CB281DAF1" hidden="1">#REF!</definedName>
    <definedName name="BO58121DDA319942C2A9FE4D51FCAA6436" hidden="1">#REF!</definedName>
    <definedName name="BO581F7C20F3F0407099EF769043553AFA" hidden="1">#REF!</definedName>
    <definedName name="BO5826FBEBA0D7470F894B86E852A5FE0F" hidden="1">#REF!</definedName>
    <definedName name="BO583B69D2114749F5A55CE9DF13098368" hidden="1">#REF!</definedName>
    <definedName name="BO583C6F5C29CF4F41A54EA713AA1355F6" localSheetId="0" hidden="1">#REF!</definedName>
    <definedName name="BO583C6F5C29CF4F41A54EA713AA1355F6" hidden="1">#REF!</definedName>
    <definedName name="BO583D606991DB4709938F0F2AB616CA8C" hidden="1">#REF!</definedName>
    <definedName name="BO5847B8E7D8464C7589B526A59971A5F1" hidden="1">#REF!</definedName>
    <definedName name="BO5859F625EF8F43838446B41A5B13BE9B" hidden="1">#REF!</definedName>
    <definedName name="BO58B0760CD8F245CEA3CCE06D7CF1481E" hidden="1">#REF!</definedName>
    <definedName name="BO58B56024014C4E80B3014C3EBF2F4731" localSheetId="0" hidden="1">#REF!</definedName>
    <definedName name="BO58B56024014C4E80B3014C3EBF2F4731" hidden="1">#REF!</definedName>
    <definedName name="BO58C0409804204ACC886A26B469A98FCA" localSheetId="0" hidden="1">#REF!</definedName>
    <definedName name="BO58C0409804204ACC886A26B469A98FCA" hidden="1">#REF!</definedName>
    <definedName name="BO58C4AC72229D4A05A6B102FC5BA2C9B0" hidden="1">#REF!</definedName>
    <definedName name="BO58CB515C808C48BEBC52F4E8A8B10863" hidden="1">#REF!</definedName>
    <definedName name="BO58D440EFC4EE4DE98ED236F1697C5D62" hidden="1">#REF!</definedName>
    <definedName name="BO58F664DD369B413BBE0AA6C680221346" hidden="1">#REF!</definedName>
    <definedName name="BO59022A7082424F6F9E45409E01156BA1" hidden="1">#REF!</definedName>
    <definedName name="BO590D5A3FBEC64BFBB064D49E5F4A3AA5" hidden="1">#REF!</definedName>
    <definedName name="BO590E714A7D0E4DA3948D6F1D551BECF2" hidden="1">#REF!</definedName>
    <definedName name="BO590F0D7F6F8D46C29B2EED8932DD87BD" hidden="1">#REF!</definedName>
    <definedName name="BO5913EAA7CCA04185881C1E92EBBAE733" hidden="1">#REF!</definedName>
    <definedName name="BO592E3D457DC3430DB54EBC54823DCBC4" hidden="1">#REF!</definedName>
    <definedName name="BO59384E7DCDEE4351A4263865DC557B5A" hidden="1">#REF!</definedName>
    <definedName name="BO593C02F3586C400B9C127B9BEFF5A3A3" hidden="1">#REF!</definedName>
    <definedName name="BO594059A6BB774C32931101FDBA9AA2A6" hidden="1">#REF!</definedName>
    <definedName name="BO594A5066E3D64A9B96E87EEE60E35000" hidden="1">#REF!</definedName>
    <definedName name="BO594BD2AAE0EE4E13924FA8AD8CA67DF1" hidden="1">#REF!</definedName>
    <definedName name="BO5956D9BCE4364C56A9714DB73C6D3E8D" hidden="1">#REF!</definedName>
    <definedName name="BO596B387D06DE485CB1426B95E64D527C" hidden="1">#REF!</definedName>
    <definedName name="BO597DDE6E95004F7F9C963613977B9F66" hidden="1">#REF!</definedName>
    <definedName name="BO598E92CF380C4F02A1EC553289B7A624" hidden="1">#REF!</definedName>
    <definedName name="BO5997EDDB9A3E43A48E697B46A2584551" hidden="1">#REF!</definedName>
    <definedName name="BO599B6CBC43504E33AD45ECD15A182A0F" hidden="1">#REF!</definedName>
    <definedName name="BO59AC885CA8D145A48A78E7E87EA008B0" hidden="1">#REF!</definedName>
    <definedName name="BO59C567DB691F4B6DB56F5A3F1EBC5DED" hidden="1">#REF!</definedName>
    <definedName name="BO59D768DCFA394415A9FA22D804593B67" hidden="1">#REF!</definedName>
    <definedName name="BO59EA90BB35B144EEAD1E7140AFED97FD" hidden="1">#REF!</definedName>
    <definedName name="BO59EABF3D307B40AA89D51822A5BF1DDB" hidden="1">#REF!</definedName>
    <definedName name="BO59EB251B1EF049F5939B63C7C6224FEB" hidden="1">#REF!</definedName>
    <definedName name="BO59EB7E7CCC0E46CA8F1085CF5441DED8" hidden="1">#REF!</definedName>
    <definedName name="BO59FCCD41CD2D4A809251677722F31B4F" hidden="1">#REF!</definedName>
    <definedName name="BO5A0DCF8D6B61431A864637A2BCEE82C9" hidden="1">#REF!</definedName>
    <definedName name="BO5A267AB6DD8A4A2AB76DBE8AFC86BBD2" hidden="1">#REF!</definedName>
    <definedName name="BO5A32EE71A0ED4A16AA699D92CEC98B47" hidden="1">#REF!</definedName>
    <definedName name="BO5A3ED020BCED4A83ABA0A0B88F8487AC" hidden="1">#REF!</definedName>
    <definedName name="BO5A45EF78C2844B2C86F0440381E23580" hidden="1">#REF!</definedName>
    <definedName name="BO5A49E0BA3B6948218E99F3817B959221" hidden="1">#REF!</definedName>
    <definedName name="BO5A66AEE217574EB0820B61084A6E64CF" hidden="1">#REF!</definedName>
    <definedName name="BO5A6A224EDF754A9C8DAE2269DFAFB953" hidden="1">#REF!</definedName>
    <definedName name="BO5A6ACB3BF5214FB89E5482871875990D" hidden="1">#REF!</definedName>
    <definedName name="BO5A6AD76D3EAB4ACFA29294696A1C575C" hidden="1">#REF!</definedName>
    <definedName name="BO5A6B60F0E8034ECCBE9A1A4C0EFC6987" hidden="1">#REF!</definedName>
    <definedName name="BO5A81CA1FE8AD4707A0412775188A8DEC" hidden="1">#REF!</definedName>
    <definedName name="BO5A827E28BB4A49E68F61C5E84805D769" hidden="1">#REF!</definedName>
    <definedName name="BO5ADD7A0B4F8643948793596858585348" hidden="1">#REF!</definedName>
    <definedName name="BO5AE1DA02840541BDB53CAA98160D1E97" hidden="1">#REF!</definedName>
    <definedName name="BO5AF15FD77702431BBFEC3BE53FAFC51F" hidden="1">#REF!</definedName>
    <definedName name="BO5B17EB1DC2314204AAAB4C10CD014779" hidden="1">#REF!</definedName>
    <definedName name="BO5B20057ECFD04152B0F8766338210D8E" hidden="1">#REF!</definedName>
    <definedName name="BO5B27E855FA5040EB86FED41A3DE59A24" hidden="1">#REF!</definedName>
    <definedName name="BO5B2C521B9D9A42D49C89CDF8F4742308" hidden="1">#REF!</definedName>
    <definedName name="BO5B3F6E178E114DF088F00C8568A47DBA" localSheetId="19" hidden="1">#REF!,#REF!,#REF!</definedName>
    <definedName name="BO5B3F6E178E114DF088F00C8568A47DBA" hidden="1">#REF!,#REF!,#REF!</definedName>
    <definedName name="BO5B4F0CF744DC4B488CF71D96F8AA06B0" localSheetId="19" hidden="1">#REF!</definedName>
    <definedName name="BO5B4F0CF744DC4B488CF71D96F8AA06B0" hidden="1">#REF!</definedName>
    <definedName name="BO5B52615A450A4CC1B8803DBA2D89031C" hidden="1">#REF!</definedName>
    <definedName name="BO5B55604609A24CB3BC03E06DDE68A82D" localSheetId="19" hidden="1">#REF!</definedName>
    <definedName name="BO5B55604609A24CB3BC03E06DDE68A82D" hidden="1">#REF!</definedName>
    <definedName name="BO5B5DBF9A9EF44018BFA2A181AD7141DD" localSheetId="19" hidden="1">#REF!</definedName>
    <definedName name="BO5B5DBF9A9EF44018BFA2A181AD7141DD" hidden="1">#REF!</definedName>
    <definedName name="BO5B6647E500B64C49A067CFE98195A323" localSheetId="0" hidden="1">#REF!</definedName>
    <definedName name="BO5B6647E500B64C49A067CFE98195A323" hidden="1">#REF!</definedName>
    <definedName name="BO5B6D18ACF15C4612A1495972701D8AE5" hidden="1">#REF!</definedName>
    <definedName name="BO5B70F57BA7724AE09F3CBFD04F4D0C8C" hidden="1">#REF!</definedName>
    <definedName name="BO5B72659E6EF848908B910D06901253C2" hidden="1">#REF!</definedName>
    <definedName name="BO5B82CC81807D42DBBAA1146914966A56" hidden="1">#REF!</definedName>
    <definedName name="BO5B9CA8ABC9A346AEA3B9F7CB5CF6A740" hidden="1">#REF!</definedName>
    <definedName name="BO5BB0B277A3394326AFBAAAF6450E4E42" hidden="1">#REF!</definedName>
    <definedName name="BO5BB13408EB904A3BAC559B9AC215AB1A" hidden="1">#REF!</definedName>
    <definedName name="BO5BB33AC2DC2D4FD6AB71938AF1DA173D" hidden="1">#REF!</definedName>
    <definedName name="BO5BB90F35827F4C8CB35EB5880E3DFBF5" hidden="1">#REF!</definedName>
    <definedName name="BO5BBAD0D8246443EE9D8084F5B590596E" hidden="1">#REF!</definedName>
    <definedName name="BO5BC31258B8F8431DBC9B1836B8016102" hidden="1">#REF!</definedName>
    <definedName name="BO5BD8EB8E62ED48D6BA69F65CED12804D" hidden="1">#REF!</definedName>
    <definedName name="BO5BE732993B4846D58B3911D46AD6038D" hidden="1">#REF!</definedName>
    <definedName name="BO5C12622CAD9743559EF012A1914D88CA" hidden="1">#REF!</definedName>
    <definedName name="BO5C39A7588D8A4EB3A28D61CACE05FB93" hidden="1">#REF!</definedName>
    <definedName name="BO5C434CDBC29B4D8A8B8862AEC720DBCD" hidden="1">#REF!</definedName>
    <definedName name="BO5C43685B69DC4275893F095AB017D6CE" hidden="1">#REF!</definedName>
    <definedName name="BO5C56946051DC47BC8EAAAD7534E42CF3" hidden="1">#REF!</definedName>
    <definedName name="BO5C6AE5D18D554D7E8159E2BAE8FA382F" hidden="1">#REF!</definedName>
    <definedName name="BO5C73CAE6A2834A4B94D14E18B48EAF16" localSheetId="0" hidden="1">#REF!</definedName>
    <definedName name="BO5C73CAE6A2834A4B94D14E18B48EAF16" hidden="1">#REF!</definedName>
    <definedName name="BO5C73D9FEF2674C1BBDE971AE169419EC" hidden="1">#REF!</definedName>
    <definedName name="BO5C8124D2D9FB4EAAB76560D5A15737B8" hidden="1">#REF!</definedName>
    <definedName name="BO5C88962D8A4E4316A42DE38FBCE2303D" hidden="1">#REF!</definedName>
    <definedName name="BO5C902D60CF47456FA169B1087280482B" localSheetId="19" hidden="1">#REF!</definedName>
    <definedName name="BO5C902D60CF47456FA169B1087280482B" localSheetId="17" hidden="1">#REF!</definedName>
    <definedName name="BO5C902D60CF47456FA169B1087280482B" localSheetId="16" hidden="1">#REF!</definedName>
    <definedName name="BO5C902D60CF47456FA169B1087280482B" localSheetId="0" hidden="1">#REF!</definedName>
    <definedName name="BO5C902D60CF47456FA169B1087280482B" hidden="1">#REF!</definedName>
    <definedName name="BO5C920D0B5B1345BABC2366B7DA1C5E25" hidden="1">#REF!</definedName>
    <definedName name="BO5C93DD374DC2423B967014357CA2D571" localSheetId="19" hidden="1">#REF!</definedName>
    <definedName name="BO5C93DD374DC2423B967014357CA2D571" hidden="1">#REF!</definedName>
    <definedName name="BO5CDE450990984959AE300DAC644A2FF4" localSheetId="19" hidden="1">#REF!</definedName>
    <definedName name="BO5CDE450990984959AE300DAC644A2FF4" hidden="1">#REF!</definedName>
    <definedName name="BO5CF7FE1385DD4292AE9F612853C6FE33" localSheetId="19" hidden="1">#REF!</definedName>
    <definedName name="BO5CF7FE1385DD4292AE9F612853C6FE33" hidden="1">#REF!</definedName>
    <definedName name="BO5D05E09EECF5457DA33727FC8D15191F" hidden="1">#REF!</definedName>
    <definedName name="BO5D1E63DBC558443384A529936C012D26" hidden="1">#REF!</definedName>
    <definedName name="BO5D3A29F492374C6C925AC1A20ED66BEB" hidden="1">#REF!</definedName>
    <definedName name="BO5D45774D31BA47B8AE1E174DE6B88DC5" localSheetId="19" hidden="1">#REF!</definedName>
    <definedName name="BO5D45774D31BA47B8AE1E174DE6B88DC5" localSheetId="17" hidden="1">#REF!</definedName>
    <definedName name="BO5D45774D31BA47B8AE1E174DE6B88DC5" localSheetId="16" hidden="1">#REF!</definedName>
    <definedName name="BO5D45774D31BA47B8AE1E174DE6B88DC5" localSheetId="0" hidden="1">#REF!</definedName>
    <definedName name="BO5D45774D31BA47B8AE1E174DE6B88DC5" hidden="1">#REF!</definedName>
    <definedName name="BO5D46C9AD71BC4FDD877EA97718D4BBE9" hidden="1">#REF!</definedName>
    <definedName name="BO5D53DC92829E4BB3B851B388A11032F7" localSheetId="19" hidden="1">#REF!</definedName>
    <definedName name="BO5D53DC92829E4BB3B851B388A11032F7" hidden="1">#REF!</definedName>
    <definedName name="BO5D5F2491E93B4AA3B9D27F259616BD98" localSheetId="19" hidden="1">#REF!</definedName>
    <definedName name="BO5D5F2491E93B4AA3B9D27F259616BD98" hidden="1">#REF!</definedName>
    <definedName name="BO5D8CD6A969174366A721D16A14A45C76" localSheetId="19" hidden="1">#REF!</definedName>
    <definedName name="BO5D8CD6A969174366A721D16A14A45C76" hidden="1">#REF!</definedName>
    <definedName name="BO5D8DDEA539B94BF8ADF2FE3FCCF8C381" localSheetId="19" hidden="1">#REF!</definedName>
    <definedName name="BO5D8DDEA539B94BF8ADF2FE3FCCF8C381" hidden="1">#REF!</definedName>
    <definedName name="BO5D8F589A53DA42018080ED77A6B492DE" localSheetId="19" hidden="1">#REF!</definedName>
    <definedName name="BO5D8F589A53DA42018080ED77A6B492DE" hidden="1">#REF!</definedName>
    <definedName name="BO5D9DFDE61A224480A6661F17796BBA5F" localSheetId="19" hidden="1">#REF!</definedName>
    <definedName name="BO5D9DFDE61A224480A6661F17796BBA5F" hidden="1">#REF!</definedName>
    <definedName name="BO5DA46E589A6F4C6C8DB03D492C1C2878" hidden="1">#REF!</definedName>
    <definedName name="BO5DAA29757857417FB43F3DD813DE0653" hidden="1">#REF!</definedName>
    <definedName name="BO5DBC1413A4EF4004B35971E058515E30" hidden="1">#REF!</definedName>
    <definedName name="BO5DCAB14EFA5C4FE3BFD9A86392942047" hidden="1">#REF!</definedName>
    <definedName name="BO5DE7BFB8DA2247CA88F53F0852D0D978" hidden="1">#REF!</definedName>
    <definedName name="BO5DFCB56992D44322ADC1421A3B901C42" hidden="1">#REF!</definedName>
    <definedName name="BO5DFF17F65E144CB0837C415C67612916" hidden="1">#REF!</definedName>
    <definedName name="BO5E15162F9C004ABAA5599FEAD7B0B618" localSheetId="19" hidden="1">#REF!</definedName>
    <definedName name="BO5E15162F9C004ABAA5599FEAD7B0B618" localSheetId="17" hidden="1">#REF!</definedName>
    <definedName name="BO5E15162F9C004ABAA5599FEAD7B0B618" localSheetId="16" hidden="1">#REF!</definedName>
    <definedName name="BO5E15162F9C004ABAA5599FEAD7B0B618" localSheetId="0" hidden="1">#REF!</definedName>
    <definedName name="BO5E15162F9C004ABAA5599FEAD7B0B618" hidden="1">#REF!</definedName>
    <definedName name="BO5E3521EC573C4D1095E01CA58AD9FF10" localSheetId="19" hidden="1">#REF!</definedName>
    <definedName name="BO5E3521EC573C4D1095E01CA58AD9FF10" hidden="1">#REF!</definedName>
    <definedName name="BO5E3AEC809E10421B846FB0743CBC6A3D" localSheetId="19" hidden="1">#REF!</definedName>
    <definedName name="BO5E3AEC809E10421B846FB0743CBC6A3D" hidden="1">#REF!</definedName>
    <definedName name="BO5E3D11B36BB24ABE9E39A8B7C3313197" hidden="1">#REF!</definedName>
    <definedName name="BO5E4EFB78D6D043F8BD8B4785CD5E7216" localSheetId="19" hidden="1">#REF!</definedName>
    <definedName name="BO5E4EFB78D6D043F8BD8B4785CD5E7216" hidden="1">#REF!</definedName>
    <definedName name="BO5E543CAB34A54B94A48D330415EE4DD1" hidden="1">#REF!</definedName>
    <definedName name="BO5E6433AEBB09449AAB690755E35CE034" localSheetId="0" hidden="1">#REF!</definedName>
    <definedName name="BO5E6433AEBB09449AAB690755E35CE034" hidden="1">#REF!</definedName>
    <definedName name="BO5E6F18A1750D4760B7498A21B6D88CA2" hidden="1">#REF!</definedName>
    <definedName name="BO5E987388D63B47DD9549162B619084F7" hidden="1">#REF!</definedName>
    <definedName name="BO5E9EAF32C3934102B559632956743BBB" hidden="1">#REF!</definedName>
    <definedName name="BO5EABBF3BF19F4A4A85944C3DAEA4DB28" hidden="1">#REF!</definedName>
    <definedName name="BO5EB0027199674D819EBA32CE0557D9DA" hidden="1">#REF!</definedName>
    <definedName name="BO5EB3A4D52BE74C6EAB70B27B3AF53D6A" hidden="1">#REF!</definedName>
    <definedName name="BO5EB64E23C1AF448B84C2883AC71C22E3" hidden="1">#REF!</definedName>
    <definedName name="BO5EBBE63C669F462BAFB60AE49A5A162A" hidden="1">#REF!</definedName>
    <definedName name="BO5ECC2535998F4014B54D2B6BC3C72E48" hidden="1">#REF!</definedName>
    <definedName name="BO5ED9A67CB86A47D68BB8537766EF330A" hidden="1">#REF!</definedName>
    <definedName name="BO5EE24DD3075F4792AE64061541B4A691" hidden="1">#REF!</definedName>
    <definedName name="BO5EFD84FDD9014E5C905F42675B5FBB6D" hidden="1">#REF!</definedName>
    <definedName name="BO5EFF581C31E94D0B9DC78606248B24D7" hidden="1">#REF!</definedName>
    <definedName name="BO5F0E4A5C4627496F99950E09FB952717" hidden="1">#REF!</definedName>
    <definedName name="BO5F169185BC3A43F783223A4E39E97CA7" hidden="1">#REF!</definedName>
    <definedName name="BO5F183ECE0B6F4CD582CE8D75DE8E61A1" hidden="1">#REF!</definedName>
    <definedName name="BO5F3A3B097B6E405593E1AEEA4240D978" hidden="1">#REF!</definedName>
    <definedName name="BO5F459209386748FDB50D8C98E6A67013" hidden="1">#REF!</definedName>
    <definedName name="BO5F4CD9BE29494CD380952D53C530DBA2" hidden="1">#REF!</definedName>
    <definedName name="BO5F4D61EC1AC0466F99DDD0262E888D3D" hidden="1">#REF!</definedName>
    <definedName name="BO5F6BA2DEE1744AF1A2DC4DBE6AB563FB" hidden="1">#REF!</definedName>
    <definedName name="BO5F7BA0B96A7C4F7A90ACFCB804B8F5F2" localSheetId="0" hidden="1">#REF!</definedName>
    <definedName name="BO5F7BA0B96A7C4F7A90ACFCB804B8F5F2" hidden="1">#REF!</definedName>
    <definedName name="BO5F905E63F3BB424BB231F0911BD9D24C" hidden="1">#REF!</definedName>
    <definedName name="BO5F92419A2B2042A88CF6F07560803C22" localSheetId="0" hidden="1">#REF!</definedName>
    <definedName name="BO5F92419A2B2042A88CF6F07560803C22" hidden="1">#REF!</definedName>
    <definedName name="BO5F999F7554654FB78B1725F023976533" hidden="1">#REF!</definedName>
    <definedName name="BO5FA9FE156258454F97E163543A3F3899" hidden="1">#REF!</definedName>
    <definedName name="BO5FB0F31CE83C4F349F5236A7AD7A1C53" hidden="1">#REF!</definedName>
    <definedName name="BO5FBA6BD6E8024E6389A93B0AA2ACCA5B" hidden="1">#REF!</definedName>
    <definedName name="BO5FC59423E6644D09A05577F2F26A0D55" hidden="1">#REF!</definedName>
    <definedName name="BO5FC82D2B3FCB499BAA5955760CB32BD2" localSheetId="0" hidden="1">#REF!</definedName>
    <definedName name="BO5FC82D2B3FCB499BAA5955760CB32BD2" hidden="1">#REF!</definedName>
    <definedName name="BO5FC8C193100E40F8BC9B627DDDA066DF" hidden="1">#REF!</definedName>
    <definedName name="BO5FD18E77AE8647D2B1214CC539C6DD9C" hidden="1">#REF!</definedName>
    <definedName name="BO5FDF2F8A77E547E79687E3F84EAA65E9" hidden="1">#REF!</definedName>
    <definedName name="BO5FDF8E481C454A13ACB9B762A5157BFA" hidden="1">#REF!</definedName>
    <definedName name="BO5FE351D30E804EB8A5BBFD3F645D8143" hidden="1">#REF!</definedName>
    <definedName name="BO5FF99CFB143E400A866224CA1BBC6242" hidden="1">#REF!</definedName>
    <definedName name="BO600F54E397614713BEE3F62A5C4E08B2" hidden="1">#REF!</definedName>
    <definedName name="BO603BD3EE00A0424498DAF2F7E091225B" hidden="1">#REF!</definedName>
    <definedName name="BO604736B173DB48DA8E4B59C73C561390" hidden="1">#REF!</definedName>
    <definedName name="BO60496C515CE8453080E955E01CE46F24" hidden="1">#REF!</definedName>
    <definedName name="BO604C0B294184428DB9B66E0FCEDFD21D" hidden="1">#REF!</definedName>
    <definedName name="BO60690B06BA2D4FC3B273607D5109FA73" hidden="1">#REF!</definedName>
    <definedName name="BO606A959C28714F2DAEC588E014AEAB7E" hidden="1">#REF!</definedName>
    <definedName name="BO6070DE28BB4644D28CE73DFC17FD800D" hidden="1">#REF!</definedName>
    <definedName name="BO607D9A60550B4FA7A677D228FC06A7CB" hidden="1">#REF!</definedName>
    <definedName name="BO6084E8173B2D4E35A087C3F78A650D59" hidden="1">#REF!</definedName>
    <definedName name="BO60ACD47DE3334CBEB0CF8D48699D41E9" hidden="1">#REF!</definedName>
    <definedName name="BO60BD75B8DBEA4387803CB4AFC1DE479F" localSheetId="0" hidden="1">#REF!</definedName>
    <definedName name="BO60BD75B8DBEA4387803CB4AFC1DE479F" hidden="1">#REF!</definedName>
    <definedName name="BO60E65E92B8684B449A67B00A499AB712" hidden="1">#REF!</definedName>
    <definedName name="BO611D13C989224B55A0AF3A1DA5167095" hidden="1">#REF!</definedName>
    <definedName name="BO613F759C26A74335BB3EF9023610D70E" hidden="1">#REF!</definedName>
    <definedName name="BO615909B743C44F0A96BD891389726A2E" localSheetId="0" hidden="1">#REF!</definedName>
    <definedName name="BO615909B743C44F0A96BD891389726A2E" hidden="1">#REF!</definedName>
    <definedName name="BO615D15D8CAE34558B13E3F0CC5844365" hidden="1">#REF!</definedName>
    <definedName name="BO615E4CFF6FF24456B6A15408BA0D9B76" hidden="1">#REF!</definedName>
    <definedName name="BO616BD729B62B4825946A716B2C525B15" hidden="1">#REF!</definedName>
    <definedName name="BO616DE8E79C5040E298F97684B931231A" hidden="1">#REF!</definedName>
    <definedName name="BO61724CCC0F794E86A985D3AADDC1FA83" hidden="1">#REF!</definedName>
    <definedName name="BO617494DDEDE24BE9B3FA2D5E1CC6872A" hidden="1">#REF!</definedName>
    <definedName name="BO6176C8ADB7DA45CAB2379E250E1F35F3" localSheetId="0" hidden="1">#REF!</definedName>
    <definedName name="BO6176C8ADB7DA45CAB2379E250E1F35F3" hidden="1">#REF!</definedName>
    <definedName name="BO618C10BE0BB3499B8FDADB407ACB1D57" hidden="1">#REF!</definedName>
    <definedName name="BO61939F664A7B4148A014D08C0F83009E" hidden="1">#REF!</definedName>
    <definedName name="BO619CB18B8DA24CC9AA61D02FC231E39C" hidden="1">#REF!</definedName>
    <definedName name="BO61B828EEB9754A03997662A14AC12055" hidden="1">#REF!</definedName>
    <definedName name="BO61BF0D9724194D4B90626961658132AD" hidden="1">#REF!</definedName>
    <definedName name="BO61C4C9B3A4784662A302783044378B55" hidden="1">#REF!</definedName>
    <definedName name="BO621C36DB681340B7BD878FA247E58938" hidden="1">#REF!</definedName>
    <definedName name="BO6236A60D4B464EC6987D2DC453EEDD17" hidden="1">#REF!</definedName>
    <definedName name="BO6255D22CCF4A48E2927E16A99513F380" hidden="1">#REF!</definedName>
    <definedName name="BO6259BB8601F74518B211D5FED555AD9C" hidden="1">#REF!</definedName>
    <definedName name="BO625E9C7377164C3EB7B70D9236FBD8A0" hidden="1">#REF!</definedName>
    <definedName name="BO62709EA163854F29A7B9CCE8A1EFA75D" hidden="1">#REF!</definedName>
    <definedName name="BO627607EF9B44464A878AD3A742DE38FE" hidden="1">#REF!</definedName>
    <definedName name="BO6279D5DC0FE34C5EBAB97B5AA7532D48" hidden="1">#REF!</definedName>
    <definedName name="BO627C340A60A343CFA3D66ED18F22CDAB" hidden="1">#REF!</definedName>
    <definedName name="BO6281174E8A3C4BAABC1FDD976EFB8A21" hidden="1">#REF!</definedName>
    <definedName name="BO62A1E4942FED470D874ED59DCC2A4AA5" hidden="1">#REF!</definedName>
    <definedName name="BO62A400A078E0451CB6563EF81DF7EB35" hidden="1">#REF!</definedName>
    <definedName name="BO62C3A62D73D544798477143C570BB94C" hidden="1">#REF!</definedName>
    <definedName name="BO62C87419694C44B78FBEA351EB0AA358" hidden="1">#REF!</definedName>
    <definedName name="BO62D36540D0034AA48DE063297A413BDD" hidden="1">#REF!</definedName>
    <definedName name="BO62E9E5A3CFEE4537B18132A4636405C6" hidden="1">#REF!</definedName>
    <definedName name="BO62EA898CF22D44DF8EF3BDDF92CB0D5D" hidden="1">#REF!</definedName>
    <definedName name="BO62F1D3C327D74D10BB4CBC700956417D" hidden="1">#REF!</definedName>
    <definedName name="BO62FB596520A9413EB3511352F520B1BE" hidden="1">#REF!</definedName>
    <definedName name="BO632DFF1320444CAC9F1D15C603120C89" hidden="1">#REF!</definedName>
    <definedName name="BO632F30B76259416E8B4AABED4E04E9C1" hidden="1">#REF!</definedName>
    <definedName name="BO63342495192B4BB3926FE91DBC7CDF80" hidden="1">#REF!</definedName>
    <definedName name="BO6343DE6C7B704817A0546885E051A1D6" hidden="1">#REF!</definedName>
    <definedName name="BO634873F74EAC469682BBECE9867D6B58" hidden="1">#REF!</definedName>
    <definedName name="BO63594AD2F89C441C93AEE7BA06352B19" hidden="1">#REF!</definedName>
    <definedName name="BO636255F5B39145ACA1FE181B679FF5F4" hidden="1">#REF!</definedName>
    <definedName name="BO6381051203C045D0AEB800BAFA8A135F" hidden="1">#REF!</definedName>
    <definedName name="BO63A5C79CE7C34139B49BE467539FA87F" hidden="1">#REF!</definedName>
    <definedName name="BO63D552482BAF4546BC5CB730EBE6FD91" hidden="1">#REF!</definedName>
    <definedName name="BO63E38032E3F644E4BB42E4B51865F168" hidden="1">#REF!</definedName>
    <definedName name="BO63EA90CDEA784E94B8AFC4EC8E6D4E1D" hidden="1">#REF!</definedName>
    <definedName name="BO63EB694AE718408AAD85F588618E2E06" hidden="1">#REF!</definedName>
    <definedName name="BO63ED429219D8463DABEF3E421AFA5D2E" hidden="1">#REF!</definedName>
    <definedName name="BO6411FC75981E4DC0B09655907D7CA477" hidden="1">#REF!</definedName>
    <definedName name="BO64159BC2B6EB41A7AEDE3EC6A5A731B5" hidden="1">#REF!</definedName>
    <definedName name="BO6423233F3D194C0D8979ED4AE7B7CDB9" hidden="1">#REF!</definedName>
    <definedName name="BO6423CEBDDD0A412CBBFAAB3898A9206F" hidden="1">#REF!</definedName>
    <definedName name="BO6432D82A7F18425BBB54846393D2B2B6" hidden="1">#REF!</definedName>
    <definedName name="BO6433583BE03A4C8795312841BAC5EF1E" hidden="1">#REF!</definedName>
    <definedName name="BO643487FBABFD47D1B9671E6FF468E5ED" hidden="1">#REF!</definedName>
    <definedName name="BO6439C973EC234BA5ACB68AB3BE50D62B" hidden="1">#REF!</definedName>
    <definedName name="BO645E3A0AD04E4BA2BD89519BB941D318" hidden="1">#REF!</definedName>
    <definedName name="BO645EE44B4E7D4700B1DFD7503111F62B" hidden="1">#REF!</definedName>
    <definedName name="BO64606B68BF2F487AB9378AADB3D97375" hidden="1">#REF!</definedName>
    <definedName name="BO6462179A1619417A83A9792363E455E4" hidden="1">#REF!</definedName>
    <definedName name="BO6463DB2388284AA895DD7500B09B93C0" hidden="1">#REF!</definedName>
    <definedName name="BO6469F20DC373405B993702B81D5913A5" hidden="1">#REF!</definedName>
    <definedName name="BO6483DEE8FC8B40C7B8F594FC1921C0AB" hidden="1">#REF!</definedName>
    <definedName name="BO64850A1AB52248958D764563AF3B88F1" hidden="1">#REF!</definedName>
    <definedName name="BO64859DECF7D341928F046D284A3663C8" hidden="1">#REF!</definedName>
    <definedName name="BO64891934A661472996AF48149F2FA3CB" hidden="1">#REF!</definedName>
    <definedName name="BO6497356C7659467F83DE769F74DB2C5F" hidden="1">#REF!</definedName>
    <definedName name="BO649FFE5066254E14859C79638F81E31A" hidden="1">#REF!</definedName>
    <definedName name="BO64B9D18A339B4E82BEB117EFBA715E4B" hidden="1">#REF!</definedName>
    <definedName name="BO64BA9EB027D44053B51402E27D984D43" hidden="1">#REF!</definedName>
    <definedName name="BO64CC6257C5BB4544B1EF1D944471BF05" hidden="1">#REF!</definedName>
    <definedName name="BO64DD43D1C5F943F18128ECE58B8A02BC" hidden="1">#REF!</definedName>
    <definedName name="BO64EE1B3E2E524BC1931408F07E22E440" hidden="1">#REF!</definedName>
    <definedName name="BO64F2C7DDE0A34E8BB903ADDBBF23AFA9" hidden="1">#REF!</definedName>
    <definedName name="BO6508BB2AD8E641B69C5D9B319D75ADB7" hidden="1">#REF!</definedName>
    <definedName name="BO650C13AE83C343EBACC8BB1D5111021D" hidden="1">#REF!</definedName>
    <definedName name="BO6532AD466881482590E03ADF20DC051D" hidden="1">#REF!</definedName>
    <definedName name="BO6539F88810B44600B3CC44F202A3E9A1" hidden="1">#REF!</definedName>
    <definedName name="BO653AC79F78084F98BF30F3686F64DB4D" hidden="1">#REF!</definedName>
    <definedName name="BO6544D5D30FE94C7893711F5903A3B5D9" hidden="1">#REF!</definedName>
    <definedName name="BO6575576B73CA4712BEFB29A3A9A228F9" hidden="1">#REF!</definedName>
    <definedName name="BO65A8281E60C44053BCA2C62905C7294C" localSheetId="19" hidden="1">#REF!</definedName>
    <definedName name="BO65A8281E60C44053BCA2C62905C7294C" localSheetId="17" hidden="1">#REF!</definedName>
    <definedName name="BO65A8281E60C44053BCA2C62905C7294C" localSheetId="16" hidden="1">#REF!</definedName>
    <definedName name="BO65A8281E60C44053BCA2C62905C7294C" localSheetId="0" hidden="1">#REF!</definedName>
    <definedName name="BO65A8281E60C44053BCA2C62905C7294C" hidden="1">#REF!</definedName>
    <definedName name="BO65AF0ADBEA604FABB6F823015E2A0312" hidden="1">#REF!</definedName>
    <definedName name="BO65B1FC7930AC4569A87D782EFEA863CD" localSheetId="19" hidden="1">#REF!</definedName>
    <definedName name="BO65B1FC7930AC4569A87D782EFEA863CD" hidden="1">#REF!</definedName>
    <definedName name="BO65BA49055D564A788303C1D5B6B70FAE" hidden="1">#REF!</definedName>
    <definedName name="BO65C848D545844E74AEAC85B6656A7F71" localSheetId="19" hidden="1">#REF!</definedName>
    <definedName name="BO65C848D545844E74AEAC85B6656A7F71" hidden="1">#REF!</definedName>
    <definedName name="BO65D4C34990C749D99149EFB3442902EC" localSheetId="19" hidden="1">#REF!</definedName>
    <definedName name="BO65D4C34990C749D99149EFB3442902EC" hidden="1">#REF!</definedName>
    <definedName name="BO65D9F3B0FD514C85A62029A7AF689E83" hidden="1">#REF!</definedName>
    <definedName name="BO66029D8B1A41481A90060C3EA1F21888" hidden="1">#REF!</definedName>
    <definedName name="BO660F27E76F2743E0A9CA43DB71AE88AD" hidden="1">#REF!</definedName>
    <definedName name="BO662440E41F1741A2A2721ECCCA48BE17" localSheetId="0" hidden="1">#REF!</definedName>
    <definedName name="BO662440E41F1741A2A2721ECCCA48BE17" hidden="1">#REF!</definedName>
    <definedName name="BO6627790CD7274958AD09391A717C7A39" hidden="1">#REF!</definedName>
    <definedName name="BO662B6CEAD0AF4B30B7CBEFE678A5085C" hidden="1">#REF!</definedName>
    <definedName name="BO663F42AAAB2E4481BC57610860CD06FF" hidden="1">#REF!</definedName>
    <definedName name="BO664A2099EDCA4D7DBF42D984D09C77F0" hidden="1">#REF!</definedName>
    <definedName name="BO664B4581B48F4D89A18D2147666EF6D7" hidden="1">#REF!</definedName>
    <definedName name="BO666B53C5597A48199D7B652E49ACE44D" hidden="1">#REF!</definedName>
    <definedName name="BO667A065EC72B4C18B71122F74A6AA78A" hidden="1">#REF!</definedName>
    <definedName name="BO667B660A002E46F59446A55E83F3DD2A" hidden="1">#REF!</definedName>
    <definedName name="BO66986FCDE027458FA62A037F00F43F61" hidden="1">#REF!</definedName>
    <definedName name="BO66A2EFF7776948BA9AA7A175301560AA" hidden="1">#REF!</definedName>
    <definedName name="BO66BA8761FCBD409AA9CB741F5346428E" hidden="1">#REF!</definedName>
    <definedName name="BO66BB94EBB1DA4F5B9588AE37EECDD337" hidden="1">#REF!</definedName>
    <definedName name="BO66CAA06315CE4A0D83632A168E695E98" hidden="1">#REF!</definedName>
    <definedName name="BO66D2B05D857142ADB41334DF2CA1C491" hidden="1">#REF!</definedName>
    <definedName name="BO66E03743A4EE438F9AB7257C6CB4C2E7" hidden="1">#REF!</definedName>
    <definedName name="BO66E25294A0CA42FE928999169BC25F11" hidden="1">#REF!</definedName>
    <definedName name="BO66ED4AA2CC034116BDB91C024F555558" hidden="1">#REF!</definedName>
    <definedName name="BO66F41CB22A0E4A64B013AF3850EBED07" hidden="1">#REF!</definedName>
    <definedName name="BO670E0CA6E03A4A80B1636E22CFB5D3A8" hidden="1">#REF!</definedName>
    <definedName name="BO67127D65C8B244B5BB412DE17003715D" hidden="1">#REF!</definedName>
    <definedName name="BO671688DCDB4B483A894E29F6D231299E" localSheetId="0" hidden="1">#REF!</definedName>
    <definedName name="BO671688DCDB4B483A894E29F6D231299E" hidden="1">#REF!</definedName>
    <definedName name="BO671FC621F5464305BB220A1036FBD91D" hidden="1">#REF!</definedName>
    <definedName name="BO67235AAEA53943DA8E3A17FEA2A9CDE9" hidden="1">#REF!</definedName>
    <definedName name="BO6727EE8A602E47A0A5F4DC7B9C146B6A" hidden="1">#REF!</definedName>
    <definedName name="BO672A7578B531443F973979F5A0969D97" hidden="1">#REF!</definedName>
    <definedName name="BO672E8FDFBD36414597A72D4B7E94182B" hidden="1">#REF!</definedName>
    <definedName name="BO673063B8FF87430BB9EDBF3A4E143F53" hidden="1">#REF!</definedName>
    <definedName name="BO6739F45E8554427FB54A8E466A8E249A" hidden="1">#REF!</definedName>
    <definedName name="BO673BB21E54314F00973589AC368E30B2" hidden="1">#REF!</definedName>
    <definedName name="BO673E6BEB2EE142289E3C30746E488B75" hidden="1">#REF!</definedName>
    <definedName name="BO6741355C0F014A508192A4CD03692F11" hidden="1">#REF!</definedName>
    <definedName name="BO6749F6A4197B4D6E9187ADBD4C6D3E9A" hidden="1">#REF!</definedName>
    <definedName name="BO67533EA6D04240D48B3A9395CDECDB8D" localSheetId="19" hidden="1">#REF!</definedName>
    <definedName name="BO67533EA6D04240D48B3A9395CDECDB8D" localSheetId="17" hidden="1">#REF!</definedName>
    <definedName name="BO67533EA6D04240D48B3A9395CDECDB8D" localSheetId="16" hidden="1">#REF!</definedName>
    <definedName name="BO67533EA6D04240D48B3A9395CDECDB8D" localSheetId="0" hidden="1">#REF!</definedName>
    <definedName name="BO67533EA6D04240D48B3A9395CDECDB8D" hidden="1">#REF!</definedName>
    <definedName name="BO675C8934274A466E92901183185078EA" localSheetId="19" hidden="1">#REF!</definedName>
    <definedName name="BO675C8934274A466E92901183185078EA" hidden="1">#REF!</definedName>
    <definedName name="BO676E843689F14388A99B0E52C08F2CA0" localSheetId="19" hidden="1">#REF!</definedName>
    <definedName name="BO676E843689F14388A99B0E52C08F2CA0" hidden="1">#REF!</definedName>
    <definedName name="BO677D79CB5B4E450EB369C28034B70BE1" localSheetId="19" hidden="1">#REF!</definedName>
    <definedName name="BO677D79CB5B4E450EB369C28034B70BE1" hidden="1">#REF!</definedName>
    <definedName name="BO679AB8A3716F4B5EBA114C65534C764C" hidden="1">#REF!</definedName>
    <definedName name="BO67B46DF4647042ADAA12A8F572440497" hidden="1">#REF!</definedName>
    <definedName name="BO67C9522D8D07468EBB50A8437EC99CF6" hidden="1">#REF!</definedName>
    <definedName name="BO67CEA359E9CE4C999392E4F16D5B712B" hidden="1">#REF!</definedName>
    <definedName name="BO67D49399466648019AA41AA9784A31C6" hidden="1">#REF!</definedName>
    <definedName name="BO67E874D176F9487AB65D8ED364F1979D" hidden="1">#REF!</definedName>
    <definedName name="BO680A36C2E43E4245934EE681ECC82FC1" localSheetId="0" hidden="1">#REF!</definedName>
    <definedName name="BO680A36C2E43E4245934EE681ECC82FC1" hidden="1">#REF!</definedName>
    <definedName name="BO68175D75669744F7AF9A63EEA9BB3D66" hidden="1">#REF!</definedName>
    <definedName name="BO682A4AEBA1664BAAADB94A3FAC074D26" hidden="1">#REF!</definedName>
    <definedName name="BO684ADD0D089040709774B5CFD2C3443B" hidden="1">#REF!</definedName>
    <definedName name="BO686267FE2EE84D7281054756EF140D91" hidden="1">#REF!</definedName>
    <definedName name="BO6875B76CC8C447C0B62021C394829A61" hidden="1">#REF!</definedName>
    <definedName name="BO6877ECFB96CD4021B816A19E43C7EA90" hidden="1">#REF!</definedName>
    <definedName name="BO6885C2074E0345E486028EA8690C5A58" hidden="1">#REF!</definedName>
    <definedName name="BO688913F3AD24462DB5D92F928851154E" hidden="1">#REF!</definedName>
    <definedName name="BO68983402BEF841C6A14B8790F2BB14F3" hidden="1">#REF!</definedName>
    <definedName name="BO68A52EDB58B047EBAB692AD4AD9092B4" hidden="1">#REF!</definedName>
    <definedName name="BO68B5D0347A3B4C45B93128A49F2C24BC" localSheetId="0" hidden="1">#REF!</definedName>
    <definedName name="BO68B5D0347A3B4C45B93128A49F2C24BC" hidden="1">#REF!</definedName>
    <definedName name="BO68C53041BF4B4D679CDA7400750A51EB" hidden="1">#REF!</definedName>
    <definedName name="BO68CBB64A056C4E64BB288A7CB4A517C5" hidden="1">#REF!</definedName>
    <definedName name="BO68D12A85E19F4B13A5B938E85DFDE2C3" hidden="1">#REF!</definedName>
    <definedName name="BO68D494F3DC4249C7A3C6B5F72B708493" hidden="1">#REF!</definedName>
    <definedName name="BO68DA9BD1E2964BE2A3F04AF59C32DBE5" hidden="1">#REF!</definedName>
    <definedName name="BO68E69B5C80AA460C8EB65FD70C065684" hidden="1">#REF!</definedName>
    <definedName name="BO68F34104A81B4001B16F25117594BF83" hidden="1">#REF!</definedName>
    <definedName name="BO690095ECCDDA47759583E0F63E46CB8D" hidden="1">#REF!</definedName>
    <definedName name="BO690333D99E21475BA1F1C889808EFC50" hidden="1">#REF!</definedName>
    <definedName name="BO6918ADAA8D3B4DDAB0A5DA0166130D2D" hidden="1">#REF!</definedName>
    <definedName name="BO693117EFAD7746E0A2E0AED86126C5BC" hidden="1">#REF!</definedName>
    <definedName name="BO6932CE89466A4A42B78148CFA7240123" hidden="1">#REF!</definedName>
    <definedName name="BO693FC971D6ED4A55A86888919A9DB0CF" hidden="1">#REF!</definedName>
    <definedName name="BO696156486CFD4840B0BCEC1EFF93B48D" hidden="1">#REF!</definedName>
    <definedName name="BO698D432785E141D3900FB94F366D3A63" hidden="1">#REF!</definedName>
    <definedName name="BO69AA4ECF12B044EEAFD9A73AA05E9DD3" hidden="1">#REF!</definedName>
    <definedName name="BO69B6C97168F643EBAEAF15C4252B386D" hidden="1">#REF!</definedName>
    <definedName name="BO69BB0513E70142D1A0A910E1E9902F95" hidden="1">#REF!</definedName>
    <definedName name="BO69BDD9E0EAF141A0AE757EC95ED2148A" hidden="1">#REF!</definedName>
    <definedName name="BO69C5B13FC2FF4218B0BC1C23456D8181" hidden="1">#REF!</definedName>
    <definedName name="BO69C80D35123349E5BF90B92945C649EC" hidden="1">#REF!</definedName>
    <definedName name="BO69CD81248F9B4AA3802DF8219F9F278E" hidden="1">#REF!</definedName>
    <definedName name="BO69D2D572C628441A9870809362A4640F" hidden="1">#REF!</definedName>
    <definedName name="BO69D9A3CA1E984FD0BE77F559C481649E" hidden="1">#REF!</definedName>
    <definedName name="BO69E3955CB2274252BFEEB4D5CEFF48BD" hidden="1">#REF!</definedName>
    <definedName name="BO69EFFF11C1D64A69977193D988175ABD" hidden="1">#REF!</definedName>
    <definedName name="BO69F6A0B841EB4905AA96A37B690FED7C" hidden="1">#REF!</definedName>
    <definedName name="BO69FC4A14559D4FC7A82396779DCCF87F" hidden="1">#REF!</definedName>
    <definedName name="BO6A0F97D1C1E44CB5AF6CF13D3CFF16C9" hidden="1">#REF!</definedName>
    <definedName name="BO6A1828A3B89B4F16A5CD51EC593037F8" hidden="1">#REF!</definedName>
    <definedName name="BO6A37866A83634F9E95613C4072888AD6" hidden="1">#REF!</definedName>
    <definedName name="BO6A3DDA6506544E82B855C0D104B49B31" hidden="1">#REF!</definedName>
    <definedName name="BO6A5FD84F6F2D4ACA986DAF8954370CFC" hidden="1">#REF!</definedName>
    <definedName name="BO6A6A105B80F247498AEB7B7C2424902B" hidden="1">#REF!</definedName>
    <definedName name="BO6A75FD17C5F84A5B895D0872AAC774EA" hidden="1">#REF!</definedName>
    <definedName name="BO6A8D4384F4F04AB68C360BC19A8E888B" hidden="1">#REF!</definedName>
    <definedName name="BO6A8F74DF85B74789BF09E157CAC29EA7" hidden="1">#REF!</definedName>
    <definedName name="BO6A98F138473F4322B0D217EE73407139" hidden="1">#REF!</definedName>
    <definedName name="BO6AB88B5E27914A5A809CAE5034823875" hidden="1">#REF!</definedName>
    <definedName name="BO6ABD9CCC4D25488E99F8208B897C4684" hidden="1">#REF!</definedName>
    <definedName name="BO6AD23BDF244147F8AF7DA4DDD31EE46C" hidden="1">#REF!</definedName>
    <definedName name="BO6AD5CB46C52F45AD89FE0A78E993415F" hidden="1">#REF!</definedName>
    <definedName name="BO6ADA4A7B015A47E48CE18453C09A9A28" hidden="1">#REF!</definedName>
    <definedName name="BO6ADEE4E9D1B24ABE9AB27B51E75371AD" hidden="1">#REF!</definedName>
    <definedName name="BO6AF18A10CDCF440DB1E02F7DBB82CAD7" hidden="1">#REF!</definedName>
    <definedName name="BO6AF477B638E44E20A0BD692E64AEB6F0" hidden="1">#REF!</definedName>
    <definedName name="BO6B1945964BE143908741B3F2E29A94C6" hidden="1">#REF!</definedName>
    <definedName name="BO6B1B62AE30874F499FA666BE2F327947" hidden="1">#REF!</definedName>
    <definedName name="BO6B2CF716FD1A4BC3928BCB0EC72E3B0D" hidden="1">#REF!</definedName>
    <definedName name="BO6B633C7623204F9094615B141A8633A2" hidden="1">#REF!</definedName>
    <definedName name="BO6B65AA80B7B94E3EBB44EA3773D6040B" hidden="1">#REF!</definedName>
    <definedName name="BO6B71F895F44643F6AAD789C645D0E8E0" localSheetId="0" hidden="1">#REF!</definedName>
    <definedName name="BO6B71F895F44643F6AAD789C645D0E8E0" hidden="1">#REF!</definedName>
    <definedName name="BO6B73A17D64BA4782926E463DAFDD5DE6" hidden="1">#REF!</definedName>
    <definedName name="BO6B812A897E8A4C32A95A884582F071DE" hidden="1">#REF!</definedName>
    <definedName name="BO6B9278E652164F859465D5128E6C2661" hidden="1">#REF!</definedName>
    <definedName name="BO6B9770CD5DD64888A71AF866E1317654" hidden="1">#REF!</definedName>
    <definedName name="BO6B97BB91ACFB4324BA4CFC955A81ADAA" hidden="1">#REF!</definedName>
    <definedName name="BO6BB6CEC9030845D6AFE276314C069DEC" hidden="1">#REF!</definedName>
    <definedName name="BO6BC86BAA41A547468F6E9AD7931F5287" hidden="1">#REF!</definedName>
    <definedName name="BO6BCCBE0EB9B748A89BDEE5D538ACCDED" hidden="1">#REF!</definedName>
    <definedName name="BO6BCFA7C129A2467E97E597A5147106E1" hidden="1">#REF!</definedName>
    <definedName name="BO6BD7D8156ED44891A5AF1DABF35D4404" localSheetId="0" hidden="1">#REF!</definedName>
    <definedName name="BO6BD7D8156ED44891A5AF1DABF35D4404" hidden="1">#REF!</definedName>
    <definedName name="BO6C05F334454F41C8B0B3678171CEC732" hidden="1">#REF!</definedName>
    <definedName name="BO6C082E03050E482090B01D3CEE896CE6" hidden="1">#REF!</definedName>
    <definedName name="BO6C14BF4B04934E5CBE6EE431E789557C" hidden="1">#REF!</definedName>
    <definedName name="BO6C32A595014942B9A3831CB8C8F5E2EA" hidden="1">#REF!</definedName>
    <definedName name="BO6C53FE4A9545404182096D5994AC6984" hidden="1">#REF!</definedName>
    <definedName name="BO6C68BCC504F8443F856209C9C3C616C1" hidden="1">#REF!</definedName>
    <definedName name="BO6C7B68AFFBF542AB92C74DA9AC564B9F" hidden="1">#REF!</definedName>
    <definedName name="BO6C8F4C54FA22481EA25C9A6E14DB3EE0" hidden="1">#REF!</definedName>
    <definedName name="BO6C9B49F98CDA4EA0BEE9A12B41DE321B" hidden="1">#REF!</definedName>
    <definedName name="BO6CA34BCFD336480891D464857FAA1BFF" hidden="1">#REF!</definedName>
    <definedName name="BO6CAC87F339424FCBA71C90521188D9F3" hidden="1">#REF!</definedName>
    <definedName name="BO6CB7E9FA015D4601B74A9160B4320DF4" hidden="1">#REF!</definedName>
    <definedName name="BO6CDAACDB80C44EE08FD1B48B64874B5D" hidden="1">#REF!</definedName>
    <definedName name="BO6D0F59F7AB17425391677B66BABB84D6" hidden="1">#REF!</definedName>
    <definedName name="BO6D170E9FBADE4FC38A06EEAB1545E1EA" hidden="1">#REF!</definedName>
    <definedName name="BO6D216F35BD0F4066AC051FA2D670BD8D" hidden="1">#REF!</definedName>
    <definedName name="BO6D36F5B3B1B24C41BA7F9A26F47F6E6F" hidden="1">#REF!</definedName>
    <definedName name="BO6D446ED435C340BBB7D6E1DABF2612F9" hidden="1">#REF!</definedName>
    <definedName name="BO6D48B3A216EA475B9802212D00F2F43D" hidden="1">#REF!</definedName>
    <definedName name="BO6D535671CDBC4974AB1282A1B1D89024" hidden="1">#REF!</definedName>
    <definedName name="BO6D66D61AD1F44BC591494E58F4633655" hidden="1">#REF!</definedName>
    <definedName name="BO6D68ACA13E9945B3B4DF4A816D7D68D5" hidden="1">#REF!</definedName>
    <definedName name="BO6D89CBAC72F246149DB7693180F006CD" hidden="1">#REF!</definedName>
    <definedName name="BO6DA4F1D73BA6411E9FBD0CE47971B2CD" hidden="1">#REF!</definedName>
    <definedName name="BO6DA6B561581B4C5A827566AE19789900" hidden="1">#REF!</definedName>
    <definedName name="BO6DC11329AD0740E799763A031043BBD3" hidden="1">#REF!</definedName>
    <definedName name="BO6DC931580F3C4359A5BC7F266049ACC9" hidden="1">#REF!</definedName>
    <definedName name="BO6E14624575F84422ACE75B64EBEB0BB3" hidden="1">#REF!</definedName>
    <definedName name="BO6E1A2CC213FE4F4C939E930D9EB83860" hidden="1">#REF!</definedName>
    <definedName name="BO6E20ACC79B454036B34808A961B58196" hidden="1">#REF!</definedName>
    <definedName name="BO6E21344F47774A6EB1FA9F73B7BD2423" hidden="1">#REF!</definedName>
    <definedName name="BO6E22843EA19844B0B55F5C791BB96366" hidden="1">#REF!</definedName>
    <definedName name="BO6E23B8A0EB9046A88185C392A061ABB5" hidden="1">#REF!</definedName>
    <definedName name="BO6E2C21D508264F6B8B5C46A44C349884" hidden="1">#REF!</definedName>
    <definedName name="BO6E3332008FDA467AA9504CA65176743A" hidden="1">#REF!</definedName>
    <definedName name="BO6E3B087FC35F4CEF8A675BF257C8954A" hidden="1">#REF!</definedName>
    <definedName name="BO6E3F7562572A4DBB9CCB8552A974008A" hidden="1">#REF!</definedName>
    <definedName name="BO6E4A146D0BBC4F9E809CD4A7ADDFE62E" hidden="1">#REF!</definedName>
    <definedName name="BO6E525CCAF5C14CE58AA18850F7DD1E07" hidden="1">#REF!</definedName>
    <definedName name="BO6E6B27F605174A62AFD4C10620DE81C5" hidden="1">#REF!</definedName>
    <definedName name="BO6E6E118DE50042B0B09AD0A25D65F394" hidden="1">#REF!</definedName>
    <definedName name="BO6E70B28951014364A451420F03B782CE" hidden="1">#REF!</definedName>
    <definedName name="BO6EAC14737525425DB3D048A74D3C2555" hidden="1">#REF!</definedName>
    <definedName name="BO6EB9FF4451774C2DB2F4D3926A2E04F6" hidden="1">#REF!</definedName>
    <definedName name="BO6EDC325F257E4ED6ACC7EAE5B7ACFF4E" hidden="1">#REF!</definedName>
    <definedName name="BO6EFECEF948934EE8B681373562125C2A" hidden="1">#REF!</definedName>
    <definedName name="BO6F1385820D1146F59BF8E33FCC8B729C" hidden="1">#REF!</definedName>
    <definedName name="BO6F1609D75ECD4FF6BC0FF6228940675C" hidden="1">#REF!</definedName>
    <definedName name="BO6F1E1F5F203B44BC9BB6CFF0E412E2D8" localSheetId="0" hidden="1">#REF!</definedName>
    <definedName name="BO6F1E1F5F203B44BC9BB6CFF0E412E2D8" hidden="1">#REF!</definedName>
    <definedName name="BO6F28430159734749B88F699C86A3550B" hidden="1">#REF!</definedName>
    <definedName name="BO6F2B543083E5431B81CF7A901F753BB3" hidden="1">#REF!</definedName>
    <definedName name="BO6F3A5D1BC4944DBFBC8CE1F552DF33DA" hidden="1">#REF!</definedName>
    <definedName name="BO6F5267EB45D64C5F926243284B69BCA6" hidden="1">#REF!</definedName>
    <definedName name="BO6F536741FBB948678BFEC393C691E5D5" hidden="1">#REF!</definedName>
    <definedName name="BO6F70F171E044490BBAE91DB164C68637" hidden="1">#REF!</definedName>
    <definedName name="BO6F7397E62F854ABC9A4B8569B35A4877" hidden="1">#REF!</definedName>
    <definedName name="BO6F876995575C4527A03B04DA744B73FB" hidden="1">#REF!</definedName>
    <definedName name="BO6F8B2C78A55547ABB0C48FC6934DCF63" hidden="1">#REF!</definedName>
    <definedName name="BO6F8BE8BFA7B14E74A66FAD1B14B2A888" hidden="1">#REF!</definedName>
    <definedName name="BO6F92FC3693EE4EEBB198A7240B443EAC" hidden="1">#REF!</definedName>
    <definedName name="BO6FA06320574E4113A9F484A352C77D5F" hidden="1">#REF!</definedName>
    <definedName name="BO6FA2D2E1C86D45A9AAD071B3BB6FAF17" hidden="1">#REF!</definedName>
    <definedName name="BO6FA69CEBBC6742018331746C19B43A60" hidden="1">#REF!</definedName>
    <definedName name="BO6FC7AAE6DE0245BF93272BB56E0A78F5" hidden="1">#REF!</definedName>
    <definedName name="BO6FC857D8CD534A2BBA93AA618401DDF0" hidden="1">#REF!</definedName>
    <definedName name="BO6FDA6E7D206B4B7B81E7695256A17B10" hidden="1">#REF!</definedName>
    <definedName name="BO6FED0E09E17C44269179A5BC3F6CC318" localSheetId="0" hidden="1">#REF!</definedName>
    <definedName name="BO6FED0E09E17C44269179A5BC3F6CC318" hidden="1">#REF!</definedName>
    <definedName name="BO700D962BEB2C4A76B4DB1654681DB4D5" hidden="1">#REF!</definedName>
    <definedName name="BO7015443836B74EC2A91F23CB32C3480B" hidden="1">#REF!</definedName>
    <definedName name="BO703AED9A8E984D3DB066D87D9CC0AAF8" localSheetId="0" hidden="1">#REF!</definedName>
    <definedName name="BO703AED9A8E984D3DB066D87D9CC0AAF8" hidden="1">#REF!</definedName>
    <definedName name="BO704C6C247BF34D5D872EAA7A4550FBEE" hidden="1">#REF!</definedName>
    <definedName name="BO7051D964B75444359686A6D8EA8EE8AB" hidden="1">#REF!</definedName>
    <definedName name="BO705AA68EEE5045D5ABD49408A5B998C9" hidden="1">#REF!</definedName>
    <definedName name="BO705CF1DFE0DE4D389EF730530C15C154" hidden="1">#REF!</definedName>
    <definedName name="BO7061C029DB7E4C3CB5AA4DDE2460392C" hidden="1">#REF!</definedName>
    <definedName name="BO70721C3B367B422481FFAAD104DCCCA2" hidden="1">#REF!</definedName>
    <definedName name="BO7094E562A1184812844CD42EA41E280A" hidden="1">#REF!</definedName>
    <definedName name="BO709D805274E54AF3AA32CF1B6AD15A1C" hidden="1">#REF!</definedName>
    <definedName name="BO70B2AA6445EA47EDB7786D6CD3A62236" hidden="1">#REF!</definedName>
    <definedName name="BO70BDCDFEA7D14BD68ED91DF4F317EEA2" hidden="1">#REF!</definedName>
    <definedName name="BO70D0854C22B14EAE9D1F54762135E8FE" hidden="1">#REF!</definedName>
    <definedName name="BO70E92A1D6FF74D27867C0F32BAB90DD4" hidden="1">#REF!</definedName>
    <definedName name="BO70ECA966E29F418D9D52FC442E1E8353" hidden="1">#REF!</definedName>
    <definedName name="BO7106DC84060C4E658091D86955D71B96" localSheetId="0" hidden="1">#REF!</definedName>
    <definedName name="BO7106DC84060C4E658091D86955D71B96" hidden="1">#REF!</definedName>
    <definedName name="BO7115A024589A458DBCF979CC6D4B6CB8" hidden="1">#REF!</definedName>
    <definedName name="BO71164FEDC0414AD99851253B5348D961" hidden="1">#REF!</definedName>
    <definedName name="BO711B66F082F44A9088D212AFA6F0C640" hidden="1">#REF!</definedName>
    <definedName name="BO71325101CDD14BD4847E605FB812E00E" hidden="1">#REF!</definedName>
    <definedName name="BO71392F77D91448CF871C0C981693FA2E" hidden="1">#REF!</definedName>
    <definedName name="BO713ED7417A1C4961A087E5B2B6BF355D" hidden="1">#REF!</definedName>
    <definedName name="BO714401B393DD4212943A782A10935BE5" hidden="1">#REF!</definedName>
    <definedName name="BO71501A619EC940FFBE5BCA0DEF8E66DF" hidden="1">#REF!</definedName>
    <definedName name="BO71647D71CEE34A698C626CC0B63F81FC" hidden="1">#REF!</definedName>
    <definedName name="BO7175CAAF3192416F81818DEE2F4223B0" hidden="1">#REF!</definedName>
    <definedName name="BO7193371CFD16425AA21553D11A0FB8E3" hidden="1">#REF!</definedName>
    <definedName name="BO71A1222E47594EE5868DB4CC220999C8" hidden="1">#REF!</definedName>
    <definedName name="BO71B3C99DBD0646128A15EEAB772F5CED" hidden="1">#REF!</definedName>
    <definedName name="BO71B52B4755A04EEEBA1DD42664113096" hidden="1">#REF!</definedName>
    <definedName name="BO71B62A503F0F4126B139358A87402C5F" hidden="1">#REF!</definedName>
    <definedName name="BO71B7589B9856461080585E9960F4C5F2" hidden="1">#REF!</definedName>
    <definedName name="BO71CBB851E18B4919B08BECFF7D168564" hidden="1">#REF!</definedName>
    <definedName name="BO71D22361E628411D99E583D71033DC8A" hidden="1">#REF!</definedName>
    <definedName name="BO71E3CA1F3102488E93395246AD1ED12F" hidden="1">#REF!</definedName>
    <definedName name="BO71E95B7CDEEB417C88423FBD234F13B1" hidden="1">#REF!</definedName>
    <definedName name="BO71F0E3143CF5473C86FFF303BA8CD219" hidden="1">#REF!</definedName>
    <definedName name="BO71F834AEB5174A799F92A83D02A96630" hidden="1">#REF!</definedName>
    <definedName name="BO720382D08E8E4C7CA64CA1B2D5DF0FB5" hidden="1">#REF!</definedName>
    <definedName name="BO720E17A1FC904AEA9771020EAD10F005" hidden="1">#REF!</definedName>
    <definedName name="BO72215A72BC8D474AA13A45CAD99CBE96" hidden="1">#REF!</definedName>
    <definedName name="BO723F3F9D1C9D4E4984DAF709942090DC" hidden="1">#REF!</definedName>
    <definedName name="BO72594168DF2A494A91D06EC22DAB422F" hidden="1">#REF!</definedName>
    <definedName name="BO72696F3AD0DC4BB4A8849A9C62103D38" hidden="1">#REF!</definedName>
    <definedName name="BO7279B40C726743AEA1D10F4FDA82E066" hidden="1">#REF!</definedName>
    <definedName name="BO728B0017AA77456B8E2C6F6B30752208" hidden="1">#REF!</definedName>
    <definedName name="BO729C7144BF3B410F86A028559201D1BC" hidden="1">#REF!</definedName>
    <definedName name="BO72DF2669029F43D4A7EE2D39EBA2DB8E" hidden="1">#REF!</definedName>
    <definedName name="BO72E529392E8C430F8DEA197B49A0A5F6" hidden="1">#REF!</definedName>
    <definedName name="BO72E60F5DCCF74F1B93CFA3ADB443A3E4" hidden="1">#REF!</definedName>
    <definedName name="BO7307D59A4B214EAE86562607C85423E4" hidden="1">#REF!</definedName>
    <definedName name="BO732A8554BE6E48928EC9FA8C27CBB115" hidden="1">#REF!</definedName>
    <definedName name="BO733A76867FB140DD84019718911041D5" hidden="1">#REF!</definedName>
    <definedName name="BO733E15FC2902430994339FF32CD32B87" localSheetId="19" hidden="1">#REF!</definedName>
    <definedName name="BO733E15FC2902430994339FF32CD32B87" localSheetId="17" hidden="1">#REF!</definedName>
    <definedName name="BO733E15FC2902430994339FF32CD32B87" localSheetId="16" hidden="1">#REF!</definedName>
    <definedName name="BO733E15FC2902430994339FF32CD32B87" localSheetId="0" hidden="1">#REF!</definedName>
    <definedName name="BO733E15FC2902430994339FF32CD32B87" hidden="1">#REF!</definedName>
    <definedName name="BO739D4ED563DB42BFA16CE320226F8C0E" localSheetId="19" hidden="1">#REF!</definedName>
    <definedName name="BO739D4ED563DB42BFA16CE320226F8C0E" hidden="1">#REF!</definedName>
    <definedName name="BO73C8D12805554866BDCFE518BBA0B179" hidden="1">#REF!</definedName>
    <definedName name="BO73D5E3CE0DB6414399F7EE6D4D82A5D9" localSheetId="0" hidden="1">#REF!</definedName>
    <definedName name="BO73D5E3CE0DB6414399F7EE6D4D82A5D9" hidden="1">#REF!</definedName>
    <definedName name="BO73DBB5DE1D1C4A9AA93FF45D7FECB44A" localSheetId="19" hidden="1">#REF!</definedName>
    <definedName name="BO73DBB5DE1D1C4A9AA93FF45D7FECB44A" hidden="1">#REF!</definedName>
    <definedName name="BO740BD9ACD53D4068A50D01FBE388B184" hidden="1">#REF!</definedName>
    <definedName name="BO742F8B43AB074371B4AD08D54D922616" localSheetId="19" hidden="1">#REF!</definedName>
    <definedName name="BO742F8B43AB074371B4AD08D54D922616" hidden="1">#REF!</definedName>
    <definedName name="BO7433D289F3EE4AD5B3DDD614BA44F5B7" hidden="1">#REF!</definedName>
    <definedName name="BO744C6FF338404A72B908880C1000DC85" hidden="1">#REF!</definedName>
    <definedName name="BO745C72726784433CA2465633D103E307" hidden="1">#REF!</definedName>
    <definedName name="BO747581AAE69340A3AA55D7E0E33F3BD2" hidden="1">#REF!</definedName>
    <definedName name="BO747777D08E1846DC8991CCBC7164B956" hidden="1">#REF!</definedName>
    <definedName name="BO74850815E6B1496FB74F7BD6E50A4B3F" hidden="1">#REF!</definedName>
    <definedName name="BO7489D89D257D4CE6801233C07C739082" hidden="1">#REF!</definedName>
    <definedName name="BO748A034528AC408E83941B792E8FA572" hidden="1">#REF!</definedName>
    <definedName name="BO749E262EE3F74E87B01233AA40976477" hidden="1">#REF!</definedName>
    <definedName name="BO749F772B071B40049D72BA25C5D2063A" hidden="1">#REF!</definedName>
    <definedName name="BO74A1A29B69E9443FA4638F301D0015DC" hidden="1">#REF!</definedName>
    <definedName name="BO74AA6B1CC6D84BBFA988B6B4C90AD17D" hidden="1">#REF!</definedName>
    <definedName name="BO74AD698488404B1CB4177B8361C2BBAC" hidden="1">#REF!</definedName>
    <definedName name="BO74E54C7D3DB246FD92CE6991D9B2A618" hidden="1">#REF!</definedName>
    <definedName name="BO74EBB284B6E44D8F991552BD3F66BCEE" hidden="1">#REF!</definedName>
    <definedName name="BO74F61FD7579A48E9B280208A620C9635" hidden="1">#REF!</definedName>
    <definedName name="BO74FA7C7274734F50A2C7ABA669DD3A3A" hidden="1">#REF!</definedName>
    <definedName name="BO74FB646248E345A29000CB6D66A465DD" hidden="1">#REF!</definedName>
    <definedName name="BO751BB62B928C4F22B20A477A18A85A03" hidden="1">#REF!</definedName>
    <definedName name="BO751EFE8409AB404FA29414B918942BC8" hidden="1">#REF!</definedName>
    <definedName name="BO75258E2858A9487EB7D94A55D3F6F8F6" hidden="1">#REF!</definedName>
    <definedName name="BO7552B7430960451983BCA0E9C2DDE054" hidden="1">#REF!</definedName>
    <definedName name="BO755BFAF8F1BE47CE93D2E222DC51550B" hidden="1">#REF!</definedName>
    <definedName name="BO7562C53675A4442291F4941566F0657B" hidden="1">#REF!</definedName>
    <definedName name="BO75691212455E4A329A200FEED489F25F" hidden="1">#REF!</definedName>
    <definedName name="BO756E3C1445D247469896FA894EC4F005" hidden="1">#REF!</definedName>
    <definedName name="BO7580E6D7B3D94206932D02E17C652894" hidden="1">#REF!</definedName>
    <definedName name="BO759F8AE7EA794C918C72E12E9DCF68A2" hidden="1">#REF!</definedName>
    <definedName name="BO75A2E743AECE46AFA74D486D82926E01" hidden="1">#REF!</definedName>
    <definedName name="BO75ADB4F32A9B4C6B9B23A6F06C77B2FA" localSheetId="0" hidden="1">#REF!</definedName>
    <definedName name="BO75ADB4F32A9B4C6B9B23A6F06C77B2FA" hidden="1">#REF!</definedName>
    <definedName name="BO75B1AFE3E773475FB97325EBA97E15D4" hidden="1">#REF!</definedName>
    <definedName name="BO75B2A50A512A4FA7836B1E29BCA91A33" hidden="1">#REF!</definedName>
    <definedName name="BO75C4101A9A9A47BE958056E317701004" hidden="1">#REF!</definedName>
    <definedName name="BO75EC821199834E478B5ABFB12B4E254B" hidden="1">#REF!</definedName>
    <definedName name="BO75FF3FD4DDA84CB39C4F91511EB9CE55" hidden="1">#REF!</definedName>
    <definedName name="BO76000B08B14A42FA8E260991624932B5" hidden="1">#REF!</definedName>
    <definedName name="BO760478BC3AC541D48B8B653180858CA8" hidden="1">#REF!</definedName>
    <definedName name="BO7616C585F3CB41AAB5664406530DF865" hidden="1">#REF!</definedName>
    <definedName name="BO7635DBD7D9EA4A9EB2FDC8887484CB03" hidden="1">#REF!</definedName>
    <definedName name="BO764BF2A83F7648B194FC408EF8CFF943" hidden="1">#REF!</definedName>
    <definedName name="BO765AA2EEEF294B398E999B00181EB5D2" hidden="1">#REF!</definedName>
    <definedName name="BO7663B46CDF5746FEA8D1B90DAA9D7343" hidden="1">#REF!</definedName>
    <definedName name="BO769763BAB5954C2CB9C8F0FB4E51FD3C" hidden="1">#REF!</definedName>
    <definedName name="BO76AB248C19CA4AC8A89A4E53C9FA6D85" hidden="1">#REF!</definedName>
    <definedName name="BO76BFF644480C4F3281F232780DF5A3C3" hidden="1">#REF!</definedName>
    <definedName name="BO76C044F1E3A04423B809A94C35FD6957" hidden="1">#REF!</definedName>
    <definedName name="BO76CA88E084EC4A54AEC7CA1F00F2CFC4" hidden="1">#REF!</definedName>
    <definedName name="BO76DA8C49D5AC48959D01ACC0A51323E6" hidden="1">#REF!</definedName>
    <definedName name="BO76DE8D9A64C642A29533096617FC630B" hidden="1">#REF!</definedName>
    <definedName name="BO76E22452186B46008F3660DC31EBD910" hidden="1">#REF!</definedName>
    <definedName name="BO76E9430E1E124C8E90FE35356FFD4346" hidden="1">#REF!</definedName>
    <definedName name="BO76F1277B777341A8B7E848FB8850450E" hidden="1">#REF!</definedName>
    <definedName name="BO7700E20E746149E291ACCD677C9D0766" hidden="1">#REF!</definedName>
    <definedName name="BO77161466E3A248C6B42360A44488D5EB" hidden="1">#REF!</definedName>
    <definedName name="BO772857C878F74C8EBAC2132A89BCE5D2" hidden="1">#REF!</definedName>
    <definedName name="BO773483D3E1804CA69CB9EBAB8EDF44E2" hidden="1">#REF!</definedName>
    <definedName name="BO7735543194A245FBAB0BB9E8F74851DA" hidden="1">#REF!</definedName>
    <definedName name="BO7753547F56F8431DB45F419C143E91D7" hidden="1">#REF!</definedName>
    <definedName name="BO7764E7B14F1F4E928E4376007F22ABAF" hidden="1">#REF!</definedName>
    <definedName name="BO77695282BC6543E78901B61E174FC4C5" hidden="1">#REF!</definedName>
    <definedName name="BO776D31E7DE54463996D9740301E09A69" hidden="1">#REF!</definedName>
    <definedName name="BO77723F0E62C44BD3A26ABA5DD53B4F2A" hidden="1">#REF!</definedName>
    <definedName name="BO779B8AFDFA224D6E80183E1B1730EF55" hidden="1">#REF!</definedName>
    <definedName name="BO77A82294730E49ADA1F07FC8F00AA69D" localSheetId="0" hidden="1">#REF!</definedName>
    <definedName name="BO77A82294730E49ADA1F07FC8F00AA69D" hidden="1">#REF!</definedName>
    <definedName name="BO77B7B8FE7C7C407188A917BF9894F7B3" hidden="1">#REF!</definedName>
    <definedName name="BO77C82593E41A45ECB6AACAD24353B3C8" hidden="1">#REF!</definedName>
    <definedName name="BO77CC4968C6FB4AE891D9203BB882D196" hidden="1">#REF!</definedName>
    <definedName name="BO77D9D9C12007469C8117D346871D21B6" hidden="1">#REF!</definedName>
    <definedName name="BO77DD96FC41644A179BBE4D77953EA545" hidden="1">#REF!</definedName>
    <definedName name="BO77DDF20EB7E747B18FDB62A0C4C1FFAD" hidden="1">#REF!</definedName>
    <definedName name="BO77E21B89C8AB4C31920492CF930D9D60" hidden="1">#REF!</definedName>
    <definedName name="BO77E3BD8340C8474DA7D45CEC71ECC2E7" localSheetId="0" hidden="1">#REF!</definedName>
    <definedName name="BO77E3BD8340C8474DA7D45CEC71ECC2E7" hidden="1">#REF!</definedName>
    <definedName name="BO77E8C8B472FB4B819A91453E470878FD" hidden="1">#REF!</definedName>
    <definedName name="BO77F95E176C874197841F89E81E80D23A" hidden="1">#REF!</definedName>
    <definedName name="BO780FE6F4A17D423CAAAE5E547813AF83" hidden="1">#REF!</definedName>
    <definedName name="BO7825A254A3284232B88DD51D44537CE6" hidden="1">#REF!</definedName>
    <definedName name="BO78293AB6CE91423691629BC52DBE67C5" hidden="1">#REF!</definedName>
    <definedName name="BO782BF3A2FE74493EA32AE98343C4B741" hidden="1">#REF!</definedName>
    <definedName name="BO78415DE1130A4BCAA846B21E0EC5D667" hidden="1">#REF!</definedName>
    <definedName name="BO786482A3A5514950BBE4162F7C12A46A" localSheetId="0" hidden="1">#REF!</definedName>
    <definedName name="BO786482A3A5514950BBE4162F7C12A46A" hidden="1">#REF!</definedName>
    <definedName name="BO786697ABC0C84CF1B19EE4CA49BA3E7D" hidden="1">#REF!</definedName>
    <definedName name="BO788202490D204F1EBB6ABB5D2CC3CA1D" hidden="1">#REF!</definedName>
    <definedName name="BO788E5D3E853547BEB61F3C3B672B183E" hidden="1">#REF!</definedName>
    <definedName name="BO788ED74ED939412CB753298F77C36E43" hidden="1">#REF!</definedName>
    <definedName name="BO7893E4A0FDDA4DEFB6C87748B1C0D7E5" hidden="1">#REF!</definedName>
    <definedName name="BO789DA51DABB64E6DAEBD39A29FB548FA" hidden="1">#REF!</definedName>
    <definedName name="BO78A26449E14A4E0898706C634FB8920A" hidden="1">#REF!</definedName>
    <definedName name="BO78B26688225A431E92C72662FBF21F94" hidden="1">#REF!</definedName>
    <definedName name="BO78C24C51799B48EC9BAD7647746A6F2F" hidden="1">#REF!</definedName>
    <definedName name="BO78CEEB703E4C4D78A579EE8F6D76D929" hidden="1">#REF!</definedName>
    <definedName name="BO78F8A1A2414E4CD5960CB76850A8B04C" hidden="1">#REF!</definedName>
    <definedName name="BO7900DBEF3E8C481CB1DBCA63E0704C8E" hidden="1">#REF!</definedName>
    <definedName name="BO7907856B095644F1BD520AE5B6D99E5F" hidden="1">#REF!</definedName>
    <definedName name="BO795DAC5776584A17BFAB7AF1C9225AC0" hidden="1">#REF!</definedName>
    <definedName name="BO796520ECF0BA480DBCDDCB64C9832C4C" hidden="1">#REF!</definedName>
    <definedName name="BO797DA6191F9E43AB8625A5F6351A1609" localSheetId="0" hidden="1">#REF!</definedName>
    <definedName name="BO797DA6191F9E43AB8625A5F6351A1609" hidden="1">#REF!</definedName>
    <definedName name="BO798FD8E248DE4C92A7F81EAC0A8F29A7" hidden="1">#REF!</definedName>
    <definedName name="BO79948B60261640309A720BF242FA8F54" hidden="1">#REF!</definedName>
    <definedName name="BO7998588D8B2D4D6AAEC4719E0F0A55A4" hidden="1">#REF!</definedName>
    <definedName name="BO79D15267513B4CBA9180350F07F3A98C" hidden="1">#REF!</definedName>
    <definedName name="BO79E32D484B7043B8941F1061F02622FB" hidden="1">#REF!</definedName>
    <definedName name="BO79F79C58C8A641CF81752FDEA72C10D9" hidden="1">#REF!</definedName>
    <definedName name="BO7A14BDFD5B2841A8BDFFCCE11C18BE90" hidden="1">#REF!</definedName>
    <definedName name="BO7A202200EAB14FDA887086A174E5A6C1" hidden="1">#REF!</definedName>
    <definedName name="BO7A24046088BC4828885DC2A18F24CE23" hidden="1">#REF!</definedName>
    <definedName name="BO7A3E4B6B1E6246EAA461969DE7AEB47B" hidden="1">#REF!</definedName>
    <definedName name="BO7A4C279B99F74092AC42F095C92BBBB6" hidden="1">#REF!</definedName>
    <definedName name="BO7A4C7D16C870427DAE3F6995AA7A83C6" hidden="1">#REF!</definedName>
    <definedName name="BO7A56D81323D346BCB253ED202182F14C" hidden="1">#REF!</definedName>
    <definedName name="BO7A67D1A3C2D1457494C925FBF571D683" hidden="1">#REF!</definedName>
    <definedName name="BO7A73F44C59344433A028EE2772B5F68A" hidden="1">#REF!</definedName>
    <definedName name="BO7A77E7DD81CB4CC68FEEABE2F3743C94" hidden="1">#REF!</definedName>
    <definedName name="BO7A84B87F8EDA4FDBAFF63724D92A7D16" hidden="1">#REF!</definedName>
    <definedName name="BO7A9B727FA00D457E953FD66C4384A791" hidden="1">#REF!</definedName>
    <definedName name="BO7ACA129047DD45B99142AD4BF2FE6CE9" localSheetId="19" hidden="1">#REF!</definedName>
    <definedName name="BO7ACA129047DD45B99142AD4BF2FE6CE9" hidden="1">#REF!</definedName>
    <definedName name="BO7ADAAAF76D5D4F11A1D6DCE52EDC3F0E" localSheetId="19" hidden="1">#REF!</definedName>
    <definedName name="BO7ADAAAF76D5D4F11A1D6DCE52EDC3F0E" hidden="1">#REF!</definedName>
    <definedName name="BO7AE3A7858A9F4CE792E7BB1F7DE939D9" localSheetId="19" hidden="1">#REF!</definedName>
    <definedName name="BO7AE3A7858A9F4CE792E7BB1F7DE939D9" hidden="1">#REF!</definedName>
    <definedName name="BO7AECE17A45E947888D280C0A3669697F" localSheetId="0" hidden="1">#REF!</definedName>
    <definedName name="BO7AECE17A45E947888D280C0A3669697F" hidden="1">#REF!</definedName>
    <definedName name="BO7AF2782FB7104FC28CFE46F4B181C0A8" hidden="1">#REF!</definedName>
    <definedName name="BO7AFBC0003ACC41D3BA1FD46C5FD36617" hidden="1">#REF!</definedName>
    <definedName name="BO7B0621E09728458A94F2FFFD9FFF1CCB" hidden="1">#REF!</definedName>
    <definedName name="BO7B29F6DCD4094D928F64FE4B08254D88" hidden="1">#REF!</definedName>
    <definedName name="BO7B3C9D6DC3A74194A444220E230F90D1" hidden="1">#REF!</definedName>
    <definedName name="BO7B3F57C7D37A4D9F932F412B50E3A9C5" hidden="1">#REF!</definedName>
    <definedName name="BO7B4C1F4DCA5C4F91BE3808330ED991B4" hidden="1">#REF!</definedName>
    <definedName name="BO7B5705FA795B4415A95726BFE7507495" localSheetId="0" hidden="1">#REF!</definedName>
    <definedName name="BO7B5705FA795B4415A95726BFE7507495" hidden="1">#REF!</definedName>
    <definedName name="BO7B6ECD01275743B881052FD39FD5FD32" localSheetId="19" hidden="1">#REF!</definedName>
    <definedName name="BO7B6ECD01275743B881052FD39FD5FD32" hidden="1">#REF!</definedName>
    <definedName name="BO7BB71DF7CC7F4BF49D180F690BD5DBBE" localSheetId="19" hidden="1">#REF!</definedName>
    <definedName name="BO7BB71DF7CC7F4BF49D180F690BD5DBBE" hidden="1">#REF!</definedName>
    <definedName name="BO7BB7CC54118D40FAA4097E91803D491F" localSheetId="19" hidden="1">#REF!</definedName>
    <definedName name="BO7BB7CC54118D40FAA4097E91803D491F" hidden="1">#REF!</definedName>
    <definedName name="BO7BBECD97126749A5BD63E736BE94A255" hidden="1">#REF!</definedName>
    <definedName name="BO7BBF0D3FE4F24ABEA7EB00545E696EF3" hidden="1">#REF!</definedName>
    <definedName name="BO7BC170CD198B41C692619BD0B2829984" hidden="1">#REF!</definedName>
    <definedName name="BO7BCFAE042E0C491C8680E5ABCBBF7957" hidden="1">#REF!</definedName>
    <definedName name="BO7BD1D386F31048E1AA08A85FDF52F5D4" hidden="1">#REF!</definedName>
    <definedName name="BO7BFEA2FCFFCB48E5B36F4809D85D5E7B" hidden="1">#REF!</definedName>
    <definedName name="BO7BFF594E1FEE4946BBAF27C54ADD6291" hidden="1">#REF!</definedName>
    <definedName name="BO7C16913B80E24B5DBA9EBB5E5FE3FBBC" hidden="1">#REF!</definedName>
    <definedName name="BO7C19B3987BE64CFDB6C34F6F1FBFB432" hidden="1">#REF!</definedName>
    <definedName name="BO7C47A86CF33C4FCDAA0C54AA65B095A3" hidden="1">#REF!</definedName>
    <definedName name="BO7C4CD6B9E9C044EB9EC6C389774E6C65" hidden="1">#REF!</definedName>
    <definedName name="BO7C4E1B7E876445188B34969A634BA9DA" hidden="1">#REF!</definedName>
    <definedName name="BO7C57E414F8F944E194E4986AEC4E1CC6" hidden="1">#REF!</definedName>
    <definedName name="BO7C6282EF7FAA49768A71688A643EEC31" hidden="1">#REF!</definedName>
    <definedName name="BO7C63A409D70E4E928BFEFC2C74E6728A" hidden="1">#REF!</definedName>
    <definedName name="BO7C7DABCD75A7494CA0243D508880E90D" hidden="1">#REF!</definedName>
    <definedName name="BO7CB19D575BA4421B91CCC82C209C8073" hidden="1">#REF!</definedName>
    <definedName name="BO7CB713453E414A90B10F3550A0F253EC" hidden="1">#REF!</definedName>
    <definedName name="BO7CC386BC612F4996866980D6A2E0A4C5" hidden="1">#REF!</definedName>
    <definedName name="BO7CD34C71EDCC427CB2934EAF7FC6D50E" hidden="1">#REF!</definedName>
    <definedName name="BO7CDE0708B32D4B0FBA3A684377AE0820" hidden="1">#REF!</definedName>
    <definedName name="BO7CF80174494E42BABF42C12A8C546D70" hidden="1">#REF!</definedName>
    <definedName name="BO7D1FDB8727184C13B4570E65F80DC3A8" hidden="1">#REF!</definedName>
    <definedName name="BO7D225AD2344747EE88955A2CECB92136" hidden="1">#REF!</definedName>
    <definedName name="BO7D2EA66DF2E7481DA3B087A68D516C3D" hidden="1">#REF!</definedName>
    <definedName name="BO7D3A1BBFA8E7440E8EE04478EB465AE4" hidden="1">#REF!</definedName>
    <definedName name="BO7D3E7D4B3AAD47D79CFD56AC28C06CD5" hidden="1">#REF!</definedName>
    <definedName name="BO7D5153C33D554CE4A1BA32177D5DE9B3" hidden="1">#REF!</definedName>
    <definedName name="BO7D74CA4352B94CADA69060B858A229A7" hidden="1">#REF!</definedName>
    <definedName name="BO7D82E5864E5942ADB92BAC45EDEE2373" hidden="1">#REF!</definedName>
    <definedName name="BO7D89FACA725047CB91C9B25626B1B1A8" hidden="1">#REF!</definedName>
    <definedName name="BO7D93C65EB0A44BBF9FCB07C446798A2C" hidden="1">#REF!</definedName>
    <definedName name="BO7D9EC14CB2C94E22AF59562547C8BB47" hidden="1">#REF!</definedName>
    <definedName name="BO7DAC06DCC8FC40D5A38F085EF24C110B" hidden="1">#REF!</definedName>
    <definedName name="BO7DB9636AF6B6464587E05192DDA8F0FA" hidden="1">#REF!</definedName>
    <definedName name="BO7DB99E66FA9F4C188B1DA2EB33053C58" hidden="1">#REF!</definedName>
    <definedName name="BO7DBBE8B2D3EF445282BC0CB8AD4B8131" hidden="1">#REF!</definedName>
    <definedName name="BO7DCF6E63D2294BA5BF155FE231B51F47" hidden="1">#REF!</definedName>
    <definedName name="BO7DFCA2EAF924464885C3726D73AC2909" hidden="1">#REF!</definedName>
    <definedName name="BO7E13A36E29824D7DA3BB02348F36583D" hidden="1">#REF!</definedName>
    <definedName name="BO7E1EB127D17647DCAF66576435571B9D" hidden="1">#REF!</definedName>
    <definedName name="BO7E20AF36C10E4DE1ACFF5DAB21E6F0CF" hidden="1">#REF!</definedName>
    <definedName name="BO7E34B31EA5A046C898316D1B32E4249F" hidden="1">#REF!</definedName>
    <definedName name="BO7E3CE31DF3F446469C5C0194D7FDB09A" hidden="1">#REF!</definedName>
    <definedName name="BO7E41D564AEEA4C6280E66CE7C612FD8B" hidden="1">#REF!</definedName>
    <definedName name="BO7E5AD48C85964A4DA0892651C66FB5FA" hidden="1">#REF!</definedName>
    <definedName name="BO7E74EB17091144229C8DA32E72D0B0DE" hidden="1">#REF!</definedName>
    <definedName name="BO7E8D4FF65DA347CBBE0C81402A68E512" hidden="1">#REF!</definedName>
    <definedName name="BO7EAA87F33603446D90C1C1B2BB3DC1D0" hidden="1">#REF!</definedName>
    <definedName name="BO7EBB704D18074803A628A60B199945C8" hidden="1">#REF!</definedName>
    <definedName name="BO7ECA0CE87AD5486E8B520A1B3C302741" hidden="1">#REF!</definedName>
    <definedName name="BO7ED2877E1E044BF588CE91B0F73A907C" hidden="1">#REF!</definedName>
    <definedName name="BO7F100A3F2F3C4DA28A51351899E364CF" hidden="1">#REF!</definedName>
    <definedName name="BO7F2C1B6954774144A8688BBF844181A3" hidden="1">#REF!</definedName>
    <definedName name="BO7F328DF0B87B4733927898ED428C4902" hidden="1">#REF!</definedName>
    <definedName name="BO7F4A0B14B06E49EBB97E18A4B15BA51E" hidden="1">#REF!</definedName>
    <definedName name="BO7F5D4C35425E426D8A302B12D509ECAC" hidden="1">#REF!</definedName>
    <definedName name="BO7F733737D2164EB396378752B251DF56" hidden="1">#REF!</definedName>
    <definedName name="BO7F7734244CAF4A0CA43F95079155139D" hidden="1">#REF!</definedName>
    <definedName name="BO7FA568F38B8549BD8CCB4099EBA6D59E" localSheetId="0" hidden="1">#REF!</definedName>
    <definedName name="BO7FA568F38B8549BD8CCB4099EBA6D59E" hidden="1">#REF!</definedName>
    <definedName name="BO7FA7C81A947B44988C21EE55C79EFB07" hidden="1">#REF!</definedName>
    <definedName name="BO7FD411C057C44D5C88A5710AA4342420" hidden="1">#REF!</definedName>
    <definedName name="BO7FE15ABA24B8440CB3D66CB2BEB8CD57" hidden="1">#REF!</definedName>
    <definedName name="BO7FE3D3568EFB45599936A66C07E97E9B" hidden="1">#REF!</definedName>
    <definedName name="BO7FED074D327A46A5B3846340D3E435AA" localSheetId="0" hidden="1">#REF!</definedName>
    <definedName name="BO7FED074D327A46A5B3846340D3E435AA" hidden="1">#REF!</definedName>
    <definedName name="BO7FFA1DF9AE0E46DCBADDF27E62FE0F6F" hidden="1">#REF!</definedName>
    <definedName name="BO8025E890FFF74E7AA455F9CFB6C77A45" hidden="1">#REF!</definedName>
    <definedName name="BO8026067F176D423BB8A45430475AA310" hidden="1">#REF!</definedName>
    <definedName name="BO8026F1FD9624415A83D6DD000F349036" hidden="1">#REF!</definedName>
    <definedName name="BO8036027B31214345B621FD51102032D4" hidden="1">#REF!</definedName>
    <definedName name="BO806F055F6D3248B38530AA53D8ABD768" hidden="1">#REF!</definedName>
    <definedName name="BO80886FD3215348608E5DC92F04FC62B8" hidden="1">#REF!</definedName>
    <definedName name="BO808D0BF0B2354262A1BDB96849FA811D" localSheetId="19" hidden="1">#REF!</definedName>
    <definedName name="BO808D0BF0B2354262A1BDB96849FA811D" hidden="1">#REF!</definedName>
    <definedName name="BO809078F987EF4B93AEDA12E8563A1B55" localSheetId="19" hidden="1">#REF!</definedName>
    <definedName name="BO809078F987EF4B93AEDA12E8563A1B55" hidden="1">#REF!</definedName>
    <definedName name="BO80C02804DA2744ABBBE454BF6D80A4D3" localSheetId="19" hidden="1">#REF!</definedName>
    <definedName name="BO80C02804DA2744ABBBE454BF6D80A4D3" hidden="1">#REF!</definedName>
    <definedName name="BO80E41CB5CADD420F8D0E1B0833B86BE7" hidden="1">#REF!</definedName>
    <definedName name="BO80F01F433AED4BA9B57F1088CBCCE98C" hidden="1">#REF!</definedName>
    <definedName name="BO81056B718AE84C1B9C92BA3450F435BA" hidden="1">#REF!</definedName>
    <definedName name="BO810998062223484C991CD91FD6A6BB28" hidden="1">#REF!</definedName>
    <definedName name="BO81124862005F424FA1E78C5F5A56CE77" hidden="1">#REF!</definedName>
    <definedName name="BO8116D3330FC0481ABDE5EA390248C0FB" hidden="1">#REF!</definedName>
    <definedName name="BO81195C6D5FD448CCA88808ADC384B729" hidden="1">#REF!</definedName>
    <definedName name="BO8123F167E50048FC943435D5C43BEAD6" hidden="1">#REF!</definedName>
    <definedName name="BO8129AD0FD5674B83BC5405EF191ADA7B" hidden="1">#REF!</definedName>
    <definedName name="BO812D1D90173740FF9EB59A105954F73E" localSheetId="0" hidden="1">#REF!</definedName>
    <definedName name="BO812D1D90173740FF9EB59A105954F73E" hidden="1">#REF!</definedName>
    <definedName name="BO81398069C13F4CF48755661AA61D4B05" hidden="1">#REF!</definedName>
    <definedName name="BO813B65ED679A4ED08E62569F3A62E909" hidden="1">#REF!</definedName>
    <definedName name="BO8140CB8CB4934D52A45138EFCF43482F" hidden="1">#REF!</definedName>
    <definedName name="BO8152E1CBEABA406BB88B1EA29F8BD9B5" hidden="1">#REF!</definedName>
    <definedName name="BO815A38454A38422DAE2CBA1F342AB384" hidden="1">#REF!</definedName>
    <definedName name="BO8160DAE7346B4302A174200177384D45" hidden="1">#REF!</definedName>
    <definedName name="BO8161C454A2A04D77934C4F2B83E1D4AB" hidden="1">#REF!</definedName>
    <definedName name="BO816B7D96E133441DB33D05D34EA0ABD3" hidden="1">#REF!</definedName>
    <definedName name="BO8171ABCBF01049B4A05A79AC4000141F" hidden="1">#REF!</definedName>
    <definedName name="BO818525C2CFF2438484295F6096E668F5" hidden="1">#REF!</definedName>
    <definedName name="BO8185A22756D844D485A4345BFAA5E51B" hidden="1">#REF!</definedName>
    <definedName name="BO81889E13E8BD4C878CCC1CCC34498B32" hidden="1">#REF!</definedName>
    <definedName name="BO81AA5F438ECA417D8B8750AEE7E7416D" hidden="1">#REF!</definedName>
    <definedName name="BO81AEAD8E3AC448D99EC68869FDA8ECAD" hidden="1">#REF!</definedName>
    <definedName name="BO81B3415116AC43AF9C57F6B7F24B9CC4" hidden="1">#REF!</definedName>
    <definedName name="BO81D37D16DB894932AABCA35600FE54D0" hidden="1">#REF!</definedName>
    <definedName name="BO81EB4DF8F6194B6D99943B71E32D1F8E" hidden="1">#REF!</definedName>
    <definedName name="BO81EF3F27087C4D98ACC351EF41E7665F" hidden="1">#REF!</definedName>
    <definedName name="BO8204C98D845C47289C2A48ACE7BB360F" hidden="1">#REF!</definedName>
    <definedName name="BO821B1683C6C940ACA20F3FF7CBA6AE5C" hidden="1">#REF!</definedName>
    <definedName name="BO823A35FDC9FF43708B18DB11AE72EA46" hidden="1">#REF!</definedName>
    <definedName name="BO82599D26C22F4ECBAFBDBDDD0AC6B9DC" localSheetId="0" hidden="1">#REF!</definedName>
    <definedName name="BO82599D26C22F4ECBAFBDBDDD0AC6B9DC" hidden="1">#REF!</definedName>
    <definedName name="BO8270DC61B3634703802A06111963247A" hidden="1">#REF!</definedName>
    <definedName name="BO8271FF2B72A4468699A1BEBB1CE7770A" hidden="1">#REF!</definedName>
    <definedName name="BO828C727B9F184011B97187B8FE59D9AE" hidden="1">#REF!</definedName>
    <definedName name="BO829B2CAC9A73456CB1E64F2A6FD9E525" hidden="1">#REF!</definedName>
    <definedName name="BO82AF49A840DC4E97A1E3E116C1017164" hidden="1">#REF!</definedName>
    <definedName name="BO82BC65E019234EAF896CAC4231F81781" localSheetId="19" hidden="1">#REF!</definedName>
    <definedName name="BO82BC65E019234EAF896CAC4231F81781" hidden="1">#REF!</definedName>
    <definedName name="BO82BD64F9F4B5472788A8268E41273643" localSheetId="19" hidden="1">#REF!</definedName>
    <definedName name="BO82BD64F9F4B5472788A8268E41273643" hidden="1">#REF!</definedName>
    <definedName name="BO82CDE0C0F8AE420C9AB086E3F934D0FC" hidden="1">#REF!</definedName>
    <definedName name="BO82D0E1CF095B4D65B4D7B212912DA8E2" localSheetId="19" hidden="1">#REF!</definedName>
    <definedName name="BO82D0E1CF095B4D65B4D7B212912DA8E2" hidden="1">#REF!</definedName>
    <definedName name="BO82EB354C95144FA395BD4842E6B5BDAA" hidden="1">#REF!</definedName>
    <definedName name="BO82ED3D19CD6E4FE3941A3E1F6AD39401" hidden="1">#REF!</definedName>
    <definedName name="BO833E4554C21346058C4C27AA4CDB728C" hidden="1">#REF!</definedName>
    <definedName name="BO834ED8D711B54779884FECD0FD6C40F5" hidden="1">#REF!</definedName>
    <definedName name="BO835775321D284060B20BC052F1967F91" hidden="1">#REF!</definedName>
    <definedName name="BO836104A2FDD3439ABE6D95097289FA9B" hidden="1">#REF!</definedName>
    <definedName name="BO83770CED4E3B4DBBB35ECE8F2EE2B766" hidden="1">#REF!</definedName>
    <definedName name="BO839EC6977FFA4254B663B0964DDDCBA1" hidden="1">#REF!</definedName>
    <definedName name="BO83CE56D9AAF2431890D1640D1749EBC9" hidden="1">#REF!</definedName>
    <definedName name="BO83DE305067F04E1FAF2073E158A42ED1" hidden="1">#REF!</definedName>
    <definedName name="BO83F96117CD7E43729C8F78CE6AA55364" hidden="1">#REF!</definedName>
    <definedName name="BO84012C663BB84BFFB01BF078251981BF" hidden="1">#REF!</definedName>
    <definedName name="BO8416A4D86F564528B66337D998D6342F" hidden="1">#REF!</definedName>
    <definedName name="BO841E9D2788184F4B99B75B2D56050952" hidden="1">#REF!</definedName>
    <definedName name="BO8436F0542EE941958838E9648A7A10B6" hidden="1">#REF!</definedName>
    <definedName name="BO845C63CD4426489B984D7A614921953B" hidden="1">#REF!</definedName>
    <definedName name="BO8462467AC4C04364864AA7B0E1E7103B" hidden="1">#REF!</definedName>
    <definedName name="BO847CD7266F44473E873D0BAC81568EE4" hidden="1">#REF!</definedName>
    <definedName name="BO84816916A3374C44A33B2B1E7CCBF62D" hidden="1">#REF!</definedName>
    <definedName name="BO8490395EA5A34B7281F95374AA651140" hidden="1">#REF!</definedName>
    <definedName name="BO849DAABD57DE400C976DE83FBD70852D" hidden="1">#REF!</definedName>
    <definedName name="BO84ACB7EA827D44EA920269A783FD03AF" hidden="1">#REF!</definedName>
    <definedName name="BO84D950D3D7C6403596FDAB0EECC85121" hidden="1">#REF!</definedName>
    <definedName name="BO851125B4C9CF4507A505DFFE9759796E" hidden="1">#REF!</definedName>
    <definedName name="BO851F8174A7F2485A89E2AAB0F844764D" hidden="1">#REF!</definedName>
    <definedName name="BO852DC564F3D6438A9E05CD1FB6220525" hidden="1">#REF!</definedName>
    <definedName name="BO8537B991C1704514852540F58377C0F2" hidden="1">#REF!</definedName>
    <definedName name="BO8549AD1E42034B56A5A757A435BE5F99" hidden="1">#REF!</definedName>
    <definedName name="BO856B8D4C3C8E4F50B0953DB05DCC130D" hidden="1">#REF!</definedName>
    <definedName name="BO859CB049DE164366843D9C4F49208836" hidden="1">#REF!</definedName>
    <definedName name="BO85A46695882A420C817331A985BB9006" hidden="1">#REF!</definedName>
    <definedName name="BO85B3AD2EFD8B4EB4ACC21B67E6729BC4" hidden="1">#REF!</definedName>
    <definedName name="BO85BA97FE264442F3930B470E2E37938C" hidden="1">#REF!</definedName>
    <definedName name="BO85C6C482DAE5494095442C853659524C" hidden="1">#REF!</definedName>
    <definedName name="BO85CA8185403D4829A471E3C021F11823" hidden="1">#REF!</definedName>
    <definedName name="BO85DDB79C9E3147EDA8EDD03CB77413B6" hidden="1">#REF!</definedName>
    <definedName name="BO85E3116B44E149108141A164679AAEBE" hidden="1">#REF!</definedName>
    <definedName name="BO85EB01DFCFE245209787E6272A712082" hidden="1">#REF!</definedName>
    <definedName name="BO85ED7871C7614337A901E50D63FCCD26" hidden="1">#REF!</definedName>
    <definedName name="BO85F78F97543D4BAEBAA665AE23BF5F6E" hidden="1">#REF!</definedName>
    <definedName name="BO860B46EE55A44A1D96FD320551FA6677" hidden="1">#REF!</definedName>
    <definedName name="BO86157C32F3D14F2F8FBEDF25DA18783E" hidden="1">#REF!</definedName>
    <definedName name="BO8639A9B559F64F969DAB29512C30B990" hidden="1">#REF!</definedName>
    <definedName name="BO865E85FAE63F471990E87A9EEEA0EBE2" hidden="1">#REF!</definedName>
    <definedName name="BO866A0D13F47E44558B185A80CB233625" hidden="1">#REF!</definedName>
    <definedName name="BO866EBE59FF044B5082276522A607294F" hidden="1">#REF!</definedName>
    <definedName name="BO8674B77AC9C34190AE9EF29F8B3699AA" hidden="1">#REF!</definedName>
    <definedName name="BO867C2CDF9C4D43A7B8AA119BEA09C19A" hidden="1">#REF!</definedName>
    <definedName name="BO86887E9489924B3CB6F2E988412CFB38" hidden="1">#REF!</definedName>
    <definedName name="BO868F562CA4E84985BF12F71371CCBC43" localSheetId="0" hidden="1">#REF!</definedName>
    <definedName name="BO868F562CA4E84985BF12F71371CCBC43" hidden="1">#REF!</definedName>
    <definedName name="BO869869F86405489C95E91C46BD49C775" hidden="1">#REF!</definedName>
    <definedName name="BO86B6149BCDCC48A98A3D3C8A3A2729E6" hidden="1">#REF!</definedName>
    <definedName name="BO86B8FF6FC3DB4DF7AA0E3A8B7F9264C7" hidden="1">#REF!</definedName>
    <definedName name="BO86BA1D0544E24C5C8A8180FF78CB5B06" hidden="1">#REF!</definedName>
    <definedName name="BO86C100F65CDE4670B4F5822465A92A71" hidden="1">#REF!</definedName>
    <definedName name="BO86D1438E23664D2B9FCD09512F3A93F8" hidden="1">#REF!</definedName>
    <definedName name="BO86DDB813E7034F3BBABBE6BC528F2ED9" hidden="1">#REF!</definedName>
    <definedName name="BO86E27B393E134A5C9DD139177FA60F80" hidden="1">#REF!</definedName>
    <definedName name="BO8703EEC12706416FB6ED04E179922738" hidden="1">#REF!</definedName>
    <definedName name="BO870886B6C73540E7BF1183ECA9AFF2B9" localSheetId="0" hidden="1">#REF!</definedName>
    <definedName name="BO870886B6C73540E7BF1183ECA9AFF2B9" hidden="1">#REF!</definedName>
    <definedName name="BO870B411164F546AD97AF975FD177C9B0" hidden="1">#REF!</definedName>
    <definedName name="BO8711D358A64C4D6AA1DE8CD9A503C0BD" hidden="1">#REF!</definedName>
    <definedName name="BO87120653DAB74A7A80EC7DBB6462E1D6" hidden="1">#REF!</definedName>
    <definedName name="BO872486E16E314D1DA6CDB4E161361B3E" hidden="1">#REF!</definedName>
    <definedName name="BO8725CADBABC140858BCC21E139FB989C" hidden="1">#REF!</definedName>
    <definedName name="BO87299F945EA94175941F16F36740FD72" hidden="1">#REF!</definedName>
    <definedName name="BO872E1A2490304FA6B522A3A73C631044" hidden="1">#REF!</definedName>
    <definedName name="BO8774AB7115B9480BA7502A21831439EB" hidden="1">#REF!</definedName>
    <definedName name="BO878FECCD84B24D5D83FA753C239D53A9" hidden="1">#REF!</definedName>
    <definedName name="BO879CBD59307A43159AF2A4CED84C7472" hidden="1">#REF!</definedName>
    <definedName name="BO87A85BA1E62143F6B9FC3F8F4734BBDA" hidden="1">#REF!</definedName>
    <definedName name="BO87B8EF89B2C846A289AE2145FA25030D" localSheetId="0" hidden="1">#REF!</definedName>
    <definedName name="BO87B8EF89B2C846A289AE2145FA25030D" hidden="1">#REF!</definedName>
    <definedName name="BO87CACAE458564193B56975B2B5153420" hidden="1">#REF!</definedName>
    <definedName name="BO87EFB9D6293B401CAA2DD394C2338C23" hidden="1">#REF!</definedName>
    <definedName name="BO87F88410ED7F4182BE480F68D5F7E898" hidden="1">#REF!</definedName>
    <definedName name="BO8803BCBBE7974E4D88C057E49C0A7E07" hidden="1">#REF!</definedName>
    <definedName name="BO8826276A6F2B469B97553CEA5B5F3ACB" hidden="1">#REF!</definedName>
    <definedName name="BO8827CF9AC78B41C79197737D53769A81" localSheetId="0" hidden="1">#REF!</definedName>
    <definedName name="BO8827CF9AC78B41C79197737D53769A81" hidden="1">#REF!</definedName>
    <definedName name="BO884007A616A14E82BF8896F6D6B26A5A" hidden="1">#REF!</definedName>
    <definedName name="BO88621C2D24DC4AB6A85F375E6836771A" hidden="1">#REF!</definedName>
    <definedName name="BO886E487C7EC9459489C12770C18ABEFD" hidden="1">#REF!</definedName>
    <definedName name="BO8897A3A3F634452E8E4DD8F314983433" hidden="1">#REF!</definedName>
    <definedName name="BO88A0ED37476047A9B79C3A73D5CAC3D2" hidden="1">#REF!</definedName>
    <definedName name="BO88AA8F0163F746A78528BD5A52EB26BD" hidden="1">#REF!</definedName>
    <definedName name="BO88B4A6CA845B4661AD2C9B0437234540" hidden="1">#REF!</definedName>
    <definedName name="BO88B5EC94BCB644DBB0B8B9FD72197407" hidden="1">#REF!</definedName>
    <definedName name="BO88CD73995BA045218F082047A7B7979F" hidden="1">#REF!</definedName>
    <definedName name="BO88CF233CB45B4C82A1AC5BE791438BCF" hidden="1">#REF!</definedName>
    <definedName name="BO88D455E4ACC843D4B075A8838BBF7D0C" hidden="1">#REF!</definedName>
    <definedName name="BO88E2219A0197449ABDA7E50060F6B1FE" hidden="1">#REF!</definedName>
    <definedName name="BO890E5A8D96FA4050BF15B802C7620F76" hidden="1">#REF!</definedName>
    <definedName name="BO8916BA3A93DA473688862DC75848CA2A" hidden="1">#REF!</definedName>
    <definedName name="BO891CBAC1FEC041A9B1D2D5CAF876C3F0" localSheetId="19" hidden="1">#REF!</definedName>
    <definedName name="BO891CBAC1FEC041A9B1D2D5CAF876C3F0" hidden="1">#REF!</definedName>
    <definedName name="BO891FBC517DE746748A172799A83F07CB" localSheetId="19" hidden="1">#REF!</definedName>
    <definedName name="BO891FBC517DE746748A172799A83F07CB" hidden="1">#REF!</definedName>
    <definedName name="BO8927EF1CD9AD4425AA2D6F4D606A0185" localSheetId="19" hidden="1">#REF!</definedName>
    <definedName name="BO8927EF1CD9AD4425AA2D6F4D606A0185" hidden="1">#REF!</definedName>
    <definedName name="BO892CFB3B77F84724BE348F89B434721C" localSheetId="0" hidden="1">#REF!</definedName>
    <definedName name="BO892CFB3B77F84724BE348F89B434721C" hidden="1">#REF!</definedName>
    <definedName name="BO893A612FBBF546A793F9B2F896C82AB5" hidden="1">#REF!</definedName>
    <definedName name="BO896731F41BBF4213B3E24429048CEBA0" hidden="1">#REF!</definedName>
    <definedName name="BO89717E38C823414CA5D56CDDCAF64E8D" hidden="1">#REF!</definedName>
    <definedName name="BO897389AC65794E96B87A0E76349A7E34" hidden="1">#REF!</definedName>
    <definedName name="BO8989F6C0B5DE414BADE674ECD51A4FFF" hidden="1">#REF!</definedName>
    <definedName name="BO89B86AF7C49A40C3A9D991022D36372F" hidden="1">#REF!</definedName>
    <definedName name="BO89C875904AC94159A112D5E62824CEB8" hidden="1">#REF!</definedName>
    <definedName name="BO89D827B7EF21445F830158AB1DB86EC3" hidden="1">#REF!</definedName>
    <definedName name="BO89D829D6275C4F39A9B54F431BCB1CF2" hidden="1">#REF!</definedName>
    <definedName name="BO89DF3A0093C34577A9CBE507F654F9B4" hidden="1">#REF!</definedName>
    <definedName name="BO89EB193C9BF34E028B60BA2D06CDA850" hidden="1">#REF!</definedName>
    <definedName name="BO89F9BF5F1CD24F618FE42E6AEBC567DA" hidden="1">#REF!</definedName>
    <definedName name="BO8A079A6956DB410B984EC37853DBF391" hidden="1">#REF!</definedName>
    <definedName name="BO8A11D840060F48A7A732512C54D8EAE5" hidden="1">#REF!</definedName>
    <definedName name="BO8A270233A6574574A5A316C2111A6B1A" hidden="1">#REF!</definedName>
    <definedName name="BO8A3FB210E5754FC58F8E696469D4717E" hidden="1">#REF!</definedName>
    <definedName name="BO8A64A4873C0043DFB3995AAF8DC72790" hidden="1">#REF!</definedName>
    <definedName name="BO8A6F64578EA54D39B172DBB5F3870C6C" hidden="1">#REF!</definedName>
    <definedName name="BO8A742A3411094EA2AE29F3285CBDE97D" hidden="1">#REF!</definedName>
    <definedName name="BO8A76E1E597094F4AB0C09CE276EBB2AD" hidden="1">#REF!</definedName>
    <definedName name="BO8A921E1B07E84FE58A86CBFB254FC057" hidden="1">#REF!</definedName>
    <definedName name="BO8AA1781CDFE7451D8158DA9690BFD0CF" hidden="1">#REF!</definedName>
    <definedName name="BO8AA46CB98A254FACB30AED9A52808C46" hidden="1">#REF!</definedName>
    <definedName name="BO8AADC658B26A496996C7F1373A6991A2" hidden="1">#REF!</definedName>
    <definedName name="BO8ABE68A54E9F4069ADD8462748851C18" hidden="1">#REF!</definedName>
    <definedName name="BO8AC7E18C57C84E229E0484E8B9B6A88C" hidden="1">#REF!</definedName>
    <definedName name="BO8ACBA67537FE40D9B10DE69058561E8E" hidden="1">#REF!</definedName>
    <definedName name="BO8AD26858CE7246D39A84D558B6479282" hidden="1">#REF!</definedName>
    <definedName name="BO8AF467F5CFC742359BF81CAD81A58A87" hidden="1">#REF!</definedName>
    <definedName name="BO8AFC5A8B26994047A4277D08BC2B4522" hidden="1">#REF!</definedName>
    <definedName name="BO8B01F477F3764249AF76A3D9C3C246ED" hidden="1">#REF!</definedName>
    <definedName name="BO8B0E799EB2E747E08CC00A5CB7983720" hidden="1">#REF!</definedName>
    <definedName name="BO8B1E0FBE9EA7489994044C2057A8D12B" hidden="1">#REF!</definedName>
    <definedName name="BO8B2A7D94ED794D9F8685C24218676006" hidden="1">#REF!</definedName>
    <definedName name="BO8B313457CD884D279D2548003F5D238D" hidden="1">#REF!</definedName>
    <definedName name="BO8B5D8EDB30964E5A907DA7CCE903A60B" hidden="1">#REF!</definedName>
    <definedName name="BO8B73BD8E9A0442A5A9F90AA4A70F6203" hidden="1">#REF!</definedName>
    <definedName name="BO8B8251CC1EE24CD69F29929F012C4450" hidden="1">#REF!</definedName>
    <definedName name="BO8B979C2BC098453D8F62F9ADF5FEC071" hidden="1">#REF!</definedName>
    <definedName name="BO8BAFA77CB8BD4A9592F0A86BBD33A1B0" hidden="1">#REF!</definedName>
    <definedName name="BO8BB4B4D171DB49F489C18C0E6B688E40" hidden="1">#REF!</definedName>
    <definedName name="BO8BDE8563DFDD419597EA3D1993A8E10E" hidden="1">#REF!</definedName>
    <definedName name="BO8BE0ACC613A044B19017AAB43B6473ED" hidden="1">#REF!</definedName>
    <definedName name="BO8BEFE8F9E9D94E0B8690BCF6FF778891" hidden="1">#REF!</definedName>
    <definedName name="BO8BF82CAB71EB4877BE2981B52240CDDB" hidden="1">#REF!</definedName>
    <definedName name="BO8BFBEE5EC43D4067962E8A52A23B2D50" hidden="1">#REF!</definedName>
    <definedName name="BO8C0049F46034494F9A9EA954789841B0" localSheetId="0" hidden="1">#REF!</definedName>
    <definedName name="BO8C0049F46034494F9A9EA954789841B0" hidden="1">#REF!</definedName>
    <definedName name="BO8C0CC75C4CA4484B8290FC4E64C3C7B7" hidden="1">#REF!</definedName>
    <definedName name="BO8C190EE956EF4ADD87EDB038BA9D5AE1" hidden="1">#REF!</definedName>
    <definedName name="BO8C2C15F699E14EDC94E42D4D15367A0D" hidden="1">#REF!</definedName>
    <definedName name="BO8C3209A055A7451690BC047DB49C40F8" hidden="1">#REF!</definedName>
    <definedName name="BO8C46C2D3D27C44F1AA60C52DBE893015" hidden="1">#REF!</definedName>
    <definedName name="BO8C54B39154C04A089EB3A2B03C75FCAD" hidden="1">#REF!</definedName>
    <definedName name="BO8C5D16B390B84E039A4F635DC9723990" hidden="1">#REF!</definedName>
    <definedName name="BO8C5D1AEB64E34CF69E4AEDEE394D2DF0" hidden="1">#REF!</definedName>
    <definedName name="BO8C6D0EB130764DFAB8C78529E8B56690" hidden="1">#REF!</definedName>
    <definedName name="BO8C756DB6D0084392A94AD363D9B3578A" localSheetId="0" hidden="1">#REF!</definedName>
    <definedName name="BO8C756DB6D0084392A94AD363D9B3578A" hidden="1">#REF!</definedName>
    <definedName name="BO8C78667FFC67462C9A1643AC3DEA1B4D" hidden="1">#REF!</definedName>
    <definedName name="BO8C79291520C14D76B12F6B3100DC8B42" hidden="1">#REF!</definedName>
    <definedName name="BO8C9CBE8407744000A8B85C9F87D30B73" hidden="1">#REF!</definedName>
    <definedName name="BO8CBBCEEC97B6431FB6ACA8A2940866E3" hidden="1">#REF!</definedName>
    <definedName name="BO8CC5B39B3E324C918A32819C9A07A727" hidden="1">#REF!</definedName>
    <definedName name="BO8CCECE712FB74550BFA0956F61B247A8" hidden="1">#REF!</definedName>
    <definedName name="BO8CD76D68B350487FA0250A4A2EC5C2AD" localSheetId="0" hidden="1">#REF!</definedName>
    <definedName name="BO8CD76D68B350487FA0250A4A2EC5C2AD" hidden="1">#REF!</definedName>
    <definedName name="BO8CF360641B31422092E7199008DC5639" hidden="1">#REF!</definedName>
    <definedName name="BO8D0213375C7F4E22A8FB01B418680B0B" hidden="1">#REF!</definedName>
    <definedName name="BO8D0ABD8164D04FC8B630B28D32646B09" hidden="1">#REF!</definedName>
    <definedName name="BO8D1B1B1B73DB404588CEED5EB7DBE08B" hidden="1">#REF!</definedName>
    <definedName name="BO8D1BEBCF693D4028B4E7DA6832E7DE1E" hidden="1">#REF!</definedName>
    <definedName name="BO8D24E811C41141359E065633B90B3ACB" hidden="1">#REF!</definedName>
    <definedName name="BO8D321DF303514F60BA7EE216E1F75E46" hidden="1">#REF!</definedName>
    <definedName name="BO8D4A19F885E642D98251152558F518D0" hidden="1">#REF!</definedName>
    <definedName name="BO8D675C8D2C204F9EA5F6FB0C91BE9377" hidden="1">#REF!</definedName>
    <definedName name="BO8D6FEDE63E4A416086011E251EB6EA77" hidden="1">#REF!</definedName>
    <definedName name="BO8D8CDB5D0D984AF78FA24D1842552A13" hidden="1">#REF!</definedName>
    <definedName name="BO8D92C13F5BA5476F87ACCBE5339379A3" hidden="1">#REF!</definedName>
    <definedName name="BO8DE89F4B4DB24B028D65D7B1C37D49A6" hidden="1">#REF!</definedName>
    <definedName name="BO8DE8B8490FA243048849705E95F6A3E7" hidden="1">#REF!</definedName>
    <definedName name="BO8E010C83029D4BB2BDE80224D34C78B4" hidden="1">#REF!</definedName>
    <definedName name="BO8E04539AF5EA48F4A85BB9D8405EFE31" hidden="1">#REF!</definedName>
    <definedName name="BO8E0A9401A23B4C8E815CF381C01FDB6A" hidden="1">#REF!</definedName>
    <definedName name="BO8E247A336E7641BA8C759FA12C34B429" hidden="1">#REF!</definedName>
    <definedName name="BO8E4728713A0C4DC6904A8D6FFE392729" hidden="1">#REF!</definedName>
    <definedName name="BO8E64C19B77C74B4DA67868374DB4E3C8" hidden="1">#REF!</definedName>
    <definedName name="BO8E8DEEC5116D492E933D50098C61B5D3" hidden="1">#REF!</definedName>
    <definedName name="BO8E95876454BF4F2CA6988C26A165276E" hidden="1">#REF!</definedName>
    <definedName name="BO8E9F198DEB16434A9D0753A88CDF5215" hidden="1">#REF!</definedName>
    <definedName name="BO8EA5CD8275A64439ABF3E0E90503E2EB" hidden="1">#REF!</definedName>
    <definedName name="BO8EAFF7EBC66B4843859F00C277E10C35" hidden="1">#REF!</definedName>
    <definedName name="BO8ECAFF7837A84846BB773DF5FAC7EDA0" hidden="1">#REF!</definedName>
    <definedName name="BO8ED02D762180437385E47C88BB9EEC20" hidden="1">#REF!</definedName>
    <definedName name="BO8ED1BD07506B48ABA6BB05855F788508" hidden="1">#REF!</definedName>
    <definedName name="BO8ED76D7C2EA548BEA6E8742375CD84EF" hidden="1">#REF!</definedName>
    <definedName name="BO8EDFDB3F4A244405BD653340E001817F" hidden="1">#REF!</definedName>
    <definedName name="BO8EECD65D65CA4E8DAD403EDFEFC8E1F0" hidden="1">#REF!</definedName>
    <definedName name="BO8EED6EA8341647B18E46E12EF5981737" hidden="1">#REF!</definedName>
    <definedName name="BO8EEF0273BAB94AB99929DC92B3C49FD3" hidden="1">#REF!</definedName>
    <definedName name="BO8F091315B8CA470AAF9722F85C3A0CE2" hidden="1">#REF!</definedName>
    <definedName name="BO8F3233C6D2A5455D8200C97146186B1B" hidden="1">#REF!</definedName>
    <definedName name="BO8F3F75AB3A994609B8A1BAA8D827B7D0" hidden="1">#REF!</definedName>
    <definedName name="BO8F41BE8B0884445DB22D3AF21577B665" hidden="1">#REF!</definedName>
    <definedName name="BO8F4458B31E284C0B90A9336E9C28C284" localSheetId="0" hidden="1">#REF!</definedName>
    <definedName name="BO8F4458B31E284C0B90A9336E9C28C284" hidden="1">#REF!</definedName>
    <definedName name="BO8F49357E67B7472885ECAB31F5CC16E6" hidden="1">#REF!</definedName>
    <definedName name="BO8F5878AEF4E240D9BC43182A686A5D27" hidden="1">#REF!</definedName>
    <definedName name="BO8F5C237F8C7C40E58D0B879F90947365" hidden="1">#REF!</definedName>
    <definedName name="BO8F69E36AA533438FB255DE448D2F78C1" localSheetId="19" hidden="1">#REF!</definedName>
    <definedName name="BO8F69E36AA533438FB255DE448D2F78C1" localSheetId="17" hidden="1">#REF!</definedName>
    <definedName name="BO8F69E36AA533438FB255DE448D2F78C1" localSheetId="16" hidden="1">#REF!</definedName>
    <definedName name="BO8F69E36AA533438FB255DE448D2F78C1" localSheetId="0" hidden="1">#REF!</definedName>
    <definedName name="BO8F69E36AA533438FB255DE448D2F78C1" hidden="1">#REF!</definedName>
    <definedName name="BO8F9ADFA732534966ACC45B4222D08278" hidden="1">#REF!</definedName>
    <definedName name="BO8FA9605250AA4130BA5F75AB0EFC5DEB" localSheetId="19" hidden="1">#REF!</definedName>
    <definedName name="BO8FA9605250AA4130BA5F75AB0EFC5DEB" hidden="1">#REF!</definedName>
    <definedName name="BO8FAB3988FD7A4610BB4D6F6553753FB0" localSheetId="19" hidden="1">#REF!</definedName>
    <definedName name="BO8FAB3988FD7A4610BB4D6F6553753FB0" hidden="1">#REF!</definedName>
    <definedName name="BO8FB6EDE92460437DB46269B760A9FF87" localSheetId="19" hidden="1">#REF!</definedName>
    <definedName name="BO8FB6EDE92460437DB46269B760A9FF87" hidden="1">#REF!</definedName>
    <definedName name="BO8FD31CDD8C5E4206A507AADDC9D6C673" hidden="1">#REF!</definedName>
    <definedName name="BO8FD4F0F291D744408EB3D0DD329A4362" hidden="1">#REF!</definedName>
    <definedName name="BO90039EB774D94E2699982989E87797FD" hidden="1">#REF!</definedName>
    <definedName name="BO9003C2B1CEA04D4799A07D012743DEC1" hidden="1">#REF!</definedName>
    <definedName name="BO901024E83D29496B899A127B34EC4440" localSheetId="0" hidden="1">#REF!</definedName>
    <definedName name="BO901024E83D29496B899A127B34EC4440" hidden="1">#REF!</definedName>
    <definedName name="BO9010F2C0CC9E494A99E197637D325788" hidden="1">#REF!</definedName>
    <definedName name="BO9027C5BD01DF42DC93C5D78821D24A6C" hidden="1">#REF!</definedName>
    <definedName name="BO904BCFDAB4C44A96A1BAD24E7B5C4CFB" localSheetId="19" hidden="1">#REF!</definedName>
    <definedName name="BO904BCFDAB4C44A96A1BAD24E7B5C4CFB" localSheetId="17" hidden="1">#REF!</definedName>
    <definedName name="BO904BCFDAB4C44A96A1BAD24E7B5C4CFB" localSheetId="16" hidden="1">#REF!</definedName>
    <definedName name="BO904BCFDAB4C44A96A1BAD24E7B5C4CFB" localSheetId="0" hidden="1">#REF!</definedName>
    <definedName name="BO904BCFDAB4C44A96A1BAD24E7B5C4CFB" hidden="1">#REF!</definedName>
    <definedName name="BO90721953D91A42828345C72DA2C886EF" localSheetId="0" hidden="1">#REF!</definedName>
    <definedName name="BO90721953D91A42828345C72DA2C886EF" hidden="1">#REF!</definedName>
    <definedName name="BO90D5B7AE6DF34FC6A182261CEF953B81" localSheetId="0" hidden="1">#REF!</definedName>
    <definedName name="BO90D5B7AE6DF34FC6A182261CEF953B81" hidden="1">#REF!</definedName>
    <definedName name="BO90EEFBEB72EB4656B432B75775270CA5" localSheetId="19" hidden="1">#REF!</definedName>
    <definedName name="BO90EEFBEB72EB4656B432B75775270CA5" hidden="1">#REF!</definedName>
    <definedName name="BO90F76DFC9F5F430F88B468A9892E4AC4" hidden="1">#REF!</definedName>
    <definedName name="BO91262F6339964C14984FDE97C6306DF7" hidden="1">#REF!</definedName>
    <definedName name="BO912C815D25B14437B2384596EA95EA90" localSheetId="19" hidden="1">#REF!</definedName>
    <definedName name="BO912C815D25B14437B2384596EA95EA90" hidden="1">#REF!</definedName>
    <definedName name="BO91511019934B448E8E0723C0742ED2AE" hidden="1">#REF!</definedName>
    <definedName name="BO9155D541487B4FBC9E854615EB1B4E06" localSheetId="0" hidden="1">#REF!</definedName>
    <definedName name="BO9155D541487B4FBC9E854615EB1B4E06" hidden="1">#REF!</definedName>
    <definedName name="BO9156F8C70A7E432BB0F7C9352F66ADFB" localSheetId="19" hidden="1">#REF!</definedName>
    <definedName name="BO9156F8C70A7E432BB0F7C9352F66ADFB" hidden="1">#REF!</definedName>
    <definedName name="BO9159C1E514C74EDAB686FCB93521755B" hidden="1">#REF!</definedName>
    <definedName name="BO915CED5CBC0E4429841109423F532DF9" hidden="1">#REF!</definedName>
    <definedName name="BO916C4117211C44169C4A9D976B942F83" hidden="1">#REF!</definedName>
    <definedName name="BO916F5615504D45DF9BCB395BFB03B3FF" hidden="1">#REF!</definedName>
    <definedName name="BO91AF57D4731E42D3BD43C805328349BB" hidden="1">#REF!</definedName>
    <definedName name="BO91B1C71622B84DC09FCF82790CCC6703" localSheetId="19" hidden="1">#REF!</definedName>
    <definedName name="BO91B1C71622B84DC09FCF82790CCC6703" localSheetId="17" hidden="1">#REF!</definedName>
    <definedName name="BO91B1C71622B84DC09FCF82790CCC6703" localSheetId="16" hidden="1">#REF!</definedName>
    <definedName name="BO91B1C71622B84DC09FCF82790CCC6703" localSheetId="0" hidden="1">#REF!</definedName>
    <definedName name="BO91B1C71622B84DC09FCF82790CCC6703" hidden="1">#REF!</definedName>
    <definedName name="BO91C46125583D4C069EE7155B503E3BDC" hidden="1">#REF!</definedName>
    <definedName name="BO91F28D1F98F0476AB8F319C85A3CBF30" localSheetId="19" hidden="1">#REF!</definedName>
    <definedName name="BO91F28D1F98F0476AB8F319C85A3CBF30" hidden="1">#REF!</definedName>
    <definedName name="BO9209CA01353F43708376005F2BA05633" localSheetId="19" hidden="1">#REF!</definedName>
    <definedName name="BO9209CA01353F43708376005F2BA05633" hidden="1">#REF!</definedName>
    <definedName name="BO920A4D58587E4B348E656E2FB55DBF5A" hidden="1">#REF!</definedName>
    <definedName name="BO9218C06E74B64331BCDF493C8E0A7196" localSheetId="19" hidden="1">#REF!</definedName>
    <definedName name="BO9218C06E74B64331BCDF493C8E0A7196" hidden="1">#REF!</definedName>
    <definedName name="BO9233729CCAA145D78574A18BD7908B12" hidden="1">#REF!</definedName>
    <definedName name="BO924B50D148534EB4BFAB07809F576F86" hidden="1">#REF!</definedName>
    <definedName name="BO92544256210E49188C03B1EBD2040774" hidden="1">#REF!</definedName>
    <definedName name="BO925E159D06D846E6AD9C0AA27E04C23B" hidden="1">#REF!</definedName>
    <definedName name="BO9268349F1CCF49DEB0561574CF57C558" localSheetId="19" hidden="1">#REF!</definedName>
    <definedName name="BO9268349F1CCF49DEB0561574CF57C558" localSheetId="17" hidden="1">#REF!</definedName>
    <definedName name="BO9268349F1CCF49DEB0561574CF57C558" localSheetId="16" hidden="1">#REF!</definedName>
    <definedName name="BO9268349F1CCF49DEB0561574CF57C558" localSheetId="0" hidden="1">#REF!</definedName>
    <definedName name="BO9268349F1CCF49DEB0561574CF57C558" hidden="1">#REF!</definedName>
    <definedName name="BO926B3E618F034DF3AD93D000C65C8AF4" localSheetId="19" hidden="1">#REF!</definedName>
    <definedName name="BO926B3E618F034DF3AD93D000C65C8AF4" hidden="1">#REF!</definedName>
    <definedName name="BO926B5DA94093402CAF44525268D29478" hidden="1">#REF!</definedName>
    <definedName name="BO92714A6ED6124D27829A03BD605CFABF" hidden="1">#REF!</definedName>
    <definedName name="BO928DC16886B2445797C8B9905F1CD971" localSheetId="0" hidden="1">#REF!</definedName>
    <definedName name="BO928DC16886B2445797C8B9905F1CD971" hidden="1">#REF!</definedName>
    <definedName name="BO92A6C34ADF1E4E8A9235A4C8830AC515" localSheetId="19" hidden="1">#REF!</definedName>
    <definedName name="BO92A6C34ADF1E4E8A9235A4C8830AC515" hidden="1">#REF!</definedName>
    <definedName name="BO92C9ED6F059A4A3FBF49382DA781E052" localSheetId="0" hidden="1">#REF!</definedName>
    <definedName name="BO92C9ED6F059A4A3FBF49382DA781E052" hidden="1">#REF!</definedName>
    <definedName name="BO92D072B2A4ED4A6FB51EB0BC9A66BC2C" localSheetId="19" hidden="1">#REF!</definedName>
    <definedName name="BO92D072B2A4ED4A6FB51EB0BC9A66BC2C" hidden="1">#REF!</definedName>
    <definedName name="BO92E4A5A634AC407AA555219E0CC6BDF7" hidden="1">#REF!</definedName>
    <definedName name="BO92EA0833D1CB48CFB02613AE12C820A4" hidden="1">#REF!</definedName>
    <definedName name="BO92EFCC3CC64A4D068BF90CD047BA59AD" hidden="1">#REF!</definedName>
    <definedName name="BO92EFFAEB634443FE91C7F58365598D5E" hidden="1">#REF!</definedName>
    <definedName name="BO92F451DEC859406FB5A047DAF76D55B3" hidden="1">#REF!</definedName>
    <definedName name="BO92F6D42A17AC4074BBD00DCE92DF03C9" hidden="1">#REF!</definedName>
    <definedName name="BO9304DD1CC2BA492080B19ECEA8B95022" hidden="1">#REF!</definedName>
    <definedName name="BO930DA66B28B14BEAA44697A5823258AA" hidden="1">#REF!</definedName>
    <definedName name="BO930FD1E9B9EB478BBAD94346BAE68338" hidden="1">#REF!</definedName>
    <definedName name="BO9318EA8A5D654DFD954B723F2DF49F55" hidden="1">#REF!</definedName>
    <definedName name="BO9329BF9F354242D086A1F242CA6684D6" hidden="1">#REF!</definedName>
    <definedName name="BO932B0A19ACC444A2BB8954EED654465A" hidden="1">#REF!</definedName>
    <definedName name="BO933ED92411824C6FAC78C97BA2A11AAB" hidden="1">#REF!</definedName>
    <definedName name="BO933FAA4514814F85818066C84AF854C9" hidden="1">#REF!</definedName>
    <definedName name="BO93461350D91044D7B6FB7F171C0D4DF3" hidden="1">#REF!</definedName>
    <definedName name="BO9378AF1544364341B8417AB6D7DE3BC3" hidden="1">#REF!</definedName>
    <definedName name="BO938B4E5108EE4D0787D0282B08DF9636" hidden="1">#REF!</definedName>
    <definedName name="BO93A4D280E8CA43DC8B02811F751ABAA2" hidden="1">#REF!</definedName>
    <definedName name="BO93B2980E647143A5A17C67935ED6DC7F" hidden="1">#REF!</definedName>
    <definedName name="BO93D6D3AB4F4C47298478E33C059169D0" hidden="1">#REF!</definedName>
    <definedName name="BO93D6EA051CB245BA91965E989CAB2741" hidden="1">#REF!</definedName>
    <definedName name="BO93E74F3970FD46C489BC2A92AE9C7404" hidden="1">#REF!</definedName>
    <definedName name="BO93EBF6734EA34A90BA493473DE688EBF" localSheetId="0" hidden="1">#REF!</definedName>
    <definedName name="BO93EBF6734EA34A90BA493473DE688EBF" hidden="1">#REF!</definedName>
    <definedName name="BO93ECFE632155481DA0FDBB0615E7281C" hidden="1">#REF!</definedName>
    <definedName name="BO93F310F9C2F24700BD756AB5D39C0C70" localSheetId="0" hidden="1">#REF!</definedName>
    <definedName name="BO93F310F9C2F24700BD756AB5D39C0C70" hidden="1">#REF!</definedName>
    <definedName name="BO9406D55A95A444A3B45C4B90FE2D125A" hidden="1">#REF!</definedName>
    <definedName name="BO94073230D0F44D879F25D75E8A1F6E7E" hidden="1">#REF!</definedName>
    <definedName name="BO94129E648DD24670B784451C9BAC14C1" hidden="1">#REF!</definedName>
    <definedName name="BO94220D9907CC4E24A9678F2D022262BF" hidden="1">#REF!</definedName>
    <definedName name="BO94286E15B5C249DF83B6D785E99910F3" hidden="1">#REF!</definedName>
    <definedName name="BO942AFFE69A8B4A8C80C2C626B5017758" hidden="1">#REF!</definedName>
    <definedName name="BO943F7197EDF04FF2A7D1A29789D38FC7" hidden="1">#REF!</definedName>
    <definedName name="BO9440F575DEAD4D009356CD54D15D0646" hidden="1">#REF!</definedName>
    <definedName name="BO94495E5071E549F38B009DDBC5A15023" hidden="1">#REF!</definedName>
    <definedName name="BO945D4AE586B049C4B26F43D2964BF053" localSheetId="0" hidden="1">#REF!</definedName>
    <definedName name="BO945D4AE586B049C4B26F43D2964BF053" hidden="1">#REF!</definedName>
    <definedName name="BO9479247504A240DB8AA62248BA3AD62A" hidden="1">#REF!</definedName>
    <definedName name="BO948E4098C46048728921E52405E20CE2" hidden="1">#REF!</definedName>
    <definedName name="BO9494C43445E94B2F9101B150DA348936" hidden="1">#REF!</definedName>
    <definedName name="BO94ACFBA87DCA4A049A7A7B2CF5A0099B" hidden="1">#REF!</definedName>
    <definedName name="BO94B2F239D2624039A1DCB8FB12649BA6" hidden="1">#REF!</definedName>
    <definedName name="BO94C268B1ABDC4BE5AF160FC92E6E930E" hidden="1">#REF!</definedName>
    <definedName name="BO94C8B881FE184D5BBD91B9F2519B9593" hidden="1">#REF!</definedName>
    <definedName name="BO94CAC1B2B9184A0CA149982A6B0EDA40" hidden="1">#REF!</definedName>
    <definedName name="BO94FF7F224A1F4978B7E420C2A0B05C3D" hidden="1">#REF!</definedName>
    <definedName name="BO9513E9F1846A4523A6F0F1F3198A11D1" hidden="1">#REF!</definedName>
    <definedName name="BO95297CC5443C4A87921219AEDB0053A4" hidden="1">#REF!</definedName>
    <definedName name="BO95315A491963462088AB010F1E6536ED" hidden="1">#REF!</definedName>
    <definedName name="BO9531F6C583AD4A5B8EACA1697DCA76E5" hidden="1">#REF!</definedName>
    <definedName name="BO9546AAE559804D05934EF2CC58527114" hidden="1">#REF!</definedName>
    <definedName name="BO954E396D800B4BF9935B12333E3AE848" hidden="1">#REF!</definedName>
    <definedName name="BO955821DBA81848509481FD646A939426" hidden="1">#REF!</definedName>
    <definedName name="BO9569473B49744295BBBB13BF84496763" hidden="1">#REF!</definedName>
    <definedName name="BO956DB3C951D8464EB60637865E1D1216" hidden="1">#REF!</definedName>
    <definedName name="BO956E011291D64BEEB8399D6027B0FD14" hidden="1">#REF!</definedName>
    <definedName name="BO959272DCF99441B0A2452A49A4FBE909" hidden="1">#REF!</definedName>
    <definedName name="BO95B8948E71674C9BBD6DC47262E07D3C" hidden="1">#REF!</definedName>
    <definedName name="BO95CD0D87A86547D789C5C76C1E4685B8" hidden="1">#REF!</definedName>
    <definedName name="BO95FBA05EBB1A49DCA3E32B3AB30D7E98" hidden="1">#REF!</definedName>
    <definedName name="BO96012A3695F24EEDA41060270FB23FD7" hidden="1">#REF!</definedName>
    <definedName name="BO96073E7E2DD143EFB77B21DB51546EEA" hidden="1">#REF!</definedName>
    <definedName name="BO9614567D53B747AA9B29D726BA8A5F57" hidden="1">#REF!</definedName>
    <definedName name="BO961753E720B34B64928183DBF2D50EF4" localSheetId="0" hidden="1">#REF!</definedName>
    <definedName name="BO961753E720B34B64928183DBF2D50EF4" hidden="1">#REF!</definedName>
    <definedName name="BO9619A3E64E904BBF830DEA71105C6554" hidden="1">#REF!</definedName>
    <definedName name="BO961B2829573B4BF3AEDBD5F574CBDFBE" hidden="1">#REF!</definedName>
    <definedName name="BO963AA06C95F0448C98E7B7ADF814B641" hidden="1">#REF!</definedName>
    <definedName name="BO9655D4D083304B6B84234D7B3D520D2C" hidden="1">#REF!</definedName>
    <definedName name="BO96B0D7DFBDD64B7F99A29B72A17CCBF3" hidden="1">#REF!</definedName>
    <definedName name="BO96C96D0DC4524E10AD2A3B05945FC3F1" hidden="1">#REF!</definedName>
    <definedName name="BO96D6B2D14BCE426B82DFC4BC6BE36452" hidden="1">#REF!</definedName>
    <definedName name="BO96DD60ACDEAB49279901EDA429A1D057" hidden="1">#REF!</definedName>
    <definedName name="BO96E0ACA67F90404598B7ED8E51093BC6" hidden="1">#REF!</definedName>
    <definedName name="BO96FD81C5B8DB4FBB8AA6463A2345EF65" hidden="1">#REF!</definedName>
    <definedName name="BO9705DA3C5FE549B1B6C232BEE3BE0B4A" hidden="1">#REF!</definedName>
    <definedName name="BO970E49E77A1641C28131031D36D4FD21" hidden="1">#REF!</definedName>
    <definedName name="BO971ABF41FC324365BB3C3958837215AD" hidden="1">#REF!</definedName>
    <definedName name="BO971BBD42956545928E334B292F6A0C5F" hidden="1">#REF!</definedName>
    <definedName name="BO971F9F004F88452E9A8104EDA914DE4A" hidden="1">#REF!</definedName>
    <definedName name="BO972EF9E0468B46789B22F42FA9EDF429" hidden="1">#REF!</definedName>
    <definedName name="BO9743127732D6480CBCDA2CD93BE4A029" hidden="1">#REF!</definedName>
    <definedName name="BO97435E36457D4D9F8A41E78406793419" hidden="1">#REF!</definedName>
    <definedName name="BO974DD56617CC44BB82F4580C5391D3C4" hidden="1">#REF!</definedName>
    <definedName name="BO974F495CBB5F4BE9B6A2ECAD26192CF3" hidden="1">#REF!</definedName>
    <definedName name="BO9763C8E8672C44EE9CC8F3034DE59781" hidden="1">#REF!</definedName>
    <definedName name="BO9764AE7C0FE548A687C092A5848411A0" hidden="1">#REF!</definedName>
    <definedName name="BO97705033685D404CA111963901512904" hidden="1">#REF!</definedName>
    <definedName name="BO97754172F33648A1B02D0D2E9D35C937" hidden="1">#REF!</definedName>
    <definedName name="BO977D0E2D3367462C8476C351B447CE71" hidden="1">#REF!</definedName>
    <definedName name="BO97B220745DA94ED7BB96EECFA8DC4E6E" hidden="1">#REF!</definedName>
    <definedName name="BO97E864FF22354435934B5E0583930B1A" hidden="1">#REF!</definedName>
    <definedName name="BO9809C12F3B384ADF849C353B35FBAA0D" hidden="1">#REF!</definedName>
    <definedName name="BO9847A201EFCB4ACB9B307CE635AEB5E1" hidden="1">#REF!</definedName>
    <definedName name="BO985BAF614F20419688C24910DA7EDD6A" hidden="1">#REF!</definedName>
    <definedName name="BO988C711F507447F1888939DBB79CE12A" hidden="1">#REF!</definedName>
    <definedName name="BO989A56968B1F48DCB1E51A21B2C17893" hidden="1">#REF!</definedName>
    <definedName name="BO98CB2505045548E2961B8E6D1605915E" hidden="1">#REF!</definedName>
    <definedName name="BO98D37362E38B4CDA8C9E54163DEBEB0D" localSheetId="0" hidden="1">#REF!</definedName>
    <definedName name="BO98D37362E38B4CDA8C9E54163DEBEB0D" hidden="1">#REF!</definedName>
    <definedName name="BO98E1498590614A7C8C9700EFA3B34ECF" hidden="1">#REF!</definedName>
    <definedName name="BO98E5E992939548CE8FEDD43F3C859A4F" hidden="1">#REF!</definedName>
    <definedName name="BO98EB4F0F414E453C9E8C0303365FB71E" hidden="1">#REF!</definedName>
    <definedName name="BO98EE941FAF8946578E04E20339EF8603" localSheetId="0" hidden="1">#REF!</definedName>
    <definedName name="BO98EE941FAF8946578E04E20339EF8603" hidden="1">#REF!</definedName>
    <definedName name="BO99037B02ECF24BFFB3D99208DAE0221F" hidden="1">#REF!</definedName>
    <definedName name="BO9916AA24635F4BF297FA83B8070D44FE" hidden="1">#REF!</definedName>
    <definedName name="BO9922DCDDA14C416E94C27CE584A50205" hidden="1">#REF!</definedName>
    <definedName name="BO992471B0FCAA46B99A5CEF437922D47F" hidden="1">#REF!</definedName>
    <definedName name="BO99463C74974B4349A5BE8BFBF4C76308" hidden="1">#REF!</definedName>
    <definedName name="BO9952FD1FDB394000A77CFF0ECF03E8D2" hidden="1">#REF!</definedName>
    <definedName name="BO995DA1F47F9849D8A8D8EDAA9B7534E0" hidden="1">#REF!</definedName>
    <definedName name="BO9966FC2A064D44348ED41FEA6E021D6E" hidden="1">#REF!</definedName>
    <definedName name="BO99746685114E4D81834B645CEAD25AA3" hidden="1">#REF!</definedName>
    <definedName name="BO9984FAA95CC94B57809C5AA8ADD50266" hidden="1">#REF!</definedName>
    <definedName name="BO99886BC7CEF1473A89BBEEB83C430EE7" hidden="1">#REF!</definedName>
    <definedName name="BO99898C4BDEA24D1E99CE6C1A3A6BD908" hidden="1">#REF!</definedName>
    <definedName name="BO998E1909613041318FA45C8F7B14B775" hidden="1">#REF!</definedName>
    <definedName name="BO9997214558D14F72B1FAB36FBAC8578A" hidden="1">#REF!</definedName>
    <definedName name="BO99986C2F1A874F3AB3EFFC6732063BAA" hidden="1">#REF!</definedName>
    <definedName name="BO9999A410B168401BA23B06933F517548" hidden="1">#REF!</definedName>
    <definedName name="BO999FA66A56B04354964E9C8EDEB59AEF" hidden="1">#REF!</definedName>
    <definedName name="BO99A5EA3B6465412E99F307619EFF22BA" hidden="1">#REF!</definedName>
    <definedName name="BO99BAC6217DB74194A730AF104092B111" hidden="1">#REF!</definedName>
    <definedName name="BO99C4CA4681754EEA872316A386BE91B9" localSheetId="0" hidden="1">#REF!</definedName>
    <definedName name="BO99C4CA4681754EEA872316A386BE91B9" hidden="1">#REF!</definedName>
    <definedName name="BO99C517B46B44471084074AC92355F6B2" hidden="1">#REF!</definedName>
    <definedName name="BO99DC1A7172B84F838B475B6B0075ABEB" hidden="1">#REF!</definedName>
    <definedName name="BO99DE02B5579048E1BBE4F4225324DE80" hidden="1">#REF!</definedName>
    <definedName name="BO99E873DF55E2407AA79BE4AC482D57C1" hidden="1">#REF!</definedName>
    <definedName name="BO99F730DA3CE3438682559D78DBEB1137" hidden="1">#REF!</definedName>
    <definedName name="BO99FFBEBD80BD4018998241073ABBEC36" hidden="1">#REF!</definedName>
    <definedName name="BO9A0190849D034618A6D850654E79D887" hidden="1">#REF!</definedName>
    <definedName name="BO9A05D1ED402548C7BCD6598F99A3D539" hidden="1">#REF!</definedName>
    <definedName name="BO9A0785458B914172B6CA6F98503A5540" hidden="1">#REF!</definedName>
    <definedName name="BO9A0A3EF557FE4FF79C9C276FF2750A78" localSheetId="19" hidden="1">#REF!</definedName>
    <definedName name="BO9A0A3EF557FE4FF79C9C276FF2750A78" hidden="1">#REF!</definedName>
    <definedName name="BO9A1F9BAB994C48F6B91F15AE74E2EFF2" localSheetId="19" hidden="1">#REF!</definedName>
    <definedName name="BO9A1F9BAB994C48F6B91F15AE74E2EFF2" hidden="1">#REF!</definedName>
    <definedName name="BO9A2A567F0CC545CC9043BF9A4C5F101F" localSheetId="19" hidden="1">#REF!</definedName>
    <definedName name="BO9A2A567F0CC545CC9043BF9A4C5F101F" hidden="1">#REF!</definedName>
    <definedName name="BO9A3C310BF6CB47C486BB15C6F7DE7E32" localSheetId="19" hidden="1">#REF!</definedName>
    <definedName name="BO9A3C310BF6CB47C486BB15C6F7DE7E32" hidden="1">#REF!</definedName>
    <definedName name="BO9A4A94F5AF7D4C0395CB3119F73CE421" localSheetId="0" hidden="1">#REF!</definedName>
    <definedName name="BO9A4A94F5AF7D4C0395CB3119F73CE421" hidden="1">#REF!</definedName>
    <definedName name="BO9A4DAFC646744B0ABE9AC8B748F29403" localSheetId="19" hidden="1">#REF!</definedName>
    <definedName name="BO9A4DAFC646744B0ABE9AC8B748F29403" hidden="1">#REF!</definedName>
    <definedName name="BO9A59FC65E18E4F21B33CA5B9F96320B3" hidden="1">#REF!</definedName>
    <definedName name="BO9A62340DC7DF4552A6743C7FF6FF0E8A" localSheetId="19" hidden="1">#REF!</definedName>
    <definedName name="BO9A62340DC7DF4552A6743C7FF6FF0E8A" hidden="1">#REF!</definedName>
    <definedName name="BO9A78932710404751B80863614952311A" hidden="1">#REF!</definedName>
    <definedName name="BO9AB4EE1BE75A4835A849BC3D07FB835E" localSheetId="19" hidden="1">#REF!</definedName>
    <definedName name="BO9AB4EE1BE75A4835A849BC3D07FB835E" hidden="1">#REF!</definedName>
    <definedName name="BO9AB9669C18D8408FB7B971802388C9D2" hidden="1">#REF!</definedName>
    <definedName name="BO9AD37D1B6D6E485CB10128FACD00A19D" hidden="1">#REF!</definedName>
    <definedName name="BO9AD7468F6951475F80B883FFA1EFF394" hidden="1">#REF!</definedName>
    <definedName name="BO9ADBAF030D114371A37BB3731A2FF1BB" hidden="1">#REF!</definedName>
    <definedName name="BO9AE63B8B66BF4271961E67AB87C27BE3" hidden="1">#REF!</definedName>
    <definedName name="BO9AFDD4CFEDE84C3CAEAD110DF748A416" hidden="1">#REF!</definedName>
    <definedName name="BO9B07B29E896D4E689C3E019FE42771E7" hidden="1">#REF!</definedName>
    <definedName name="BO9B0C18E18D78469EB56DF09655A49385" hidden="1">#REF!</definedName>
    <definedName name="BO9B3B4252A5054C8AA9BB04D57CE43C60" hidden="1">#REF!</definedName>
    <definedName name="BO9B3B6F3CBDDD4CB0B98E9DAC2E6DFBB4" hidden="1">#REF!</definedName>
    <definedName name="BO9B50918CCB56446A9A55F218C6E249D8" hidden="1">#REF!</definedName>
    <definedName name="BO9B608C1909F54F72A214116195B465F5" hidden="1">#REF!</definedName>
    <definedName name="BO9B640C81FAC3478A9C0CE081CB3E73D5" hidden="1">#REF!</definedName>
    <definedName name="BO9B6675559D5942B3B387B2E69918ECCC" hidden="1">#REF!</definedName>
    <definedName name="BO9B9AF7C9673C48CD8E8EAE4AC4E281CA" hidden="1">#REF!</definedName>
    <definedName name="BO9BA4A83B399349A6805DDB7F94980F05" hidden="1">#REF!</definedName>
    <definedName name="BO9BAECBA19405487FB031825E7B70BE1C" hidden="1">#REF!</definedName>
    <definedName name="BO9BB7786E205641A9BCB10515C5FB9C5C" localSheetId="0" hidden="1">#REF!</definedName>
    <definedName name="BO9BB7786E205641A9BCB10515C5FB9C5C" hidden="1">#REF!</definedName>
    <definedName name="BO9BBBD5E6AA58480F99501CB155F50055" hidden="1">#REF!</definedName>
    <definedName name="BO9BC62009464D4CDC8AFA09C3FB8BBE87" hidden="1">#REF!</definedName>
    <definedName name="BO9BCD390675784E7E92A69F40BE3A5B62" hidden="1">#REF!</definedName>
    <definedName name="BO9BCF658BBEEB42C89189AA47132AC73A" hidden="1">#REF!</definedName>
    <definedName name="BO9BDABA118D9D4B17BB4B2AFD791E1CCC" hidden="1">#REF!</definedName>
    <definedName name="BO9BE41D1F231A418F830EAA8396305640" hidden="1">#REF!</definedName>
    <definedName name="BO9BEB34EF464948388646CD1E9CCF3C88" hidden="1">#REF!</definedName>
    <definedName name="BO9BF2158E63B442B6BEC0EE989CB555C9" hidden="1">#REF!</definedName>
    <definedName name="BO9C033AF8DD7140CC9F74276E8579218B" hidden="1">#REF!</definedName>
    <definedName name="BO9C17161872F74DB0BA6C03506E72CEFE" hidden="1">#REF!</definedName>
    <definedName name="BO9C1F66450CA4433BB8C0BEAC39F38580" hidden="1">#REF!</definedName>
    <definedName name="BO9C479AB7F7D14AD789E89AA8AD2EDBA9" hidden="1">#REF!</definedName>
    <definedName name="BO9C4B3E52D44242F9BA45E8B9651946DF" hidden="1">#REF!</definedName>
    <definedName name="BO9C4C9AEDF4FB429794E3DF9F17DD6F21" hidden="1">#REF!</definedName>
    <definedName name="BO9C725E2A3E6744A4B42FF9D8973D7DA9" hidden="1">#REF!</definedName>
    <definedName name="BO9C7B299EE2BA47F5AD0F7F0898271140" localSheetId="19" hidden="1">#REF!</definedName>
    <definedName name="BO9C7B299EE2BA47F5AD0F7F0898271140" hidden="1">#REF!</definedName>
    <definedName name="BO9C8818FA281B477AB49B83D582EDEADA" localSheetId="19" hidden="1">#REF!</definedName>
    <definedName name="BO9C8818FA281B477AB49B83D582EDEADA" hidden="1">#REF!</definedName>
    <definedName name="BO9C95306ECA8A4DF29A67E71B4C27512C" hidden="1">#REF!</definedName>
    <definedName name="BO9C99F13B52A74EB890D5789B98CB5E29" localSheetId="19" hidden="1">#REF!</definedName>
    <definedName name="BO9C99F13B52A74EB890D5789B98CB5E29" hidden="1">#REF!</definedName>
    <definedName name="BO9CA845EC09454761BFF0DC05A2EB3A06" hidden="1">#REF!</definedName>
    <definedName name="BO9CBCC0D3894A44B58DAC2B863B7E25B3" hidden="1">#REF!</definedName>
    <definedName name="BO9CCC8A5BD0E94CE7A450335354BBAA57" hidden="1">#REF!</definedName>
    <definedName name="BO9CEC345C1FA942F3BD104BEB133857F2" hidden="1">#REF!</definedName>
    <definedName name="BO9CEDA0A1EF9D4D08B668B573749EC76F" hidden="1">#REF!</definedName>
    <definedName name="BO9CF4BD0812244316BF5A6F72EE779638" hidden="1">#REF!</definedName>
    <definedName name="BO9D0CC3A36C1141B3BAC1D990DFF8E548" hidden="1">#REF!</definedName>
    <definedName name="BO9D0FB7C1C3B841A59A5E9CAD840B8C0F" hidden="1">#REF!</definedName>
    <definedName name="BO9D29BEF5122E4539AACF8FB3DA3A12F3" hidden="1">#REF!</definedName>
    <definedName name="BO9D2EC89415594DFCBFA383F91B4F5835" hidden="1">#REF!</definedName>
    <definedName name="BO9D31DD6E049A4E7FB735DB29E71A97F2" hidden="1">#REF!</definedName>
    <definedName name="BO9D382EA010864BB39B897D3D6C08CE6F" localSheetId="0" hidden="1">#REF!</definedName>
    <definedName name="BO9D382EA010864BB39B897D3D6C08CE6F" hidden="1">#REF!</definedName>
    <definedName name="BO9D40568C162041729FECE5EACF95E36F" hidden="1">#REF!</definedName>
    <definedName name="BO9D566E07211A4542B709221142FB26CC" hidden="1">#REF!</definedName>
    <definedName name="BO9D5B83458C744002B63E411CDE03ECB7" hidden="1">#REF!</definedName>
    <definedName name="BO9D679CDB0BC745C492504DED9E16F0C1" hidden="1">#REF!</definedName>
    <definedName name="BO9D8E5AEE91D145AC8C361FB584A61FB0" hidden="1">#REF!</definedName>
    <definedName name="BO9D9E159D0FE347688EBFFA8002E44AD0" hidden="1">#REF!</definedName>
    <definedName name="BO9DAD193BB5774035B644B57E4E0C052B" hidden="1">#REF!</definedName>
    <definedName name="BO9DBD98EF44DB43599D5AF4FF920BC4FE" hidden="1">#REF!</definedName>
    <definedName name="BO9DBFA7A314A14358A1BDB1236CC63047" hidden="1">#REF!</definedName>
    <definedName name="BO9DE21AB0C811455699C778ECB24B4AD9" hidden="1">#REF!</definedName>
    <definedName name="BO9DEDFE5942A34E648C390FC7789F54A7" hidden="1">#REF!</definedName>
    <definedName name="BO9DEF2EE08D964A7E8310419E9921EE75" hidden="1">#REF!</definedName>
    <definedName name="BO9E003DA1F36B44AB9EC08ACBAEE6F65D" hidden="1">#REF!</definedName>
    <definedName name="BO9E02CEC9FD5A474CAE0151837DDCCD27" hidden="1">#REF!</definedName>
    <definedName name="BO9E0C25B7E0C84BFE9426A44CBF8937BB" hidden="1">#REF!</definedName>
    <definedName name="BO9E3D1164FF204D198D23C9100A1AEA98" hidden="1">#REF!</definedName>
    <definedName name="BO9E4FD01082214E3F8437C9DF0F856DBF" hidden="1">#REF!</definedName>
    <definedName name="BO9E52B7B4CF9B4D71A2D5614FA890F443" hidden="1">#REF!</definedName>
    <definedName name="BO9E592C4A1FD54960AAB050B54EBC10CB" hidden="1">#REF!</definedName>
    <definedName name="BO9E607AF5BE064FB299442D5B6D3479FB" hidden="1">#REF!</definedName>
    <definedName name="BO9E638BDAC1EF49E1B331A2651DF806E3" hidden="1">#REF!</definedName>
    <definedName name="BO9E6BBB658B144A95A52B25E62829C5F7" hidden="1">#REF!</definedName>
    <definedName name="BO9E79B2F2FD414D0995239E41D7EEB412" hidden="1">#REF!</definedName>
    <definedName name="BO9E99CD5583BF4ABC9E6E2B3ECDCCA708" hidden="1">#REF!</definedName>
    <definedName name="BO9EA1640B67314D7784B5ADB06B85918D" hidden="1">#REF!</definedName>
    <definedName name="BO9EC96CBE66E94173B9AD6AFFF322328A" hidden="1">#REF!</definedName>
    <definedName name="BO9EE40B3D0579479EA703138ABB06409C" hidden="1">#REF!</definedName>
    <definedName name="BO9EE65237CE8142E28DABAA00F78B15A0" hidden="1">#REF!</definedName>
    <definedName name="BO9EEDCF5DB65140C1B2B70A982B0F3E91" hidden="1">#REF!</definedName>
    <definedName name="BO9EFE4D2657B548BBB5C13871BBB7BAC2" hidden="1">#REF!</definedName>
    <definedName name="BO9F07CBAC4C5F49DE92CC2A52C21CAB7E" hidden="1">#REF!</definedName>
    <definedName name="BO9F10227E96244783A05F5235335876C8" hidden="1">#REF!</definedName>
    <definedName name="BO9F10FA186178484FABB4E8B074B15420" hidden="1">#REF!</definedName>
    <definedName name="BO9F26A0F83AA44AE185F0CBE7F46308A4" hidden="1">#REF!</definedName>
    <definedName name="BO9F298459EE0D48A59935D8D99AE4ACE1" hidden="1">#REF!</definedName>
    <definedName name="BO9F3149EE152D44A5A91DF5FD2E8AD0C2" hidden="1">#REF!</definedName>
    <definedName name="BO9F34E55FDD3A4D32B20E4E980B02C425" hidden="1">#REF!</definedName>
    <definedName name="BO9F40D694D9684B508FA9A8F103228394" hidden="1">#REF!</definedName>
    <definedName name="BO9F4A27EFD11E460095F71A06612D9B82" hidden="1">#REF!</definedName>
    <definedName name="BO9F4F8274C78042D0BEB7613F8F9B1120" hidden="1">#REF!</definedName>
    <definedName name="BO9F54818F41EF40E6A9F3633AB2F2EA20" hidden="1">#REF!</definedName>
    <definedName name="BO9F59A2B8F33B445B9BAB375D17851174" hidden="1">#REF!</definedName>
    <definedName name="BO9F6B8C696CF146C280FEB5D6C749222C" hidden="1">#REF!</definedName>
    <definedName name="BO9F71EDDE4E924BF3A0A7E8E09E21BF3A" hidden="1">#REF!</definedName>
    <definedName name="BO9F763178201E45C3AC52177777B00C3E" hidden="1">#REF!</definedName>
    <definedName name="BO9F7F85E5F8D34CDDA86FC6528443462F" localSheetId="0" hidden="1">#REF!</definedName>
    <definedName name="BO9F7F85E5F8D34CDDA86FC6528443462F" hidden="1">#REF!</definedName>
    <definedName name="BO9F8DFCDB096345B68BCF462FC11B9706" hidden="1">#REF!</definedName>
    <definedName name="BO9FBFFA7083694DD3AD4640D05A58F483" hidden="1">#REF!</definedName>
    <definedName name="BO9FDB53228D304274A31FEEB51F85A06C" hidden="1">#REF!</definedName>
    <definedName name="BO9FDC777231194DEBAE529B75C7703B12" hidden="1">#REF!</definedName>
    <definedName name="BO9FE9A5BF8BD8442BA30E8B0FCB850D69" hidden="1">#REF!</definedName>
    <definedName name="BOA006F4ABB05B4841864CE9366EE3464D" hidden="1">#REF!</definedName>
    <definedName name="BOA01AB44C3CB1473A905F71A02375605D" hidden="1">#REF!</definedName>
    <definedName name="BOA026BD8E29134FEA874EB6DD15E9507D" hidden="1">#REF!</definedName>
    <definedName name="BOA034EFB2DC1E4E55A8F064011238DBAC" hidden="1">#REF!</definedName>
    <definedName name="BOA038D6F17568471A95ECC63C7C7EE5A5" hidden="1">#REF!</definedName>
    <definedName name="BOA03D360312ED4F30BACC528D9A68ADA8" localSheetId="0" hidden="1">#REF!</definedName>
    <definedName name="BOA03D360312ED4F30BACC528D9A68ADA8" hidden="1">#REF!</definedName>
    <definedName name="BOA04463B6BB4147F38D9C9AA41D435B2D" hidden="1">#REF!</definedName>
    <definedName name="BOA06C5CCA5DD647F9984948B45BC34825" hidden="1">#REF!</definedName>
    <definedName name="BOA07290F0219743E58ED937A47AFEFA7D" hidden="1">#REF!</definedName>
    <definedName name="BOA0805D20D5424E0F98EEF4B0F54DFE47" hidden="1">#REF!</definedName>
    <definedName name="BOA092EBD10A39436D961FC4626BA9D54B" hidden="1">#REF!</definedName>
    <definedName name="BOA0973CD7CB0D4427822DCC15C8DC36E6" hidden="1">#REF!</definedName>
    <definedName name="BOA09939E62F734F3790CB58BAACFAF893" localSheetId="0" hidden="1">#REF!</definedName>
    <definedName name="BOA09939E62F734F3790CB58BAACFAF893" hidden="1">#REF!</definedName>
    <definedName name="BOA09FAFD901694A93A2FF2944A08E1E84" hidden="1">#REF!</definedName>
    <definedName name="BOA0A6F7DBC13340D99A8C09D43A8C5FDD" hidden="1">#REF!</definedName>
    <definedName name="BOA0A8CC93F5D64DCD97471686FFBAD7A1" hidden="1">#REF!</definedName>
    <definedName name="BOA0FA4B67BA284BD299EE7E6AE4F796D3" hidden="1">#REF!</definedName>
    <definedName name="BOA103EFA0D3EE40399ECD9FAE4B4DC409" hidden="1">#REF!</definedName>
    <definedName name="BOA11A3364279C4FC0B49B5233DDFB7141" hidden="1">#REF!</definedName>
    <definedName name="BOA128A3FA0B6C4D55AF9568C49CAD3B45" hidden="1">#REF!</definedName>
    <definedName name="BOA12F3EEDA20B4FD9B8C4F5748C7E15C6" localSheetId="19" hidden="1">#REF!</definedName>
    <definedName name="BOA12F3EEDA20B4FD9B8C4F5748C7E15C6" localSheetId="17" hidden="1">#REF!</definedName>
    <definedName name="BOA12F3EEDA20B4FD9B8C4F5748C7E15C6" localSheetId="16" hidden="1">#REF!</definedName>
    <definedName name="BOA12F3EEDA20B4FD9B8C4F5748C7E15C6" localSheetId="0" hidden="1">#REF!</definedName>
    <definedName name="BOA12F3EEDA20B4FD9B8C4F5748C7E15C6" hidden="1">#REF!</definedName>
    <definedName name="BOA1352C67E57F45F18A3132F095B04042" localSheetId="19" hidden="1">#REF!</definedName>
    <definedName name="BOA1352C67E57F45F18A3132F095B04042" hidden="1">#REF!</definedName>
    <definedName name="BOA13EC5CDB2214E749DF116E65443FF6F" localSheetId="0" hidden="1">#REF!</definedName>
    <definedName name="BOA13EC5CDB2214E749DF116E65443FF6F" hidden="1">#REF!</definedName>
    <definedName name="BOA141CE166F8440C3A8CD0C0AB35AE9C6" localSheetId="0" hidden="1">#REF!</definedName>
    <definedName name="BOA141CE166F8440C3A8CD0C0AB35AE9C6" hidden="1">#REF!</definedName>
    <definedName name="BOA146747F9920445B838D6464550D1773" localSheetId="19" hidden="1">#REF!</definedName>
    <definedName name="BOA146747F9920445B838D6464550D1773" hidden="1">#REF!</definedName>
    <definedName name="BOA152F44A37C4455681690219A61BB8B3" hidden="1">#REF!</definedName>
    <definedName name="BOA15AEAA763514B49B56E0598A1F4F5B6" hidden="1">#REF!</definedName>
    <definedName name="BOA161645A570249BAA9140EF1ADACF4CD" localSheetId="0" hidden="1">#REF!</definedName>
    <definedName name="BOA161645A570249BAA9140EF1ADACF4CD" hidden="1">#REF!</definedName>
    <definedName name="BOA169A3CB6EE44860BB3708E0DF1BC3AF" hidden="1">#REF!</definedName>
    <definedName name="BOA1758065E1644D98A1D35456D11460EC" hidden="1">#REF!</definedName>
    <definedName name="BOA1A05E26429E4F3195FA94B46415BFDA" hidden="1">#REF!</definedName>
    <definedName name="BOA1E2968796FB4C2684E70A880C2C563B" localSheetId="19" hidden="1">#REF!</definedName>
    <definedName name="BOA1E2968796FB4C2684E70A880C2C563B" hidden="1">#REF!</definedName>
    <definedName name="BOA1E2A5EE861F49C38EE305E436EEFE96" localSheetId="0" hidden="1">#REF!</definedName>
    <definedName name="BOA1E2A5EE861F49C38EE305E436EEFE96" hidden="1">#REF!</definedName>
    <definedName name="BOA1FF26CC55B443828B3455BBCDFFD9E1" hidden="1">#REF!</definedName>
    <definedName name="BOA203464495D44B83890EDB7027EA84F7" hidden="1">#REF!</definedName>
    <definedName name="BOA20E04A39F4B4A3BA218F72A29F29A62" hidden="1">#REF!</definedName>
    <definedName name="BOA226A8EB8CDF40E2A826892868C06AC9" hidden="1">#REF!</definedName>
    <definedName name="BOA22B3CD7328748DCA7244693DF118DB7" hidden="1">#REF!</definedName>
    <definedName name="BOA238E633EA8D43B6938A6FDF897467C5" hidden="1">#REF!</definedName>
    <definedName name="BOA2412A5E6D57468B938BE2B72C05DA56" hidden="1">#REF!</definedName>
    <definedName name="BOA244AF15CBE14BEF83C03EEAC7E9F048" hidden="1">#REF!</definedName>
    <definedName name="BOA2534E435EDB40A392C16CD7756BF8AC" localSheetId="0" hidden="1">#REF!</definedName>
    <definedName name="BOA2534E435EDB40A392C16CD7756BF8AC" hidden="1">#REF!</definedName>
    <definedName name="BOA25701E9AB1B461DA8DCB7C322980C49" hidden="1">#REF!</definedName>
    <definedName name="BOA26F5341832B4FDD924FDA0363189BB2" hidden="1">#REF!</definedName>
    <definedName name="BOA27561E4E6D54D2E82204A11F24FBE9A" hidden="1">#REF!</definedName>
    <definedName name="BOA283388003664BE3B1DC3A3FFF38FE73" hidden="1">#REF!</definedName>
    <definedName name="BOA2859B8A4F184F7D8C8ACEB84BCC80E1" hidden="1">#REF!</definedName>
    <definedName name="BOA289AA4645634A87B4FB1CCD6F128776" hidden="1">#REF!</definedName>
    <definedName name="BOA2932D13796047F9BE9474AE2E533D39" hidden="1">#REF!</definedName>
    <definedName name="BOA29A022FDF4143D5ABDBC8C38B3D7806" hidden="1">#REF!</definedName>
    <definedName name="BOA29B3938849B4A3C87A0DE3336238EAE" hidden="1">#REF!</definedName>
    <definedName name="BOA29FDB1E987A460A9ACA8783CC2538FB" hidden="1">#REF!</definedName>
    <definedName name="BOA2A0FA23CD564225A72813CC35CFC8D6" hidden="1">#REF!</definedName>
    <definedName name="BOA2BFF17EDE7441DE8B2192F7F4BAB195" hidden="1">#REF!</definedName>
    <definedName name="BOA2CC00FFAA57489F9D9480BE93021654" hidden="1">#REF!</definedName>
    <definedName name="BOA2D1DDA741CE4F6B9D71E5D5771574D6" localSheetId="0" hidden="1">#REF!</definedName>
    <definedName name="BOA2D1DDA741CE4F6B9D71E5D5771574D6" hidden="1">#REF!</definedName>
    <definedName name="BOA2E484543D694D02994BC4EC2F655330" hidden="1">#REF!</definedName>
    <definedName name="BOA2E89E420EFF429C914C1396BC3B6E85" hidden="1">#REF!</definedName>
    <definedName name="BOA2F83AA2B90A4D128D93F12778168CD0" hidden="1">#REF!</definedName>
    <definedName name="BOA315AA4931CC4001A9EC8F6920A91C79" hidden="1">#REF!</definedName>
    <definedName name="BOA32426FCD5BF4607A33D160E9645EB0D" hidden="1">#REF!</definedName>
    <definedName name="BOA329B79A6633435092448BF3EF8FC818" hidden="1">#REF!</definedName>
    <definedName name="BOA33A7D819F024B85B56B7D2A2E4484D7" localSheetId="0" hidden="1">#REF!</definedName>
    <definedName name="BOA33A7D819F024B85B56B7D2A2E4484D7" hidden="1">#REF!</definedName>
    <definedName name="BOA352B72344F0429E86D9ED262C4398FA" hidden="1">#REF!</definedName>
    <definedName name="BOA35594FBAC6C4023A87A6DCB6BA099EA" hidden="1">#REF!</definedName>
    <definedName name="BOA37F6F9C519E4F40A4DA2ED6DF252D1D" hidden="1">#REF!</definedName>
    <definedName name="BOA3875A77EC7744BFA6C75D3365CD27B9" hidden="1">#REF!</definedName>
    <definedName name="BOA39EB795244B453F9C0B7BB24072C50B" hidden="1">#REF!</definedName>
    <definedName name="BOA3ABC3ACDB7C467FA9004B72803A383E" hidden="1">#REF!</definedName>
    <definedName name="BOA3B2EB35C3BF4AD2AE5C9FBEA422359B" hidden="1">#REF!</definedName>
    <definedName name="BOA3B6C2E31A424B5884BD468565BC45E1" hidden="1">#REF!</definedName>
    <definedName name="BOA3C4CE09FB0449E9B7E9CA671975ACCF" hidden="1">#REF!</definedName>
    <definedName name="BOA3C7B609878E4121A64E04D6B7F8A65F" hidden="1">#REF!</definedName>
    <definedName name="BOA3F98ABF94274EBDBA8B8C0A346CF6BF" hidden="1">#REF!</definedName>
    <definedName name="BOA42602D37E80421497F71AE8DF396BFB" hidden="1">#REF!</definedName>
    <definedName name="BOA439A957F73944B38D8C767CF10E9716" hidden="1">#REF!</definedName>
    <definedName name="BOA44AE348903746CA9B8ABE6EF71D1077" hidden="1">#REF!</definedName>
    <definedName name="BOA462C80DE3494FC685782204231EF933" hidden="1">#REF!</definedName>
    <definedName name="BOA4649298C78E4096A85D8FD30642C288" hidden="1">#REF!</definedName>
    <definedName name="BOA4655D7AD88B4E3E9DBE986C4E74894C" hidden="1">#REF!</definedName>
    <definedName name="BOA46D3E826AD34836A0E60CE28F3015D1" hidden="1">#REF!</definedName>
    <definedName name="BOA4748AD854304C5B817167E99614D86A" hidden="1">#REF!</definedName>
    <definedName name="BOA47CF37286DB448EBB70B3729F6F59CC" hidden="1">#REF!</definedName>
    <definedName name="BOA47E09412705450888DD8453BF6DCA12" hidden="1">#REF!</definedName>
    <definedName name="BOA480A24809644C1CAA54BDDC44F294D9" hidden="1">#REF!</definedName>
    <definedName name="BOA4940DB879CF4599A4F180784D029065" hidden="1">#REF!</definedName>
    <definedName name="BOA4A383CBB5DA4205B715E501850002D6" hidden="1">#REF!</definedName>
    <definedName name="BOA4A4F6B69A2C4AB6B5CD14430985CCB0" hidden="1">#REF!</definedName>
    <definedName name="BOA4B854E4A98E4EE8B599A4C36A99C92F" localSheetId="0" hidden="1">#REF!</definedName>
    <definedName name="BOA4B854E4A98E4EE8B599A4C36A99C92F" hidden="1">#REF!</definedName>
    <definedName name="BOA4DF3CBC0DFB41228237A09E59236542" hidden="1">#REF!</definedName>
    <definedName name="BOA4DF64C9C3CA43B696B1A8C6180B681B" hidden="1">#REF!</definedName>
    <definedName name="BOA4ED650C391F4D5183F4E03627D41666" hidden="1">#REF!</definedName>
    <definedName name="BOA4F66357C5124D408BDE2D48F6F81BDA" hidden="1">#REF!</definedName>
    <definedName name="BOA4FC8C2D15F947AD8609EA814791EC02" hidden="1">#REF!</definedName>
    <definedName name="BOA50372BAFCAA49439AF1A75FA936229B" localSheetId="0" hidden="1">#REF!</definedName>
    <definedName name="BOA50372BAFCAA49439AF1A75FA936229B" hidden="1">#REF!</definedName>
    <definedName name="BOA50776DD34F341719EF3B1C7B8D350A9" hidden="1">#REF!</definedName>
    <definedName name="BOA50D35BF58B44C59BF73F7E6757FA980" hidden="1">#REF!</definedName>
    <definedName name="BOA518504A72CB404F97B9250DAF6B141C" hidden="1">#REF!</definedName>
    <definedName name="BOA52077D9BB274AFAB79A440D6D5E9C65" hidden="1">#REF!</definedName>
    <definedName name="BOA522AA7990414D558303C13D7EEA8E7C" hidden="1">#REF!</definedName>
    <definedName name="BOA54577F42D974EFD95DB79ED0E039122" hidden="1">#REF!</definedName>
    <definedName name="BOA55144CF16B44B83A70A3CE1429CAB79" hidden="1">#REF!</definedName>
    <definedName name="BOA5563290A14545B291A1460769DA573E" hidden="1">#REF!</definedName>
    <definedName name="BOA556A474DB384B9BA1CAD568D1920BF5" hidden="1">#REF!</definedName>
    <definedName name="BOA56250C6D113490494A85508FA96F117" hidden="1">#REF!</definedName>
    <definedName name="BOA569850F54084856964BAC3DD63DE6CF" hidden="1">#REF!</definedName>
    <definedName name="BOA57105DE22D24F41BC5F6A588AD9DFDB" hidden="1">#REF!</definedName>
    <definedName name="BOA57BAACC082A40159BEF18E4E3DB2ACD" hidden="1">#REF!</definedName>
    <definedName name="BOA5816702A94C4F9789F32B0767C335FC" hidden="1">#REF!</definedName>
    <definedName name="BOA581B3576FD14DDA8428A257E41BD465" hidden="1">#REF!</definedName>
    <definedName name="BOA59812A6C8F6471D8B7808CD5A2D4E46" localSheetId="0" hidden="1">#REF!</definedName>
    <definedName name="BOA59812A6C8F6471D8B7808CD5A2D4E46" hidden="1">#REF!</definedName>
    <definedName name="BOA59C328FE6F9489E983BC5E8CEB12C49" hidden="1">#REF!</definedName>
    <definedName name="BOA5DDD8C7B53F4A399F7458EC992FAB25" hidden="1">#REF!</definedName>
    <definedName name="BOA5F3303F0029428991ECBD9C0A9612AB" hidden="1">#REF!</definedName>
    <definedName name="BOA5F52A81589749329CDCE8685E3175F2" hidden="1">#REF!</definedName>
    <definedName name="BOA6016830A7DF4EB7AFE8DAA66029B319" hidden="1">#REF!</definedName>
    <definedName name="BOA61741D1C15A4602B78F1B159E500C22" hidden="1">#REF!</definedName>
    <definedName name="BOA617E4079642433B8B3B94647637C378" hidden="1">#REF!</definedName>
    <definedName name="BOA61A6AC1202F4579BCCF9BDB3C59424F" hidden="1">#REF!</definedName>
    <definedName name="BOA63016B9CA5C48358232AA6085522469" hidden="1">#REF!</definedName>
    <definedName name="BOA632E1E19F6146D8B540BA96DD9F15BF" localSheetId="0" hidden="1">#REF!</definedName>
    <definedName name="BOA632E1E19F6146D8B540BA96DD9F15BF" hidden="1">#REF!</definedName>
    <definedName name="BOA6492DB40AC04A3A80E365CC0ADE8B7D" hidden="1">#REF!</definedName>
    <definedName name="BOA65CEC24542D4292AAD5283DBB046FE4" hidden="1">#REF!</definedName>
    <definedName name="BOA684382D3DF540B69C2C947110404DBD" hidden="1">#REF!</definedName>
    <definedName name="BOA690D3D0B3014F479F8938DA2A24028D" hidden="1">#REF!</definedName>
    <definedName name="BOA6C4DC084F9741808784C5E58ABF8EEB" hidden="1">#REF!</definedName>
    <definedName name="BOA6CEB363B62D4A5E8653E0BEE5CE80FD" hidden="1">#REF!</definedName>
    <definedName name="BOA6E203E4C48E4F42A3FA31107DA549DE" hidden="1">#REF!</definedName>
    <definedName name="BOA6E22D89726B4A9BBFC5174129578A94" hidden="1">#REF!</definedName>
    <definedName name="BOA6EAB4CBF9114A5BA124C6C55E274254" hidden="1">#REF!</definedName>
    <definedName name="BOA70749E9ECCF4CA1818678F8E46F0055" hidden="1">#REF!</definedName>
    <definedName name="BOA707A60280214C118EE4576BCB8B7DAB" localSheetId="0" hidden="1">#REF!</definedName>
    <definedName name="BOA707A60280214C118EE4576BCB8B7DAB" hidden="1">#REF!</definedName>
    <definedName name="BOA712AA636CCB425093E780C6F6E88895" hidden="1">#REF!</definedName>
    <definedName name="BOA71E9E0A6B654860B10DCBA2CFBBCEE1" hidden="1">#REF!</definedName>
    <definedName name="BOA728B6EAF7A14885845F7AA7D62EB408" hidden="1">#REF!</definedName>
    <definedName name="BOA7455FF6DF214261A4347081C1D9C8EE" hidden="1">#REF!</definedName>
    <definedName name="BOA746A2AB5671481DA3DD991C94176C8A" hidden="1">#REF!</definedName>
    <definedName name="BOA7472CE27BE2443AB87D3947C054158F" hidden="1">#REF!</definedName>
    <definedName name="BOA7493DA3C3234852AED9DDE2E10E4132" hidden="1">#REF!</definedName>
    <definedName name="BOA74AA104568E47BD86B932FFDA257D7C" hidden="1">#REF!</definedName>
    <definedName name="BOA753111F650D4E3095432AD4FD5F611C" hidden="1">#REF!</definedName>
    <definedName name="BOA75545E5DDD144219F5A61A771BF481F" hidden="1">#REF!</definedName>
    <definedName name="BOA771331D481D4B8DB85C4953B28F2BC7" hidden="1">#REF!</definedName>
    <definedName name="BOA78A2F476D7443DA9A43D445AD643547" hidden="1">#REF!</definedName>
    <definedName name="BOA791A74458E94B4FBEE935AC97E2C20A" hidden="1">#REF!</definedName>
    <definedName name="BOA79FF83862C844F696454C0522D0843E" hidden="1">#REF!</definedName>
    <definedName name="BOA7A841224BCF4816A8C6F0C97888E4C7" hidden="1">#REF!</definedName>
    <definedName name="BOA7DEC5F243FB4F35912907E0D2F89E0A" hidden="1">#REF!</definedName>
    <definedName name="BOA7E83106D21847819E57AA451D3CD0AE" hidden="1">#REF!</definedName>
    <definedName name="BOA7F95C09DDE14ED9ADF146BB8E5485E7" hidden="1">#REF!</definedName>
    <definedName name="BOA7FF2C28276841DDA5FD8013F2976256" hidden="1">#REF!</definedName>
    <definedName name="BOA806F94152BC41B4924D421A3978D877" hidden="1">#REF!</definedName>
    <definedName name="BOA80A354E42AB46F8BB5D1820B60A5551" localSheetId="0" hidden="1">#REF!</definedName>
    <definedName name="BOA80A354E42AB46F8BB5D1820B60A5551" hidden="1">#REF!</definedName>
    <definedName name="BOA80D127E18A246B88B551764EB40D88D" hidden="1">#REF!</definedName>
    <definedName name="BOA8206628314E4A578EFEF6514ED8FA60" hidden="1">#REF!</definedName>
    <definedName name="BOA83C165DFCC4407CA727BF99F0C45526" hidden="1">#REF!</definedName>
    <definedName name="BOA845FB7BA6F94DD384D9239414F1084D" hidden="1">#REF!</definedName>
    <definedName name="BOA8540DFBF8EF49C5AB8D4B08918806F3" hidden="1">#REF!</definedName>
    <definedName name="BOA85953DDC645497D94B1F0DC98AB88F3" hidden="1">#REF!</definedName>
    <definedName name="BOA86399A514B142459FA538ED95ED75D7" hidden="1">#REF!</definedName>
    <definedName name="BOA867A12A4E9B4122A055945A85515980" hidden="1">#REF!</definedName>
    <definedName name="BOA867EE6FED6649569D2F804794756A2C" hidden="1">#REF!</definedName>
    <definedName name="BOA879FFE6ECBE4F8ABCD12D7BCBA427F4" hidden="1">#REF!</definedName>
    <definedName name="BOA880BD92CB5B4C59AA5C0A8CA4F5372F" localSheetId="0" hidden="1">#REF!</definedName>
    <definedName name="BOA880BD92CB5B4C59AA5C0A8CA4F5372F" hidden="1">#REF!</definedName>
    <definedName name="BOA892C39EF82841FD9511259DD72D5BAC" hidden="1">#REF!</definedName>
    <definedName name="BOA8957C86FB6643AC809FD39567629B64" hidden="1">#REF!</definedName>
    <definedName name="BOA8AB53237752430BB0B4104856BA4E2A" hidden="1">#REF!</definedName>
    <definedName name="BOA8B6BA915B2046D49E6CCA0FAABA1AB0" hidden="1">#REF!</definedName>
    <definedName name="BOA8B6E7E580EC46D5A167ECCE259105F9" hidden="1">#REF!</definedName>
    <definedName name="BOA8BBACE96EA04C5395CDAD4B7730F1A9" hidden="1">#REF!</definedName>
    <definedName name="BOA8BDC17C9B004D55A015D84C15CB45EB" hidden="1">#REF!</definedName>
    <definedName name="BOA8D1E2E64BB645C680E24AB89AEDFCE3" hidden="1">#REF!</definedName>
    <definedName name="BOA901AF30926D453BB7505F619BF078C6" hidden="1">#REF!</definedName>
    <definedName name="BOA905A35F3C83427BAF8078DEA92E3DCC" hidden="1">#REF!</definedName>
    <definedName name="BOA91942887A174391853984C0DB8FA258" hidden="1">#REF!</definedName>
    <definedName name="BOA924C8471B3D4BEFBFB2779ECB07D4B5" hidden="1">#REF!</definedName>
    <definedName name="BOA92A7DA0406B44A3B5068E2C2403AEF8" hidden="1">#REF!</definedName>
    <definedName name="BOA92CD5ABDF7142A9A3BBE8219AB7AD1E" hidden="1">#REF!</definedName>
    <definedName name="BOA9348BE012FB4ED0B39EEDCD3E06F5F2" hidden="1">#REF!</definedName>
    <definedName name="BOA936BD839D6F41B1B928DEA2E612643F" hidden="1">#REF!</definedName>
    <definedName name="BOA941C0CD3F314CADA478A0C1CD85D250" hidden="1">#REF!</definedName>
    <definedName name="BOA960BBD34FE24271BB6009F552117A5E" hidden="1">#REF!</definedName>
    <definedName name="BOA97962AF99094B3CAD20F26EF024F3B8" hidden="1">#REF!</definedName>
    <definedName name="BOA97D1C5882D9460FB9B7E8BE3E06D7C7" hidden="1">#REF!</definedName>
    <definedName name="BOA981BC77D539446780CCABF5840EB5CC" hidden="1">#REF!</definedName>
    <definedName name="BOA99B3EA44A6444AD81F311DA7CDA0E02" hidden="1">#REF!</definedName>
    <definedName name="BOA9AFF096E6444A7E8455417EDE43E417" hidden="1">#REF!</definedName>
    <definedName name="BOA9DCE25621BA40C296FF0BBC64986F2B" hidden="1">#REF!</definedName>
    <definedName name="BOA9DE90E757EF4234987B6089AAE9083F" hidden="1">#REF!</definedName>
    <definedName name="BOA9E34BE9692245F381021991986CA770" hidden="1">#REF!</definedName>
    <definedName name="BOA9F3030815134B05A7558100392E38FB" hidden="1">#REF!</definedName>
    <definedName name="BOAA01475766094341BAC5937C45B98679" hidden="1">#REF!</definedName>
    <definedName name="BOAA0860BF715E47AC9514FA50EA6E61AF" hidden="1">#REF!</definedName>
    <definedName name="BOAA1E223595434D068D4C203B89333068" localSheetId="0" hidden="1">#REF!</definedName>
    <definedName name="BOAA1E223595434D068D4C203B89333068" hidden="1">#REF!</definedName>
    <definedName name="BOAA37683A5AAF416AA96E3DADC31E1AC4" hidden="1">#REF!</definedName>
    <definedName name="BOAA3F9143BD93402B92B4D5E889675490" hidden="1">#REF!</definedName>
    <definedName name="BOAA40E2343D72404E9D802F463443C655" hidden="1">#REF!</definedName>
    <definedName name="BOAA55DDAA55074BAC962C2EAD02CE9726" hidden="1">#REF!</definedName>
    <definedName name="BOAA652F21BEDB4AC6AC7727649CE8D61F" hidden="1">#REF!</definedName>
    <definedName name="BOAA653AB974824D93A798765A54C0EB79" hidden="1">#REF!</definedName>
    <definedName name="BOAA7F88AD6DC24F15815B41B5545C66B0" hidden="1">#REF!</definedName>
    <definedName name="BOAA7FB2E90CAF41F0A8156714764841D1" hidden="1">#REF!</definedName>
    <definedName name="BOAA98F55B3C264C12B78EEDFCEDE06C07" hidden="1">#REF!</definedName>
    <definedName name="BOAAB11C84339D4299BFC1AA6D04698F2A" localSheetId="19" hidden="1">#REF!</definedName>
    <definedName name="BOAAB11C84339D4299BFC1AA6D04698F2A" localSheetId="17" hidden="1">#REF!</definedName>
    <definedName name="BOAAB11C84339D4299BFC1AA6D04698F2A" localSheetId="16" hidden="1">#REF!</definedName>
    <definedName name="BOAAB11C84339D4299BFC1AA6D04698F2A" localSheetId="0" hidden="1">#REF!</definedName>
    <definedName name="BOAAB11C84339D4299BFC1AA6D04698F2A" hidden="1">#REF!</definedName>
    <definedName name="BOAAB249B9593B4344AD2BC41488FF9294" localSheetId="19" hidden="1">#REF!</definedName>
    <definedName name="BOAAB249B9593B4344AD2BC41488FF9294" hidden="1">#REF!</definedName>
    <definedName name="BOAAF327AFC0664C7091659BAFCB27C490" hidden="1">#REF!</definedName>
    <definedName name="BOAAF9B49CFC784CCA971E3C64A3E41A64" localSheetId="19" hidden="1">#REF!</definedName>
    <definedName name="BOAAF9B49CFC784CCA971E3C64A3E41A64" hidden="1">#REF!</definedName>
    <definedName name="BOAAFA5A1A37E6419880DFDAD5355E1D06" localSheetId="19" hidden="1">#REF!</definedName>
    <definedName name="BOAAFA5A1A37E6419880DFDAD5355E1D06" hidden="1">#REF!</definedName>
    <definedName name="BOAAFFA14D3B8C42998A9CCDB720EFA746" hidden="1">#REF!</definedName>
    <definedName name="BOAB10402BC8264153B84775082374D8C1" hidden="1">#REF!</definedName>
    <definedName name="BOAB29207EFA5F431C8F9196A9CBABBF09" hidden="1">#REF!</definedName>
    <definedName name="BOAB2FFF70AB0E4B7DBDC7FC821977E79A" hidden="1">#REF!</definedName>
    <definedName name="BOAB4EA31D04C5441EB64651C401666C2E" hidden="1">#REF!</definedName>
    <definedName name="BOAB55A49C750F4A04BB95727169E240E7" hidden="1">#REF!</definedName>
    <definedName name="BOAB59664B5FA1468B95E5481856A3ABA4" hidden="1">#REF!</definedName>
    <definedName name="BOAB61742FDFEA41718895C17AF1E070B3" hidden="1">#REF!</definedName>
    <definedName name="BOAB8040E3A5124FA2AD95125626ED80CC" hidden="1">#REF!</definedName>
    <definedName name="BOAB82E269C9C44E749643F11D7E8DC781" hidden="1">#REF!</definedName>
    <definedName name="BOABA37D4AAAF34670989EA3781641E276" hidden="1">#REF!</definedName>
    <definedName name="BOABBB8A5582AF477181C945BF9631CC31" localSheetId="0" hidden="1">#REF!</definedName>
    <definedName name="BOABBB8A5582AF477181C945BF9631CC31" hidden="1">#REF!</definedName>
    <definedName name="BOABBC3E842C2D4577BD91AB57CA8D6791" hidden="1">#REF!</definedName>
    <definedName name="BOABBCC65C502741CFA6171DACF843BA39" hidden="1">#REF!</definedName>
    <definedName name="BOABBEDF0B098A4D5BAD03B9ADDF109A8A" hidden="1">#REF!</definedName>
    <definedName name="BOABE17346E5364BC6BC09CCC3833A87D6" hidden="1">#REF!</definedName>
    <definedName name="BOABE634B5257648299573C5F63F4789DB" hidden="1">#REF!</definedName>
    <definedName name="BOABE6D56CADF540788764AC6DE708AE41" hidden="1">#REF!</definedName>
    <definedName name="BOABE796C119AC4DD4AD13723882F95431" hidden="1">#REF!</definedName>
    <definedName name="BOABF49C33DA224342BB7F2E87F17C1DB3" hidden="1">#REF!</definedName>
    <definedName name="BOAC02D46F12594606ADE7DD9C89989778" hidden="1">#REF!</definedName>
    <definedName name="BOAC079C7332FB405D90554C0619547187" hidden="1">#REF!</definedName>
    <definedName name="BOAC1900755BEA493D96C5D8B738F821F6" hidden="1">#REF!</definedName>
    <definedName name="BOAC20EFF8A0BF4A449CF6FC64F7797071" hidden="1">#REF!</definedName>
    <definedName name="BOAC254DA305B94649A40A1818F4397657" hidden="1">#REF!</definedName>
    <definedName name="BOAC27256DB5324A7AB0F019D8BBBFFA50" hidden="1">#REF!</definedName>
    <definedName name="BOAC2BA54B1244447C94697D45AF1623C2" hidden="1">#REF!</definedName>
    <definedName name="BOAC3E93766CD34580B216A7CF53D20103" hidden="1">#REF!</definedName>
    <definedName name="BOAC42AA5A12354BB6ABF8F402A90E9584" hidden="1">#REF!</definedName>
    <definedName name="BOAC589E242BED4D2782DB5354106024F8" hidden="1">#REF!</definedName>
    <definedName name="BOAC61F7699EB644B28983D0AA8E23DC41" hidden="1">#REF!</definedName>
    <definedName name="BOAC688BA399274B6C828579F23AF552F0" hidden="1">#REF!</definedName>
    <definedName name="BOAC6F009BD4564DF482F3FD521B8DD5EC" hidden="1">#REF!</definedName>
    <definedName name="BOAC7DFA81944141B4AAA095F10C90F884" hidden="1">#REF!</definedName>
    <definedName name="BOAC99D26F3C3749C0B07E837B64380195" hidden="1">#REF!</definedName>
    <definedName name="BOAC9D19CAAE6E4BA58BB8B42C2FEB90A0" localSheetId="0" hidden="1">#REF!</definedName>
    <definedName name="BOAC9D19CAAE6E4BA58BB8B42C2FEB90A0" hidden="1">#REF!</definedName>
    <definedName name="BOACB00B10EC8E4F8C8358B497747DC6D8" hidden="1">#REF!</definedName>
    <definedName name="BOACB4EB5ACCF641E594B4370068A37C9C" hidden="1">#REF!</definedName>
    <definedName name="BOACBE6399B62B4EE0940B3DE41E102E4C" localSheetId="0" hidden="1">#REF!</definedName>
    <definedName name="BOACBE6399B62B4EE0940B3DE41E102E4C" hidden="1">#REF!</definedName>
    <definedName name="BOACC1A393A0E84692B8D52F9A7AA2DA18" hidden="1">#REF!</definedName>
    <definedName name="BOACF5FD6570824E3C96A90193052BBD0B" localSheetId="19" hidden="1">#REF!</definedName>
    <definedName name="BOACF5FD6570824E3C96A90193052BBD0B" hidden="1">#REF!</definedName>
    <definedName name="BOAD0868B57674469FAEBAADBB497C74BA" localSheetId="19" hidden="1">#REF!</definedName>
    <definedName name="BOAD0868B57674469FAEBAADBB497C74BA" hidden="1">#REF!</definedName>
    <definedName name="BOAD0F026DF7974FB398A8875797779089" localSheetId="19" hidden="1">#REF!</definedName>
    <definedName name="BOAD0F026DF7974FB398A8875797779089" hidden="1">#REF!</definedName>
    <definedName name="BOAD109524018746029F061D1102BE87A6" hidden="1">#REF!</definedName>
    <definedName name="BOAD1714D8D753476785B2A34D98446407" hidden="1">#REF!</definedName>
    <definedName name="BOAD18DDE0978E4523B5DB503B3DD0530F" hidden="1">#REF!</definedName>
    <definedName name="BOAD20497ABDDF428683C9AA6B905928CA" hidden="1">#REF!</definedName>
    <definedName name="BOAD4C8585543C420C9900B3D1DE628AFD" hidden="1">#REF!</definedName>
    <definedName name="BOAD51263348C74E31A45ED9361BB8E768" hidden="1">#REF!</definedName>
    <definedName name="BOAD51D154FD2A44888BB75B466BB3E12D" hidden="1">#REF!</definedName>
    <definedName name="BOAD616A0644E843968166BAAF341567A8" hidden="1">#REF!</definedName>
    <definedName name="BOAD67323FB34B41F68D678F348C3EE180" hidden="1">#REF!</definedName>
    <definedName name="BOAD9B53F3B63740B18D3775C2FC0BEF7F" hidden="1">#REF!</definedName>
    <definedName name="BOADA7B463158B4CDE8AB36B4F72817DAD" hidden="1">#REF!</definedName>
    <definedName name="BOADAF0A087880435C925996C1AAEA8F22" hidden="1">#REF!</definedName>
    <definedName name="BOADEA752D0A9F4765BC7D7C566BFED409" hidden="1">#REF!</definedName>
    <definedName name="BOADF5449B6E78471788DE53CF0F67654B" hidden="1">#REF!</definedName>
    <definedName name="BOADF5EDCE176E45429B9FB32CEB349C04" hidden="1">#REF!</definedName>
    <definedName name="BOAE03B6416C174C3C959BE294997057DF" localSheetId="0" hidden="1">#REF!</definedName>
    <definedName name="BOAE03B6416C174C3C959BE294997057DF" hidden="1">#REF!</definedName>
    <definedName name="BOAE216CC5B8D845F8813B2A359845EA1B" hidden="1">#REF!</definedName>
    <definedName name="BOAE295A2356024909986D303C5B70AF71" hidden="1">#REF!</definedName>
    <definedName name="BOAE2DB0A19A4B422BA3B306218E74F053" hidden="1">#REF!</definedName>
    <definedName name="BOAE4073CA1ED04D1DB1E227D28BA177DD" hidden="1">#REF!</definedName>
    <definedName name="BOAE43C9E5ED7544BF9AA630E3E7AC4A0F" localSheetId="0" hidden="1">#REF!</definedName>
    <definedName name="BOAE43C9E5ED7544BF9AA630E3E7AC4A0F" hidden="1">#REF!</definedName>
    <definedName name="BOAE4C8B932C004E6DBD20DD30CA3B1C31" hidden="1">#REF!</definedName>
    <definedName name="BOAE62644DF78A4A79879DE7E6C0CC7E80" hidden="1">#REF!</definedName>
    <definedName name="BOAE6A42DF7B264DF2A1C13174620DCAD0" hidden="1">#REF!</definedName>
    <definedName name="BOAE845F26838B4190AB1940D3C571CCD4" hidden="1">#REF!</definedName>
    <definedName name="BOAE8A454357A54A7496954F9B58CDE6BA" hidden="1">#REF!</definedName>
    <definedName name="BOAE8FCAC5D5AF4CBB8C97C5BFCA8A3F71" hidden="1">#REF!</definedName>
    <definedName name="BOAE9A5402D50645F0AF1D1E3ECB6210EA" hidden="1">#REF!</definedName>
    <definedName name="BOAEB5105A7F20486E8B6F6E1B13A29BCE" hidden="1">#REF!</definedName>
    <definedName name="BOAECC4E2710DA49978423665B98EFB884" localSheetId="19" hidden="1">#REF!</definedName>
    <definedName name="BOAECC4E2710DA49978423665B98EFB884" hidden="1">#REF!</definedName>
    <definedName name="BOAEDD543BADF14D9EA25B3AA584C0E475" localSheetId="19" hidden="1">#REF!</definedName>
    <definedName name="BOAEDD543BADF14D9EA25B3AA584C0E475" hidden="1">#REF!</definedName>
    <definedName name="BOAEDE2D12CB7E485F9D076390A0D1B42E" hidden="1">#REF!</definedName>
    <definedName name="BOAEE4C7AD3A0D4945BAAE43130AE8345F" hidden="1">#REF!</definedName>
    <definedName name="BOAF1B98F1E4DC4A63B1711F6E8BC3F91E" localSheetId="0" hidden="1">#REF!</definedName>
    <definedName name="BOAF1B98F1E4DC4A63B1711F6E8BC3F91E" hidden="1">#REF!</definedName>
    <definedName name="BOAF2A59C7AB284CBC9C9842486CA487DB" localSheetId="19" hidden="1">#REF!</definedName>
    <definedName name="BOAF2A59C7AB284CBC9C9842486CA487DB" hidden="1">#REF!</definedName>
    <definedName name="BOAF632807084E4AE9A37796276AFC117D" hidden="1">#REF!</definedName>
    <definedName name="BOAF651A9896FF42F0BDE2EF05576DFDD4" hidden="1">#REF!</definedName>
    <definedName name="BOAF70E8C078C44B15848B0157DAEB030D" hidden="1">#REF!</definedName>
    <definedName name="BOAF8E97A633AE4FB7BA6538C295FFDAB0" hidden="1">#REF!</definedName>
    <definedName name="BOAFB48AC82A044805A64B6552F84ABBAA" hidden="1">#REF!</definedName>
    <definedName name="BOAFB5008126224A26BA881737AA508EB3" hidden="1">#REF!</definedName>
    <definedName name="BOAFBF5BC91E864459B81AE95D7785A432" hidden="1">#REF!</definedName>
    <definedName name="BOAFD8DF7EACA74EA2B318FDBFC14617AF" hidden="1">#REF!</definedName>
    <definedName name="BOAFE182F766BE4779BE06CF0DCFCE9311" hidden="1">#REF!</definedName>
    <definedName name="BOAFEF08D3BC8E4FA4AF0F9B54EC8311E3" hidden="1">#REF!</definedName>
    <definedName name="BOAFFA253B0A494FF99EAD581A3593F29C" hidden="1">#REF!</definedName>
    <definedName name="boâk3" localSheetId="7" hidden="1">{"'Sheet1'!$L$16"}</definedName>
    <definedName name="boâk3" hidden="1">{"'Sheet1'!$L$16"}</definedName>
    <definedName name="BOB0005FEC357741F1B08AFDCDA6737282" hidden="1">#REF!</definedName>
    <definedName name="BOB0049AA4CD4D4D1892427D67B519DEA4" hidden="1">#REF!</definedName>
    <definedName name="BOB01F42041F9B4FD590138210D0FAEC59" hidden="1">#REF!</definedName>
    <definedName name="BOB024884F944F4BE897DA31369F91C40B" hidden="1">#REF!</definedName>
    <definedName name="BOB024CCF181264ECE85BFF081215167FF" hidden="1">#REF!</definedName>
    <definedName name="BOB02BC9D528FA4B75B01C33BF857A715D" hidden="1">#REF!</definedName>
    <definedName name="BOB0303C1B628447BCA7FB11706C51960E" hidden="1">#REF!</definedName>
    <definedName name="BOB06879D010704034846308A026AC0104" hidden="1">#REF!</definedName>
    <definedName name="BOB07B7C18C6C940DCA55EFA4F331BC4D8" hidden="1">#REF!</definedName>
    <definedName name="BOB0A173BB0A3E41EBAA502CCDCED916FA" hidden="1">#REF!</definedName>
    <definedName name="BOB0A8006A5C3C4137AF2318AB5D1BB7FC" hidden="1">#REF!</definedName>
    <definedName name="BOB0ADE433516B4482B5672D405EDF049B" hidden="1">#REF!</definedName>
    <definedName name="BOB0B5EBB01010451C850F99AE34C5C492" hidden="1">#REF!</definedName>
    <definedName name="BOB0BE7D4CE6D14C9DA36D1C928B2C6AE6" hidden="1">#REF!</definedName>
    <definedName name="BOB0C47C0F6B6341EDA110D37233A5DC39" hidden="1">#REF!</definedName>
    <definedName name="BOB0CACCD738524BF98BF13A8D99CB826A" hidden="1">#REF!</definedName>
    <definedName name="BOB0D1157E835946EF8B49FC7A4D347D33" hidden="1">#REF!</definedName>
    <definedName name="BOB0D2AF1AC1F1427A846060FD12E3CC32" hidden="1">#REF!</definedName>
    <definedName name="BOB0DB03BB544B4DDC80F0339B570ABDFD" hidden="1">#REF!</definedName>
    <definedName name="BOB0DE2293AB3D439CABB387AA445D830E" hidden="1">#REF!</definedName>
    <definedName name="BOB0E665E57F50460EAFE68DA73B20B1FB" hidden="1">#REF!</definedName>
    <definedName name="BOB10B2889454D4065AB5DBDCE170B9FBC" hidden="1">#REF!</definedName>
    <definedName name="BOB11060B5867C45D4993AC9F1A7E144B0" hidden="1">#REF!</definedName>
    <definedName name="BOB118B30094824A7BB27DE65C8F1CA545" hidden="1">#REF!</definedName>
    <definedName name="BOB11D84AB9CB346269E0235E71A883A60" hidden="1">#REF!</definedName>
    <definedName name="BOB11E3C10088E4498AEAA83D086237A5F" localSheetId="0" hidden="1">#REF!</definedName>
    <definedName name="BOB11E3C10088E4498AEAA83D086237A5F" hidden="1">#REF!</definedName>
    <definedName name="BOB1378CE222264DCFA73EBB47436B5203" hidden="1">#REF!</definedName>
    <definedName name="BOB13AB377472C4EDEBB446C5D4CFD7FF3" hidden="1">#REF!</definedName>
    <definedName name="BOB150CA86B28B4403A5EE78CB121C47A8" hidden="1">#REF!</definedName>
    <definedName name="BOB164B6102F874C55A0CDB3820F15FD1E" hidden="1">#REF!</definedName>
    <definedName name="BOB184616FB5BC4637B82004F40B23E788" hidden="1">#REF!</definedName>
    <definedName name="BOB185D168B4244E8483A302F590E19A55" hidden="1">#REF!</definedName>
    <definedName name="BOB188E5D80CE54C6E9C0C0A1FA286C203" hidden="1">#REF!</definedName>
    <definedName name="BOB18CA3F64CB04767AED01AA8490DB779" hidden="1">#REF!</definedName>
    <definedName name="BOB192B41B51FB4D3290C8EF0B144C8A4C" hidden="1">#REF!</definedName>
    <definedName name="BOB19B4ED5A5DF4C8AAA9FAB05B282DC3E" hidden="1">#REF!</definedName>
    <definedName name="BOB1A32C6099FF4546A04BF8812180DAC5" hidden="1">#REF!</definedName>
    <definedName name="BOB1F1C272A006471A914ACD7DF91D3F84" localSheetId="0" hidden="1">#REF!</definedName>
    <definedName name="BOB1F1C272A006471A914ACD7DF91D3F84" hidden="1">#REF!</definedName>
    <definedName name="BOB1F3558029C34A18BE2B422B0D9601AB" hidden="1">#REF!</definedName>
    <definedName name="BOB1FC6C03F3E749DF83826D310F4971EC" hidden="1">#REF!</definedName>
    <definedName name="BOB2121768159748418F929263EFA12598" hidden="1">#REF!</definedName>
    <definedName name="BOB2174B9FD1A845A0AE1CE36C64119C7B" hidden="1">#REF!</definedName>
    <definedName name="BOB2187ECA0E1B4D86BE3F24606F147AA6" hidden="1">#REF!</definedName>
    <definedName name="BOB21C3FD8E21A44B2B586FFD7C3FC4E2D" hidden="1">#REF!</definedName>
    <definedName name="BOB230A453DC64451DB1350892857D7E50" hidden="1">#REF!</definedName>
    <definedName name="BOB231078CC1BE4BFB9F70EDEC1BC2E95E" hidden="1">#REF!</definedName>
    <definedName name="BOB2405573CB0740B1863A54342D6FBB8F" hidden="1">#REF!</definedName>
    <definedName name="BOB25C2C23C245424EB9EE1D9E9F34950B" hidden="1">#REF!</definedName>
    <definedName name="BOB26205A33F8B495DB98591C55C49AFEB" hidden="1">#REF!</definedName>
    <definedName name="BOB262E38128BE44AFACB9773BC536ACC0" hidden="1">#REF!</definedName>
    <definedName name="BOB283D9F9D72443F7A979A2F7F8EE33AA" hidden="1">#REF!</definedName>
    <definedName name="BOB28D198A17724199854C56E873CA3CD9" hidden="1">#REF!</definedName>
    <definedName name="BOB2CDB6289A4B4BB4A3FAB1C2EAB572B6" hidden="1">#REF!</definedName>
    <definedName name="BOB2CFF02E995448899DD7AA9BFA754975" localSheetId="0" hidden="1">#REF!</definedName>
    <definedName name="BOB2CFF02E995448899DD7AA9BFA754975" hidden="1">#REF!</definedName>
    <definedName name="BOB2E6C59B39DD4FDDADBB253AB1CA4A42" hidden="1">#REF!</definedName>
    <definedName name="BOB2EC1F6E53524B0FB3EAAB47B75E1A4A" hidden="1">#REF!</definedName>
    <definedName name="BOB2F6FFE34E634C66A9B57DE44435AB83" hidden="1">#REF!</definedName>
    <definedName name="BOB2FF2C05B4B24566A4378E9F6A30DAA6" localSheetId="0" hidden="1">#REF!</definedName>
    <definedName name="BOB2FF2C05B4B24566A4378E9F6A30DAA6" hidden="1">#REF!</definedName>
    <definedName name="BOB30878E62D94405B94EB42E77D410AA6" hidden="1">#REF!</definedName>
    <definedName name="BOB32873555AE143EA88E5ECB11A189316" hidden="1">#REF!</definedName>
    <definedName name="BOB329501850594F9189215DD4D0EF8766" hidden="1">#REF!</definedName>
    <definedName name="BOB35A440D208A4881A3ABF94FA1592708" hidden="1">#REF!</definedName>
    <definedName name="BOB38D67F23F9D4FC7BC49234B4E6C543E" hidden="1">#REF!</definedName>
    <definedName name="BOB393F60FD434431697488CF3B58AF759" hidden="1">#REF!</definedName>
    <definedName name="BOB394F8C1BC9E4FFFB00A89B6B1F07030" hidden="1">#REF!</definedName>
    <definedName name="BOB395CA91DEAD4CCC9061F1B642223103" hidden="1">#REF!</definedName>
    <definedName name="BOB3B219A51230444381894BD848BAC154" hidden="1">#REF!</definedName>
    <definedName name="BOB3BED51348A144A482D58659F020672D" hidden="1">#REF!</definedName>
    <definedName name="BOB3C5CC03F6A34326A9609245B8E768CE" hidden="1">#REF!</definedName>
    <definedName name="BOB3CE1CD35A54422E875DB187D2308B05" hidden="1">#REF!</definedName>
    <definedName name="BOB3E2F4C5C24F4FDB859294B731A7526D" hidden="1">#REF!</definedName>
    <definedName name="BOB40E52CEE8564B77A41F6A21CE7B305D" hidden="1">#REF!</definedName>
    <definedName name="BOB416943CDCFB4F43AA7C6819E2F9B12D" hidden="1">#REF!</definedName>
    <definedName name="BOB42CD81F746C4B4E95ACCE3D02580BE7" hidden="1">#REF!</definedName>
    <definedName name="BOB43E8F503CCB4AF8BF46E83C4606A14A" hidden="1">#REF!</definedName>
    <definedName name="BOB43F86CF00F74F48B06EECB2304B477D" hidden="1">#REF!</definedName>
    <definedName name="BOB445E9AD75E847939A2B1557BF5971F9" hidden="1">#REF!</definedName>
    <definedName name="BOB44D38CF9AD74198A7DF868ABCE46418" hidden="1">#REF!</definedName>
    <definedName name="BOB45883938D764C47AD4E572DD596ECB1" hidden="1">#REF!</definedName>
    <definedName name="BOB479A46B5B804011BD5757EB99D00230" hidden="1">#REF!</definedName>
    <definedName name="BOB47EC867FA694A8EA6C1398390EEDAF4" hidden="1">#REF!</definedName>
    <definedName name="BOB47FC43118E146BDB3CAAF1100AE4BA9" hidden="1">#REF!</definedName>
    <definedName name="BOB495CE962C54487E97B309BB06596846" hidden="1">#REF!</definedName>
    <definedName name="BOB499772055A24A87B84BB365CB71EF04" hidden="1">#REF!</definedName>
    <definedName name="BOB49D75FC4F944B8BA43274A1AC9F7C6C" hidden="1">#REF!</definedName>
    <definedName name="BOB4A5DEAD9211473FB9CAA0729DF86EC7" hidden="1">#REF!</definedName>
    <definedName name="BOB4A87CDC6FDE4A35B1775778E7BB3283" hidden="1">#REF!</definedName>
    <definedName name="BOB4AC7EF692F84E2DA30ABC01858F46BF" hidden="1">#REF!</definedName>
    <definedName name="BOB4D58F6CEA4F46F39E33BABEF09100B9" hidden="1">#REF!</definedName>
    <definedName name="BOB4E2CA0EE6E74647B60DA3564245A717" hidden="1">#REF!</definedName>
    <definedName name="BOB4F909951281411BA3D0308FE1DB1279" hidden="1">#REF!</definedName>
    <definedName name="BOB50BF41DCD164684B1F2B21C949F656F" hidden="1">#REF!</definedName>
    <definedName name="BOB525C53518AB4A02BE25D4B41ACF2016" localSheetId="19" hidden="1">#REF!</definedName>
    <definedName name="BOB525C53518AB4A02BE25D4B41ACF2016" hidden="1">#REF!</definedName>
    <definedName name="BOB53972A3FF444E36B5C5A6F9314FEF44" localSheetId="19" hidden="1">#REF!</definedName>
    <definedName name="BOB53972A3FF444E36B5C5A6F9314FEF44" hidden="1">#REF!</definedName>
    <definedName name="BOB53F19375DA7437B9A71EF65654A8304" localSheetId="19" hidden="1">#REF!</definedName>
    <definedName name="BOB53F19375DA7437B9A71EF65654A8304" hidden="1">#REF!</definedName>
    <definedName name="BOB546E34B99724FD190B40D9FA545C0A1" hidden="1">#REF!</definedName>
    <definedName name="BOB56475FD822948B7A28C547B153EB0B6" hidden="1">#REF!</definedName>
    <definedName name="BOB57709B4B68746E7B7B36AE6CD17CA91" hidden="1">#REF!</definedName>
    <definedName name="BOB5800D5CE2E347D5B60A49B83A20920C" hidden="1">#REF!</definedName>
    <definedName name="BOB586C45A216D499AB66025CE7A6B7F8A" hidden="1">#REF!</definedName>
    <definedName name="BOB58C2859469F4F7E8180DA5462279541" hidden="1">#REF!</definedName>
    <definedName name="BOB596E9268DED478AB9C99865ADF4A688" hidden="1">#REF!</definedName>
    <definedName name="BOB599A09F8E8C43EDA96DE5174F3C32D0" hidden="1">#REF!</definedName>
    <definedName name="BOB5CF8FE1F8DB4D92A2D9F21738C1DD7B" hidden="1">#REF!</definedName>
    <definedName name="BOB5D1339BC11C47F9996A96FA13719AC5" hidden="1">#REF!</definedName>
    <definedName name="BOB5D13E5D44334A739359F65EDFA9ADB4" hidden="1">#REF!</definedName>
    <definedName name="BOB5D16031AAE94686A01B98E3F1B32BB1" localSheetId="0" hidden="1">#REF!</definedName>
    <definedName name="BOB5D16031AAE94686A01B98E3F1B32BB1" hidden="1">#REF!</definedName>
    <definedName name="BOB5E7D5E3D37A45A2B0423392CFC0180B" hidden="1">#REF!</definedName>
    <definedName name="BOB61F1D7767114687812A69756748869E" localSheetId="19" hidden="1">#REF!</definedName>
    <definedName name="BOB61F1D7767114687812A69756748869E" localSheetId="17" hidden="1">#REF!</definedName>
    <definedName name="BOB61F1D7767114687812A69756748869E" localSheetId="16" hidden="1">#REF!</definedName>
    <definedName name="BOB61F1D7767114687812A69756748869E" localSheetId="0" hidden="1">#REF!</definedName>
    <definedName name="BOB61F1D7767114687812A69756748869E" hidden="1">#REF!</definedName>
    <definedName name="BOB63700DC41E8405192EC6B4CED6A1B62" localSheetId="0" hidden="1">#REF!</definedName>
    <definedName name="BOB63700DC41E8405192EC6B4CED6A1B62" hidden="1">#REF!</definedName>
    <definedName name="BOB664A434F7C242089CB97CD90496E73A" hidden="1">#REF!</definedName>
    <definedName name="BOB666B5A1CA664A37B71F765D2CEA59FD" hidden="1">#REF!</definedName>
    <definedName name="BOB666F4C81F064229824D71C1ACDD7D25" localSheetId="19" hidden="1">#REF!</definedName>
    <definedName name="BOB666F4C81F064229824D71C1ACDD7D25" hidden="1">#REF!</definedName>
    <definedName name="BOB6711245BFC04DC491D154B426C58F12" hidden="1">#REF!</definedName>
    <definedName name="BOB67CDFE7D8564CF2B432FB362DF5E4EC" localSheetId="19" hidden="1">#REF!</definedName>
    <definedName name="BOB67CDFE7D8564CF2B432FB362DF5E4EC" hidden="1">#REF!</definedName>
    <definedName name="BOB6847AB6F9074269B19E5A286DD0E87D" localSheetId="19" hidden="1">#REF!</definedName>
    <definedName name="BOB6847AB6F9074269B19E5A286DD0E87D" hidden="1">#REF!</definedName>
    <definedName name="BOB6870DB4AF074130A54E1277C2C63A76" hidden="1">#REF!</definedName>
    <definedName name="BOB69A54AB6B0843AA8F5A296614E69E51" hidden="1">#REF!</definedName>
    <definedName name="BOB6A0A16FDDBC445698D5A7013BFF4FAD" hidden="1">#REF!</definedName>
    <definedName name="BOB6A457D7367441AF833D44B69FA81AB6" hidden="1">#REF!</definedName>
    <definedName name="BOB6BE203896AE4B5F9E9159DF242E4376" hidden="1">#REF!</definedName>
    <definedName name="BOB6D129999EB44AFD9CF95BD75D6F32D5" hidden="1">#REF!</definedName>
    <definedName name="BOB6D73283C9BC4F85BC7AEA002E570DEE" hidden="1">#REF!</definedName>
    <definedName name="BOB6DE128EBDC34CDBA0BD884A6F7C123F" hidden="1">#REF!</definedName>
    <definedName name="BOB6E0FE0BC9F54AA39091C68F180696BA" hidden="1">#REF!</definedName>
    <definedName name="BOB6E1122AFC4141AA87003E5075AEB9A7" hidden="1">#REF!</definedName>
    <definedName name="BOB6EFB2EA5A0B4E55BF5DE792AE3FBB08" hidden="1">#REF!</definedName>
    <definedName name="BOB6FE0DC7564F4CF19EFE12E8331481FA" hidden="1">#REF!</definedName>
    <definedName name="BOB708B38059ED4CA8BCD9FA179C36EB24" hidden="1">#REF!</definedName>
    <definedName name="BOB7145384A50344518D8FD9948CD1C4E7" hidden="1">#REF!</definedName>
    <definedName name="BOB72930F608574554957BB4C2630750F3" hidden="1">#REF!</definedName>
    <definedName name="BOB72AA02BF9A34E5883D50DF5166AA840" hidden="1">#REF!</definedName>
    <definedName name="BOB73244D126D84E6FBBB6019A4C10FE40" hidden="1">#REF!</definedName>
    <definedName name="BOB738380A5C4F44718CE18A24DB8669B8" hidden="1">#REF!</definedName>
    <definedName name="BOB740B50D59FA4EB29F2E8DBE8D7A2963" localSheetId="0" hidden="1">#REF!</definedName>
    <definedName name="BOB740B50D59FA4EB29F2E8DBE8D7A2963" hidden="1">#REF!</definedName>
    <definedName name="BOB745ABB0C9DD4252A2C7D60FF6CA5E11" hidden="1">#REF!</definedName>
    <definedName name="BOB75514712DB1432096F03400D2F79140" hidden="1">#REF!</definedName>
    <definedName name="BOB76C63B311474B4E869F1347F0606665" hidden="1">#REF!</definedName>
    <definedName name="BOB7E638B66C0D4AABBFDB7133545B74DA" hidden="1">#REF!</definedName>
    <definedName name="BOB7EAC19C0E064061BCE69150006E856F" hidden="1">#REF!</definedName>
    <definedName name="BOB81DDCB9D6F440109D88A0156DC0D5C7" hidden="1">#REF!</definedName>
    <definedName name="BOB82684B002CF467A9A281F1253F57824" hidden="1">#REF!</definedName>
    <definedName name="BOB832FDF088D846C4895BA05113DA0AD7" hidden="1">#REF!</definedName>
    <definedName name="BOB85A3D6CAB4F43F29017967DC75100EA" hidden="1">#REF!</definedName>
    <definedName name="BOB86C8D0306854CD4B0F867E8A8158DAB" hidden="1">#REF!</definedName>
    <definedName name="BOB87165E3118C47D38853C793508C9940" hidden="1">#REF!</definedName>
    <definedName name="BOB883505093734FB1AB2DD45A35A46C3D" hidden="1">#REF!</definedName>
    <definedName name="BOB8A2BD8F28DA4E0889FED3D46EF7038E" hidden="1">#REF!</definedName>
    <definedName name="BOB8C1A9F1BC7A40A998408F04E6A4901D" hidden="1">#REF!</definedName>
    <definedName name="BOB8D84C69820C440982813CB320AAA6A8" hidden="1">#REF!</definedName>
    <definedName name="BOB8E45A4C043B45E088448297898BB517" hidden="1">#REF!</definedName>
    <definedName name="BOB8EB3415EB7541BDBF2E4458A48CD21E" hidden="1">#REF!</definedName>
    <definedName name="BOB8FA4CCA1A4B448494A6D5FBD7007F00" hidden="1">#REF!</definedName>
    <definedName name="BOB90EAF3FF0A343A7BFDA7E349CB8A6C8" hidden="1">#REF!</definedName>
    <definedName name="BOB916E67475FD40C0B6F612D224A65F1D" hidden="1">#REF!</definedName>
    <definedName name="BOB916F1019B8D468080C4FD3EF654B3C3" hidden="1">#REF!</definedName>
    <definedName name="BOB92068EA4611437D9E749EF243B324A3" hidden="1">#REF!</definedName>
    <definedName name="BOB921C37B1DC4491B8A8F9B327DF07744" hidden="1">#REF!</definedName>
    <definedName name="BOB924A6DB1ECD4BDD99284D82B8B15702" hidden="1">#REF!</definedName>
    <definedName name="BOB927AF17B5D64907A58FBD85C928A1C6" hidden="1">#REF!</definedName>
    <definedName name="BOB92EC7BA00894C32BC9F274B21BD4F7B" hidden="1">#REF!</definedName>
    <definedName name="BOB92F720C9B1B450B9A4805D33E47FC3A" hidden="1">#REF!</definedName>
    <definedName name="BOB9304C7E29B04D9C9C77B24A55EEE53F" hidden="1">#REF!</definedName>
    <definedName name="BOB933B109328E43B08122C926D1EEDE14" hidden="1">#REF!</definedName>
    <definedName name="BOB937C5BB51C5427E89AFBEB9DD4D3D62" hidden="1">#REF!</definedName>
    <definedName name="BOB94BA94A44584A5AB62D61925DD38822" hidden="1">#REF!</definedName>
    <definedName name="BOB9612299393A4BC3A5F1CCFE8BF39A25" hidden="1">#REF!</definedName>
    <definedName name="BOB961899833344E3E9D6F7AE490FEECCA" hidden="1">#REF!</definedName>
    <definedName name="BOB9A7D0ABBEBB4A47B83BA26B7F7B8266" hidden="1">#REF!</definedName>
    <definedName name="BOB9A864333B474750BC94F0F19FB1DCE8" hidden="1">#REF!</definedName>
    <definedName name="BOB9A9269337994CD9995912095A03586A" hidden="1">#REF!</definedName>
    <definedName name="BOB9B45A094FC5466DA50A36E680DC9A81" hidden="1">#REF!</definedName>
    <definedName name="BOB9BBB49714DB4EE2B2836E268EC4C0B0" hidden="1">#REF!</definedName>
    <definedName name="BOB9C2620F339940858AD12CD36E4FB0C9" hidden="1">#REF!</definedName>
    <definedName name="BOB9CD86A41188490480D64297D67D7C20" hidden="1">#REF!</definedName>
    <definedName name="BOB9DE946B8FB1406C90B7AFE22653C4C5" hidden="1">#REF!</definedName>
    <definedName name="BOB9F5CC26ACB74B1D8DCB7426CA653F78" hidden="1">#REF!</definedName>
    <definedName name="BOBA07D5FEDDBF4CFFACB6E315D8998C1F" hidden="1">#REF!</definedName>
    <definedName name="BOBA12CCBB83DC490293B4024877957D98" hidden="1">#REF!</definedName>
    <definedName name="BOBA1531C0E20242BE83F04A00BB5CBF04" hidden="1">#REF!</definedName>
    <definedName name="BOBA181222A7AE4A45AD62F5ED0E622660" hidden="1">#REF!</definedName>
    <definedName name="BOBA24DFB554AF460B8AB282C13492A629" localSheetId="0" hidden="1">#REF!</definedName>
    <definedName name="BOBA24DFB554AF460B8AB282C13492A629" hidden="1">#REF!</definedName>
    <definedName name="BOBA2A09FA3F74474E9CB8537C38559D3A" localSheetId="0" hidden="1">#REF!</definedName>
    <definedName name="BOBA2A09FA3F74474E9CB8537C38559D3A" hidden="1">#REF!</definedName>
    <definedName name="BOBA34D01E25FC4AF18006E289F2DEA305" hidden="1">#REF!</definedName>
    <definedName name="BOBA41BEAA693343BE815B2B2F6FDB6D57" hidden="1">#REF!</definedName>
    <definedName name="BOBA6F771A713D44818466A48A99D86999" hidden="1">#REF!</definedName>
    <definedName name="BOBA7996250A2C48C0A1B2A9E9E89C4F08" hidden="1">#REF!</definedName>
    <definedName name="BOBA83205E5F2841FC8E5118CDCEC79269" hidden="1">#REF!</definedName>
    <definedName name="BOBA90B5C8415648418BCF8A02E6BD45AB" hidden="1">#REF!</definedName>
    <definedName name="BOBAB788881F1D4460854EE1FBFFE8B2E0" hidden="1">#REF!</definedName>
    <definedName name="BOBACC3EB41E7D4536869AAA67F5F9FB2B" hidden="1">#REF!</definedName>
    <definedName name="BOBACCE1244BE543CDA5221569B28D11F8" hidden="1">#REF!</definedName>
    <definedName name="BOBAD3156B21EB4D5BB08E216238378245" hidden="1">#REF!</definedName>
    <definedName name="BOBADED6FB922F4A3CAA610B246C015166" hidden="1">#REF!</definedName>
    <definedName name="BOBAE47B872A5345298D6CFC1292FF0229" localSheetId="19" hidden="1">#REF!</definedName>
    <definedName name="BOBAE47B872A5345298D6CFC1292FF0229" hidden="1">#REF!</definedName>
    <definedName name="BOBAFB4065FE1843AFA6D5DDB34CFE46C8" localSheetId="19" hidden="1">#REF!</definedName>
    <definedName name="BOBAFB4065FE1843AFA6D5DDB34CFE46C8" hidden="1">#REF!</definedName>
    <definedName name="BOBB2CD22C468846029AA7E79B86A82CEF" localSheetId="19" hidden="1">#REF!</definedName>
    <definedName name="BOBB2CD22C468846029AA7E79B86A82CEF" hidden="1">#REF!</definedName>
    <definedName name="BOBB45F71539614D0090D4B6087D188B78" hidden="1">#REF!</definedName>
    <definedName name="BOBB58D5EDD0B1467AB5D9915F132ADF94" hidden="1">#REF!</definedName>
    <definedName name="BOBB5BB6FEEFA64B79BB64C92031FA3AE8" hidden="1">#REF!</definedName>
    <definedName name="BOBB6AE77CF3A54CC3AC51350B77472DF8" hidden="1">#REF!</definedName>
    <definedName name="BOBB9D4C0897DA494AA513D0A883F9D1D4" localSheetId="19" hidden="1">#REF!</definedName>
    <definedName name="BOBB9D4C0897DA494AA513D0A883F9D1D4" hidden="1">#REF!</definedName>
    <definedName name="BOBBAA7F824582476F88CDCFB08F1934D5" hidden="1">#REF!</definedName>
    <definedName name="BOBBC7EB09CEDF4E1098D2496572376A11" localSheetId="19" hidden="1">#REF!</definedName>
    <definedName name="BOBBC7EB09CEDF4E1098D2496572376A11" hidden="1">#REF!</definedName>
    <definedName name="BOBBD209B4392944CFB684A2FB646D31BF" hidden="1">#REF!</definedName>
    <definedName name="BOBBDC73CDE37B4F45AB68C38A9635AF80" hidden="1">#REF!</definedName>
    <definedName name="BOBBE13D1C51EA43BBA2A175568FE81762" hidden="1">#REF!</definedName>
    <definedName name="BOBBE4AA840EEC4997B000A639F871E6CE" hidden="1">#REF!</definedName>
    <definedName name="BOBBEA4F95A23E45E1B25DDDD7FC411C90" hidden="1">#REF!</definedName>
    <definedName name="BOBBED5FCD6DFA46F191B2338FE1244774" hidden="1">#REF!</definedName>
    <definedName name="BOBBFB9F89706B45C69C77FDDBB1E333BC" hidden="1">#REF!</definedName>
    <definedName name="BOBBFF3E077BF14AC5A144DF028B17968A" hidden="1">#REF!</definedName>
    <definedName name="BOBC04FB3E707E4D2489786AEF4796C806" hidden="1">#REF!</definedName>
    <definedName name="BOBC16CFAF95AD4A8D86D3641EA9FE0CCA" hidden="1">#REF!</definedName>
    <definedName name="BOBC26361192634C519AD3E18D48CFA644" hidden="1">#REF!</definedName>
    <definedName name="BOBC47A5543D69470F874698BB291135DA" hidden="1">#REF!</definedName>
    <definedName name="BOBC4952F10CCA478992D5EC40D685DDEC" hidden="1">#REF!</definedName>
    <definedName name="BOBC4B15CA572E4683B22D1E93207B42A3" hidden="1">#REF!</definedName>
    <definedName name="BOBC7C71DE64364CBC9244EA234BE295B4" hidden="1">#REF!</definedName>
    <definedName name="BOBC8009AB97724AB7B944FF6F455E412C" hidden="1">#REF!</definedName>
    <definedName name="BOBC9B074D66F44CED8CF3AE037C32A078" hidden="1">#REF!</definedName>
    <definedName name="BOBC9E30F080984844B237570A172714A0" hidden="1">#REF!</definedName>
    <definedName name="BOBCA981DE42CC4E7D8E87C59D0E898852" hidden="1">#REF!</definedName>
    <definedName name="BOBCAADD13A1F84467B1BBFB74C99EC30A" hidden="1">#REF!</definedName>
    <definedName name="BOBCAF9E5E43204C27A0A0DA4C966CE239" hidden="1">#REF!</definedName>
    <definedName name="BOBCB33588A4614DF39553836F9E9B99A7" hidden="1">#REF!</definedName>
    <definedName name="BOBCB659E37C914B95889F0BA231A33A7B" hidden="1">#REF!</definedName>
    <definedName name="BOBCC3AAA972FC42AA9E24EB2236551DE7" hidden="1">#REF!</definedName>
    <definedName name="BOBCD1D56E09DB4DFAA7DB1D9A7130ED97" hidden="1">#REF!</definedName>
    <definedName name="BOBCE6D0590F1F4A9BBA41EA7B159799C7" hidden="1">#REF!</definedName>
    <definedName name="BOBCED2AACC6914DECAE998EC76EA0E62E" hidden="1">#REF!</definedName>
    <definedName name="BOBCEF82B4A18646D583662D742CB2C342" hidden="1">#REF!</definedName>
    <definedName name="BOBCF840ED273A41608C4A037ED35225A8" hidden="1">#REF!</definedName>
    <definedName name="BOBD17A2C2D8F347BD99946B7CD678E633" localSheetId="0" hidden="1">#REF!</definedName>
    <definedName name="BOBD17A2C2D8F347BD99946B7CD678E633" hidden="1">#REF!</definedName>
    <definedName name="BOBD17ACF591A04BA2A7F3EA73A1F5EFD0" localSheetId="19" hidden="1">#REF!</definedName>
    <definedName name="BOBD17ACF591A04BA2A7F3EA73A1F5EFD0" localSheetId="17" hidden="1">#REF!</definedName>
    <definedName name="BOBD17ACF591A04BA2A7F3EA73A1F5EFD0" localSheetId="16" hidden="1">#REF!</definedName>
    <definedName name="BOBD17ACF591A04BA2A7F3EA73A1F5EFD0" localSheetId="0" hidden="1">#REF!</definedName>
    <definedName name="BOBD17ACF591A04BA2A7F3EA73A1F5EFD0" hidden="1">#REF!</definedName>
    <definedName name="BOBD3418D3E6034A599B7DAEA5496D5FDE" hidden="1">#REF!</definedName>
    <definedName name="BOBD479A54EDE440F2A6DE6820F419F93B" localSheetId="19" hidden="1">#REF!</definedName>
    <definedName name="BOBD479A54EDE440F2A6DE6820F419F93B" hidden="1">#REF!</definedName>
    <definedName name="BOBD4AB5E2FE574DC99B097054215C9A1B" hidden="1">#REF!</definedName>
    <definedName name="BOBD51A79D7FDA451D81D3D3FA930EF10E" localSheetId="19" hidden="1">#REF!</definedName>
    <definedName name="BOBD51A79D7FDA451D81D3D3FA930EF10E" hidden="1">#REF!</definedName>
    <definedName name="BOBD6ABC8171D74055B247324595D2BAED" localSheetId="19" hidden="1">#REF!</definedName>
    <definedName name="BOBD6ABC8171D74055B247324595D2BAED" hidden="1">#REF!</definedName>
    <definedName name="BOBDB7BCC242824D929E9C9D027CA30CF4" hidden="1">#REF!</definedName>
    <definedName name="BOBDCBC5CEFC9147E19737AA97A932005B" hidden="1">#REF!</definedName>
    <definedName name="BOBDD667D5CB3D464786E9850160CC53F4" hidden="1">#REF!</definedName>
    <definedName name="BOBDD7F3ADA3694C6E8F1CAE0F4BE4749B" hidden="1">#REF!</definedName>
    <definedName name="BOBDDDE587C0FE4B2BB4CA177ADFC0167B" hidden="1">#REF!</definedName>
    <definedName name="BOBE0DF057A7504555B1A60B727B77B93E" hidden="1">#REF!</definedName>
    <definedName name="BOBE539086D02E49FCAA6D14E00A770963" hidden="1">#REF!</definedName>
    <definedName name="BOBE61C7C64C434F1C9630D720A27FF02A" hidden="1">#REF!</definedName>
    <definedName name="BOBE64B328AAE74680BC628D5D06A638E1" hidden="1">#REF!</definedName>
    <definedName name="BOBE6F1C81ABDC49D6BE391DA0E617C00A" hidden="1">#REF!</definedName>
    <definedName name="BOBE799C21EE8C42C49338EEFB001F4B5B" hidden="1">#REF!</definedName>
    <definedName name="BOBE7B4D87C80344B08B4F8BB7D4366873" hidden="1">#REF!</definedName>
    <definedName name="BOBE836A4F3D514C76A86E6929F69D34D2" hidden="1">#REF!</definedName>
    <definedName name="BOBE8AAFA23457438CAE738A616F622246" hidden="1">#REF!</definedName>
    <definedName name="BOBE8F924DB3BC4F038EED0771BA85527D" hidden="1">#REF!</definedName>
    <definedName name="BOBE9E067C7210472B81073CBDC8230580" localSheetId="19" hidden="1">#REF!</definedName>
    <definedName name="BOBE9E067C7210472B81073CBDC8230580" localSheetId="17" hidden="1">#REF!</definedName>
    <definedName name="BOBE9E067C7210472B81073CBDC8230580" localSheetId="16" hidden="1">#REF!</definedName>
    <definedName name="BOBE9E067C7210472B81073CBDC8230580" localSheetId="0" hidden="1">#REF!</definedName>
    <definedName name="BOBE9E067C7210472B81073CBDC8230580" hidden="1">#REF!</definedName>
    <definedName name="BOBE9E33F6E4374A1FA4BDFB49B0EC0372" localSheetId="19" hidden="1">#REF!</definedName>
    <definedName name="BOBE9E33F6E4374A1FA4BDFB49B0EC0372" hidden="1">#REF!</definedName>
    <definedName name="BOBEA7830841314FCDB7120FD70396E04B" hidden="1">#REF!</definedName>
    <definedName name="BOBEA7B5BBB87048D49DF67B697A931813" localSheetId="19" hidden="1">#REF!</definedName>
    <definedName name="BOBEA7B5BBB87048D49DF67B697A931813" hidden="1">#REF!</definedName>
    <definedName name="BOBEBC91AB89344689A508D7928603507D" localSheetId="0" hidden="1">#REF!</definedName>
    <definedName name="BOBEBC91AB89344689A508D7928603507D" hidden="1">#REF!</definedName>
    <definedName name="BOBECB0D0B7613455DAA1DD6EA3B2F3EB8" localSheetId="19" hidden="1">#REF!</definedName>
    <definedName name="BOBECB0D0B7613455DAA1DD6EA3B2F3EB8" hidden="1">#REF!</definedName>
    <definedName name="BOBEDB25FFFAF545899AA7025FE56C6C2F" hidden="1">#REF!</definedName>
    <definedName name="BOBEDF7874AE9D470FA8757B3FE1C5C49B" hidden="1">#REF!</definedName>
    <definedName name="BOBEEF2C06CF874C2FAA2B6B8AB73BBB51" hidden="1">#REF!</definedName>
    <definedName name="BOBEF20D5D659B4B528AC490A20D65F0F3" hidden="1">#REF!</definedName>
    <definedName name="BOBEF6317A442A4A9E948D523D43949516" hidden="1">#REF!</definedName>
    <definedName name="BOBF066253C59B4751B64F555F9CA9FFAF" hidden="1">#REF!</definedName>
    <definedName name="BOBF142D9479B14F8E9B45711F84FD30EB" hidden="1">#REF!</definedName>
    <definedName name="BOBF14B3CAA77F4CC1B3F7F20024F8A96A" hidden="1">#REF!</definedName>
    <definedName name="BOBF166ABC8C78432CA8BFD934BBE79972" hidden="1">#REF!</definedName>
    <definedName name="BOBF218951A49F4995BB917FB43DBD1E9A" hidden="1">#REF!</definedName>
    <definedName name="BOBF2EB7AC0C2E4E0C9817C4936D0FC1CA" hidden="1">#REF!</definedName>
    <definedName name="BOBF387716EA054B5A88F16E8D2F5071A2" hidden="1">#REF!</definedName>
    <definedName name="BOBF44EA3972BE4BD4AD10908DF27E5F85" hidden="1">#REF!</definedName>
    <definedName name="BOBF4988CD268949D4A253EEEA2B64894B" hidden="1">#REF!</definedName>
    <definedName name="BOBF4F7BD348414E56A6677B9119B98873" hidden="1">#REF!</definedName>
    <definedName name="BOBF647C178E4E491893792F1C674F829C" hidden="1">#REF!</definedName>
    <definedName name="BOBF71F05A89BF45EA8C5D468675F75348" hidden="1">#REF!</definedName>
    <definedName name="BOBF72A77C10CA4EB1AB2AE062D421AC07" hidden="1">#REF!</definedName>
    <definedName name="BOBF7E32863A8C47FD9D860B42158D5E82" hidden="1">#REF!</definedName>
    <definedName name="BOBF8216921A30407686F2EBD0638399EE" hidden="1">#REF!</definedName>
    <definedName name="BOBF8626AAA64142D7A0D7E6CE6FFDCB08" hidden="1">#REF!</definedName>
    <definedName name="BOBF946EC04D3547D3BB1C2D55230B5FB2" hidden="1">#REF!</definedName>
    <definedName name="BOBF9EB6CB51E34B34889BED779D439BA7" hidden="1">#REF!</definedName>
    <definedName name="BOBFB076550A1949DD896F1E10865B958D" hidden="1">#REF!</definedName>
    <definedName name="BOBFB6324E87F045BD9652F2FD4088F44D" hidden="1">#REF!</definedName>
    <definedName name="BOBFB9EA6C68994C4DA36158FCBD8427AF" hidden="1">#REF!</definedName>
    <definedName name="BOBFCE70D506DA4B6EB944A29AC6F839D9" localSheetId="0" hidden="1">#REF!</definedName>
    <definedName name="BOBFCE70D506DA4B6EB944A29AC6F839D9" hidden="1">#REF!</definedName>
    <definedName name="BOBFD4B575ED5646078BEB666C525EE1C8" hidden="1">#REF!</definedName>
    <definedName name="BOBFD9CC23DB384AEC827B9A999CB051CF" hidden="1">#REF!</definedName>
    <definedName name="BOBFE362FD57D248889A4B2F38E6FDA204" hidden="1">#REF!</definedName>
    <definedName name="BOBFEF109A12EF43C5AF471C2D8B5331FC" hidden="1">#REF!</definedName>
    <definedName name="BOBFFDDF01966245CEAD50F02A4E5CFF2B" hidden="1">#REF!</definedName>
    <definedName name="BOC029C03D489640C28C30B97E1E431499" hidden="1">#REF!</definedName>
    <definedName name="BOC03D34745BAC448FBC3B84E6F54C143B" hidden="1">#REF!</definedName>
    <definedName name="BOC04CF57DCDFC4B82907B0EB8306FB82B" hidden="1">#REF!</definedName>
    <definedName name="BOC07A64E270DD4266B426B50E9F125A1D" hidden="1">#REF!</definedName>
    <definedName name="BOC083451CA9584C4B9FAD7385194CD451" hidden="1">#REF!</definedName>
    <definedName name="BOC0900F33D9F74D8B8DE586CFA4561C28" hidden="1">#REF!</definedName>
    <definedName name="BOC09371D1F2E84BEEAD586C8440AF9E85" hidden="1">#REF!</definedName>
    <definedName name="BOC09DE70AAE1B4B418DE53F4ECC7B9EB2" hidden="1">#REF!</definedName>
    <definedName name="BOC0ABDBB886B842F69C3CB1E7777ECD75" hidden="1">#REF!</definedName>
    <definedName name="BOC0C46799AA654064BAABB120434E442C" hidden="1">#REF!</definedName>
    <definedName name="BOC0CCCA46296644AC85907467EEB67A86" hidden="1">#REF!</definedName>
    <definedName name="BOC0D0C0813EBF4F33917CB76FDBFB7C60" hidden="1">#REF!</definedName>
    <definedName name="BOC0F15969C89D48C69143FB4ED17F067E" hidden="1">#REF!</definedName>
    <definedName name="BOC107B6717B674C2EB1E24E70C8A2D78E" hidden="1">#REF!</definedName>
    <definedName name="BOC12A2E070A794A458E08E9586400CA94" hidden="1">#REF!</definedName>
    <definedName name="BOC1331A3748714271B2B009F21159B493" hidden="1">#REF!</definedName>
    <definedName name="BOC1447D764B914C4680D31BC4F864671D" hidden="1">#REF!</definedName>
    <definedName name="BOC1540D5EA63B44AAB228E5C3495F8EA1" hidden="1">#REF!</definedName>
    <definedName name="BOC156AACB264943ED8DE9584787C81FE3" hidden="1">#REF!</definedName>
    <definedName name="BOC15FB12785484F4FA926E3E4BA4FA48C" hidden="1">#REF!</definedName>
    <definedName name="BOC1665FF270474C74A986A0655C0C97F8" hidden="1">#REF!</definedName>
    <definedName name="BOC18E7BBD67BA4B1C81CCA1EB312491F5" hidden="1">#REF!</definedName>
    <definedName name="BOC1B168E7277D4E52B90082739573F647" hidden="1">#REF!</definedName>
    <definedName name="BOC1BF282BE1BE476088A0D359CD2ABE06" hidden="1">#REF!</definedName>
    <definedName name="BOC1D51866C6B14E63851A380E2D581C14" hidden="1">#REF!</definedName>
    <definedName name="BOC1DD356020184557A3FA39220108A500" hidden="1">#REF!</definedName>
    <definedName name="BOC1E3AFDEC6DE4B529A2CC02210E9AD12" localSheetId="0" hidden="1">#REF!</definedName>
    <definedName name="BOC1E3AFDEC6DE4B529A2CC02210E9AD12" hidden="1">#REF!</definedName>
    <definedName name="BOC1EB78BA40C6402384910947B22306F7" hidden="1">#REF!</definedName>
    <definedName name="BOC20D6A8136474E8982B135F07AD78981" hidden="1">#REF!</definedName>
    <definedName name="BOC21C60F7B7DB471EB3E0E1B5CD744F62" hidden="1">#REF!</definedName>
    <definedName name="BOC2235F9F289D44D995C8FD8B0D8E1663" hidden="1">#REF!</definedName>
    <definedName name="BOC22B8AB3BC004F3E84FF5709DE8AB691" hidden="1">#REF!</definedName>
    <definedName name="BOC23B38ADE2474E59996815F2E26415AB" hidden="1">#REF!</definedName>
    <definedName name="BOC2452160117D45398C90A3A74E219282" hidden="1">#REF!</definedName>
    <definedName name="BOC24E490CEF91434FA9BEEC1F9F62F377" hidden="1">#REF!</definedName>
    <definedName name="BOC25CA19C04EB461383765BC725F1A9C0" hidden="1">#REF!</definedName>
    <definedName name="BOC262AD47CD4C46F1918088408A71FFB7" hidden="1">#REF!</definedName>
    <definedName name="BOC27910CCBD7F4B3BBE5E23D088987029" hidden="1">#REF!</definedName>
    <definedName name="BOC2991FBF63B04256A3D7886BB4EF764B" hidden="1">#REF!</definedName>
    <definedName name="BOC2A368458B8C466A8EAB350D814B6553" hidden="1">#REF!</definedName>
    <definedName name="BOC2BD5FFDAEE6428485C3A37469FC06C9" hidden="1">#REF!</definedName>
    <definedName name="BOC30112A4C82B4FDB9A0BE4DE668F4582" hidden="1">#REF!</definedName>
    <definedName name="BOC315C16ABF3241D98DA43390C5DA0144" hidden="1">#REF!</definedName>
    <definedName name="BOC33F726F883A41B8958DFE6F3AD2FBC6" hidden="1">#REF!</definedName>
    <definedName name="BOC343F21B6DD940F0A688481148243E9A" hidden="1">#REF!</definedName>
    <definedName name="BOC346959D12604E6AA3F4213550E113BC" hidden="1">#REF!</definedName>
    <definedName name="BOC3568EEBF2E1419EA9BEFDDFA241C67E" hidden="1">#REF!</definedName>
    <definedName name="BOC35ADF6F14B948919BD25280A05E3AC1" localSheetId="0" hidden="1">#REF!</definedName>
    <definedName name="BOC35ADF6F14B948919BD25280A05E3AC1" hidden="1">#REF!</definedName>
    <definedName name="BOC365FC61CAF6449BB1865E7D5BCCE2C3" hidden="1">#REF!</definedName>
    <definedName name="BOC36FB1CFCC55488DBE1D9D0C21E5BBA7" hidden="1">#REF!</definedName>
    <definedName name="BOC39750E43B5B4EC892EABA56991C183A" hidden="1">#REF!</definedName>
    <definedName name="BOC3A2C5E32A78490FA02F0D6AFD24DFC0" localSheetId="0" hidden="1">#REF!</definedName>
    <definedName name="BOC3A2C5E32A78490FA02F0D6AFD24DFC0" hidden="1">#REF!</definedName>
    <definedName name="BOC3A9C703D7634F08B5DF2513CF26EEDB" hidden="1">#REF!</definedName>
    <definedName name="BOC3BE0B3CB78343F4A399BBD08E033B34" hidden="1">#REF!</definedName>
    <definedName name="BOC3CBB290D163430A91DDA7599ED108F6" hidden="1">#REF!</definedName>
    <definedName name="BOC3E2F600260C4B2CBBE8729CC1ACAA06" hidden="1">#REF!</definedName>
    <definedName name="BOC3E7BE7CDD614CCDA81E58B92747C264" hidden="1">#REF!</definedName>
    <definedName name="BOC3EDBD5E04274C828D0583C086AECB10" localSheetId="19" hidden="1">#REF!</definedName>
    <definedName name="BOC3EDBD5E04274C828D0583C086AECB10" hidden="1">#REF!</definedName>
    <definedName name="BOC405110C7ACE4B42877F3AAB5A0BB863" localSheetId="19" hidden="1">#REF!</definedName>
    <definedName name="BOC405110C7ACE4B42877F3AAB5A0BB863" hidden="1">#REF!</definedName>
    <definedName name="BOC438E5AB00C9410DAB817A8739F9C426" hidden="1">#REF!</definedName>
    <definedName name="BOC439B4B26F0C4D33B0293C6A9EA4AF33" localSheetId="19" hidden="1">#REF!</definedName>
    <definedName name="BOC439B4B26F0C4D33B0293C6A9EA4AF33" hidden="1">#REF!</definedName>
    <definedName name="BOC43B69839854400A904778932A9E664F" hidden="1">#REF!</definedName>
    <definedName name="BOC4471151C06B43499A16E3B350A1CB30" hidden="1">#REF!</definedName>
    <definedName name="BOC454901313FE439D9572F5B9DD403A53" hidden="1">#REF!</definedName>
    <definedName name="BOC473037395EF41CB9003BD66C5957660" hidden="1">#REF!</definedName>
    <definedName name="BOC482F327D8574379A20E908BC5EB2993" hidden="1">#REF!</definedName>
    <definedName name="BOC49D30DCC91B4948B1B91B358D1BFDF4" hidden="1">#REF!</definedName>
    <definedName name="BOC49E9A4987384DF7928DE15609690700" hidden="1">#REF!</definedName>
    <definedName name="BOC4A44047BA05405EAEEF214300009915" hidden="1">#REF!</definedName>
    <definedName name="BOC4A6BB89CD2B435293F191D82C0F58C9" hidden="1">#REF!</definedName>
    <definedName name="BOC4A767B09284438782DDCA88D6B4AA77" hidden="1">#REF!</definedName>
    <definedName name="BOC4B00C308D204BE4B36D6D0F97F6EE83" hidden="1">#REF!</definedName>
    <definedName name="BOC4C1021C64E347E98DBB04790018748A" hidden="1">#REF!</definedName>
    <definedName name="BOC4C301D63FB048DFBBB6C1766C1386B8" hidden="1">#REF!</definedName>
    <definedName name="BOC4C4A4CB425E4BEBA454F692F9A55D64" hidden="1">#REF!</definedName>
    <definedName name="BOC4CD3783D6684663939B79F770F1581D" hidden="1">#REF!</definedName>
    <definedName name="BOC4E10706ED9D43BA88876806383214AF" hidden="1">#REF!</definedName>
    <definedName name="BOC511D83A0C974EF8AD8E92A38214A8D5" hidden="1">#REF!</definedName>
    <definedName name="BOC5188E1B24F64FDDB5925AA2B865D6BD" hidden="1">#REF!</definedName>
    <definedName name="BOC522634DDC464314809CDF99493533FC" hidden="1">#REF!</definedName>
    <definedName name="BOC52F979622BD461AAED93206E628CE9A" hidden="1">#REF!</definedName>
    <definedName name="BOC53ABAD117D147CD96973836FCDA8BE3" hidden="1">#REF!</definedName>
    <definedName name="BOC53AC4CB11C347AEBC20162A7FF8B50D" hidden="1">#REF!</definedName>
    <definedName name="BOC54204551F1D42B9BD6174DBDD9D741F" hidden="1">#REF!</definedName>
    <definedName name="BOC54DEECFAAAB4DBB87EE4DD5A89BD6C9" hidden="1">#REF!</definedName>
    <definedName name="BOC551D7779FF74F4EB6CC609F3CB55CD9" localSheetId="0" hidden="1">#REF!</definedName>
    <definedName name="BOC551D7779FF74F4EB6CC609F3CB55CD9" hidden="1">#REF!</definedName>
    <definedName name="BOC551DE2E91D44244ADD2A1963C33F5E1" hidden="1">#REF!</definedName>
    <definedName name="BOC55FB86CC555433C8D103CA108AA7E48" hidden="1">#REF!</definedName>
    <definedName name="BOC57265C045CA450DBB172F33D90D9979" hidden="1">#REF!</definedName>
    <definedName name="BOC58BA568B16F45909ABF7CBE66360C96" hidden="1">#REF!</definedName>
    <definedName name="BOC594B4F835E7418D90F061F92E8FB202" hidden="1">#REF!</definedName>
    <definedName name="BOC5AAE40B455D4043B6078A525F8433B7" hidden="1">#REF!</definedName>
    <definedName name="BOC5B50A3B093A4281A75D4209F6A75893" hidden="1">#REF!</definedName>
    <definedName name="BOC5C310983B4A4E16AECA5B9C6C7341BA" hidden="1">#REF!</definedName>
    <definedName name="BOC5D2085595774C20ADD41578FFB4B463" hidden="1">#REF!</definedName>
    <definedName name="BOC5D38918F0F646518F9BF5563B971E18" hidden="1">#REF!</definedName>
    <definedName name="BOC5FB79A4E3E540F8AE42FE861B1410EC" hidden="1">#REF!</definedName>
    <definedName name="BOC611376B3C6C45C99450D1DCF9397302" hidden="1">#REF!</definedName>
    <definedName name="BOC611F0AC63CB47E09FB9F42D0B6DA82B" hidden="1">#REF!</definedName>
    <definedName name="BOC612254B51284FEE866CB31C88AFD453" hidden="1">#REF!</definedName>
    <definedName name="BOC6136ACAF1304E288216E27040F4D5E2" hidden="1">#REF!</definedName>
    <definedName name="BOC61DAC29429047E49941643414EF43CB" hidden="1">#REF!</definedName>
    <definedName name="BOC635E4B3F5B44401A9DC58B91B784FD5" hidden="1">#REF!</definedName>
    <definedName name="BOC6468585AB6A4AE28970E03B2C62231E" hidden="1">#REF!</definedName>
    <definedName name="BOC64C2B32864B4E13A1508C1A5913F163" hidden="1">#REF!</definedName>
    <definedName name="BOC65919DB60B64FFF93DB70579668EFC1" hidden="1">#REF!</definedName>
    <definedName name="BOC659C53743D5499EADD2474C5A6BE0FB" hidden="1">#REF!</definedName>
    <definedName name="BOC6601207ADB74941835C10583405D57E" hidden="1">#REF!</definedName>
    <definedName name="BOC6AF8DD1DEA34721BD0118E22F55322B" hidden="1">#REF!</definedName>
    <definedName name="BOC713767E8337488AAE5F930FE124F2D3" hidden="1">#REF!</definedName>
    <definedName name="BOC720578C9E594CF695ACFADC24BF33A4" hidden="1">#REF!</definedName>
    <definedName name="BOC72642EAE84F4C0096A0010541BCB983" hidden="1">#REF!</definedName>
    <definedName name="BOC72BB273A64E48D8828E544B36E74CCB" hidden="1">#REF!</definedName>
    <definedName name="BOC74E2E52F1F04BCDB8806902B5A8B9EC" hidden="1">#REF!</definedName>
    <definedName name="BOC7550D6B285E490293662B72CB034999" hidden="1">#REF!</definedName>
    <definedName name="BOC757C86E45244719B2561FDD31404836" hidden="1">#REF!</definedName>
    <definedName name="BOC7648B68F3584BF2A4591BD690092222" hidden="1">#REF!</definedName>
    <definedName name="BOC77E0AB3D3CA4A1C8329F9857EE8F36C" hidden="1">#REF!</definedName>
    <definedName name="BOC77F535725A6438A8AAAC952740EF899" hidden="1">#REF!</definedName>
    <definedName name="BOC7B274FF472245C2B140F67E5FD1665B" hidden="1">#REF!</definedName>
    <definedName name="BOC7D2E11843E0453DB764C67C96D9ADF1" hidden="1">#REF!</definedName>
    <definedName name="BOC7FECB190F654212AF3F13F583581D59" hidden="1">#REF!</definedName>
    <definedName name="BOC809B7F8F4B14E208E5C54561FDB0F73" hidden="1">#REF!</definedName>
    <definedName name="BOC812A08FFF08478E87D119AB81FAE120" hidden="1">#REF!</definedName>
    <definedName name="BOC8137838440B47DAAC1ED794C15C441F" hidden="1">#REF!</definedName>
    <definedName name="BOC8231C2E9D8D4406BEC83D6F992CA139" hidden="1">#REF!</definedName>
    <definedName name="BOC83FD12B13AF491DB29F996D5C65F9BF" hidden="1">#REF!</definedName>
    <definedName name="BOC869EDE25CC544CEA5A645A5E7A6B9AD" localSheetId="0" hidden="1">#REF!</definedName>
    <definedName name="BOC869EDE25CC544CEA5A645A5E7A6B9AD" hidden="1">#REF!</definedName>
    <definedName name="BOC87D3336154245E3827858692226AFA4" hidden="1">#REF!</definedName>
    <definedName name="BOC88CDAF756A04342B92A57969166ABBF" hidden="1">#REF!</definedName>
    <definedName name="BOC896FC9D8F0841CAB1EA5A7E80358CCE" hidden="1">#REF!</definedName>
    <definedName name="BOC89ECEB280F34A1B87031041C2CF7847" hidden="1">#REF!</definedName>
    <definedName name="BOC8BC5627E1B34E0A8B05A4AAB8DD2DE8" hidden="1">#REF!</definedName>
    <definedName name="BOC8C22820924F41ED968636277E46E23C" hidden="1">#REF!</definedName>
    <definedName name="BOC8CE017DA77240AD9FD0EC7D16051AA6" hidden="1">#REF!</definedName>
    <definedName name="BOC8D9B846059147558F9CDF6DDE6F808E" hidden="1">#REF!</definedName>
    <definedName name="BOC8EC8578074A43D4B656A355E293A424" hidden="1">#REF!</definedName>
    <definedName name="BOC8F24FC03F1147E9972C8D9D76295327" hidden="1">#REF!</definedName>
    <definedName name="BOC8F736F7F35B46449C6EA935FC34011E" hidden="1">#REF!</definedName>
    <definedName name="BOC8F8BFA1E2E240EF87708C41A0FCD4AA" hidden="1">#REF!</definedName>
    <definedName name="BOC8FC302D9D3C4DBE9F61A4BE46DA363D" hidden="1">#REF!</definedName>
    <definedName name="BOC9021DAEC8534AA88821959B876F2AB8" hidden="1">#REF!</definedName>
    <definedName name="BOC9078726475D48768A4B800B228B8B8C" localSheetId="0" hidden="1">#REF!</definedName>
    <definedName name="BOC9078726475D48768A4B800B228B8B8C" hidden="1">#REF!</definedName>
    <definedName name="BOC9263CE772734C2E8AD2FE5BF49E1935" hidden="1">#REF!</definedName>
    <definedName name="BOC92BDE64A88C4F4888056339739F0504" localSheetId="0" hidden="1">#REF!</definedName>
    <definedName name="BOC92BDE64A88C4F4888056339739F0504" hidden="1">#REF!</definedName>
    <definedName name="BOC93D76F627824034AADA8A9F13A2889A" hidden="1">#REF!</definedName>
    <definedName name="BOC950DD4DA7E84CE19D5093BB2A29BCD3" hidden="1">#REF!</definedName>
    <definedName name="BOC96D8191DBAE4D6183DEA37F46B8436D" hidden="1">#REF!</definedName>
    <definedName name="BOC9786DD1B39B43A0BD52CC797EB809F9" hidden="1">#REF!</definedName>
    <definedName name="BOC979AF26AC844C15B0C4A390E47EDEFD" hidden="1">#REF!</definedName>
    <definedName name="BOC98DCB7764E4486B867068ABA319D462" hidden="1">#REF!</definedName>
    <definedName name="BOC99848AFCA2E467790F4F070D21E06FE" hidden="1">#REF!</definedName>
    <definedName name="BOC9B43FE1F9D84461AFB00DB17BAEB487" hidden="1">#REF!</definedName>
    <definedName name="BOC9BBB4DACC774AC68E12F41F3006FEDF" hidden="1">#REF!</definedName>
    <definedName name="BOC9CF91C01B79495EB3EDF264630F3035" hidden="1">#REF!</definedName>
    <definedName name="BOC9D043ABD5CB459188E6E3FD93946123" hidden="1">#REF!</definedName>
    <definedName name="BOC9D31B8DE85F4101924D1B4E95A0067F" hidden="1">#REF!</definedName>
    <definedName name="BOC9D95B0EB260403EA353B563DF3E864D" hidden="1">#REF!</definedName>
    <definedName name="BOC9E4040A57114DFCB9F0D7BD866C5EEB" hidden="1">#REF!</definedName>
    <definedName name="BOC9F21C7CF09F466083E14352E2F00ADE" hidden="1">#REF!</definedName>
    <definedName name="BOC9F6FB789B49475F8EC58C51FC50F2F2" hidden="1">#REF!</definedName>
    <definedName name="BOCA1F88327DEB4D2DBBA1D321DBFE4FA3" hidden="1">#REF!</definedName>
    <definedName name="BOCA1FB259D8714151AA2B3C6AEA1F0770" hidden="1">#REF!</definedName>
    <definedName name="BOCA37046B007E407686AA5E82F7A8FFC7" hidden="1">#REF!</definedName>
    <definedName name="BOCA5133A1A0DD490591E8590A5076EDB5" hidden="1">#REF!</definedName>
    <definedName name="BOCA75119F5C0045BE938582789941C464" hidden="1">#REF!</definedName>
    <definedName name="BOCA7ED576C19B404997CEB1F51D09DA13" hidden="1">#REF!</definedName>
    <definedName name="BOCA84DF66C3974E1198D779DD61F1FC34" hidden="1">#REF!</definedName>
    <definedName name="BOCAA115C0C73F434EA7166415664F3B35" hidden="1">#REF!</definedName>
    <definedName name="BOCAA350231833419C86E36ADB23F5F796" hidden="1">#REF!</definedName>
    <definedName name="BOCAC2D227DE334A3285172873CB817EB8" hidden="1">#REF!</definedName>
    <definedName name="BOCAE778C3378D4DEA8C59D3D493F17D92" hidden="1">#REF!</definedName>
    <definedName name="BOCAF796DEFB314CBA8204F5CF77373078" hidden="1">#REF!</definedName>
    <definedName name="BOCB09C30E731E4D1190FA3B9A15C8ACF6" hidden="1">#REF!</definedName>
    <definedName name="BOCB20F1B9F3C846A48126BE531FB918DF" hidden="1">#REF!</definedName>
    <definedName name="BOCB275BC87A58422EA0F9349C40EF7779" hidden="1">#REF!</definedName>
    <definedName name="BOCB8074FBA17A4CE38C38F3AC2E8080D0" hidden="1">#REF!</definedName>
    <definedName name="BOCBA1B95825D144B78E2D686F9E99757B" hidden="1">#REF!</definedName>
    <definedName name="BOCBDE0B20605B40EEA3C37E228578C785" hidden="1">#REF!</definedName>
    <definedName name="BOCBECE0B77CC842D393B20B9F944CEBB5" hidden="1">#REF!</definedName>
    <definedName name="BOCBF59B6853AE4F78B44ECC74F3D6E9CA" localSheetId="0" hidden="1">#REF!</definedName>
    <definedName name="BOCBF59B6853AE4F78B44ECC74F3D6E9CA" hidden="1">#REF!</definedName>
    <definedName name="BOCBFAF1D642934F1D84D4B8F7579C0857" hidden="1">#REF!</definedName>
    <definedName name="BOCBFFC71FCD4147AC9DD2C072424779AB" hidden="1">#REF!</definedName>
    <definedName name="BOCC015C3F6DE2411193F245BD350A3872" hidden="1">#REF!</definedName>
    <definedName name="BOCC17F3D79FCE420E9EED1275FF4527C9" hidden="1">#REF!</definedName>
    <definedName name="BOCC1EA691A78A4CF0974017D9802E6A50" hidden="1">#REF!</definedName>
    <definedName name="BOCC330219F2FA42238AA019FA4A7434C7" hidden="1">#REF!</definedName>
    <definedName name="BOCC4E1F0139CA4CCE842276D221283B25" hidden="1">#REF!</definedName>
    <definedName name="BOCC6C656FA9124B6681219691125CFB34" hidden="1">#REF!</definedName>
    <definedName name="BOCC78DAB77DC04DC1985D2967AC0AA686" hidden="1">#REF!</definedName>
    <definedName name="BOCC858C19D7F047F6ADFC5A40DFBF24A1" hidden="1">#REF!</definedName>
    <definedName name="BOCCD1FE718E274B399D0AD2982733BCF8" hidden="1">#REF!</definedName>
    <definedName name="BOCCD7D15A72A443D9A5418393952F71A2" hidden="1">#REF!</definedName>
    <definedName name="BOCCE1C932CCA344CE9ECE3EB0DD94638C" hidden="1">#REF!</definedName>
    <definedName name="BOCCED56BF6C8F44DF8BC00A979E5B14BD" hidden="1">#REF!</definedName>
    <definedName name="BOCCF334A9BDB64C2697AE9352A937B6E5" localSheetId="19" hidden="1">#REF!</definedName>
    <definedName name="BOCCF334A9BDB64C2697AE9352A937B6E5" localSheetId="17" hidden="1">#REF!</definedName>
    <definedName name="BOCCF334A9BDB64C2697AE9352A937B6E5" localSheetId="16" hidden="1">#REF!</definedName>
    <definedName name="BOCCF334A9BDB64C2697AE9352A937B6E5" localSheetId="0" hidden="1">#REF!</definedName>
    <definedName name="BOCCF334A9BDB64C2697AE9352A937B6E5" hidden="1">#REF!</definedName>
    <definedName name="BOCD098CDB76E04AFABC1C8D36DC51D884" localSheetId="19" hidden="1">#REF!</definedName>
    <definedName name="BOCD098CDB76E04AFABC1C8D36DC51D884" hidden="1">#REF!</definedName>
    <definedName name="BOCD19B2F2E8774A589EFF3317FDB5225C" localSheetId="19" hidden="1">#REF!</definedName>
    <definedName name="BOCD19B2F2E8774A589EFF3317FDB5225C" hidden="1">#REF!</definedName>
    <definedName name="BOCD20F214D4AA41C281599C484FB99FDC" localSheetId="0" hidden="1">#REF!</definedName>
    <definedName name="BOCD20F214D4AA41C281599C484FB99FDC" hidden="1">#REF!</definedName>
    <definedName name="BOCD23F0C3BE5D4A57B07C7B46AAE9B586" hidden="1">#REF!</definedName>
    <definedName name="BOCD2C6B11CEED44B287F63EABF1C67668" localSheetId="0" hidden="1">#REF!</definedName>
    <definedName name="BOCD2C6B11CEED44B287F63EABF1C67668" hidden="1">#REF!</definedName>
    <definedName name="BOCD316364C89949588B6EA9EFB7EFED71" hidden="1">#REF!</definedName>
    <definedName name="BOCD3E920BAE7C41B5B4C491D4AB8D55B6" hidden="1">#REF!</definedName>
    <definedName name="BOCD7638E6D88E4E258E54DB04D2220A3A" localSheetId="19" hidden="1">#REF!</definedName>
    <definedName name="BOCD7638E6D88E4E258E54DB04D2220A3A" hidden="1">#REF!</definedName>
    <definedName name="BOCD84FAB3ED4E4F168656FE12415FA3D7" hidden="1">#REF!</definedName>
    <definedName name="BOCD94EC8563CB4322AAB39F7BBEABB319" hidden="1">#REF!</definedName>
    <definedName name="BOCD97881AE04342B9B58E7D82FD2B45E9" hidden="1">#REF!</definedName>
    <definedName name="BOCDA9B7CBD5D9427E84053F8E38F252A0" localSheetId="0" hidden="1">#REF!</definedName>
    <definedName name="BOCDA9B7CBD5D9427E84053F8E38F252A0" hidden="1">#REF!</definedName>
    <definedName name="BOCDBD4F3A3DA349B2A9734E12B4FA4152" hidden="1">#REF!</definedName>
    <definedName name="BOCDCDF8EF0E5646DAB0D5AEEACD436DBA" hidden="1">#REF!</definedName>
    <definedName name="BOCDD9929C645542878E90D6D900B798EE" hidden="1">#REF!</definedName>
    <definedName name="BOCDDF34207A80477DB43C25A250543B94" hidden="1">#REF!</definedName>
    <definedName name="BOCDE5918EBB334619A6908303B5E70081" hidden="1">#REF!</definedName>
    <definedName name="BOCDE7F75740B346FC9E55D667CD9EC425" hidden="1">#REF!</definedName>
    <definedName name="BOCDED67C8566647ED9C954DE6FCEBFBFF" hidden="1">#REF!</definedName>
    <definedName name="BOCDF00353D53047B6A4A85487D43B9AF1" hidden="1">#REF!</definedName>
    <definedName name="BOCE1431147F334E33B41B0302E1BD9519" localSheetId="0" hidden="1">#REF!</definedName>
    <definedName name="BOCE1431147F334E33B41B0302E1BD9519" hidden="1">#REF!</definedName>
    <definedName name="BOCE1BF69715794F4E87C7B791630E9EED" hidden="1">#REF!</definedName>
    <definedName name="BOCE1CB0DEEAB74D7FA6001FCA37FCE4E4" hidden="1">#REF!</definedName>
    <definedName name="BOCE1D2212C92D4302ADFD62D5ACB65176" hidden="1">#REF!</definedName>
    <definedName name="BOCE2AE90EDC5B48F6A441CA47CF7EAAAC" hidden="1">#REF!</definedName>
    <definedName name="BOCE31297C1C3141CAAF79CBF4B2C5DEB3" hidden="1">#REF!</definedName>
    <definedName name="BOCE3F4651FC6D47F6888CAACD6B895BD6" localSheetId="0" hidden="1">#REF!</definedName>
    <definedName name="BOCE3F4651FC6D47F6888CAACD6B895BD6" hidden="1">#REF!</definedName>
    <definedName name="BOCE5078CB7E104277832DC3F09395B864" hidden="1">#REF!</definedName>
    <definedName name="BOCE59D3DAB1844F599AC2D0EF7482C0ED" hidden="1">#REF!</definedName>
    <definedName name="BOCE67FF2FA24D40DD9118C75519C95FB6" hidden="1">#REF!</definedName>
    <definedName name="BOCE7B486027AE454FB22C30F0E405C940" hidden="1">#REF!</definedName>
    <definedName name="BOCE9D063D545D48CDA5A5DE1DC67A4DBD" hidden="1">#REF!</definedName>
    <definedName name="BOCEBE29A3E8094395A0CF9CD1AAA1D065" hidden="1">#REF!</definedName>
    <definedName name="BOCED7368BDC814EA9977A0FC117CC1EEF" hidden="1">#REF!</definedName>
    <definedName name="BOCEF4E6C9C1C54035920C0F5831A632B2" hidden="1">#REF!</definedName>
    <definedName name="BOCF038B17D1434B6A86DE2821F3844C2A" hidden="1">#REF!</definedName>
    <definedName name="BOCF2CA454D7714DF7803655110854DC0F" hidden="1">#REF!</definedName>
    <definedName name="BOCF33E2485A254155968B051D04677DF4" hidden="1">#REF!</definedName>
    <definedName name="BOCF3D1CC14C5E4EFAA13121DC4E701CF2" localSheetId="0" hidden="1">#REF!</definedName>
    <definedName name="BOCF3D1CC14C5E4EFAA13121DC4E701CF2" hidden="1">#REF!</definedName>
    <definedName name="BOCF3DB2061515477CB72FD3225BBF6DE3" hidden="1">#REF!</definedName>
    <definedName name="BOCF523EEE92D345E98BFF5F175FC3CF90" hidden="1">#REF!</definedName>
    <definedName name="BOCF5983A1FADD40DAAC7E6892F1622A11" hidden="1">#REF!</definedName>
    <definedName name="BOCF7C5B983CBF42DBBDD6CD92650B00B0" localSheetId="0" hidden="1">#REF!</definedName>
    <definedName name="BOCF7C5B983CBF42DBBDD6CD92650B00B0" hidden="1">#REF!</definedName>
    <definedName name="BOCF89873156A349CD99C522010DADF9FB" hidden="1">#REF!</definedName>
    <definedName name="BOCF96717DA6014EDC80C3AA39BE91443A" hidden="1">#REF!</definedName>
    <definedName name="BOCFA1FD879FBE40E888D70E24903590CE" hidden="1">#REF!</definedName>
    <definedName name="BOCFC28344B50E4F72945BC627F69A7D0D" hidden="1">#REF!</definedName>
    <definedName name="BOCFC5F04A27E646818E21BB31308C53B4" hidden="1">#REF!</definedName>
    <definedName name="BOCFE909907ABB4425B593E2B71EEFF844" hidden="1">#REF!</definedName>
    <definedName name="BOCFF10463B8B74290BAEB73D22A672AFB" hidden="1">#REF!</definedName>
    <definedName name="BOCFFC8BCEEE4D457780EB2C0F6A742897" hidden="1">#REF!</definedName>
    <definedName name="BOD022D0B0AA2F400990B9D79B813E697C" hidden="1">#REF!</definedName>
    <definedName name="BOD02715C58E2543A29F3834F1630A423E" hidden="1">#REF!</definedName>
    <definedName name="BOD0382903153C4298A06C72FB4C2F82BC" localSheetId="19" hidden="1">#REF!</definedName>
    <definedName name="BOD0382903153C4298A06C72FB4C2F82BC" localSheetId="17" hidden="1">#REF!</definedName>
    <definedName name="BOD0382903153C4298A06C72FB4C2F82BC" localSheetId="16" hidden="1">#REF!</definedName>
    <definedName name="BOD0382903153C4298A06C72FB4C2F82BC" localSheetId="0" hidden="1">#REF!</definedName>
    <definedName name="BOD0382903153C4298A06C72FB4C2F82BC" hidden="1">#REF!</definedName>
    <definedName name="BOD03B24E3812D4D1F9DEACD2021BC2C03" localSheetId="19" hidden="1">#REF!</definedName>
    <definedName name="BOD03B24E3812D4D1F9DEACD2021BC2C03" hidden="1">#REF!</definedName>
    <definedName name="BOD03FD50591A1425293C16D8979726923" localSheetId="19" hidden="1">#REF!</definedName>
    <definedName name="BOD03FD50591A1425293C16D8979726923" hidden="1">#REF!</definedName>
    <definedName name="BOD0447A1F84A848AE8FE0265DA4E43469" hidden="1">#REF!</definedName>
    <definedName name="BOD049906584524697915E494D82ABEA6C" localSheetId="19" hidden="1">#REF!</definedName>
    <definedName name="BOD049906584524697915E494D82ABEA6C" hidden="1">#REF!</definedName>
    <definedName name="BOD056B2F6DB5042B8B6EC8567B27BBEF3" hidden="1">#REF!</definedName>
    <definedName name="BOD0ACCA99C91345F482A513BFCE9186E0" hidden="1">#REF!</definedName>
    <definedName name="BOD0B7618F45734D0692AB268234D6A01C" hidden="1">#REF!</definedName>
    <definedName name="BOD0CB0066C5E0481CA6F4063B5732F78C" hidden="1">#REF!</definedName>
    <definedName name="BOD0CE909846AF4B5C93B759B9FE505ADE" hidden="1">#REF!</definedName>
    <definedName name="BOD0DA67F1503A423BA41430DE89D08195" hidden="1">#REF!</definedName>
    <definedName name="BOD1136A820E4A4A349A22DDBE03368A79" hidden="1">#REF!</definedName>
    <definedName name="BOD129B1AAD1A8454A988FD077660E0746" hidden="1">#REF!</definedName>
    <definedName name="BOD14638B491F746CA808EE455711E2DFA" hidden="1">#REF!</definedName>
    <definedName name="BOD148997563D34744A2BC6D5EC2CFB6DA" hidden="1">#REF!</definedName>
    <definedName name="BOD1571EBC9EFC4719B17E00444AC145C8" hidden="1">#REF!</definedName>
    <definedName name="BOD16D4E30F94E4951AB3786D1D961D3FE" hidden="1">#REF!</definedName>
    <definedName name="BOD17D44121A10469ABE3326D95064F60F" hidden="1">#REF!</definedName>
    <definedName name="BOD17FA3FAED794DC6B94FFD7FBE15CA8E" hidden="1">#REF!</definedName>
    <definedName name="BOD18366E2D7ED44AB882E4F1C65113825" hidden="1">#REF!</definedName>
    <definedName name="BOD19EE91F5D99468F9C79D62A64548F42" hidden="1">#REF!</definedName>
    <definedName name="BOD1A2B097B6EE493987038C13F0FEC6E1" hidden="1">#REF!</definedName>
    <definedName name="BOD1B4E181CA874869848C1FBE57F02A3F" hidden="1">#REF!</definedName>
    <definedName name="BOD1D5BE4C0FB24EE798AA74F90F407A1A" hidden="1">#REF!</definedName>
    <definedName name="BOD1F9357DA9A64BF5B6306A06275A8872" hidden="1">#REF!</definedName>
    <definedName name="BOD211DE122DB3497AB5D76A1542188482" hidden="1">#REF!</definedName>
    <definedName name="BOD22B62E0D3D9450598F759030DDF895E" hidden="1">#REF!</definedName>
    <definedName name="BOD230302E244347D0800B1FE794A98043" hidden="1">#REF!</definedName>
    <definedName name="BOD2367E7BD60547E68E9D20C429DC1536" hidden="1">#REF!</definedName>
    <definedName name="BOD2974288C8344CB9981C0B5A2E924BBC" hidden="1">#REF!</definedName>
    <definedName name="BOD29B85F30059475EB1A1F754BCB776DA" hidden="1">#REF!</definedName>
    <definedName name="BOD2BEFACD2977445FAEB9DA9A6231C7CB" hidden="1">#REF!</definedName>
    <definedName name="BOD2C554D8AE93485080A325180B5B1547" hidden="1">#REF!</definedName>
    <definedName name="BOD2C79FC8C724435B8ECF79D05A2AE2B6" hidden="1">#REF!</definedName>
    <definedName name="BOD2F3002A94364616A5454F53ABC67AA0" hidden="1">#REF!</definedName>
    <definedName name="BOD30584112A9549E48949A93D8039E4F6" hidden="1">#REF!</definedName>
    <definedName name="BOD307E5F479264767B463B99E251AE3B1" hidden="1">#REF!</definedName>
    <definedName name="BOD30D13AEE9E7446FB06AF1124ADA1234" hidden="1">#REF!</definedName>
    <definedName name="BOD313E22A34B04E23B47C0E5E5EB75735" hidden="1">#REF!</definedName>
    <definedName name="BOD3199742205244989F9D13F991DA5DF7" hidden="1">#REF!</definedName>
    <definedName name="BOD3233EC1DAE745DBA86761394BD457FF" hidden="1">#REF!</definedName>
    <definedName name="BOD362591848624AB7BE2C8B3AAD7614EC" hidden="1">#REF!</definedName>
    <definedName name="BOD37DA28F57614F96B398A517189087E8" hidden="1">#REF!</definedName>
    <definedName name="BOD39DF835BE604ABB9E3F39720FDDEB99" hidden="1">#REF!</definedName>
    <definedName name="BOD3AC1AE62968479AA5A373821C711DA4" hidden="1">#REF!</definedName>
    <definedName name="BOD3B4567942A74870ACFA86C24659E392" hidden="1">#REF!</definedName>
    <definedName name="BOD3C6335D1FD34F8B8C6DFE16938F85A1" hidden="1">#REF!</definedName>
    <definedName name="BOD3C8E760EBF4481FA1151651A2CE45F5" hidden="1">#REF!</definedName>
    <definedName name="BOD3CF0471BBA140C293A38AE7B62C4035" hidden="1">#REF!</definedName>
    <definedName name="BOD3D164D82A744D349944A2A4C12AC6C2" hidden="1">#REF!</definedName>
    <definedName name="BOD3D705DAB5324AE6A0460FD1B8021FD2" hidden="1">#REF!</definedName>
    <definedName name="BOD3E1F51E40214CA9BA586B3CCF2553E6" hidden="1">#REF!</definedName>
    <definedName name="BOD404D5F4D6104339BA3ACB5CB4FD091A" hidden="1">#REF!</definedName>
    <definedName name="BOD40A44E9E5CC4E3693AE1D015F4948F7" hidden="1">#REF!</definedName>
    <definedName name="BOD4231139BE32440691C524A5AC6B51CB" hidden="1">#REF!</definedName>
    <definedName name="BOD44B51F9CAEC44EB8A89ACAF1AC743EC" hidden="1">#REF!</definedName>
    <definedName name="BOD45D342950264E4A92180C820B313DCB" hidden="1">#REF!</definedName>
    <definedName name="BOD4711DE6256742A694ECBB7691ACD7FC" hidden="1">#REF!</definedName>
    <definedName name="BOD475444D2F7646A1932BB6C5A1117279" hidden="1">#REF!</definedName>
    <definedName name="BOD4793859B0B7457FB6A827C920A2CA47" hidden="1">#REF!</definedName>
    <definedName name="BOD47D934DAF094CEBA5E9CFC2F97A3DDA" hidden="1">#REF!</definedName>
    <definedName name="BOD484ECF67C214C179402F1A9DB88B556" hidden="1">#REF!</definedName>
    <definedName name="BOD49D864EF37940C2BBE06C10AD0855BA" hidden="1">#REF!</definedName>
    <definedName name="BOD4B7420058AA4F979C0B8C00C68EF00A" hidden="1">#REF!</definedName>
    <definedName name="BOD4B8AEC8EB9B455EBC82ADE84BFE1969" hidden="1">#REF!</definedName>
    <definedName name="BOD4BD4EA80BB64B69A4F0C30D912FAB30" hidden="1">#REF!</definedName>
    <definedName name="BOD4C2216847B647D8B4D3A0954B6CB148" hidden="1">#REF!</definedName>
    <definedName name="BOD4C74FD8D1C64510899C02AFBA21037D" hidden="1">#REF!</definedName>
    <definedName name="BOD4CE7227FF3D4303904247EEDE03DD8F" hidden="1">#REF!</definedName>
    <definedName name="BOD4CEEF9498C248E9983A09680CE09C62" hidden="1">#REF!</definedName>
    <definedName name="BOD4D26CA1C52F43BDBE4F64A3B560F6ED" localSheetId="19" hidden="1">#REF!</definedName>
    <definedName name="BOD4D26CA1C52F43BDBE4F64A3B560F6ED" localSheetId="17" hidden="1">#REF!</definedName>
    <definedName name="BOD4D26CA1C52F43BDBE4F64A3B560F6ED" localSheetId="16" hidden="1">#REF!</definedName>
    <definedName name="BOD4D26CA1C52F43BDBE4F64A3B560F6ED" localSheetId="0" hidden="1">#REF!</definedName>
    <definedName name="BOD4D26CA1C52F43BDBE4F64A3B560F6ED" hidden="1">#REF!</definedName>
    <definedName name="BOD4D6DC950453479987BD158BA0C1813A" localSheetId="19" hidden="1">#REF!</definedName>
    <definedName name="BOD4D6DC950453479987BD158BA0C1813A" hidden="1">#REF!</definedName>
    <definedName name="BOD4DCCA0A12ED4D94A14E69FDE2AC9819" localSheetId="19" hidden="1">#REF!</definedName>
    <definedName name="BOD4DCCA0A12ED4D94A14E69FDE2AC9819" hidden="1">#REF!</definedName>
    <definedName name="BOD4F0099CA2E5413C90FDBEAE610F6613" localSheetId="0" hidden="1">#REF!</definedName>
    <definedName name="BOD4F0099CA2E5413C90FDBEAE610F6613" hidden="1">#REF!</definedName>
    <definedName name="BOD4F78C2E32CE40AEB95B29DBD0B9E6A8" localSheetId="0" hidden="1">#REF!</definedName>
    <definedName name="BOD4F78C2E32CE40AEB95B29DBD0B9E6A8" hidden="1">#REF!</definedName>
    <definedName name="BOD5055A451CD64068A909C853CCD5C767" localSheetId="19" hidden="1">#REF!</definedName>
    <definedName name="BOD5055A451CD64068A909C853CCD5C767" hidden="1">#REF!</definedName>
    <definedName name="BOD56983E5837D4255991E6CB791DEA783" hidden="1">#REF!</definedName>
    <definedName name="BOD57573FE855B4090AFC8679A2693A5D5" hidden="1">#REF!</definedName>
    <definedName name="BOD589C64A18FB4E39808CD1A9801D9FF1" hidden="1">#REF!</definedName>
    <definedName name="BOD5A1654692584EBD9A4C27B60244E347" hidden="1">#REF!</definedName>
    <definedName name="BOD5A4F4265C1649699029070BA7454D38" hidden="1">#REF!</definedName>
    <definedName name="BOD5AC6DCB5AFB4CAB92836B1090B745A2" hidden="1">#REF!</definedName>
    <definedName name="BOD5B944D7D611407DBE1C2E9AD4B12423" hidden="1">#REF!</definedName>
    <definedName name="BOD5BA562CEF6B4E8593C7650256496875" hidden="1">#REF!</definedName>
    <definedName name="BOD5BF9DDC39094DD28213EEF6FFA7EF1F" hidden="1">#REF!</definedName>
    <definedName name="BOD5C7B98DA0E641D4B6429D65F168544B" hidden="1">#REF!</definedName>
    <definedName name="BOD5DC52A04ED0433ABB69292AD8520C02" hidden="1">#REF!</definedName>
    <definedName name="BOD5ECDEB795404D34B355340D0C1BD6ED" hidden="1">#REF!</definedName>
    <definedName name="BOD5F38165B4F64CCEAE1233F99E1C1D10" hidden="1">#REF!</definedName>
    <definedName name="BOD5FBDB6792ED490294B58B91280CB793" hidden="1">#REF!</definedName>
    <definedName name="BOD6000BBE6ADA4F37B41FCA2EA4794054" hidden="1">#REF!</definedName>
    <definedName name="BOD60071B25C744E1C9E65631330830418" hidden="1">#REF!</definedName>
    <definedName name="BOD6020AB232644F01B1734FF23D753A12" hidden="1">#REF!</definedName>
    <definedName name="BOD60711644F20496292DAB17C2A10CD22" hidden="1">#REF!</definedName>
    <definedName name="BOD6091EBE9E4D4E7088A85736BE77FBC4" hidden="1">#REF!</definedName>
    <definedName name="BOD6093DB2F42544739F3F0BC6B185776E" hidden="1">#REF!</definedName>
    <definedName name="BOD616EB6B252A485DB2E914540E19A79E" hidden="1">#REF!</definedName>
    <definedName name="BOD666E0EA748C4906A50FDE186DC7A343" hidden="1">#REF!</definedName>
    <definedName name="BOD66ADEE373754C2FAE5666D1DDC249C0" hidden="1">#REF!</definedName>
    <definedName name="BOD689611FA42248308D3AEC62500BF17E" hidden="1">#REF!</definedName>
    <definedName name="BOD6ACA46E696C48099B7105C274041B40" hidden="1">#REF!</definedName>
    <definedName name="BOD6C2AF20BFCC436F8212AE446F7FBF3F" hidden="1">#REF!</definedName>
    <definedName name="BOD6C7698113FD4935A5A3EABBC34BA462" hidden="1">#REF!</definedName>
    <definedName name="BOD6F75FC25E2D470E8DEA7A2C735F8787" hidden="1">#REF!</definedName>
    <definedName name="BOD7117E6358C242E3A1E99B0A14C7E296" hidden="1">#REF!</definedName>
    <definedName name="BOD7194385889F4AA5832169115F3ABE5C" hidden="1">#REF!</definedName>
    <definedName name="BOD7196686218346498FCA8AB0A8D5405D" hidden="1">#REF!</definedName>
    <definedName name="BOD7359D4D72344971A55B6DE10166EC3A" hidden="1">#REF!</definedName>
    <definedName name="BOD745217FC9384622A8C168310D120ED2" hidden="1">#REF!</definedName>
    <definedName name="BOD74816BF53604C1A8EBE7794E78C6157" hidden="1">#REF!</definedName>
    <definedName name="BOD7586665A8C34212B753B89334948FA3" hidden="1">#REF!</definedName>
    <definedName name="BOD75E9FD91EEB4991967840667D14ADE1" hidden="1">#REF!</definedName>
    <definedName name="BOD7619C4CBE234EA9ACB18176025ACAF4" hidden="1">#REF!</definedName>
    <definedName name="BOD76BF873E80B46C185A9B2BC59BE204A" hidden="1">#REF!</definedName>
    <definedName name="BOD76C4C62ED6349BA82C6E762885F9C42" hidden="1">#REF!</definedName>
    <definedName name="BOD7827679259E487A82EFBD97FB249CE4" hidden="1">#REF!</definedName>
    <definedName name="BOD78580AFD3EB40F0961C65CA7CA45022" hidden="1">#REF!</definedName>
    <definedName name="BOD789790B96514DC59042719B5805E3D6" localSheetId="19" hidden="1">#REF!</definedName>
    <definedName name="BOD789790B96514DC59042719B5805E3D6" localSheetId="17" hidden="1">#REF!</definedName>
    <definedName name="BOD789790B96514DC59042719B5805E3D6" localSheetId="16" hidden="1">#REF!</definedName>
    <definedName name="BOD789790B96514DC59042719B5805E3D6" localSheetId="0" hidden="1">#REF!</definedName>
    <definedName name="BOD789790B96514DC59042719B5805E3D6" hidden="1">#REF!</definedName>
    <definedName name="BOD78D0FCDEF9745FCBAAA5BFB79E12511" localSheetId="19" hidden="1">#REF!</definedName>
    <definedName name="BOD78D0FCDEF9745FCBAAA5BFB79E12511" hidden="1">#REF!</definedName>
    <definedName name="BOD7933E219BAA477986EEC38701E45AC5" localSheetId="19" hidden="1">#REF!</definedName>
    <definedName name="BOD7933E219BAA477986EEC38701E45AC5" hidden="1">#REF!</definedName>
    <definedName name="BOD79BB154A4C94C8DAA4055CD3C3942B9" localSheetId="19" hidden="1">#REF!</definedName>
    <definedName name="BOD79BB154A4C94C8DAA4055CD3C3942B9" hidden="1">#REF!</definedName>
    <definedName name="BOD7A20F011DC3496F8EABD9053412155F" hidden="1">#REF!</definedName>
    <definedName name="BOD7AFEA3A122B4538910DFD018D3BE33D" hidden="1">#REF!</definedName>
    <definedName name="BOD7B36FA1093347AF921EC7DB87118C4F" hidden="1">#REF!</definedName>
    <definedName name="BOD7B64D0A79904E5DB0613D63A8246F45" hidden="1">#REF!</definedName>
    <definedName name="BOD7B89932E1BE40CEBA0F84C41A299960" hidden="1">#REF!</definedName>
    <definedName name="BOD7C772C9C2CF43C391523BECE58602D5" hidden="1">#REF!</definedName>
    <definedName name="BOD7CA487090DF4C4EBD65FE35935F4905" hidden="1">#REF!</definedName>
    <definedName name="BOD7CF765C287649F89DE2903BE507C970" hidden="1">#REF!</definedName>
    <definedName name="BOD7D258278B4E4E4AA509D9197261A0B6" hidden="1">#REF!</definedName>
    <definedName name="BOD7D4711B87494F72B9462DABAD2DC16A" hidden="1">#REF!</definedName>
    <definedName name="BOD7D61BB333884A59A2C1D33A88CD9F47" hidden="1">#REF!</definedName>
    <definedName name="BOD7DA78831B7D48AE8E9730BE01D093B4" hidden="1">#REF!</definedName>
    <definedName name="BOD7EEE9F941AB4C77878AEC64AB6C2613" hidden="1">#REF!</definedName>
    <definedName name="BOD81ED292189C47DEA6970AAA79A5892D" hidden="1">#REF!</definedName>
    <definedName name="BOD829974450B945C5A22B9631131E3E46" localSheetId="0" hidden="1">#REF!</definedName>
    <definedName name="BOD829974450B945C5A22B9631131E3E46" hidden="1">#REF!</definedName>
    <definedName name="BOD850650076FB4BE9871891647862E226" hidden="1">#REF!</definedName>
    <definedName name="BOD854837A39AD429A8903E340E077C23B" hidden="1">#REF!</definedName>
    <definedName name="BOD86240FF503D4482871F210F78E6EAF1" localSheetId="0" hidden="1">#REF!</definedName>
    <definedName name="BOD86240FF503D4482871F210F78E6EAF1" hidden="1">#REF!</definedName>
    <definedName name="BOD8667399EA71405F87B99EFA114442CA" hidden="1">#REF!</definedName>
    <definedName name="BOD874E9B7452B43E3896CE7DCCA6B8098" hidden="1">#REF!</definedName>
    <definedName name="BOD87AF798F4114AAE832DA72E182DC955" hidden="1">#REF!</definedName>
    <definedName name="BOD87DFC9C06C0415F9A038368D154EF22" hidden="1">#REF!</definedName>
    <definedName name="BOD8824FBBCC4043BFA09064A8590BCB4C" hidden="1">#REF!</definedName>
    <definedName name="BOD89421961BB04B30A18D09156E068BB7" hidden="1">#REF!</definedName>
    <definedName name="BOD8AF3276631E4F4EA12C8BE0583BC6A0" hidden="1">#REF!</definedName>
    <definedName name="BOD8C36005E5704ACBBF8998526F689178" hidden="1">#REF!</definedName>
    <definedName name="BOD8CA7DA232CE4CEA906568DC4EAB285D" hidden="1">#REF!</definedName>
    <definedName name="BOD8D7DCA760A14AAA9E6D993CA3E63755" hidden="1">#REF!</definedName>
    <definedName name="BOD8E842838F524D1EA55E8AE43E2BDE14" hidden="1">#REF!</definedName>
    <definedName name="BOD8EB2254C9FA416E8485C656FECB85AF" hidden="1">#REF!</definedName>
    <definedName name="BOD8F132C61D834425A5AB58E021D51B78" hidden="1">#REF!</definedName>
    <definedName name="BOD8F992839054469DB4A9E17508EDD4F2" hidden="1">#REF!</definedName>
    <definedName name="BOD9075F94CA5E4DF49026448EF16C6BC2" hidden="1">#REF!</definedName>
    <definedName name="BOD914C8C08C4E474391CF11AAA9240A0D" hidden="1">#REF!</definedName>
    <definedName name="BOD932BB85A2EA4DE7821393AA49C1C395" localSheetId="0" hidden="1">#REF!</definedName>
    <definedName name="BOD932BB85A2EA4DE7821393AA49C1C395" hidden="1">#REF!</definedName>
    <definedName name="BOD943A115A65C44929A9117010923227D" localSheetId="0" hidden="1">#REF!</definedName>
    <definedName name="BOD943A115A65C44929A9117010923227D" hidden="1">#REF!</definedName>
    <definedName name="BOD9559A9C37E4433E9A2515161293F207" hidden="1">#REF!</definedName>
    <definedName name="BOD95A4F3C7E5643819BB2404D8D3C844B" hidden="1">#REF!</definedName>
    <definedName name="BOD96324D7AA0D403DA0608422F8714591" hidden="1">#REF!</definedName>
    <definedName name="BOD965C71921F547F4919C4260E8AFEA1C" hidden="1">#REF!</definedName>
    <definedName name="BOD96AF82529F54504A665EA4AEF6C316F" hidden="1">#REF!</definedName>
    <definedName name="BOD96E3FB0F08B4BA793D580A9BB11918A" hidden="1">#REF!</definedName>
    <definedName name="BOD97A7A863D5C44C092790535B5B97C77" hidden="1">#REF!</definedName>
    <definedName name="BOD981E82152094511911FD1D2869AA239" hidden="1">#REF!</definedName>
    <definedName name="BOD985D8DFEF844A22A4066793823C10D6" hidden="1">#REF!</definedName>
    <definedName name="BOD99A1BF81C5B41C8AE446A73B518337B" hidden="1">#REF!</definedName>
    <definedName name="BOD99BCDC70C184DDFAF6D60D7C6E5517B" hidden="1">#REF!</definedName>
    <definedName name="BOD9A42C58406D4E608CC8FCBA4AFB85CF" hidden="1">#REF!</definedName>
    <definedName name="BOD9B23D74A48F48E8851F1C2BFD33ED70" hidden="1">#REF!</definedName>
    <definedName name="BOD9CBE21A389F433C9F848ACC7773ED42" hidden="1">#REF!</definedName>
    <definedName name="BOD9DB9BF2A0EA40BF9A03C2B390F2B062" hidden="1">#REF!</definedName>
    <definedName name="BOD9EA03238BFE408BB92D91C3BF5D8E41" hidden="1">#REF!</definedName>
    <definedName name="BOD9F39022658945498ED7C00DDC18DBD4" hidden="1">#REF!</definedName>
    <definedName name="BODA1470E097EA42CBBCAAA3699B4E750C" hidden="1">#REF!</definedName>
    <definedName name="BODA1B90113A6C40CA9E096765DDAA5869" hidden="1">#REF!</definedName>
    <definedName name="BODA338A674B3C4E438385E224DC5CBA6E" hidden="1">#REF!</definedName>
    <definedName name="BODA375714EEA345AB87E9DFF80B6A4F21" hidden="1">#REF!</definedName>
    <definedName name="BODA43B8E6CC44409AB32EDA5EC1C2D534" hidden="1">#REF!</definedName>
    <definedName name="BODA4831D6E47C4B77A7ABF48A042405A8" hidden="1">#REF!</definedName>
    <definedName name="BODA4BB33FF9E64FF5820E7F9B0AA4D353" hidden="1">#REF!</definedName>
    <definedName name="BODA59F1709B4845B3B26BD0C5FF1FA0AB" hidden="1">#REF!</definedName>
    <definedName name="BODA5A40D6E6F14474A347255EB2CE0830" hidden="1">#REF!</definedName>
    <definedName name="BODA7B6ECB5BD9411FA5F149FBD6A417D8" hidden="1">#REF!</definedName>
    <definedName name="BODA96815803994119B481057BFF9E1AFA" localSheetId="0" hidden="1">#REF!</definedName>
    <definedName name="BODA96815803994119B481057BFF9E1AFA" hidden="1">#REF!</definedName>
    <definedName name="BODA9867BC01F9479E9FC7C63A4381A0F7" hidden="1">#REF!</definedName>
    <definedName name="BODA9AD64DEA334B8DB8670E7F631989B9" hidden="1">#REF!</definedName>
    <definedName name="BODABDCE3D8B174C999B17A4BE22A0EF20" hidden="1">#REF!</definedName>
    <definedName name="BODADA2F4581F642CE9110CA83D2F68CC5" hidden="1">#REF!</definedName>
    <definedName name="BODAFB0CAB609E4CA39F3FD602BDFDC0D2" hidden="1">#REF!</definedName>
    <definedName name="BODAFE33F3F0F24DF68180B0C5FACF094E" hidden="1">#REF!</definedName>
    <definedName name="BODAFE438D2A524D94896C2A23B0EBD390" hidden="1">#REF!</definedName>
    <definedName name="BODB0C9EA7F9E84CCB8A6DC486429D1E29" hidden="1">#REF!</definedName>
    <definedName name="BODB0E20DA4E824027B6AECDF2DE233B08" hidden="1">#REF!</definedName>
    <definedName name="BODB16C94A8F7340149C596D2DA07B926A" hidden="1">#REF!</definedName>
    <definedName name="BODB3669F697EC45B796BA3501D9BC63ED" hidden="1">#REF!</definedName>
    <definedName name="BODB51402C13E54FD9ACD87EBAAB07CBAD" hidden="1">#REF!</definedName>
    <definedName name="BODB51BE5B571349E385E6FEA6C989AC6C" hidden="1">#REF!</definedName>
    <definedName name="BODB66DCDDEF424B2E888590D7B8A75B7A" hidden="1">#REF!</definedName>
    <definedName name="BODB6D0286CAFA43D0B1FF4F03C3CCED95" hidden="1">#REF!</definedName>
    <definedName name="BODB8D1BF6E5DA4A67AC16C08B05DABAF3" hidden="1">#REF!</definedName>
    <definedName name="BODBA61B9A973B4DBF80DAFFCFA52A46F7" hidden="1">#REF!</definedName>
    <definedName name="BODBADA1B9C8BF4CA9838067C8B1B26328" hidden="1">#REF!</definedName>
    <definedName name="BODBC3E114B6BA433B95744F76179805E1" hidden="1">#REF!</definedName>
    <definedName name="BODBD351D67E7342638656268F62E3FEAD" hidden="1">#REF!</definedName>
    <definedName name="BODC0816D7CED344118C5EB0DBFEA5F8D1" hidden="1">#REF!</definedName>
    <definedName name="BODC0BEA6CBAE44FEB818CC99C8EE7BEB5" hidden="1">#REF!</definedName>
    <definedName name="BODC11A036287544A692FB3B0A95501128" hidden="1">#REF!</definedName>
    <definedName name="BODC12D5C9AE1345F38FFB7CC8A3BE043C" hidden="1">#REF!</definedName>
    <definedName name="BODC220663FBB74F02974446BA3646197F" hidden="1">#REF!</definedName>
    <definedName name="BODC2F0323AD924436ABFB4D23525B29AF" hidden="1">#REF!</definedName>
    <definedName name="BODC3184633E8742FBA3167884FC5BCEE0" hidden="1">#REF!</definedName>
    <definedName name="BODC342A3652B944F09E1FCD60DF1F133D" localSheetId="0" hidden="1">#REF!</definedName>
    <definedName name="BODC342A3652B944F09E1FCD60DF1F133D" hidden="1">#REF!</definedName>
    <definedName name="BODC35D2D9197948F5B41EF4D2CE5E8576" hidden="1">#REF!</definedName>
    <definedName name="BODC41F515A6854C65B7381E561B739377" hidden="1">#REF!</definedName>
    <definedName name="BODC43C42893F5471992092AACDD77C08F" hidden="1">#REF!</definedName>
    <definedName name="BODC4D145DB1F54CE999BD1B07C1604457" hidden="1">#REF!</definedName>
    <definedName name="BODC633285E9B14312ADEEA39AE824C381" hidden="1">#REF!</definedName>
    <definedName name="BODC9A5120A3E54974884C1E0966270E1D" hidden="1">#REF!</definedName>
    <definedName name="BODC9CDFBF83FD4A15A56843AC021AA216" hidden="1">#REF!</definedName>
    <definedName name="BODCACB442AFF147DA8534A6D75C35399F" hidden="1">#REF!</definedName>
    <definedName name="BODCC0923712804C9C95BB07CA2C802707" hidden="1">#REF!</definedName>
    <definedName name="BODCC1D836ABB24B558E36AF88F3C87FBD" hidden="1">#REF!</definedName>
    <definedName name="BODCD1E36379C240E2A3A66084F6E8370B" hidden="1">#REF!</definedName>
    <definedName name="BODCDC60E0DAE14E1A87E177A39424DBBA" hidden="1">#REF!</definedName>
    <definedName name="BODCDF74A234874FCF91D8CF3F326CCEE9" hidden="1">#REF!</definedName>
    <definedName name="BODCF121E3D58D43D6BE73F27E1CC73EE7" hidden="1">#REF!</definedName>
    <definedName name="BODCF9B3C3B64847C5B7AA49E141E8367F" localSheetId="0" hidden="1">#REF!</definedName>
    <definedName name="BODCF9B3C3B64847C5B7AA49E141E8367F" hidden="1">#REF!</definedName>
    <definedName name="BODD55D711679540EBA8B4626BAFC0C961" hidden="1">#REF!</definedName>
    <definedName name="BODD87356B32F3448BA7F6D80C4681836A" hidden="1">#REF!</definedName>
    <definedName name="BODD8BC23F37314198A145ED4FBAAB35EC" hidden="1">#REF!</definedName>
    <definedName name="BODD912D5833004681A88D2F9EF257B7C0" localSheetId="0" hidden="1">#REF!</definedName>
    <definedName name="BODD912D5833004681A88D2F9EF257B7C0" hidden="1">#REF!</definedName>
    <definedName name="BODD9480E3CACE4F268ADF8A4111607E56" hidden="1">#REF!</definedName>
    <definedName name="BODDA82180A02945AABDD7BADBD4BB12C4" hidden="1">#REF!</definedName>
    <definedName name="BODDB1D72214CA41239764E0DECCD4DA95" hidden="1">#REF!</definedName>
    <definedName name="BODDB5253D5F32416BABF3BF7EDD155689" hidden="1">#REF!</definedName>
    <definedName name="BODDB896D7741E41A79748DDDCACAC04DF" hidden="1">#REF!</definedName>
    <definedName name="BODDC65C1306484FAD8C5B5098B18FA369" hidden="1">#REF!</definedName>
    <definedName name="BODDDAA25E2BDE441090400F21BA5C34FD" hidden="1">#REF!</definedName>
    <definedName name="BODDE486C3BA604263A250727A6C11879D" localSheetId="0" hidden="1">#REF!</definedName>
    <definedName name="BODDE486C3BA604263A250727A6C11879D" hidden="1">#REF!</definedName>
    <definedName name="BODDED182ABDB64103A544558BCD871E84" hidden="1">#REF!</definedName>
    <definedName name="BODDEFC0D0572B4042AB60AB186BB501E7" hidden="1">#REF!</definedName>
    <definedName name="BODE2D4ACD78D44C82B08895EE5ACA0346" hidden="1">#REF!</definedName>
    <definedName name="BODE40BF5CBE26430282B79A6769A9E4EE" hidden="1">#REF!</definedName>
    <definedName name="BODE4189FC7F7448B2915AB754F15BBE48" hidden="1">#REF!</definedName>
    <definedName name="BODE5407DA8DBA4F0E8BCF3F381509E496" hidden="1">#REF!</definedName>
    <definedName name="BODE5C9656178241B9854DC0E7B7BB4C1D" hidden="1">#REF!</definedName>
    <definedName name="BODE766549A64A432EB2326459544CB14C" hidden="1">#REF!</definedName>
    <definedName name="BODE768A9B2D54461F9A71EC094B8BFEA9" hidden="1">#REF!</definedName>
    <definedName name="BODE811A6228654F54939A745212057316" hidden="1">#REF!</definedName>
    <definedName name="BODE8857979773440E91FB8184A1123FB6" hidden="1">#REF!</definedName>
    <definedName name="BODE89B1DA731A4454A01E45129D52F892" hidden="1">#REF!</definedName>
    <definedName name="BODE9072EB3BFB4B1C92C8FCDBBE8360D7" hidden="1">#REF!</definedName>
    <definedName name="BODE90C2081AC947AAA25825A4212847DA" hidden="1">#REF!</definedName>
    <definedName name="BODEC00C0FE625435EAB16BBF3CF5423FA" hidden="1">#REF!</definedName>
    <definedName name="BODECEBD48E9604A83A10F1F22350794BF" hidden="1">#REF!</definedName>
    <definedName name="BODECF7922D5794E779C6CADC7B440F3E1" hidden="1">#REF!</definedName>
    <definedName name="BODEF3253214EB42739241C6059132B79D" hidden="1">#REF!</definedName>
    <definedName name="BODEF855BA96974D2A810C62FD879CA905" hidden="1">#REF!</definedName>
    <definedName name="BODF01B683526347E0ACBE5A579DBFCF9C" hidden="1">#REF!</definedName>
    <definedName name="BODF073AE731E849BDACD3A7E9DA3E9CE6" localSheetId="0" hidden="1">#REF!</definedName>
    <definedName name="BODF073AE731E849BDACD3A7E9DA3E9CE6" hidden="1">#REF!</definedName>
    <definedName name="BODF094FBD134141929A57AFD3107DEBE1" hidden="1">#REF!</definedName>
    <definedName name="BODF0BD33E1E0443CE8483C28E0E36B7C7" hidden="1">#REF!</definedName>
    <definedName name="BODF41055F82FD4E13A72F24B843EA9DFC" hidden="1">#REF!</definedName>
    <definedName name="BODF5481EF0D8242338AC6A9279893495A" hidden="1">#REF!</definedName>
    <definedName name="BODF610E99470C43D38E09E70D253A0417" hidden="1">#REF!</definedName>
    <definedName name="BODF6C52BDAF784C8DA0DE36C5A3A0FAC5" hidden="1">#REF!</definedName>
    <definedName name="BODF744399BFC0430AA3F357277380EE88" hidden="1">#REF!</definedName>
    <definedName name="BODF77706ED7E34A5A900A58C6D57862BA" hidden="1">#REF!</definedName>
    <definedName name="BODF99A39BC384481FBFDC5E890C45567B" hidden="1">#REF!</definedName>
    <definedName name="BODFAFE6B7B5DD494DA46E02F336EB4451" hidden="1">#REF!</definedName>
    <definedName name="BODFB578F516AA465893C1FE1B2B12D366" hidden="1">#REF!</definedName>
    <definedName name="BODFC655E5FEAA46A6AAA4DD7EBB1B6FC9" hidden="1">#REF!</definedName>
    <definedName name="BODFD955186509466399B149EBC7F41889" hidden="1">#REF!</definedName>
    <definedName name="BODFF1D75CBB984E5386ADEC2DD5294935" hidden="1">#REF!</definedName>
    <definedName name="BOE006847D0A6D4D4D8D2533E19C49D667" hidden="1">#REF!</definedName>
    <definedName name="BOE006ED9E20C3444F8CEAF6E03763551D" hidden="1">#REF!</definedName>
    <definedName name="BOE00BEC4426FF43188CE29BB96DC0F80F" hidden="1">#REF!</definedName>
    <definedName name="BOE00DA9EEAD2747C89688401F227A1B47" hidden="1">#REF!</definedName>
    <definedName name="BOE017B1FDF9474AB39B4D907FFF9B93B4" hidden="1">#REF!</definedName>
    <definedName name="BOE01975F2337B4CF497E063FDD5307278" hidden="1">#REF!</definedName>
    <definedName name="BOE026125E78E5458981F88E04737F5FDD" hidden="1">#REF!</definedName>
    <definedName name="BOE02614A0A19B4F258E74DD2A6B824165" hidden="1">#REF!</definedName>
    <definedName name="BOE034E323591D4D3081245B383BB615E3" hidden="1">#REF!</definedName>
    <definedName name="BOE0360C2D533540EA91E5BF1F73B1D78C" hidden="1">#REF!</definedName>
    <definedName name="BOE03C9A76BF5645C8B3879F6DAAA6A0CC" hidden="1">#REF!</definedName>
    <definedName name="BOE04F564E56244E679008C05151265BD2" hidden="1">#REF!</definedName>
    <definedName name="BOE0576357A0FB48FFB1C2EE97C539209D" hidden="1">#REF!</definedName>
    <definedName name="BOE05AB811E6DC47F588E989213BDA0E49" hidden="1">#REF!</definedName>
    <definedName name="BOE072055565B440F0B96E015B8A86281B" hidden="1">#REF!</definedName>
    <definedName name="BOE07673114B354AADB2FE0F4CF47306B1" hidden="1">#REF!</definedName>
    <definedName name="BOE07C99ECF2B04F24AF66BE9134092175" hidden="1">#REF!</definedName>
    <definedName name="BOE083A145E5C848BDA424776CBBBABB50" hidden="1">#REF!</definedName>
    <definedName name="BOE0A1D40228754B4C876192AB193072D1" hidden="1">#REF!</definedName>
    <definedName name="BOE0B6104F47D1419F89C67EC20A2DA044" hidden="1">#REF!</definedName>
    <definedName name="BOE0B675C6FF644F25ABE231535B04807E" hidden="1">#REF!</definedName>
    <definedName name="BOE0BE8FB3CBC74049B3BDC5FBC4F0515A" hidden="1">#REF!</definedName>
    <definedName name="BOE0CD3CF6DBB3497390CB5277E7F6C8AD" hidden="1">#REF!</definedName>
    <definedName name="BOE0EF37DB9397402C85FD74674C2C8B76" hidden="1">#REF!</definedName>
    <definedName name="BOE0F80A181E3C4F628830B11216FE6E5C" hidden="1">#REF!</definedName>
    <definedName name="BOE113B46E25494F8880A260061D312852" hidden="1">#REF!</definedName>
    <definedName name="BOE11978DCD81043259E316E7A919B3956" hidden="1">#REF!</definedName>
    <definedName name="BOE12937672CEA40B2A2C0AC7904CC44AE" hidden="1">#REF!</definedName>
    <definedName name="BOE13AB4235AC2402DAB027B3936B550B9" hidden="1">#REF!</definedName>
    <definedName name="BOE1437EAD564140B7A229C91CBF6C98B1" hidden="1">#REF!</definedName>
    <definedName name="BOE153C64737424AE6B4DB32194D7FF0E2" hidden="1">#REF!</definedName>
    <definedName name="BOE17C1FE72C2E44D483586A1F2A390573" hidden="1">#REF!</definedName>
    <definedName name="BOE18C517FEAEA45E8BCA8C8C731F3D920" hidden="1">#REF!</definedName>
    <definedName name="BOE18EC19E8AEF402EAE2B0F9CB5CCA3AB" hidden="1">#REF!</definedName>
    <definedName name="BOE19089FAC16F4B8688A0492982FF446E" hidden="1">#REF!</definedName>
    <definedName name="BOE19447B0E1FA443EA962493A52D7BD82" hidden="1">#REF!</definedName>
    <definedName name="BOE1B8E510BC864F9295EDA0C6EFD2B924" hidden="1">#REF!</definedName>
    <definedName name="BOE1D5BDF45331474CB5BCDA5D62240B3B" hidden="1">#REF!</definedName>
    <definedName name="BOE1D864672D394290A795746A1DE77B08" hidden="1">#REF!</definedName>
    <definedName name="BOE1DCF35953BD4E46AB93DFAE95B5DDE6" hidden="1">#REF!</definedName>
    <definedName name="BOE1E83BBD57EF4F62BB16307A030D949D" hidden="1">#REF!</definedName>
    <definedName name="BOE2120FD099664455B8C4D55E1FF026FD" hidden="1">#REF!</definedName>
    <definedName name="BOE214051AC1A748E081A158A11E4ADD05" hidden="1">#REF!</definedName>
    <definedName name="BOE22CD0E0569A49439417A071544CE72A" hidden="1">#REF!</definedName>
    <definedName name="BOE25B77D6C27540E6AAA556148B083B53" hidden="1">#REF!</definedName>
    <definedName name="BOE25CCFBF99E04C3C9C21034E1A81C33C" hidden="1">#REF!</definedName>
    <definedName name="BOE263959986DE4AC8B573670D83DDB9EF" hidden="1">#REF!</definedName>
    <definedName name="BOE28EA0D9163A45FDBB2590D2729647C9" localSheetId="0" hidden="1">#REF!</definedName>
    <definedName name="BOE28EA0D9163A45FDBB2590D2729647C9" hidden="1">#REF!</definedName>
    <definedName name="BOE2D85861CE134B2899A88CE95589BEA9" hidden="1">#REF!</definedName>
    <definedName name="BOE2DCE93BA40342CDBF2ECCF7399B2179" hidden="1">#REF!</definedName>
    <definedName name="BOE307F88CF982433D8A5E1A5800FD2AD4" hidden="1">#REF!</definedName>
    <definedName name="BOE30BF0B6F57D416BA3039619FAA9605D" hidden="1">#REF!</definedName>
    <definedName name="BOE32845D4217248B5A29BB1EF05A74B53" hidden="1">#REF!</definedName>
    <definedName name="BOE337F40BCDB04761B6982A92D8288043" hidden="1">#REF!</definedName>
    <definedName name="BOE347813C36D0451295D9EE70757D67B2" hidden="1">#REF!</definedName>
    <definedName name="BOE34F0954816D4BBD9169ACA9A7C37DD1" hidden="1">#REF!</definedName>
    <definedName name="BOE3552AD5E6ED416399005EF3DA64417C" hidden="1">#REF!</definedName>
    <definedName name="BOE35C1617BB404A5B831C0C937DEE30C3" hidden="1">#REF!</definedName>
    <definedName name="BOE363A80728314E40A98FDA2C6658342F" hidden="1">#REF!</definedName>
    <definedName name="BOE376496472834A1187F8B2D218F47A9C" hidden="1">#REF!</definedName>
    <definedName name="BOE3903726787A43369D14E2CFD75168C1" hidden="1">#REF!</definedName>
    <definedName name="BOE398E17A4D2C4403AC2E55DCE59A4DB3" hidden="1">#REF!</definedName>
    <definedName name="BOE39AF0DF1C984911B29CBDF7D432692E" hidden="1">#REF!</definedName>
    <definedName name="BOE3A3B50773CB4F1396741469B50E2D6C" hidden="1">#REF!</definedName>
    <definedName name="BOE3A961B9C77F419C80AA8DBDE61BF21F" hidden="1">#REF!</definedName>
    <definedName name="BOE3D3C537354043529495944246227E54" hidden="1">#REF!</definedName>
    <definedName name="BOE3EAB94B34994813A192F85F34F64788" hidden="1">#REF!</definedName>
    <definedName name="BOE42252CC391A472EBB6BEB429AE625B1" localSheetId="19" hidden="1">#REF!</definedName>
    <definedName name="BOE42252CC391A472EBB6BEB429AE625B1" hidden="1">#REF!</definedName>
    <definedName name="BOE43AD6076DD34055B0BF7215A02B8CB7" localSheetId="19" hidden="1">#REF!</definedName>
    <definedName name="BOE43AD6076DD34055B0BF7215A02B8CB7" hidden="1">#REF!</definedName>
    <definedName name="BOE447A50A6A0445EDA278C8F6684F9F56" hidden="1">#REF!</definedName>
    <definedName name="BOE449661142474D1998C432F3D15150A8" hidden="1">#REF!</definedName>
    <definedName name="BOE4553A17435E44E1A73A3E8C5BB03776" hidden="1">#REF!</definedName>
    <definedName name="BOE4570C8160CD449BA2EB7A5799F3D970" hidden="1">#REF!</definedName>
    <definedName name="BOE46F6DB57CC5418DB632FD6AA4046084" hidden="1">#REF!</definedName>
    <definedName name="BOE4864185A3864D3AB1C30FBB75915886" hidden="1">#REF!</definedName>
    <definedName name="BOE48A2F73BAB549DEA757EA28C9F0C570" localSheetId="19" hidden="1">#REF!</definedName>
    <definedName name="BOE48A2F73BAB549DEA757EA28C9F0C570" hidden="1">#REF!</definedName>
    <definedName name="BOE49A28902F614E22AADB7D311EBA846E" hidden="1">#REF!</definedName>
    <definedName name="BOE4CBEA97B39C41D8BA6F03263BFA8066" localSheetId="0" hidden="1">#REF!</definedName>
    <definedName name="BOE4CBEA97B39C41D8BA6F03263BFA8066" hidden="1">#REF!</definedName>
    <definedName name="BOE4CDD2D15E3D4D3DB6FD662A62BE5138" hidden="1">#REF!</definedName>
    <definedName name="BOE4D5A5154F4C482B944548BC47E31E5D" hidden="1">#REF!</definedName>
    <definedName name="BOE4DA8B1764E74E3F85C29CAEBA8EEE05" hidden="1">#REF!</definedName>
    <definedName name="BOE4EC52FAC01E4D389789FE914DC05BF6" hidden="1">#REF!</definedName>
    <definedName name="BOE4F84BC0C3E14178AEB6DBA2F66C752F" hidden="1">#REF!</definedName>
    <definedName name="BOE503A37C2DDD4514A5244826E6A6DB54" hidden="1">#REF!</definedName>
    <definedName name="BOE51DFD1C9562469194F32690B232F3D3" hidden="1">#REF!</definedName>
    <definedName name="BOE545914D51B74F8F80A99121E9F681D3" hidden="1">#REF!</definedName>
    <definedName name="BOE5480C2C9C554E828BCF6B26CE00644E" hidden="1">#REF!</definedName>
    <definedName name="BOE549C9E705DE4877993E07C59BDC0CE5" hidden="1">#REF!</definedName>
    <definedName name="BOE55435D37049454395ECA083E501131D" hidden="1">#REF!</definedName>
    <definedName name="BOE57D2810DF2F40AA8FB1D0C2ECDAA661" hidden="1">#REF!</definedName>
    <definedName name="BOE580F8701F94415D999408A7EB0D4CAF" hidden="1">#REF!</definedName>
    <definedName name="BOE585DC72C4564FA68F5AA993D43A7E96" hidden="1">#REF!</definedName>
    <definedName name="BOE5AA83923A2A4251A365967B0FABE997" hidden="1">#REF!</definedName>
    <definedName name="BOE5AE82CD21E14B1A83E16DA898862D4C" hidden="1">#REF!</definedName>
    <definedName name="BOE5C36DE72DD74A34BA37E9397BF4B1BF" hidden="1">#REF!</definedName>
    <definedName name="BOE5C551016A6B4610B9618412B77DEAAA" hidden="1">#REF!</definedName>
    <definedName name="BOE5D737DF7DC04EF4A3F1879E3C59FBA5" hidden="1">#REF!</definedName>
    <definedName name="BOE5D8E07A0DA54017A84CE8B381368A63" hidden="1">#REF!</definedName>
    <definedName name="BOE5DB18EC4BF143CAB33F7AB9CE0BC7AD" hidden="1">#REF!</definedName>
    <definedName name="BOE5E15CBA8693404E95C6E7532B0455DE" hidden="1">#REF!</definedName>
    <definedName name="BOE5E5B6038D70411E8F6D4F21F0FA20C5" hidden="1">#REF!</definedName>
    <definedName name="BOE5F1AA16B89C46E08917B4E586F61146" hidden="1">#REF!</definedName>
    <definedName name="BOE5FA3D0D59214D4693F8F49DA4B9C3EB" hidden="1">#REF!</definedName>
    <definedName name="BOE6016488BD9B43AB807B2FDE97A1E5C6" hidden="1">#REF!</definedName>
    <definedName name="BOE63184FD11AE4350B81A2E3DEADFE9D1" hidden="1">#REF!</definedName>
    <definedName name="BOE642644C80644606B590C952B2B679BB" localSheetId="0" hidden="1">#REF!</definedName>
    <definedName name="BOE642644C80644606B590C952B2B679BB" hidden="1">#REF!</definedName>
    <definedName name="BOE6472F62E05843E3A42485F3FC4DAA7B" hidden="1">#REF!</definedName>
    <definedName name="BOE64B65D0B2E3477D965DA34BE633B705" hidden="1">#REF!</definedName>
    <definedName name="BOE64E13F456404669B6432E1A33D3CBD6" hidden="1">#REF!</definedName>
    <definedName name="BOE661CBEEEF90471390ADE4AAA5F64EFA" hidden="1">#REF!</definedName>
    <definedName name="BOE66722F8DA48439DBE5F8DDC84C75A6D" hidden="1">#REF!</definedName>
    <definedName name="BOE671A811FEE443B0AF77FFD7B973E3D8" hidden="1">#REF!</definedName>
    <definedName name="BOE69C3DC8F1834A25A33C8F0EE876A611" hidden="1">#REF!</definedName>
    <definedName name="BOE69EC63A965D4D389109A1397229FE81" hidden="1">#REF!</definedName>
    <definedName name="BOE69EEB4E559349B8B062EE7B68357594" hidden="1">#REF!</definedName>
    <definedName name="BOE6C4B7010CBE4A0C8E565D645E7BD5D5" hidden="1">#REF!</definedName>
    <definedName name="BOE6CF0641D1CF4974818BF6A3C75563DF" hidden="1">#REF!</definedName>
    <definedName name="BOE6CF7371C48B4B4CA75BF8C02972E606" hidden="1">#REF!</definedName>
    <definedName name="BOE6D827D9E2DE489ABEBB24B97E6503E8" hidden="1">#REF!</definedName>
    <definedName name="BOE6DD34E9F52A467DA397C498162119B7" hidden="1">#REF!</definedName>
    <definedName name="BOE6E77A9C02A748EE9D27A0F8CBE7B2E7" hidden="1">#REF!</definedName>
    <definedName name="BOE6EC2B01DAAC4CAA860BFF94370676C8" localSheetId="0" hidden="1">#REF!</definedName>
    <definedName name="BOE6EC2B01DAAC4CAA860BFF94370676C8" hidden="1">#REF!</definedName>
    <definedName name="BOE719ECF60BC44D039355F9578D584D96" localSheetId="19" hidden="1">#REF!</definedName>
    <definedName name="BOE719ECF60BC44D039355F9578D584D96" hidden="1">#REF!</definedName>
    <definedName name="BOE71EFE4B5B724994B58B2D05B75ABFE9" localSheetId="19" hidden="1">#REF!</definedName>
    <definedName name="BOE71EFE4B5B724994B58B2D05B75ABFE9" hidden="1">#REF!</definedName>
    <definedName name="BOE723E5A34F7C49D89A97CE036F53E20A" localSheetId="0" hidden="1">#REF!</definedName>
    <definedName name="BOE723E5A34F7C49D89A97CE036F53E20A" hidden="1">#REF!</definedName>
    <definedName name="BOE72A0D75227F4086B9721585982D462D" localSheetId="19" hidden="1">#REF!</definedName>
    <definedName name="BOE72A0D75227F4086B9721585982D462D" hidden="1">#REF!</definedName>
    <definedName name="BOE741AA47A5B7491BB12A8962C001BCD6" hidden="1">#REF!</definedName>
    <definedName name="BOE74688F5AC1E4867865C628E71974C74" hidden="1">#REF!</definedName>
    <definedName name="BOE749E2E453224EDE819CB02CD51A08BE" hidden="1">#REF!</definedName>
    <definedName name="BOE75047C68AF14F03B8E94DC5C2EF621F" hidden="1">#REF!</definedName>
    <definedName name="BOE75B49FAF61B4EF69763E611B56CE634" hidden="1">#REF!</definedName>
    <definedName name="BOE76250712D36454EA8BD340089539AD6" localSheetId="0" hidden="1">#REF!</definedName>
    <definedName name="BOE76250712D36454EA8BD340089539AD6" hidden="1">#REF!</definedName>
    <definedName name="BOE76431D47602405BB3C0FF818CC34755" hidden="1">#REF!</definedName>
    <definedName name="BOE7648C666E9144698BA38608382BE64C" hidden="1">#REF!</definedName>
    <definedName name="BOE776B09F34E244928F8EA22D197685DA" hidden="1">#REF!</definedName>
    <definedName name="BOE7850C2DA14C416998D009562C874153" hidden="1">#REF!</definedName>
    <definedName name="BOE798598350E04FBFAF7A6A194F1568BE" hidden="1">#REF!</definedName>
    <definedName name="BOE79D0A6383EE444D9AE6E0E159C5B362" hidden="1">#REF!</definedName>
    <definedName name="BOE7A344A367254A7493AA6568A37CB5CE" hidden="1">#REF!</definedName>
    <definedName name="BOE7CBB0CC34384B958962B499B09B2EFE" hidden="1">#REF!</definedName>
    <definedName name="BOE7DD506A20324A81886280B1FD147980" hidden="1">#REF!</definedName>
    <definedName name="BOE7DFAF165385446BA6A3484A6449F5EB" hidden="1">#REF!</definedName>
    <definedName name="BOE7EC9B4E00164CB5B67EF6A26F794461" hidden="1">#REF!</definedName>
    <definedName name="BOE7F286C313164F68BF206AFA08DBC094" hidden="1">#REF!</definedName>
    <definedName name="BOE7F829FCBE4544A39C39A9F40F05285E" hidden="1">#REF!</definedName>
    <definedName name="BOE7FB822E1C854B0080C789D2304CB9DE" hidden="1">#REF!</definedName>
    <definedName name="BOE7FF59A65485454D9BAF35A631532BE7" localSheetId="0" hidden="1">#REF!</definedName>
    <definedName name="BOE7FF59A65485454D9BAF35A631532BE7" hidden="1">#REF!</definedName>
    <definedName name="BOE8052FE958B8496D959F6782B970EA25" localSheetId="0" hidden="1">#REF!</definedName>
    <definedName name="BOE8052FE958B8496D959F6782B970EA25" hidden="1">#REF!</definedName>
    <definedName name="BOE81D5E8040614B75BE51C7C2CD55F6C4" hidden="1">#REF!</definedName>
    <definedName name="BOE8379345D4E5404BB73937AA0ECF88F4" hidden="1">#REF!</definedName>
    <definedName name="BOE841241352624CA99AA46EB72F6B7B4D" hidden="1">#REF!</definedName>
    <definedName name="BOE8473256F0E74B51A0AF9E07903BA006" hidden="1">#REF!</definedName>
    <definedName name="BOE84E82EEFCCE41D0BA91EFACF23EBFA7" hidden="1">#REF!</definedName>
    <definedName name="BOE84FCC406C184191AFE42CCF04997FEE" localSheetId="19" hidden="1">#REF!</definedName>
    <definedName name="BOE84FCC406C184191AFE42CCF04997FEE" localSheetId="17" hidden="1">#REF!</definedName>
    <definedName name="BOE84FCC406C184191AFE42CCF04997FEE" localSheetId="16" hidden="1">#REF!</definedName>
    <definedName name="BOE84FCC406C184191AFE42CCF04997FEE" localSheetId="0" hidden="1">#REF!</definedName>
    <definedName name="BOE84FCC406C184191AFE42CCF04997FEE" hidden="1">#REF!</definedName>
    <definedName name="BOE87120EC35BC4CF0AA0F2833DE8CE423" localSheetId="19" hidden="1">#REF!</definedName>
    <definedName name="BOE87120EC35BC4CF0AA0F2833DE8CE423" hidden="1">#REF!</definedName>
    <definedName name="BOE8777DCF295E415D8A6502B9107C4DC7" localSheetId="19" hidden="1">#REF!</definedName>
    <definedName name="BOE8777DCF295E415D8A6502B9107C4DC7" hidden="1">#REF!</definedName>
    <definedName name="BOE884DB0E080F4026AEDEAD76588B78FC" hidden="1">#REF!</definedName>
    <definedName name="BOE889379A26C646989693795D14E52885" localSheetId="19" hidden="1">#REF!</definedName>
    <definedName name="BOE889379A26C646989693795D14E52885" hidden="1">#REF!</definedName>
    <definedName name="BOE8970DB59C714C8BA0FB79E01170D916" hidden="1">#REF!</definedName>
    <definedName name="BOE8AD63032C0A490FBAC61B51F1D45DAD" hidden="1">#REF!</definedName>
    <definedName name="BOE8C9C3ED265B48589109A08A9505A1D1" localSheetId="19" hidden="1">#REF!</definedName>
    <definedName name="BOE8C9C3ED265B48589109A08A9505A1D1" localSheetId="17" hidden="1">#REF!</definedName>
    <definedName name="BOE8C9C3ED265B48589109A08A9505A1D1" localSheetId="16" hidden="1">#REF!</definedName>
    <definedName name="BOE8C9C3ED265B48589109A08A9505A1D1" localSheetId="0" hidden="1">#REF!</definedName>
    <definedName name="BOE8C9C3ED265B48589109A08A9505A1D1" hidden="1">#REF!</definedName>
    <definedName name="BOE8CCD114C0324135B66AD58BCC1AE5AD" localSheetId="19" hidden="1">#REF!</definedName>
    <definedName name="BOE8CCD114C0324135B66AD58BCC1AE5AD" hidden="1">#REF!</definedName>
    <definedName name="BOE8DBD581E91E43A295718AF22899C040" hidden="1">#REF!</definedName>
    <definedName name="BOE8E979548B0A4930A3A17959B35976EE" localSheetId="19" hidden="1">#REF!</definedName>
    <definedName name="BOE8E979548B0A4930A3A17959B35976EE" hidden="1">#REF!</definedName>
    <definedName name="BOE8FD561F920B4D0EB0A7FF754C48EC59" hidden="1">#REF!</definedName>
    <definedName name="BOE9070F3F0E5C4CECA88BDCD0FE83FACA" hidden="1">#REF!</definedName>
    <definedName name="BOE9145CAB99E74AFE9E99E9CC29206FC8" localSheetId="0" hidden="1">#REF!</definedName>
    <definedName name="BOE9145CAB99E74AFE9E99E9CC29206FC8" hidden="1">#REF!</definedName>
    <definedName name="BOE919721A160440009B2F08B691E057F6" localSheetId="19" hidden="1">#REF!</definedName>
    <definedName name="BOE919721A160440009B2F08B691E057F6" hidden="1">#REF!</definedName>
    <definedName name="BOE9365DA92F0142D688109164C3F00B4C" hidden="1">#REF!</definedName>
    <definedName name="BOE93CCA0121AD4A57BAAE639408245A27" hidden="1">#REF!</definedName>
    <definedName name="BOE93FF485CBB143C8B17639519B225C67" hidden="1">#REF!</definedName>
    <definedName name="BOE9711470A17248E1818E183991FEFBE1" hidden="1">#REF!</definedName>
    <definedName name="BOE986598D3BE2456398E521806F001BFE" hidden="1">#REF!</definedName>
    <definedName name="BOE986E94CE98349AE8748D58895E44442" hidden="1">#REF!</definedName>
    <definedName name="BOE9A1B08188334180912AF680225F52F6" hidden="1">#REF!</definedName>
    <definedName name="BOE9A94086040D4182824491AC50D5A715" hidden="1">#REF!</definedName>
    <definedName name="BOE9C1CB3E7BDF4A4B99B9C11169458EA4" hidden="1">#REF!</definedName>
    <definedName name="BOE9C1EFA87B754F90B746334F49DCFB40" hidden="1">#REF!</definedName>
    <definedName name="BOE9CD6FC928854E02ABAB5F8976907E7E" hidden="1">#REF!</definedName>
    <definedName name="BOE9D930B87D734F9798F59AA71877AC27" hidden="1">#REF!</definedName>
    <definedName name="BOE9E6BF7CEFB94FE1A00EF1AF9DE0670D" localSheetId="0" hidden="1">#REF!</definedName>
    <definedName name="BOE9E6BF7CEFB94FE1A00EF1AF9DE0670D" hidden="1">#REF!</definedName>
    <definedName name="BOE9FC0ABA10294F26A828ED5FDB8CBF79" hidden="1">#REF!</definedName>
    <definedName name="BOEA098A4B60624CF2B7A0F533DB8197B7" hidden="1">#REF!</definedName>
    <definedName name="BOEA0CC7422F9A4DA4BDFFE2D8E68A55C8" hidden="1">#REF!</definedName>
    <definedName name="BOEA2022A9A1164C34ADC50B500FCE6440" hidden="1">#REF!</definedName>
    <definedName name="BOEA23F73FE7434EFCA0F38B740B2A71CE" hidden="1">#REF!</definedName>
    <definedName name="BOEA24131FE3B34D1F9614F7212C119A06" hidden="1">#REF!</definedName>
    <definedName name="BOEA250B12AC0048F08246845DA3D06B8B" hidden="1">#REF!</definedName>
    <definedName name="BOEA3DBC7CAAA9402E85E619F5B8A0658D" hidden="1">#REF!</definedName>
    <definedName name="BOEA45133290A5471DA1865C6961B27895" hidden="1">#REF!</definedName>
    <definedName name="BOEA487DFBBB0446B0A8D7FEFB2D9E7C93" hidden="1">#REF!</definedName>
    <definedName name="BOEA5D843AED3F487DA8DF194A445D9459" hidden="1">#REF!</definedName>
    <definedName name="BOEA9B539225F2465DB73C0568F4794B5B" hidden="1">#REF!</definedName>
    <definedName name="BOEAAEAC0456A54FB68E3A6AB4B0D69E69" hidden="1">#REF!</definedName>
    <definedName name="BOEACA8BE71163406DA815A83E0BBE41F2" hidden="1">#REF!</definedName>
    <definedName name="BOEACBE5F6676B4B4EBDE3B535FCA7F70E" hidden="1">#REF!</definedName>
    <definedName name="BOEAD6D7767DC54CBEBCE421A3DB34DE6B" hidden="1">#REF!</definedName>
    <definedName name="BOEADD9A517C9E4CB4999114D4B9BD6920" hidden="1">#REF!</definedName>
    <definedName name="BOEAF3B895ABCD49308AF2F5A2E22BBC94" hidden="1">#REF!</definedName>
    <definedName name="BOEAFDF322262145CB86BF48DC1DB6B5A2" localSheetId="19" hidden="1">#REF!</definedName>
    <definedName name="BOEAFDF322262145CB86BF48DC1DB6B5A2" localSheetId="17" hidden="1">#REF!</definedName>
    <definedName name="BOEAFDF322262145CB86BF48DC1DB6B5A2" localSheetId="16" hidden="1">#REF!</definedName>
    <definedName name="BOEAFDF322262145CB86BF48DC1DB6B5A2" localSheetId="0" hidden="1">#REF!</definedName>
    <definedName name="BOEAFDF322262145CB86BF48DC1DB6B5A2" hidden="1">#REF!</definedName>
    <definedName name="BOEB0E75BF9AEA444FA574EF153F2DE2A5" hidden="1">#REF!</definedName>
    <definedName name="BOEB1A90E26030462182E41AFAB6A4D4A6" localSheetId="19" hidden="1">#REF!</definedName>
    <definedName name="BOEB1A90E26030462182E41AFAB6A4D4A6" hidden="1">#REF!</definedName>
    <definedName name="BOEB1FBF1FAD7F4ECC8BB20074F709319C" hidden="1">#REF!</definedName>
    <definedName name="BOEB2058ED531F48A98C063949C294546B" localSheetId="19" hidden="1">#REF!</definedName>
    <definedName name="BOEB2058ED531F48A98C063949C294546B" hidden="1">#REF!</definedName>
    <definedName name="BOEB217BD039004C72ABA77A436DA8A424" localSheetId="19" hidden="1">#REF!</definedName>
    <definedName name="BOEB217BD039004C72ABA77A436DA8A424" hidden="1">#REF!</definedName>
    <definedName name="BOEB2F3E3D02774730BB926D13D9071C2B" hidden="1">#REF!</definedName>
    <definedName name="BOEB44B4B099F346859CBEA9A2EE368103" hidden="1">#REF!</definedName>
    <definedName name="BOEB4510D91D1B48B2A12E2E404B685DE1" hidden="1">#REF!</definedName>
    <definedName name="BOEB458FBEB36F4ACDA8C9CB398BDD60AB" hidden="1">#REF!</definedName>
    <definedName name="BOEB548C7313074BA98E76084F204B688B" hidden="1">#REF!</definedName>
    <definedName name="BOEB64424FE0CD410CAD6BB2B58AC93D1E" hidden="1">#REF!</definedName>
    <definedName name="BOEB6C1FD3E2364828BDC755821A471BA7" hidden="1">#REF!</definedName>
    <definedName name="BOEB7ECE9285934C488E6B2136A2F0641C" hidden="1">#REF!</definedName>
    <definedName name="BOEBB477EA004747AC923498244421587D" localSheetId="0" hidden="1">#REF!</definedName>
    <definedName name="BOEBB477EA004747AC923498244421587D" hidden="1">#REF!</definedName>
    <definedName name="BOEBBC73E30C5E459DB8E9982D70CCFA83" hidden="1">#REF!</definedName>
    <definedName name="BOEBC5109A663F41D1AD3E9DFAA22080A7" hidden="1">#REF!</definedName>
    <definedName name="BOEC0BCDB4FA624FE89507CCDAFB2DE5F3" localSheetId="0" hidden="1">#REF!</definedName>
    <definedName name="BOEC0BCDB4FA624FE89507CCDAFB2DE5F3" hidden="1">#REF!</definedName>
    <definedName name="BOEC0DD3F439BA4003AD46A41F29874030" hidden="1">#REF!</definedName>
    <definedName name="BOEC10CC55F3EF49AB9D602AD6C82928C8" hidden="1">#REF!</definedName>
    <definedName name="BOEC1A5FBA282D4E98AC0A8B6E60EA9049" hidden="1">#REF!</definedName>
    <definedName name="BOEC2CED11F9424CA5846E3A10F2466FC0" hidden="1">#REF!</definedName>
    <definedName name="BOEC35FA1EB6AE4D7397B6BCA448918A7B" hidden="1">#REF!</definedName>
    <definedName name="BOEC3F2E58E5E44307B2E206499188E1FC" hidden="1">#REF!</definedName>
    <definedName name="BOEC425E786A5F4CE78604F43CC4690D0E" localSheetId="0" hidden="1">#REF!</definedName>
    <definedName name="BOEC425E786A5F4CE78604F43CC4690D0E" hidden="1">#REF!</definedName>
    <definedName name="BOEC4699DC2F29484FBE3C12668389EEA6" hidden="1">#REF!</definedName>
    <definedName name="BOEC5B408FC72D40DAAEAB05CE85838531" hidden="1">#REF!</definedName>
    <definedName name="BOEC684DE0189A4785A63BA14BCF85B1E7" hidden="1">#REF!</definedName>
    <definedName name="BOEC6B3D1B408C4BEA9A1E84D8EDF0F1D8" hidden="1">#REF!</definedName>
    <definedName name="BOEC9441F1F2BC449ABE8AE312BBF036C6" hidden="1">#REF!</definedName>
    <definedName name="BOEC9B5B1AD36D4F2AA7A07F0BDCAA69E4" hidden="1">#REF!</definedName>
    <definedName name="BOECC4B07A4BE4408580DC3F8B01467DED" hidden="1">#REF!</definedName>
    <definedName name="BOECDF813F5B044D3090546B36A2795F21" hidden="1">#REF!</definedName>
    <definedName name="BOECE5166EAB9949B5B97B399AF6E970C1" hidden="1">#REF!</definedName>
    <definedName name="BOECF8FF9A3492427BA40FF8CA6171F72D" hidden="1">#REF!</definedName>
    <definedName name="BOED028ED253934245B174B1D83D982EFB" hidden="1">#REF!</definedName>
    <definedName name="BOED05B2F2B9E94F6187B09D58E9239D88" hidden="1">#REF!</definedName>
    <definedName name="BOED1EA8F825644ABA99CA16B474D79E3E" hidden="1">#REF!</definedName>
    <definedName name="BOED40A408DF64448DA734D39E2DEFB694" hidden="1">#REF!</definedName>
    <definedName name="BOED562F54123C431F9027C5E4DD931301" localSheetId="0" hidden="1">#REF!</definedName>
    <definedName name="BOED562F54123C431F9027C5E4DD931301" hidden="1">#REF!</definedName>
    <definedName name="BOED67A72F32524AAD94FDE98C20568A62" hidden="1">#REF!</definedName>
    <definedName name="BOED90211738DC45B88535CD01C1135A78" hidden="1">#REF!</definedName>
    <definedName name="BOED91281EFE664FDC911DBF9E8DDC436C" hidden="1">#REF!</definedName>
    <definedName name="BOED9B5B430AEB4498A92D70891BFA4A07" hidden="1">#REF!</definedName>
    <definedName name="BOED9EE50BAF774E2AA4A7596663A49FC4" hidden="1">#REF!</definedName>
    <definedName name="BOEDA36C9CE4FA4581A52255AF23DB93A0" hidden="1">#REF!</definedName>
    <definedName name="BOEDAF63C7A34644ED8132A22D90B0304E" hidden="1">#REF!</definedName>
    <definedName name="BOEDAFCF8033B845069453D4F5AC7EFC85" hidden="1">#REF!</definedName>
    <definedName name="BOEDB3BA53AFC3453DB990331E0B5780A0" localSheetId="0" hidden="1">#REF!</definedName>
    <definedName name="BOEDB3BA53AFC3453DB990331E0B5780A0" hidden="1">#REF!</definedName>
    <definedName name="BOEDBABC0C059545189DC8E8F1C8E61166" hidden="1">#REF!</definedName>
    <definedName name="BOEDD6B47B122B4DEA9F2B21565620B1A1" hidden="1">#REF!</definedName>
    <definedName name="BOEDE32FE5EB604C1F930D99BA4C3B57D5" localSheetId="0" hidden="1">#REF!</definedName>
    <definedName name="BOEDE32FE5EB604C1F930D99BA4C3B57D5" hidden="1">#REF!</definedName>
    <definedName name="BOEDE768E044204D4896FC83EA9E0DED28" hidden="1">#REF!</definedName>
    <definedName name="BOEDF260BEC9454C2AAB8653DAA455274C" hidden="1">#REF!</definedName>
    <definedName name="BOEDFE33E509F943EB8068C63B6FBA2CD7" localSheetId="0" hidden="1">#REF!</definedName>
    <definedName name="BOEDFE33E509F943EB8068C63B6FBA2CD7" hidden="1">#REF!</definedName>
    <definedName name="BOEE0353DEA87047D1BC8BA1A10AA66E19" hidden="1">#REF!</definedName>
    <definedName name="BOEE1FD7AE1A934708895B803112ACBDC6" hidden="1">#REF!</definedName>
    <definedName name="BOEE35D5C86323412A87FF75BC83F4AD39" hidden="1">#REF!</definedName>
    <definedName name="BOEE695C4E495447F5BC24329921892ECC" hidden="1">#REF!</definedName>
    <definedName name="BOEE86E561C95E4976B53094DF773C08D4" hidden="1">#REF!</definedName>
    <definedName name="BOEE89452115254AA5AD1B4A4D53F5D207" hidden="1">#REF!</definedName>
    <definedName name="BOEE969C5DA6044948B6E86EFBEE871C3D" hidden="1">#REF!</definedName>
    <definedName name="BOEEACC20B9FE44B1AA33590292E5D0028" hidden="1">#REF!</definedName>
    <definedName name="BOEEDA0B6B46114ED382263C8C9D55A945" hidden="1">#REF!</definedName>
    <definedName name="BOEEDD810CAF5049BA9B98A9987D83A97B" hidden="1">#REF!</definedName>
    <definedName name="BOEEE402F4521E4129B8F3DAFD319B8DE9" localSheetId="0" hidden="1">#REF!</definedName>
    <definedName name="BOEEE402F4521E4129B8F3DAFD319B8DE9" hidden="1">#REF!</definedName>
    <definedName name="BOEEF8CE2E6E4D4EA7AF47FF0921906FB9" hidden="1">#REF!</definedName>
    <definedName name="BOEF09111C797F49CBB03D24DAA5E99592" hidden="1">#REF!</definedName>
    <definedName name="BOEF0E71DAB3B445CB9E23CE7414E25A44" hidden="1">#REF!</definedName>
    <definedName name="BOEF169CDFDA974ED79CC145B0F8EB9682" hidden="1">#REF!</definedName>
    <definedName name="BOEF183B30FC8C444BAAD415A50AD2C13F" hidden="1">#REF!</definedName>
    <definedName name="BOEF2A7FCFBFDE45C38DAD158B2415679A" hidden="1">#REF!</definedName>
    <definedName name="BOEF3940E6E677491BAE23FF17364EF17E" hidden="1">#REF!</definedName>
    <definedName name="BOEF406C0827AE4CBCAA017E0C0DCC3DED" hidden="1">#REF!</definedName>
    <definedName name="BOEF4087D55BDF4CBC9286104B11C6C0D2" hidden="1">#REF!</definedName>
    <definedName name="BOEF52A8E4ACA749519CF938EB280A646E" hidden="1">#REF!</definedName>
    <definedName name="BOEF56D01AD3D14C099D494FBC502954D5" hidden="1">#REF!</definedName>
    <definedName name="BOEF7322C278CF4E74A4F50631FF61E1A4" hidden="1">#REF!</definedName>
    <definedName name="BOEFBD1451554C46C5B09F0AEEE7170DBE" hidden="1">#REF!</definedName>
    <definedName name="BOEFC0926F6314407AA33095A2281E870F" hidden="1">#REF!</definedName>
    <definedName name="BOEFC38C6084D4401087A1495EDEB30DD0" hidden="1">#REF!</definedName>
    <definedName name="BOEFDD5BD4C03D4F32B9F685B7CD2ECAA2" hidden="1">#REF!</definedName>
    <definedName name="BOEFED11C55B7D42F0BA74E1AC52FFFCB6" hidden="1">#REF!</definedName>
    <definedName name="BOEFFA9E855A8D4352994E68849AF48905" hidden="1">#REF!</definedName>
    <definedName name="BOF0097F757062493FBA6E5AC459D99ACD" hidden="1">#REF!</definedName>
    <definedName name="BOF0100A92ADA14111A38DCB300766F521" hidden="1">#REF!</definedName>
    <definedName name="BOF01838A6DDBE45D4B2B655AAD88D5B0E" hidden="1">#REF!</definedName>
    <definedName name="BOF02333F78A05422AA5A1F733A8834CD6" hidden="1">#REF!</definedName>
    <definedName name="BOF030BA9CEED74A339BEC1FCA16DDD5F7" hidden="1">#REF!</definedName>
    <definedName name="BOF040FE5AF14A461C9B72854FC26275EA" hidden="1">#REF!</definedName>
    <definedName name="BOF047E4600A444563A62764BC83105CC3" hidden="1">#REF!</definedName>
    <definedName name="BOF057084B941A46DCB13220E48F9C2DAD" hidden="1">#REF!</definedName>
    <definedName name="BOF05939FDE2F5456590C798E429F0BEBE" hidden="1">#REF!</definedName>
    <definedName name="BOF05E6310E06849798562BB8BD53C4F28" localSheetId="0" hidden="1">#REF!</definedName>
    <definedName name="BOF05E6310E06849798562BB8BD53C4F28" hidden="1">#REF!</definedName>
    <definedName name="BOF05FFF3AC94B4E36925B5EDAAC8C1C53" localSheetId="0" hidden="1">#REF!</definedName>
    <definedName name="BOF05FFF3AC94B4E36925B5EDAAC8C1C53" hidden="1">#REF!</definedName>
    <definedName name="BOF0905563093845A997A50AF692884153" hidden="1">#REF!</definedName>
    <definedName name="BOF093E5DF6BB241FDA0C27F6C9C16A9DD" hidden="1">#REF!</definedName>
    <definedName name="BOF0988203238E4889AFFCDE8D40B632A0" hidden="1">#REF!</definedName>
    <definedName name="BOF0A0FAACB6BB477591F225FDDF4BE7AD" hidden="1">#REF!</definedName>
    <definedName name="BOF0A825745E464D13A54ABA20B609B9E8" hidden="1">#REF!</definedName>
    <definedName name="BOF0C33265976142698ACBDF91D15A28FF" hidden="1">#REF!</definedName>
    <definedName name="BOF0C59731D4AE4017B5B4169F3C9AA2A6" hidden="1">#REF!</definedName>
    <definedName name="BOF0CBC11E611C46CAA732EB2558A413AB" hidden="1">#REF!</definedName>
    <definedName name="BOF0D4EF18741047F1B1043984130F0FA6" hidden="1">#REF!</definedName>
    <definedName name="BOF0DBB60FBA7B487483C6404113C66C6E" hidden="1">#REF!</definedName>
    <definedName name="BOF0E3743744E240A992B06E29FA68C50A" hidden="1">#REF!</definedName>
    <definedName name="BOF0E6E6B0E78C42E08BE2CDEA8CF44D78" hidden="1">#REF!</definedName>
    <definedName name="BOF109CEBDEEAC441FA6E936017139B088" hidden="1">#REF!</definedName>
    <definedName name="BOF116490C0E814BFB92B3B78084E30664" hidden="1">#REF!</definedName>
    <definedName name="BOF11B68CA497B4432A6CC3AFAFDDBE9FB" hidden="1">#REF!</definedName>
    <definedName name="BOF121F1F343C6493AAB63BBF3F6B28F08" hidden="1">#REF!</definedName>
    <definedName name="BOF127975B3BB54DDA9463E9C491F056A3" hidden="1">#REF!</definedName>
    <definedName name="BOF141B2A6A68B4B36951873FFC7FA2211" hidden="1">#REF!</definedName>
    <definedName name="BOF15DE6D3DE7443C8A22FA3AD98F9E106" hidden="1">#REF!</definedName>
    <definedName name="BOF15E20C21B1C4680B293AE7291F7DD0F" hidden="1">#REF!</definedName>
    <definedName name="BOF1713F3A451043ED83650CF65558317A" hidden="1">#REF!</definedName>
    <definedName name="BOF17A501E52C9417589ECB44884047CE2" hidden="1">#REF!</definedName>
    <definedName name="BOF1ABC4FD00E64BA58CFF06D348B0C5C3" hidden="1">#REF!</definedName>
    <definedName name="BOF1AEBC9A7BD44233A1943849C28C4FEC" hidden="1">#REF!</definedName>
    <definedName name="BOF1B8AD00099048A2A8AEC0999BE156F5" hidden="1">#REF!</definedName>
    <definedName name="BOF1CCE096EE874AF382A668D7FE951A20" hidden="1">#REF!</definedName>
    <definedName name="BOF20CCB7468C540F09F18FAB754EC370F" localSheetId="0" hidden="1">#REF!</definedName>
    <definedName name="BOF20CCB7468C540F09F18FAB754EC370F" hidden="1">#REF!</definedName>
    <definedName name="BOF23D7E5217A24026827BA1D213504D2A" hidden="1">#REF!</definedName>
    <definedName name="BOF24138F12ED24CEF9500511C170B5BBA" hidden="1">#REF!</definedName>
    <definedName name="BOF24947DB82D64635840A8DB5866B51FD" hidden="1">#REF!</definedName>
    <definedName name="BOF253E547CD19417B85C345A050C3AB8D" hidden="1">#REF!</definedName>
    <definedName name="BOF263D17C59CD4195923580B4D30F3F76" hidden="1">#REF!</definedName>
    <definedName name="BOF27712BD4E094407ACB4899BA5C49295" hidden="1">#REF!</definedName>
    <definedName name="BOF27AC05A1FBB441997D081D917D7813E" hidden="1">#REF!</definedName>
    <definedName name="BOF2850F87583C4C5F9B0B14B695A8460D" hidden="1">#REF!</definedName>
    <definedName name="BOF28675E81D624568B83E5006EE4DAB41" hidden="1">#REF!</definedName>
    <definedName name="BOF287C0DE87E04A9FA22B2ECD2F94C614" hidden="1">#REF!</definedName>
    <definedName name="BOF2E4E26EFA1B45A6B451A32AF9340BA2" hidden="1">#REF!</definedName>
    <definedName name="BOF2E96E202FFA4C7FAAAF5539AE50BF20" hidden="1">#REF!</definedName>
    <definedName name="BOF2E9D408E0CE4BE8BFEABB6B73934CC2" hidden="1">#REF!</definedName>
    <definedName name="BOF2EBB03F32CB43D982795A06A0CE7F14" localSheetId="19" hidden="1">#REF!</definedName>
    <definedName name="BOF2EBB03F32CB43D982795A06A0CE7F14" localSheetId="17" hidden="1">#REF!</definedName>
    <definedName name="BOF2EBB03F32CB43D982795A06A0CE7F14" localSheetId="16" hidden="1">#REF!</definedName>
    <definedName name="BOF2EBB03F32CB43D982795A06A0CE7F14" localSheetId="0" hidden="1">#REF!</definedName>
    <definedName name="BOF2EBB03F32CB43D982795A06A0CE7F14" hidden="1">#REF!</definedName>
    <definedName name="BOF2ED9B84F0014707AE8E96E655EA83CB" localSheetId="19" hidden="1">#REF!</definedName>
    <definedName name="BOF2ED9B84F0014707AE8E96E655EA83CB" hidden="1">#REF!</definedName>
    <definedName name="BOF2FF48AA091D4BA99B50E6B5AC55A3E5" localSheetId="19" hidden="1">#REF!</definedName>
    <definedName name="BOF2FF48AA091D4BA99B50E6B5AC55A3E5" hidden="1">#REF!</definedName>
    <definedName name="BOF3239FBE6C4C47D0AA40E65F1AF1C1FC" localSheetId="19" hidden="1">#REF!</definedName>
    <definedName name="BOF3239FBE6C4C47D0AA40E65F1AF1C1FC" hidden="1">#REF!</definedName>
    <definedName name="BOF33205490E834D1E954D98ED7145934B" hidden="1">#REF!</definedName>
    <definedName name="BOF33D6B6D93C74BB18FE3D6E0FF794B23" localSheetId="0" hidden="1">#REF!</definedName>
    <definedName name="BOF33D6B6D93C74BB18FE3D6E0FF794B23" hidden="1">#REF!</definedName>
    <definedName name="BOF34C9901813B49D8AD7DEF7B8BF5D5E7" hidden="1">#REF!</definedName>
    <definedName name="BOF35C53425D3341BAA04DD8DB42127399" hidden="1">#REF!</definedName>
    <definedName name="BOF36997466DCA419EB5BB546C26585165" hidden="1">#REF!</definedName>
    <definedName name="BOF36B04952D7E494D8982DF32678ED517" hidden="1">#REF!</definedName>
    <definedName name="BOF36D05A66EE34CD39407E87E086E789B" hidden="1">#REF!</definedName>
    <definedName name="BOF37F793DBD86486CB8F124C4A5B4790A" hidden="1">#REF!</definedName>
    <definedName name="BOF3A90882C3F646AC8E52826DE77B4F42" hidden="1">#REF!</definedName>
    <definedName name="BOF3C2FA67E9714243A6A0E31921FBEEBC" hidden="1">#REF!</definedName>
    <definedName name="BOF3E50E227A544F7F8427DB69807893E0" hidden="1">#REF!</definedName>
    <definedName name="BOF3E6876AE1B7457AB3A864C16B14A115" hidden="1">#REF!</definedName>
    <definedName name="BOF3F8EC36F0584B21B040E4FAE9B8810F" localSheetId="19" hidden="1">#REF!</definedName>
    <definedName name="BOF3F8EC36F0584B21B040E4FAE9B8810F" localSheetId="17" hidden="1">#REF!</definedName>
    <definedName name="BOF3F8EC36F0584B21B040E4FAE9B8810F" localSheetId="16" hidden="1">#REF!</definedName>
    <definedName name="BOF3F8EC36F0584B21B040E4FAE9B8810F" localSheetId="0" hidden="1">#REF!</definedName>
    <definedName name="BOF3F8EC36F0584B21B040E4FAE9B8810F" hidden="1">#REF!</definedName>
    <definedName name="BOF40B8D5DE4EF48C8A142F2738685DF4E" hidden="1">#REF!</definedName>
    <definedName name="BOF40D19766CE04F19935929CE2DA3EB55" localSheetId="19" hidden="1">#REF!</definedName>
    <definedName name="BOF40D19766CE04F19935929CE2DA3EB55" hidden="1">#REF!</definedName>
    <definedName name="BOF4114871BFE4412A94F702635BE768DB" localSheetId="19" hidden="1">#REF!</definedName>
    <definedName name="BOF4114871BFE4412A94F702635BE768DB" hidden="1">#REF!</definedName>
    <definedName name="BOF474B784011942EE8F9762B58E2206C2" localSheetId="19" hidden="1">#REF!</definedName>
    <definedName name="BOF474B784011942EE8F9762B58E2206C2" hidden="1">#REF!</definedName>
    <definedName name="BOF477823A8ED5496EA6AAE4F2A47FF673" hidden="1">#REF!</definedName>
    <definedName name="BOF4BA7E8EAF9E403393D1A9F98BB7C67E" hidden="1">#REF!</definedName>
    <definedName name="BOF4C0FA40C07F4E7086D02D7A36CC878C" hidden="1">#REF!</definedName>
    <definedName name="BOF4CCF65C0AB248CE8B3EBF1FF477CB5C" hidden="1">#REF!</definedName>
    <definedName name="BOF4D51DD2D7014AA0B2374CCC27DA6B48" hidden="1">#REF!</definedName>
    <definedName name="BOF4E734F5E0B346399B3F74EDDE1364EA" hidden="1">#REF!</definedName>
    <definedName name="BOF4F541C0A6C94B61A4CE373A6C565169" hidden="1">#REF!</definedName>
    <definedName name="BOF51A52841A654E94BE5B17633A966825" hidden="1">#REF!</definedName>
    <definedName name="BOF52AF955B89242C8BE3354CF28DE98A3" hidden="1">#REF!</definedName>
    <definedName name="BOF5396AD784C946F0BAD3D6C84FA64794" hidden="1">#REF!</definedName>
    <definedName name="BOF53CCAFB02904DA4AF21417141E6C458" hidden="1">#REF!</definedName>
    <definedName name="BOF5497173AE06489E9550275FB325A5AD" hidden="1">#REF!</definedName>
    <definedName name="BOF55C86C98D884DCF805287D2AAB2A342" hidden="1">#REF!</definedName>
    <definedName name="BOF55CF31ECD7A406CA38DE801694F8552" hidden="1">#REF!</definedName>
    <definedName name="BOF5631028159044D78779C45CA65FC43B" hidden="1">#REF!</definedName>
    <definedName name="BOF585D8968C854C30B591C88227EDB648" hidden="1">#REF!</definedName>
    <definedName name="BOF5A5E290196040079D7DE62A2550AA5C" hidden="1">#REF!</definedName>
    <definedName name="BOF5AEE545461542C7A1A82997EB41AB35" hidden="1">#REF!</definedName>
    <definedName name="BOF5CB44B1A6E44FDC89B7F2976A7CE3A8" localSheetId="0" hidden="1">#REF!</definedName>
    <definedName name="BOF5CB44B1A6E44FDC89B7F2976A7CE3A8" hidden="1">#REF!</definedName>
    <definedName name="BOF5D646679BF64364ACDA18EFA320F112" hidden="1">#REF!</definedName>
    <definedName name="BOF5DC32DE31BD4B50B0267F468F4E4CB0" hidden="1">#REF!</definedName>
    <definedName name="BOF604F32E6DAC49BBA3716C381BEBAB3A" hidden="1">#REF!</definedName>
    <definedName name="BOF6116786263A474F8EB13C9D525A5BBF" hidden="1">#REF!</definedName>
    <definedName name="BOF611A9E8BB0F49E497EFF27831772058" localSheetId="0" hidden="1">#REF!</definedName>
    <definedName name="BOF611A9E8BB0F49E497EFF27831772058" hidden="1">#REF!</definedName>
    <definedName name="BOF62D3D4F777949DA8A29FDC4707A82D9" hidden="1">#REF!</definedName>
    <definedName name="BOF63D3B4EB0E544EFA271FEA8860AC25D" localSheetId="0" hidden="1">#REF!</definedName>
    <definedName name="BOF63D3B4EB0E544EFA271FEA8860AC25D" hidden="1">#REF!</definedName>
    <definedName name="BOF65F19D7E1904C5FA112E30614E0B372" hidden="1">#REF!</definedName>
    <definedName name="BOF669A2D2BA994424B1F5A8AC117A55CA" hidden="1">#REF!</definedName>
    <definedName name="BOF66F23777B7C431BBA70EAF3374BA9DD" hidden="1">#REF!</definedName>
    <definedName name="BOF67F5AA185884F23B340D90B4494144F" hidden="1">#REF!</definedName>
    <definedName name="BOF6825EEC29BD4F43B7715AE96EC32379" hidden="1">#REF!</definedName>
    <definedName name="BOF683395E38EC43DA91DAFE24FDCFD464" hidden="1">#REF!</definedName>
    <definedName name="BOF687F176C001453A8BDD5BE28067C5E9" hidden="1">#REF!</definedName>
    <definedName name="BOF6AE8BD0902148AA869657E40D971E11" hidden="1">#REF!</definedName>
    <definedName name="BOF6C435831C884A2B958ECF1499C5AE81" localSheetId="0" hidden="1">#REF!</definedName>
    <definedName name="BOF6C435831C884A2B958ECF1499C5AE81" hidden="1">#REF!</definedName>
    <definedName name="BOF6C9B9EED16443ED8CB7FF99A5DBCC26" localSheetId="19" hidden="1">#REF!</definedName>
    <definedName name="BOF6C9B9EED16443ED8CB7FF99A5DBCC26" localSheetId="17" hidden="1">#REF!</definedName>
    <definedName name="BOF6C9B9EED16443ED8CB7FF99A5DBCC26" localSheetId="16" hidden="1">#REF!</definedName>
    <definedName name="BOF6C9B9EED16443ED8CB7FF99A5DBCC26" localSheetId="0" hidden="1">#REF!</definedName>
    <definedName name="BOF6C9B9EED16443ED8CB7FF99A5DBCC26" hidden="1">#REF!</definedName>
    <definedName name="BOF6CCD54417AC4931901DEF75EEA84F24" localSheetId="19" hidden="1">#REF!</definedName>
    <definedName name="BOF6CCD54417AC4931901DEF75EEA84F24" hidden="1">#REF!</definedName>
    <definedName name="BOF6CDA264C92D4DF2907EB1622B5003D6" hidden="1">#REF!</definedName>
    <definedName name="BOF6D3B02F600746DFB75C12B28AF70310" localSheetId="19" hidden="1">#REF!</definedName>
    <definedName name="BOF6D3B02F600746DFB75C12B28AF70310" hidden="1">#REF!</definedName>
    <definedName name="BOF6E9F1E9C5B04DAA88A54F6FE2A57C42" localSheetId="19" hidden="1">#REF!</definedName>
    <definedName name="BOF6E9F1E9C5B04DAA88A54F6FE2A57C42" hidden="1">#REF!</definedName>
    <definedName name="BOF708D1281373454597A1A056AB3A3531" hidden="1">#REF!</definedName>
    <definedName name="BOF714C5C24C504900BC9BC026DF0955B8" hidden="1">#REF!</definedName>
    <definedName name="BOF72B7E5688A24599B26396DA1025418E" hidden="1">#REF!</definedName>
    <definedName name="BOF74765F291A940459E3745B048FFF204" hidden="1">#REF!</definedName>
    <definedName name="BOF75BD264DBB04172906E6710FDC5CE9B" hidden="1">#REF!</definedName>
    <definedName name="BOF7648B04C3A44727ABAE4D315B581096" hidden="1">#REF!</definedName>
    <definedName name="BOF770BE81EB0647A29E9CE4D634384356" hidden="1">#REF!</definedName>
    <definedName name="BOF77B331BE93848B7BCD11717BB266D2A" hidden="1">#REF!</definedName>
    <definedName name="BOF7976E88AE214F67B9CBB47608F7DDA9" localSheetId="0" hidden="1">#REF!</definedName>
    <definedName name="BOF7976E88AE214F67B9CBB47608F7DDA9" hidden="1">#REF!</definedName>
    <definedName name="BOF7991C6F519D41A3B8AC572703E833AD" hidden="1">#REF!</definedName>
    <definedName name="BOF79C8057618541DB900AC860DEA92122" hidden="1">#REF!</definedName>
    <definedName name="BOF7B5D1FBB8764A4FB0220E77B2881D62" localSheetId="0" hidden="1">#REF!</definedName>
    <definedName name="BOF7B5D1FBB8764A4FB0220E77B2881D62" hidden="1">#REF!</definedName>
    <definedName name="BOF7B5FA1754E0413AAFB010856810A5BA" hidden="1">#REF!</definedName>
    <definedName name="BOF7C0B15686234EACBE0FB09FC35AFFF4" hidden="1">#REF!</definedName>
    <definedName name="BOF7CF94FFA36A46ACB0FCB81905FBD824" localSheetId="0" hidden="1">#REF!</definedName>
    <definedName name="BOF7CF94FFA36A46ACB0FCB81905FBD824" hidden="1">#REF!</definedName>
    <definedName name="BOF7D6CB602C3C435CA5300FBF0F07FA65" hidden="1">#REF!</definedName>
    <definedName name="BOF7D9E525CB4F48E38052E076240378BE" hidden="1">#REF!</definedName>
    <definedName name="BOF7F7F74ADE6A456697D7D82B02256B6F" hidden="1">#REF!</definedName>
    <definedName name="BOF83559FBC7D04204ADB4B6AED114EAF7" hidden="1">#REF!</definedName>
    <definedName name="BOF835CA3093464BB98CC8821172B1F91C" hidden="1">#REF!</definedName>
    <definedName name="BOF83DEA7B15B144748CB58ECF71457F2B" hidden="1">#REF!</definedName>
    <definedName name="BOF85E6CCF6A57462A8CA36AA9540D141F" hidden="1">#REF!</definedName>
    <definedName name="BOF861024EEF514C6389B851E8D3982275" hidden="1">#REF!</definedName>
    <definedName name="BOF861BE762D5946F094E60ECD73982CA6" hidden="1">#REF!</definedName>
    <definedName name="BOF86B41F85B3F42E4B7EFE1B2C2199C1B" hidden="1">#REF!</definedName>
    <definedName name="BOF87E495A74FB4EFAB3F46E6715C2B04E" localSheetId="0" hidden="1">#REF!</definedName>
    <definedName name="BOF87E495A74FB4EFAB3F46E6715C2B04E" hidden="1">#REF!</definedName>
    <definedName name="BOF8A092991A38448696CCC4DC0FC01693" hidden="1">#REF!</definedName>
    <definedName name="BOF8A31B6DA98148FFA1C515F3B8149A40" hidden="1">#REF!</definedName>
    <definedName name="BOF8A6D5FDFCE442C28D9A96416D2DEA48" hidden="1">#REF!</definedName>
    <definedName name="BOF8B846D7E8B34D05B384F863E85A28E5" hidden="1">#REF!</definedName>
    <definedName name="BOF8DAC2FEC53B494E8A09152EAB6B7B4F" hidden="1">#REF!</definedName>
    <definedName name="BOF8E11A3752FB43269C6043A6F8D6A566" hidden="1">#REF!</definedName>
    <definedName name="BOF8E521594CB6424A882EA938563567D8" hidden="1">#REF!</definedName>
    <definedName name="BOF8F113671AB242A0A31C324D25132756" hidden="1">#REF!</definedName>
    <definedName name="BOF8F3838231C243239CFF1B4B6BCC87C2" hidden="1">#REF!</definedName>
    <definedName name="BOF90C081FC31448DE8B5AE57F93E88D5A" hidden="1">#REF!</definedName>
    <definedName name="BOF92F726FD98E4A5195B52ABBCF4CBAC8" hidden="1">#REF!</definedName>
    <definedName name="BOF9347D78A59A426A86C26A3751F3B5BD" hidden="1">#REF!</definedName>
    <definedName name="BOF9376400C8CF4FCD85B320E7EAD04A94" localSheetId="0" hidden="1">#REF!</definedName>
    <definedName name="BOF9376400C8CF4FCD85B320E7EAD04A94" hidden="1">#REF!</definedName>
    <definedName name="BOF9473E9311E344EEA252202567A23848" hidden="1">#REF!</definedName>
    <definedName name="BOF9495CF6160944879E041E0D38789F50" hidden="1">#REF!</definedName>
    <definedName name="BOF9509C2000054150B4B30DF7C43A4A51" hidden="1">#REF!</definedName>
    <definedName name="BOF96C08372AB34C3A93A310CC91FD4B25" hidden="1">#REF!</definedName>
    <definedName name="BOF96D6F15B6C64D5C8030DD9389EA8255" hidden="1">#REF!</definedName>
    <definedName name="BOF972AA899FF64380B0A7A6AE986BE553" hidden="1">#REF!</definedName>
    <definedName name="BOF976143D93AF4A00A035132360605823" hidden="1">#REF!</definedName>
    <definedName name="BOF97FF29AFA964EB4A7194CFD2D06893A" hidden="1">#REF!</definedName>
    <definedName name="BOF982D863C97441DE8C3A59719A3F7A1C" localSheetId="0" hidden="1">#REF!</definedName>
    <definedName name="BOF982D863C97441DE8C3A59719A3F7A1C" hidden="1">#REF!</definedName>
    <definedName name="BOF988328A7F834104BBD14188E005B28F" hidden="1">#REF!</definedName>
    <definedName name="BOF991385FBFDD4DD7AD5E7F1640C78BB8" localSheetId="0" hidden="1">#REF!</definedName>
    <definedName name="BOF991385FBFDD4DD7AD5E7F1640C78BB8" hidden="1">#REF!</definedName>
    <definedName name="BOF9958D4FBFBF40E68FCC6DC7A805A18F" hidden="1">#REF!</definedName>
    <definedName name="BOF9A45AB7B2A9448590E895C700767392" hidden="1">#REF!</definedName>
    <definedName name="BOF9A745490A1F4A0695067659AAAB07E4" hidden="1">#REF!</definedName>
    <definedName name="BOF9B94F5DA17443B6A4C8EFC4C72F7800" hidden="1">#REF!</definedName>
    <definedName name="BOF9CCA466DDE34243A28BEC11EA7696FC" hidden="1">#REF!</definedName>
    <definedName name="BOF9D0F7B0FC8745ADA15A7F51ACA86046" hidden="1">#REF!</definedName>
    <definedName name="BOF9E3ACA774784CC185178823C21D0683" hidden="1">#REF!</definedName>
    <definedName name="BOF9E4F58BD63540A68A019559C64FCADD" hidden="1">#REF!</definedName>
    <definedName name="BOF9F15082364A4134B98686203548E9D2" hidden="1">#REF!</definedName>
    <definedName name="BOF9F2E505E437475E8029DC8D894C88D9" hidden="1">#REF!</definedName>
    <definedName name="BOF9F503D5C8DC4F159CA92378C6C2F165" hidden="1">#REF!</definedName>
    <definedName name="BOFA14A2D8CB234719B612B2CD55B5C9B9" hidden="1">#REF!</definedName>
    <definedName name="BOFA189D6399D741059121AB58C4681E1B" hidden="1">#REF!</definedName>
    <definedName name="BOFA2E4C0C11F94E2B84554B33EB6B97A8" hidden="1">#REF!</definedName>
    <definedName name="BOFA2EA8565515456BB492A0487B3028BB" hidden="1">#REF!</definedName>
    <definedName name="BOFA2F87762DFD484D94075FC95CB64240" hidden="1">#REF!</definedName>
    <definedName name="BOFA6FBCF148F348859DF1A84441CCBAE5" hidden="1">#REF!</definedName>
    <definedName name="BOFA8184CFE1FC4338A3A88450CE7FBCDE" hidden="1">#REF!</definedName>
    <definedName name="BOFA864009E0984036BEA4C678AD54A99F" hidden="1">#REF!</definedName>
    <definedName name="BOFAABE7614B284661B98C71FC73AF5357" hidden="1">#REF!</definedName>
    <definedName name="BOFAAF7563489F4EBB846DBD7F7F25745D" hidden="1">#REF!</definedName>
    <definedName name="BOFABF281E7BCD4437A50537084E3DF70B" hidden="1">#REF!</definedName>
    <definedName name="BOFAC709B4C59A409D8062E376F00BEAEB" hidden="1">#REF!</definedName>
    <definedName name="BOFAD762ED2D514C759268845816353004" hidden="1">#REF!</definedName>
    <definedName name="BOFADB24AA3390485390007D2B3F839443" hidden="1">#REF!</definedName>
    <definedName name="BOFADCBEB7759F40CA91F6F631953F161A" hidden="1">#REF!</definedName>
    <definedName name="BOFADD414F69F540FF8B531AF652DF4925" hidden="1">#REF!</definedName>
    <definedName name="BOFAE7E4251410458986CD581678A37D58" hidden="1">#REF!</definedName>
    <definedName name="BOFAF108511F4F4BAEA60AD9274BE9D23E" hidden="1">#REF!</definedName>
    <definedName name="BOFB0ED15CCAEE44CC83241EE8F264C79F" hidden="1">#REF!</definedName>
    <definedName name="BOFB0EFF5180C64CC58011020FA1EED728" localSheetId="19" hidden="1">#REF!</definedName>
    <definedName name="BOFB0EFF5180C64CC58011020FA1EED728" hidden="1">#REF!</definedName>
    <definedName name="BOFB1C41C30B6E4FDDB1D2E412168345EA" hidden="1">#REF!</definedName>
    <definedName name="BOFB23DD2B62EB470992A82EC97423E4B4" localSheetId="19" hidden="1">#REF!</definedName>
    <definedName name="BOFB23DD2B62EB470992A82EC97423E4B4" hidden="1">#REF!</definedName>
    <definedName name="BOFB24A1F273BD4AAB9F0EB3D97D98BE90" localSheetId="19" hidden="1">#REF!</definedName>
    <definedName name="BOFB24A1F273BD4AAB9F0EB3D97D98BE90" hidden="1">#REF!</definedName>
    <definedName name="BOFB336458987A4A00A14567345C5A3BC3" hidden="1">#REF!</definedName>
    <definedName name="BOFB38EB43E6304712AF177DBDED21937E" hidden="1">#REF!</definedName>
    <definedName name="BOFB61BAF274A844AA886C85D6CD7CC1BD" hidden="1">#REF!</definedName>
    <definedName name="BOFB68B3AB13A949D6B91D57867C55ACBD" hidden="1">#REF!</definedName>
    <definedName name="BOFB8FF5299BAC4A3980A0C9D97B2C2A8F" hidden="1">#REF!</definedName>
    <definedName name="BOFB968A6400F743F4854F733F192BCE8B" hidden="1">#REF!</definedName>
    <definedName name="BOFBD1BBF7BCC14007A52AFA1AC14DFD90" hidden="1">#REF!</definedName>
    <definedName name="BOFBFA26DFEF144767B8A3C37E2B38B6F9" hidden="1">#REF!</definedName>
    <definedName name="BOFC008101E26942739BCE45A22FDC1809" hidden="1">#REF!</definedName>
    <definedName name="BOFC045940DE784286BED8F1C82FAE062C" hidden="1">#REF!</definedName>
    <definedName name="BOFC0AD63A8DF04E2694B0F8B680580A51" hidden="1">#REF!</definedName>
    <definedName name="BOFC101594CCBD46F69B92FD32FB5B2967" hidden="1">#REF!</definedName>
    <definedName name="BOFC20CB619321432096E32CF8510489B8" hidden="1">#REF!</definedName>
    <definedName name="BOFC33C63EDBAF47EB8A640EEA56C78CFD" hidden="1">#REF!</definedName>
    <definedName name="BOFC3CE9B777E942BF8427BC366D3B0A70" localSheetId="19" hidden="1">#REF!</definedName>
    <definedName name="BOFC3CE9B777E942BF8427BC366D3B0A70" localSheetId="17" hidden="1">#REF!</definedName>
    <definedName name="BOFC3CE9B777E942BF8427BC366D3B0A70" localSheetId="16" hidden="1">#REF!</definedName>
    <definedName name="BOFC3CE9B777E942BF8427BC366D3B0A70" localSheetId="0" hidden="1">#REF!</definedName>
    <definedName name="BOFC3CE9B777E942BF8427BC366D3B0A70" hidden="1">#REF!</definedName>
    <definedName name="BOFC4D075129CE42B6A11BB16DE21CCC94" localSheetId="19" hidden="1">#REF!</definedName>
    <definedName name="BOFC4D075129CE42B6A11BB16DE21CCC94" hidden="1">#REF!</definedName>
    <definedName name="BOFC57A9C3720F428986EA4B1EC7CA21AB" localSheetId="19" hidden="1">#REF!</definedName>
    <definedName name="BOFC57A9C3720F428986EA4B1EC7CA21AB" hidden="1">#REF!</definedName>
    <definedName name="BOFC5BF5B340284577A6C0DA03F1824FF8" hidden="1">#REF!</definedName>
    <definedName name="BOFC63B121E6E140ADA0046BB9BE7A9060" localSheetId="19" hidden="1">#REF!</definedName>
    <definedName name="BOFC63B121E6E140ADA0046BB9BE7A9060" hidden="1">#REF!</definedName>
    <definedName name="BOFC6609E556BD4F95B45D1F09F1AEA6EE" hidden="1">#REF!</definedName>
    <definedName name="BOFC691235AADD4AF99E5F69CD249F2546" hidden="1">#REF!</definedName>
    <definedName name="BOFC6F26D94F9449DDB7564BA7882684D4" hidden="1">#REF!</definedName>
    <definedName name="BOFC779837E3E04A1985835E5DF253266E" localSheetId="0" hidden="1">#REF!</definedName>
    <definedName name="BOFC779837E3E04A1985835E5DF253266E" hidden="1">#REF!</definedName>
    <definedName name="BOFC7F5101C80E4CB49BB40D848A9BC45C" hidden="1">#REF!</definedName>
    <definedName name="BOFC8258CEE69144D39FFA958E0FC3F2A7" hidden="1">#REF!</definedName>
    <definedName name="BOFC9287FB937E45768ACB07545CEEA2D9" hidden="1">#REF!</definedName>
    <definedName name="BOFCAD2E401667477E9D464FB1AA22C096" hidden="1">#REF!</definedName>
    <definedName name="BOFCB243D312254A6495E9987C2B550B68" hidden="1">#REF!</definedName>
    <definedName name="BOFCBB253B873A4BF4812203F3D9F1159E" hidden="1">#REF!</definedName>
    <definedName name="BOFCBD10D75B584C3B8A3E8226942B145A" hidden="1">#REF!</definedName>
    <definedName name="BOFCD34CDD80394B87AEAC50BECDC201A3" hidden="1">#REF!</definedName>
    <definedName name="BOFCDFF25E56A14D89BFF3E1405350803E" hidden="1">#REF!</definedName>
    <definedName name="BOFCED67DF69DE4476812BDAF010897053" hidden="1">#REF!</definedName>
    <definedName name="BOFCF51C93505B48AC82B9911B1E5E5C72" hidden="1">#REF!</definedName>
    <definedName name="BOFCF5F88759524BD49F9A58056E524EC0" hidden="1">#REF!</definedName>
    <definedName name="BOFD09022DAC094A40B6A03F0E06944AFA" hidden="1">#REF!</definedName>
    <definedName name="BOFD35A9EBC9AF4FBEBE5A0479FE5879B2" hidden="1">#REF!</definedName>
    <definedName name="BOFD529BCDFD5B4DC1A3A3F2BB939D10F7" localSheetId="0" hidden="1">#REF!</definedName>
    <definedName name="BOFD529BCDFD5B4DC1A3A3F2BB939D10F7" hidden="1">#REF!</definedName>
    <definedName name="BOFD5E2143B12F483587A09AD3B288A61C" hidden="1">#REF!</definedName>
    <definedName name="BOFD79C7BF9A1346D0A685FB6DB1AADE0A" hidden="1">#REF!</definedName>
    <definedName name="BOFD82A95F5FB94E42A8A06E3851F79812" hidden="1">#REF!</definedName>
    <definedName name="BOFD874DA25FE34C4491FF7FD101BDB413" hidden="1">#REF!</definedName>
    <definedName name="BOFD8DF3176E384B91BF0EC93EA8ADD67B" hidden="1">#REF!</definedName>
    <definedName name="BOFDCC656927E84A0FADEE4B8B6A1DF3D9" hidden="1">#REF!</definedName>
    <definedName name="BOFDD38408EFBA4E48B1BF3BB4C93F7722" hidden="1">#REF!</definedName>
    <definedName name="BOFDE93B5065FB45D986A9CD4335AFE32A" hidden="1">#REF!</definedName>
    <definedName name="BOFE00DF51A0EB49A7A34E8FA3390A298A" hidden="1">#REF!</definedName>
    <definedName name="BOFE0305390B704C48BA2EC4A05D8EC976" hidden="1">#REF!</definedName>
    <definedName name="BOFE0FFADB41B0470093CD34743DAA5984" hidden="1">#REF!</definedName>
    <definedName name="BOFE104079BCB74F42AC8C73CF51936A57" hidden="1">#REF!</definedName>
    <definedName name="BOFE2C082080CE48AA8E4C30C2B75D5825" hidden="1">#REF!</definedName>
    <definedName name="BOFE2E98B7B96147599125BD16B196EA9A" hidden="1">#REF!</definedName>
    <definedName name="BOFE41334C9AD242EEA312F0B97D8E3059" hidden="1">#REF!</definedName>
    <definedName name="BOFE459DCF30C94B4DACF4260619CAA431" hidden="1">#REF!</definedName>
    <definedName name="BOFE4D5636C6C1455EB8E15538F807A9DF" hidden="1">#REF!</definedName>
    <definedName name="BOFE80B2BAD5AA490FB1090A0F5A6B2D3E" hidden="1">#REF!</definedName>
    <definedName name="BOFEA2179B495045B3A4AEF004A8395435" hidden="1">#REF!</definedName>
    <definedName name="BOFEA268FA880B4422B6FC7D3D19D7E134" hidden="1">#REF!</definedName>
    <definedName name="BOFEA5122D1E64440F99EE2A3A11DF2E00" hidden="1">#REF!</definedName>
    <definedName name="BOFEA6BEA308954340BEC08D6EE88D6232" hidden="1">#REF!</definedName>
    <definedName name="BOFEBB355536364ED8B2C1BF3DA875F9C0" hidden="1">#REF!</definedName>
    <definedName name="BOFECBA6BF0DDF47A399CF8EFFFD2E6585" hidden="1">#REF!</definedName>
    <definedName name="BOFEEA8528210641EAAB5BD7AF7B5A478A" localSheetId="0" hidden="1">#REF!</definedName>
    <definedName name="BOFEEA8528210641EAAB5BD7AF7B5A478A" hidden="1">#REF!</definedName>
    <definedName name="BOFEEC3A32A9914EA8B78F465349332185" hidden="1">#REF!</definedName>
    <definedName name="BOFF2E1E2C77F74388A8E5E3760D657FFD" localSheetId="0" hidden="1">#REF!</definedName>
    <definedName name="BOFF2E1E2C77F74388A8E5E3760D657FFD" hidden="1">#REF!</definedName>
    <definedName name="BOFF32ED69DF574CE1B5269D9FDC3CA006" hidden="1">#REF!</definedName>
    <definedName name="BOFF3F97E7FAA347979ACC7B2E0F8F09D1" hidden="1">#REF!</definedName>
    <definedName name="BOFF458E10C67C4BAB8744461B7772FA47" hidden="1">#REF!</definedName>
    <definedName name="BOFF4D952AA1C249788BD8E15A5BF80074" localSheetId="0" hidden="1">#REF!</definedName>
    <definedName name="BOFF4D952AA1C249788BD8E15A5BF80074" hidden="1">#REF!</definedName>
    <definedName name="BOFF5152834B86472C8425B2909C1A43A0" hidden="1">#REF!</definedName>
    <definedName name="BOFF5544F0476F470FA140C6EE947E013F" hidden="1">#REF!</definedName>
    <definedName name="BOFF61E3DC87BE4E8894E44CFB42BEB0B5" hidden="1">#REF!</definedName>
    <definedName name="BOFF7354F4CFE744118927DE3AC1F26857" hidden="1">#REF!</definedName>
    <definedName name="BOFF7CC3ACE061481A91BF100123E466EF" hidden="1">#REF!</definedName>
    <definedName name="BOFF87B8F6B5864EECBDE77815553155A1" hidden="1">#REF!</definedName>
    <definedName name="BOFFAD1CB3BE7244B592EB425A803DEA0A" hidden="1">#REF!</definedName>
    <definedName name="BOFFB810C12CDE4118959DABB722F07483" hidden="1">#REF!</definedName>
    <definedName name="BOFFC6A738E872423F9F535B7F1AC62C55" hidden="1">#REF!</definedName>
    <definedName name="BOFFC7E6E57EB640D7BEF9BDA03B1F0924" hidden="1">#REF!</definedName>
    <definedName name="BOFFD8B225E60E4EF78F585F6FA950656C" hidden="1">#REF!</definedName>
    <definedName name="BOFFE294C8BEC14E96831F290FF84C2EFA" hidden="1">#REF!</definedName>
    <definedName name="BOFFFD3BC2598042B6B6D7E8BEE0BC46D2" hidden="1">#REF!</definedName>
    <definedName name="boonthak" localSheetId="7" hidden="1">{"'ตัวอย่าง'!$A$1:$O$21"}</definedName>
    <definedName name="boonthak" localSheetId="0" hidden="1">{"'ตัวอย่าง'!$A$1:$O$21"}</definedName>
    <definedName name="boonthak" hidden="1">{"'ตัวอย่าง'!$A$1:$O$21"}</definedName>
    <definedName name="bs" localSheetId="7" hidden="1">{#N/A,#N/A,FALSE,"BBPREP"}</definedName>
    <definedName name="bs" localSheetId="0" hidden="1">{#N/A,#N/A,FALSE,"BBPREP"}</definedName>
    <definedName name="bs" hidden="1">{#N/A,#N/A,FALSE,"BBPREP"}</definedName>
    <definedName name="btdc2" hidden="1">#REF!</definedName>
    <definedName name="btl" localSheetId="7" hidden="1">{"'Sheet1'!$L$16"}</definedName>
    <definedName name="btl" hidden="1">{"'Sheet1'!$L$16"}</definedName>
    <definedName name="btoan" localSheetId="7" hidden="1">{"'Sheet1'!$L$16"}</definedName>
    <definedName name="btoan" hidden="1">{"'Sheet1'!$L$16"}</definedName>
    <definedName name="bvieb" localSheetId="7" hidden="1">{"'Sheet1'!$L$16"}</definedName>
    <definedName name="bvieb" hidden="1">{"'Sheet1'!$L$16"}</definedName>
    <definedName name="bvnn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vnn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vnn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YD" localSheetId="7" hidden="1">{#N/A,#N/A,FALSE,"Earn'gs &amp; Val'n";#N/A,#N/A,FALSE,"Interim"}</definedName>
    <definedName name="BYD" hidden="1">{#N/A,#N/A,FALSE,"Earn'gs &amp; Val'n";#N/A,#N/A,FALSE,"Interim"}</definedName>
    <definedName name="bygrade" localSheetId="7" hidden="1">{"income",#N/A,FALSE,"INCOME"}</definedName>
    <definedName name="bygrade" hidden="1">{"income",#N/A,FALSE,"INCOME"}</definedName>
    <definedName name="BYx78U8iii" localSheetId="7" hidden="1">Stat Key #REF!</definedName>
    <definedName name="BYx78U8iii" hidden="1">Stat Key #REF!</definedName>
    <definedName name="CA_FY07" localSheetId="7" hidden="1">{"'1-TheatreBkgs'!$A$1:$L$102"}</definedName>
    <definedName name="CA_FY07" hidden="1">{"'1-TheatreBkgs'!$A$1:$L$102"}</definedName>
    <definedName name="caccccc" localSheetId="7" hidden="1">{"'Sheet1'!$L$16"}</definedName>
    <definedName name="caccccc" localSheetId="19" hidden="1">{"'Sheet1'!$L$16"}</definedName>
    <definedName name="caccccc" localSheetId="17" hidden="1">{"'Sheet1'!$L$16"}</definedName>
    <definedName name="caccccc" localSheetId="16" hidden="1">{"'Sheet1'!$L$16"}</definedName>
    <definedName name="caccccc" localSheetId="0" hidden="1">{"'Sheet1'!$L$16"}</definedName>
    <definedName name="caccccc" hidden="1">{"'Sheet1'!$L$16"}</definedName>
    <definedName name="cádf" localSheetId="7" hidden="1">{#N/A,#N/A,TRUE,"Cover sheet";#N/A,#N/A,TRUE,"DCF analysis";#N/A,#N/A,TRUE,"WACC calculation"}</definedName>
    <definedName name="cádf" hidden="1">{#N/A,#N/A,TRUE,"Cover sheet";#N/A,#N/A,TRUE,"DCF analysis";#N/A,#N/A,TRUE,"WACC calculation"}</definedName>
    <definedName name="cấdwqdas" localSheetId="7" hidden="1">{"'Sheet1'!$L$16"}</definedName>
    <definedName name="cấdwqdas" hidden="1">{"'Sheet1'!$L$16"}</definedName>
    <definedName name="caigi" localSheetId="7" hidden="1">{"'Sheet1'!$L$16"}</definedName>
    <definedName name="caigi" hidden="1">{"'Sheet1'!$L$16"}</definedName>
    <definedName name="Calculation_Exparts" localSheetId="7" hidden="1">{"'Sheet1'!$L$16"}</definedName>
    <definedName name="Calculation_Exparts" hidden="1">{"'Sheet1'!$L$16"}</definedName>
    <definedName name="Calendar">#REF!</definedName>
    <definedName name="cap" localSheetId="7" hidden="1">{"lev1bt",#N/A,FALSE,"1_LEVB-T"}</definedName>
    <definedName name="cap" hidden="1">{"lev1bt",#N/A,FALSE,"1_LEVB-T"}</definedName>
    <definedName name="CAP1B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1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1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1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acity" localSheetId="7" hidden="1">{"'ตัวอย่าง'!$A$1:$O$21"}</definedName>
    <definedName name="capacity" hidden="1">{"'ตัวอย่าง'!$A$1:$O$21"}</definedName>
    <definedName name="Catalogue_xls">#REF!</definedName>
    <definedName name="cb_sChart16EBA7BA_opts" hidden="1">"1, 1, 1, False, 2, True, False, , 0, False, True, 1,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WorkbookPriority" hidden="1">-892759225</definedName>
    <definedName name="ccc" localSheetId="7" hidden="1">{"PRINT_EST",#N/A,FALSE,"ESTMON"}</definedName>
    <definedName name="ccc" localSheetId="0" hidden="1">{"PRINT_EST",#N/A,FALSE,"ESTMON"}</definedName>
    <definedName name="ccc" hidden="1">{"PRINT_EST",#N/A,FALSE,"ESTMON"}</definedName>
    <definedName name="CCCC" localSheetId="7" hidden="1">{"'Bidfailed'!$D$2:$AB$14","'Bidfailed'!$D$4:$AB$4"}</definedName>
    <definedName name="CCCC" hidden="1">{"'Bidfailed'!$D$2:$AB$14","'Bidfailed'!$D$4:$AB$4"}</definedName>
    <definedName name="CCD" hidden="1">#REF!</definedName>
    <definedName name="ccfds" localSheetId="7" hidden="1">{"'Sheet1'!$L$16"}</definedName>
    <definedName name="ccfds" hidden="1">{"'Sheet1'!$L$16"}</definedName>
    <definedName name="ccghdfgh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ccghdfg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ccghdfg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CCÑCangdung10.2" localSheetId="7" hidden="1">{"'Sheet1'!$L$16"}</definedName>
    <definedName name="CCÑCangdung10.2" localSheetId="19" hidden="1">{"'Sheet1'!$L$16"}</definedName>
    <definedName name="CCÑCangdung10.2" localSheetId="17" hidden="1">{"'Sheet1'!$L$16"}</definedName>
    <definedName name="CCÑCangdung10.2" localSheetId="16" hidden="1">{"'Sheet1'!$L$16"}</definedName>
    <definedName name="CCÑCangdung10.2" localSheetId="0" hidden="1">{"'Sheet1'!$L$16"}</definedName>
    <definedName name="CCÑCangdung10.2" hidden="1">{"'Sheet1'!$L$16"}</definedName>
    <definedName name="ccr" localSheetId="7" hidden="1">{"'ตัวอย่าง'!$A$1:$O$21"}</definedName>
    <definedName name="ccr" localSheetId="0" hidden="1">{"'ตัวอย่าง'!$A$1:$O$21"}</definedName>
    <definedName name="ccr" hidden="1">{"'ตัวอย่าง'!$A$1:$O$21"}</definedName>
    <definedName name="CD" hidden="1">#REF!</definedName>
    <definedName name="cdf" localSheetId="7" hidden="1">{"'매출계획'!$D$2"}</definedName>
    <definedName name="cdf" hidden="1">{"'매출계획'!$D$2"}</definedName>
    <definedName name="CDSLQ1" localSheetId="7" hidden="1">{"'Sheet1'!$L$16"}</definedName>
    <definedName name="CDSLQ1" hidden="1">{"'Sheet1'!$L$16"}</definedName>
    <definedName name="CF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fjdf" localSheetId="7" hidden="1">{#N/A,#N/A,FALSE,"CCTV"}</definedName>
    <definedName name="cfjdf" hidden="1">{#N/A,#N/A,FALSE,"CCTV"}</definedName>
    <definedName name="cg" localSheetId="7" hidden="1">{"'Sheet1'!$L$16"}</definedName>
    <definedName name="cg" hidden="1">{"'Sheet1'!$L$16"}</definedName>
    <definedName name="chamcongt3" localSheetId="7" hidden="1">{"'Sheet1'!$L$16"}</definedName>
    <definedName name="chamcongt3" hidden="1">{"'Sheet1'!$L$16"}</definedName>
    <definedName name="Chart3" localSheetId="7" hidden="1">{"'Sheet1'!$L$16"}</definedName>
    <definedName name="Chart3" localSheetId="19" hidden="1">{"'Sheet1'!$L$16"}</definedName>
    <definedName name="Chart3" localSheetId="17" hidden="1">{"'Sheet1'!$L$16"}</definedName>
    <definedName name="Chart3" localSheetId="16" hidden="1">{"'Sheet1'!$L$16"}</definedName>
    <definedName name="Chart3" localSheetId="0" hidden="1">{"'Sheet1'!$L$16"}</definedName>
    <definedName name="Chart3" hidden="1">{"'Sheet1'!$L$16"}</definedName>
    <definedName name="check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ec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emicals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hemicals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hemical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hi" localSheetId="7" hidden="1">{"'Sheet1'!$L$16"}</definedName>
    <definedName name="chi" hidden="1">{"'Sheet1'!$L$16"}</definedName>
    <definedName name="chilk" localSheetId="7" hidden="1">{"'Sheet1'!$L$16"}</definedName>
    <definedName name="chilk" hidden="1">{"'Sheet1'!$L$16"}</definedName>
    <definedName name="Chiphi" localSheetId="7" hidden="1">{"'Sheet1'!$L$16"}</definedName>
    <definedName name="Chiphi" localSheetId="19" hidden="1">{"'Sheet1'!$L$16"}</definedName>
    <definedName name="Chiphi" localSheetId="17" hidden="1">{"'Sheet1'!$L$16"}</definedName>
    <definedName name="Chiphi" localSheetId="16" hidden="1">{"'Sheet1'!$L$16"}</definedName>
    <definedName name="Chiphi" localSheetId="0" hidden="1">{"'Sheet1'!$L$16"}</definedName>
    <definedName name="Chiphi" hidden="1">{"'Sheet1'!$L$16"}</definedName>
    <definedName name="chitietbgiang2" localSheetId="7" hidden="1">{"'Sheet1'!$L$16"}</definedName>
    <definedName name="chitietbgiang2" hidden="1">{"'Sheet1'!$L$16"}</definedName>
    <definedName name="chuyen" localSheetId="7" hidden="1">{"'Sheet1'!$L$16"}</definedName>
    <definedName name="chuyen" hidden="1">{"'Sheet1'!$L$16"}</definedName>
    <definedName name="ci" localSheetId="7" hidden="1">{"'照明目录'!$A$1:$H$31"}</definedName>
    <definedName name="ci" localSheetId="0" hidden="1">{"'照明目录'!$A$1:$H$31"}</definedName>
    <definedName name="ci" hidden="1">{"'照明目录'!$A$1:$H$31"}</definedName>
    <definedName name="CIQWBGuid" hidden="1">"31f98984-787e-48fc-adc8-ee1c3151ce60"</definedName>
    <definedName name="CIQWBInfo" hidden="1">"{ ""CIQVersion"":""9.45.614.5792"" }"</definedName>
    <definedName name="cjb9e" localSheetId="7" hidden="1">{"'Sheet1'!$L$16"}</definedName>
    <definedName name="cjb9e" hidden="1">{"'Sheet1'!$L$16"}</definedName>
    <definedName name="cjhjkkfkl" localSheetId="7" hidden="1">{"'Sheet1'!$L$16"}</definedName>
    <definedName name="cjhjkkfkl" hidden="1">{"'Sheet1'!$L$16"}</definedName>
    <definedName name="cl" localSheetId="7" hidden="1">{"'照明目录'!$A$1:$H$31"}</definedName>
    <definedName name="cl" localSheetId="0" hidden="1">{"'照明目录'!$A$1:$H$31"}</definedName>
    <definedName name="cl" hidden="1">{"'照明目录'!$A$1:$H$31"}</definedName>
    <definedName name="cnclathe" localSheetId="7" hidden="1">{"'Bidfailed'!$D$2:$AB$14","'Bidfailed'!$D$4:$AB$4"}</definedName>
    <definedName name="cnclathe" hidden="1">{"'Bidfailed'!$D$2:$AB$14","'Bidfailed'!$D$4:$AB$4"}</definedName>
    <definedName name="cncmilling6000" localSheetId="7" hidden="1">{"'Bidfailed'!$D$2:$AB$14","'Bidfailed'!$D$4:$AB$4"}</definedName>
    <definedName name="cncmilling6000" hidden="1">{"'Bidfailed'!$D$2:$AB$14","'Bidfailed'!$D$4:$AB$4"}</definedName>
    <definedName name="coating" localSheetId="7" hidden="1">{"hilight3",#N/A,FALSE,"HILIGHT3"}</definedName>
    <definedName name="coating" hidden="1">{"hilight3",#N/A,FALSE,"HILIGHT3"}</definedName>
    <definedName name="Code" hidden="1">#REF!</definedName>
    <definedName name="color" localSheetId="7" hidden="1">{#N/A,#N/A,FALSE,"m66";#N/A,#N/A,FALSE,"m66"}</definedName>
    <definedName name="color" hidden="1">{#N/A,#N/A,FALSE,"m66";#N/A,#N/A,FALSE,"m66"}</definedName>
    <definedName name="Columns" hidden="1">#REF!</definedName>
    <definedName name="com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om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omm" localSheetId="7" hidden="1">{#N/A,#N/A,FALSE,"BBPREP"}</definedName>
    <definedName name="comm" localSheetId="0" hidden="1">{#N/A,#N/A,FALSE,"BBPREP"}</definedName>
    <definedName name="comm" hidden="1">{#N/A,#N/A,FALSE,"BBPREP"}</definedName>
    <definedName name="Commentary1" localSheetId="7" hidden="1">{#N/A,#N/A,FALSE,"BBPREP"}</definedName>
    <definedName name="Commentary1" localSheetId="0" hidden="1">{#N/A,#N/A,FALSE,"BBPREP"}</definedName>
    <definedName name="Commentary1" hidden="1">{#N/A,#N/A,FALSE,"BBPREP"}</definedName>
    <definedName name="comments" localSheetId="7" hidden="1">{#N/A,#N/A,FALSE,"BBPREP"}</definedName>
    <definedName name="comments" localSheetId="0" hidden="1">{#N/A,#N/A,FALSE,"BBPREP"}</definedName>
    <definedName name="comments" hidden="1">{#N/A,#N/A,FALSE,"BBPREP"}</definedName>
    <definedName name="CompanyCode">#REF!</definedName>
    <definedName name="complete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omplete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ongty" localSheetId="7" hidden="1">{"'Sheet1'!$L$16"}</definedName>
    <definedName name="congty" hidden="1">{"'Sheet1'!$L$16"}</definedName>
    <definedName name="Contractingdiv">#REF!</definedName>
    <definedName name="control" localSheetId="7" hidden="1">{"'Sheet1'!$L$16"}</definedName>
    <definedName name="control" hidden="1">{"'Sheet1'!$L$16"}</definedName>
    <definedName name="control_1" localSheetId="7" hidden="1">{"'Sheet1'!$L$16"}</definedName>
    <definedName name="control_1" hidden="1">{"'Sheet1'!$L$16"}</definedName>
    <definedName name="control_1_1" localSheetId="7" hidden="1">{"'Sheet1'!$L$16"}</definedName>
    <definedName name="control_1_1" hidden="1">{"'Sheet1'!$L$16"}</definedName>
    <definedName name="control_1_1_1" localSheetId="7" hidden="1">{"'Sheet1'!$L$16"}</definedName>
    <definedName name="control_1_1_1" hidden="1">{"'Sheet1'!$L$16"}</definedName>
    <definedName name="control_1_1_2" localSheetId="7" hidden="1">{"'Sheet1'!$L$16"}</definedName>
    <definedName name="control_1_1_2" hidden="1">{"'Sheet1'!$L$16"}</definedName>
    <definedName name="control_1_2" localSheetId="7" hidden="1">{"'Sheet1'!$L$16"}</definedName>
    <definedName name="control_1_2" hidden="1">{"'Sheet1'!$L$16"}</definedName>
    <definedName name="control_1_3" localSheetId="7" hidden="1">{"'Sheet1'!$L$16"}</definedName>
    <definedName name="control_1_3" hidden="1">{"'Sheet1'!$L$16"}</definedName>
    <definedName name="control_2" localSheetId="7" hidden="1">{"'Sheet1'!$L$16"}</definedName>
    <definedName name="control_2" hidden="1">{"'Sheet1'!$L$16"}</definedName>
    <definedName name="control_2_1" localSheetId="7" hidden="1">{"'Sheet1'!$L$16"}</definedName>
    <definedName name="control_2_1" hidden="1">{"'Sheet1'!$L$16"}</definedName>
    <definedName name="control_2_2" localSheetId="7" hidden="1">{"'Sheet1'!$L$16"}</definedName>
    <definedName name="control_2_2" hidden="1">{"'Sheet1'!$L$16"}</definedName>
    <definedName name="control_3" localSheetId="7" hidden="1">{"'Sheet1'!$L$16"}</definedName>
    <definedName name="control_3" hidden="1">{"'Sheet1'!$L$16"}</definedName>
    <definedName name="control_4" localSheetId="7" hidden="1">{"'Sheet1'!$L$16"}</definedName>
    <definedName name="control_4" hidden="1">{"'Sheet1'!$L$16"}</definedName>
    <definedName name="control1" localSheetId="7" hidden="1">{"'Sheet1'!$L$16"}</definedName>
    <definedName name="control1" hidden="1">{"'Sheet1'!$L$16"}</definedName>
    <definedName name="control1_1" localSheetId="7" hidden="1">{"'Sheet1'!$L$16"}</definedName>
    <definedName name="control1_1" hidden="1">{"'Sheet1'!$L$16"}</definedName>
    <definedName name="control1_1_1" localSheetId="7" hidden="1">{"'Sheet1'!$L$16"}</definedName>
    <definedName name="control1_1_1" hidden="1">{"'Sheet1'!$L$16"}</definedName>
    <definedName name="control1_1_1_1" localSheetId="7" hidden="1">{"'Sheet1'!$L$16"}</definedName>
    <definedName name="control1_1_1_1" hidden="1">{"'Sheet1'!$L$16"}</definedName>
    <definedName name="control1_1_1_2" localSheetId="7" hidden="1">{"'Sheet1'!$L$16"}</definedName>
    <definedName name="control1_1_1_2" hidden="1">{"'Sheet1'!$L$16"}</definedName>
    <definedName name="control1_1_2" localSheetId="7" hidden="1">{"'Sheet1'!$L$16"}</definedName>
    <definedName name="control1_1_2" hidden="1">{"'Sheet1'!$L$16"}</definedName>
    <definedName name="control1_1_3" localSheetId="7" hidden="1">{"'Sheet1'!$L$16"}</definedName>
    <definedName name="control1_1_3" hidden="1">{"'Sheet1'!$L$16"}</definedName>
    <definedName name="control1_2" localSheetId="7" hidden="1">{"'Sheet1'!$L$16"}</definedName>
    <definedName name="control1_2" hidden="1">{"'Sheet1'!$L$16"}</definedName>
    <definedName name="control1_2_1" localSheetId="7" hidden="1">{"'Sheet1'!$L$16"}</definedName>
    <definedName name="control1_2_1" hidden="1">{"'Sheet1'!$L$16"}</definedName>
    <definedName name="control1_2_2" localSheetId="7" hidden="1">{"'Sheet1'!$L$16"}</definedName>
    <definedName name="control1_2_2" hidden="1">{"'Sheet1'!$L$16"}</definedName>
    <definedName name="control1_3" localSheetId="7" hidden="1">{"'Sheet1'!$L$16"}</definedName>
    <definedName name="control1_3" hidden="1">{"'Sheet1'!$L$16"}</definedName>
    <definedName name="control1_4" localSheetId="7" hidden="1">{"'Sheet1'!$L$16"}</definedName>
    <definedName name="control1_4" hidden="1">{"'Sheet1'!$L$16"}</definedName>
    <definedName name="conty" localSheetId="7" hidden="1">{"'Sheet1'!$L$16"}</definedName>
    <definedName name="conty" hidden="1">{"'Sheet1'!$L$16"}</definedName>
    <definedName name="corporate_affairs">#REF!</definedName>
    <definedName name="CP" localSheetId="7" hidden="1">{"'Sheet1'!$L$16"}</definedName>
    <definedName name="CP" localSheetId="0" hidden="1">{"'Sheet1'!$L$16"}</definedName>
    <definedName name="CP" hidden="1">{"'Sheet1'!$L$16"}</definedName>
    <definedName name="csc" localSheetId="7" hidden="1">Sales #REF!</definedName>
    <definedName name="csc" hidden="1">Sales #REF!</definedName>
    <definedName name="CSODJWO" localSheetId="7" hidden="1">{#N/A,#N/A,TRUE,"SUM";#N/A,#N/A,TRUE,"EE";#N/A,#N/A,TRUE,"AC";#N/A,#N/A,TRUE,"SN"}</definedName>
    <definedName name="CSODJWO" hidden="1">{#N/A,#N/A,TRUE,"SUM";#N/A,#N/A,TRUE,"EE";#N/A,#N/A,TRUE,"AC";#N/A,#N/A,TRUE,"SN"}</definedName>
    <definedName name="CT" localSheetId="7" hidden="1">{#N/A,#N/A,TRUE,"BT M200 da 10x20"}</definedName>
    <definedName name="CT" localSheetId="19" hidden="1">{#N/A,#N/A,TRUE,"BT M200 da 10x20"}</definedName>
    <definedName name="CT" localSheetId="17" hidden="1">{#N/A,#N/A,TRUE,"BT M200 da 10x20"}</definedName>
    <definedName name="CT" localSheetId="16" hidden="1">{#N/A,#N/A,TRUE,"BT M200 da 10x20"}</definedName>
    <definedName name="CT" localSheetId="0" hidden="1">{#N/A,#N/A,TRUE,"BT M200 da 10x20"}</definedName>
    <definedName name="CT" hidden="1">{#N/A,#N/A,TRUE,"BT M200 da 10x20"}</definedName>
    <definedName name="ctbbt" localSheetId="7" hidden="1">{"'Sheet1'!$L$16"}</definedName>
    <definedName name="ctbbt" hidden="1">{"'Sheet1'!$L$16"}</definedName>
    <definedName name="CTCT1" localSheetId="7" hidden="1">{"'Sheet1'!$L$16"}</definedName>
    <definedName name="CTCT1" hidden="1">{"'Sheet1'!$L$16"}</definedName>
    <definedName name="CTCT1_1" localSheetId="7" hidden="1">{"'Sheet1'!$L$16"}</definedName>
    <definedName name="CTCT1_1" hidden="1">{"'Sheet1'!$L$16"}</definedName>
    <definedName name="CTCT1_1_1" localSheetId="7" hidden="1">{"'Sheet1'!$L$16"}</definedName>
    <definedName name="CTCT1_1_1" hidden="1">{"'Sheet1'!$L$16"}</definedName>
    <definedName name="CTCT1_1_1_1" localSheetId="7" hidden="1">{"'Sheet1'!$L$16"}</definedName>
    <definedName name="CTCT1_1_1_1" hidden="1">{"'Sheet1'!$L$16"}</definedName>
    <definedName name="CTCT1_1_1_2" localSheetId="7" hidden="1">{"'Sheet1'!$L$16"}</definedName>
    <definedName name="CTCT1_1_1_2" hidden="1">{"'Sheet1'!$L$16"}</definedName>
    <definedName name="CTCT1_1_2" localSheetId="7" hidden="1">{"'Sheet1'!$L$16"}</definedName>
    <definedName name="CTCT1_1_2" hidden="1">{"'Sheet1'!$L$16"}</definedName>
    <definedName name="CTCT1_1_3" localSheetId="7" hidden="1">{"'Sheet1'!$L$16"}</definedName>
    <definedName name="CTCT1_1_3" hidden="1">{"'Sheet1'!$L$16"}</definedName>
    <definedName name="CTCT1_2" localSheetId="7" hidden="1">{"'Sheet1'!$L$16"}</definedName>
    <definedName name="CTCT1_2" hidden="1">{"'Sheet1'!$L$16"}</definedName>
    <definedName name="CTCT1_2_1" localSheetId="7" hidden="1">{"'Sheet1'!$L$16"}</definedName>
    <definedName name="CTCT1_2_1" hidden="1">{"'Sheet1'!$L$16"}</definedName>
    <definedName name="CTCT1_2_2" localSheetId="7" hidden="1">{"'Sheet1'!$L$16"}</definedName>
    <definedName name="CTCT1_2_2" hidden="1">{"'Sheet1'!$L$16"}</definedName>
    <definedName name="CTCT1_3" localSheetId="7" hidden="1">{"'Sheet1'!$L$16"}</definedName>
    <definedName name="CTCT1_3" hidden="1">{"'Sheet1'!$L$16"}</definedName>
    <definedName name="CTCT1_4" localSheetId="7" hidden="1">{"'Sheet1'!$L$16"}</definedName>
    <definedName name="CTCT1_4" hidden="1">{"'Sheet1'!$L$16"}</definedName>
    <definedName name="CTY">#REF!</definedName>
    <definedName name="cva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v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VCV" localSheetId="7" hidden="1">{#N/A,#N/A,FALSE,"Sheet1"}</definedName>
    <definedName name="CVCV" hidden="1">{#N/A,#N/A,FALSE,"Sheet1"}</definedName>
    <definedName name="CVGLJKF" localSheetId="7" hidden="1">{#N/A,#N/A,FALSE,"CCTV"}</definedName>
    <definedName name="CVGLJKF" hidden="1">{#N/A,#N/A,FALSE,"CCTV"}</definedName>
    <definedName name="cx" localSheetId="7" hidden="1">{"hilight2",#N/A,FALSE,"HILIGHT2"}</definedName>
    <definedName name="cx" hidden="1">{"hilight2",#N/A,FALSE,"HILIGHT2"}</definedName>
    <definedName name="CXFB" localSheetId="7" hidden="1">{"'매출계획'!$D$2"}</definedName>
    <definedName name="CXFB" hidden="1">{"'매출계획'!$D$2"}</definedName>
    <definedName name="cxsxxxxxxxxxxxxxxxxxxxxxxxxxxx" localSheetId="7" hidden="1">{"'Sheet1'!$L$16"}</definedName>
    <definedName name="cxsxxxxxxxxxxxxxxxxxxxxxxxxxxx" hidden="1">{"'Sheet1'!$L$16"}</definedName>
    <definedName name="d" hidden="1">#REF!</definedName>
    <definedName name="da" localSheetId="7" hidden="1">{"'Sheet1'!$L$16"}</definedName>
    <definedName name="da" localSheetId="19" hidden="1">{"'Sheet1'!$L$16"}</definedName>
    <definedName name="da" localSheetId="17" hidden="1">{"'Sheet1'!$L$16"}</definedName>
    <definedName name="da" localSheetId="16" hidden="1">{"'Sheet1'!$L$16"}</definedName>
    <definedName name="da" localSheetId="0" hidden="1">{"'ตัวอย่าง'!$A$1:$O$21"}</definedName>
    <definedName name="da" hidden="1">{"'Sheet1'!$L$16"}</definedName>
    <definedName name="đà" hidden="1">#REF!</definedName>
    <definedName name="dad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ad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ada" hidden="1">#REF!</definedName>
    <definedName name="dadfa" localSheetId="7" hidden="1">{"'Sheet1'!$L$16"}</definedName>
    <definedName name="dadfa" hidden="1">{"'Sheet1'!$L$16"}</definedName>
    <definedName name="dagdaf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agda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agda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aggG" localSheetId="7" hidden="1">{"PRINT_EST",#N/A,FALSE,"ESTMON"}</definedName>
    <definedName name="daggG" hidden="1">{"PRINT_EST",#N/A,FALSE,"ESTMON"}</definedName>
    <definedName name="DAKDFSLJFLAJDFL" localSheetId="7" hidden="1">{"'Sheet1'!$L$16"}</definedName>
    <definedName name="DAKDFSLJFLAJDFL" hidden="1">{"'Sheet1'!$L$16"}</definedName>
    <definedName name="dasdas" localSheetId="7" hidden="1">{#N/A,#N/A,FALSE,"Gesamt";#N/A,#N/A,FALSE,"Ree KG";#N/A,#N/A,FALSE,"Ree Inter";#N/A,#N/A,FALSE,"BTM";#N/A,#N/A,FALSE,"GmbH";#N/A,#N/A,FALSE,"Sonstige"}</definedName>
    <definedName name="dasdas" hidden="1">{#N/A,#N/A,FALSE,"Gesamt";#N/A,#N/A,FALSE,"Ree KG";#N/A,#N/A,FALSE,"Ree Inter";#N/A,#N/A,FALSE,"BTM";#N/A,#N/A,FALSE,"GmbH";#N/A,#N/A,FALSE,"Sonstige"}</definedName>
    <definedName name="dasdasdsd" localSheetId="7" hidden="1">{"'Sheet1'!$L$16"}</definedName>
    <definedName name="dasdasdsd" hidden="1">{"'Sheet1'!$L$16"}</definedName>
    <definedName name="dasf" localSheetId="7" hidden="1">{0,#N/A,FALSE,0}</definedName>
    <definedName name="dasf" hidden="1">{0,#N/A,FALSE,0}</definedName>
    <definedName name="dasrwre234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srwre23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.Dump" localSheetId="17" hidden="1">OFFSET(#REF!,1,0)</definedName>
    <definedName name="Data.Dump" localSheetId="0" hidden="1">OFFSET(#REF!,1,0)</definedName>
    <definedName name="Data.Dump" hidden="1">OFFSET(#REF!,1,0)</definedName>
    <definedName name="DATA_01" localSheetId="0" hidden="1">#REF!</definedName>
    <definedName name="DATA_01" hidden="1">#REF!</definedName>
    <definedName name="DATA_02" localSheetId="19" hidden="1">#REF!</definedName>
    <definedName name="DATA_02" localSheetId="17" hidden="1">#REF!</definedName>
    <definedName name="DATA_02" localSheetId="16" hidden="1">#REF!</definedName>
    <definedName name="DATA_02" localSheetId="0" hidden="1">#REF!</definedName>
    <definedName name="DATA_02" hidden="1">#REF!</definedName>
    <definedName name="DATA_03" localSheetId="19" hidden="1">#REF!</definedName>
    <definedName name="DATA_03" localSheetId="17" hidden="1">#REF!</definedName>
    <definedName name="DATA_03" localSheetId="16" hidden="1">#REF!</definedName>
    <definedName name="DATA_03" localSheetId="0" hidden="1">#REF!</definedName>
    <definedName name="DATA_03" hidden="1">#REF!</definedName>
    <definedName name="DATA_04" localSheetId="19" hidden="1">#REF!</definedName>
    <definedName name="DATA_04" localSheetId="17" hidden="1">#REF!</definedName>
    <definedName name="DATA_04" localSheetId="16" hidden="1">#REF!</definedName>
    <definedName name="DATA_04" localSheetId="0" hidden="1">#REF!</definedName>
    <definedName name="DATA_04" hidden="1">#REF!</definedName>
    <definedName name="DATA_05" localSheetId="19" hidden="1">#REF!</definedName>
    <definedName name="DATA_05" localSheetId="17" hidden="1">#REF!</definedName>
    <definedName name="DATA_05" localSheetId="16" hidden="1">#REF!</definedName>
    <definedName name="DATA_05" localSheetId="0" hidden="1">#REF!</definedName>
    <definedName name="DATA_05" hidden="1">#REF!</definedName>
    <definedName name="DATA_07" localSheetId="19" hidden="1">#REF!</definedName>
    <definedName name="DATA_07" localSheetId="17" hidden="1">#REF!</definedName>
    <definedName name="DATA_07" localSheetId="16" hidden="1">#REF!</definedName>
    <definedName name="DATA_07" localSheetId="0" hidden="1">#REF!</definedName>
    <definedName name="DATA_07" hidden="1">#REF!</definedName>
    <definedName name="Data_Values">#REF!</definedName>
    <definedName name="data1" hidden="1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hidden="1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 hidden="1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_xlnm.Database">#REF!</definedName>
    <definedName name="Database.File" hidden="1">#REF!</definedName>
    <definedName name="Date_of_separation">#REF!</definedName>
    <definedName name="dbc" localSheetId="7" hidden="1">{#N/A,#N/A,FALSE,"Chi tiÆt"}</definedName>
    <definedName name="dbc" hidden="1">{#N/A,#N/A,FALSE,"Chi tiÆt"}</definedName>
    <definedName name="dbnd" localSheetId="7" hidden="1">{#N/A,#N/A,FALSE,"CCTV"}</definedName>
    <definedName name="dbnd" hidden="1">{#N/A,#N/A,FALSE,"CCTV"}</definedName>
    <definedName name="dc" localSheetId="7" hidden="1">{"hilight3",#N/A,FALSE,"HILIGHT3"}</definedName>
    <definedName name="dc" hidden="1">{"hilight3",#N/A,FALSE,"HILIGHT3"}</definedName>
    <definedName name="DCDF" localSheetId="7" hidden="1">{"index",#N/A,FALSE,"INDEX"}</definedName>
    <definedName name="DCDF" hidden="1">{"index",#N/A,FALSE,"INDEX"}</definedName>
    <definedName name="DCF" localSheetId="7" hidden="1">{#N/A,#N/A,TRUE,"Cover sheet";#N/A,#N/A,TRUE,"INPUTS";#N/A,#N/A,TRUE,"OUTPUTS";#N/A,#N/A,TRUE,"VALUATION"}</definedName>
    <definedName name="DCF" hidden="1">{#N/A,#N/A,TRUE,"Cover sheet";#N/A,#N/A,TRUE,"INPUTS";#N/A,#N/A,TRUE,"OUTPUTS";#N/A,#N/A,TRUE,"VALUATION"}</definedName>
    <definedName name="dcvs" localSheetId="7" hidden="1">{"cashflow",#N/A,FALSE,"CASHFLOW "}</definedName>
    <definedName name="dcvs" hidden="1">{"cashflow",#N/A,FALSE,"CASHFLOW "}</definedName>
    <definedName name="dd" localSheetId="7" hidden="1">{"'ตัวอย่าง'!$A$1:$O$21"}</definedName>
    <definedName name="dd" localSheetId="0" hidden="1">{"'UNIT COST'!$C$7:$L$14"}</definedName>
    <definedName name="dd" hidden="1">{"'ตัวอย่าง'!$A$1:$O$21"}</definedName>
    <definedName name="ddadsf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dads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dads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dd" localSheetId="7" hidden="1">{"index",#N/A,FALSE,"INDEX"}</definedName>
    <definedName name="ddd" localSheetId="19" hidden="1">{"'Sheet1'!$L$16"}</definedName>
    <definedName name="ddd" localSheetId="17" hidden="1">{"'Sheet1'!$L$16"}</definedName>
    <definedName name="ddd" localSheetId="16" hidden="1">{"'Sheet1'!$L$16"}</definedName>
    <definedName name="ddd" localSheetId="0" hidden="1">{"index",#N/A,FALSE,"INDEX"}</definedName>
    <definedName name="ddd" hidden="1">{"index",#N/A,FALSE,"INDEX"}</definedName>
    <definedName name="ddd_1" localSheetId="7" hidden="1">{"'Sheet1'!$L$16"}</definedName>
    <definedName name="ddd_1" hidden="1">{"'Sheet1'!$L$16"}</definedName>
    <definedName name="dddd" localSheetId="7" hidden="1">{"index",#N/A,FALSE,"INDEX"}</definedName>
    <definedName name="dddd" hidden="1">{"index",#N/A,FALSE,"INDEX"}</definedName>
    <definedName name="ddddd" localSheetId="7" hidden="1">{"Tages_D",#N/A,FALSE,"Tagesbericht";"Tages_PL",#N/A,FALSE,"Tagesbericht"}</definedName>
    <definedName name="ddddd" hidden="1">{"Tages_D",#N/A,FALSE,"Tagesbericht";"Tages_PL",#N/A,FALSE,"Tagesbericht"}</definedName>
    <definedName name="dddddd" localSheetId="7" hidden="1">Sales #REF!</definedName>
    <definedName name="dddddd" hidden="1">Sales #REF!</definedName>
    <definedName name="DDF" localSheetId="7" hidden="1">{#N/A,#N/A,FALSE,"CCTV"}</definedName>
    <definedName name="DDF" hidden="1">{#N/A,#N/A,FALSE,"CCTV"}</definedName>
    <definedName name="DDFD" localSheetId="7" hidden="1">{#N/A,#N/A,FALSE,"CCTV"}</definedName>
    <definedName name="DDFD" hidden="1">{#N/A,#N/A,FALSE,"CCTV"}</definedName>
    <definedName name="ddm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dm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dm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dsg" hidden="1">#REF!</definedName>
    <definedName name="Dealer" localSheetId="7" hidden="1">{"'Model'!$A$1:$N$53"}</definedName>
    <definedName name="Dealer" hidden="1">{"'Model'!$A$1:$N$53"}</definedName>
    <definedName name="deb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deb" hidden="1">{#N/A,#N/A,TRUE,"Data Elements-Staffing";#N/A,#N/A,TRUE,"Data Elements-Exp Driv &amp; Assump";#N/A,#N/A,TRUE,"Staffing Sheet";#N/A,#N/A,TRUE,"Income";#N/A,#N/A,TRUE,"Income Summary";#N/A,#N/A,TRUE,"Staffing Summary"}</definedName>
    <definedName name="Dec" hidden="1">#N/A</definedName>
    <definedName name="Deferred" localSheetId="7" hidden="1">{#N/A,#N/A,FALSE,"Gesamt";#N/A,#N/A,FALSE,"Ree KG";#N/A,#N/A,FALSE,"Ree Inter";#N/A,#N/A,FALSE,"BTM";#N/A,#N/A,FALSE,"GmbH";#N/A,#N/A,FALSE,"Sonstige"}</definedName>
    <definedName name="Deferred" hidden="1">{#N/A,#N/A,FALSE,"Gesamt";#N/A,#N/A,FALSE,"Ree KG";#N/A,#N/A,FALSE,"Ree Inter";#N/A,#N/A,FALSE,"BTM";#N/A,#N/A,FALSE,"GmbH";#N/A,#N/A,FALSE,"Sonstige"}</definedName>
    <definedName name="del" localSheetId="7" hidden="1">{"level1",#N/A,FALSE,"1_LEV";"LEVEL1",#N/A,FALSE,"1_LEV"}</definedName>
    <definedName name="del" localSheetId="0" hidden="1">{"level1",#N/A,FALSE,"1_LEV";"LEVEL1",#N/A,FALSE,"1_LEV"}</definedName>
    <definedName name="del" hidden="1">{"level1",#N/A,FALSE,"1_LEV";"LEVEL1",#N/A,FALSE,"1_LEV"}</definedName>
    <definedName name="Delfzijl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elfzij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elfzi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en" localSheetId="7" hidden="1">{"'TOTAL'!$A$1:$AG$20"}</definedName>
    <definedName name="den" localSheetId="0" hidden="1">{"'TOTAL'!$A$1:$AG$20"}</definedName>
    <definedName name="den" hidden="1">{"'TOTAL'!$A$1:$AG$20"}</definedName>
    <definedName name="DenDK" localSheetId="7" hidden="1">{"'Sheet1'!$L$16"}</definedName>
    <definedName name="DenDK" localSheetId="19" hidden="1">{"'Sheet1'!$L$16"}</definedName>
    <definedName name="DenDK" localSheetId="17" hidden="1">{"'Sheet1'!$L$16"}</definedName>
    <definedName name="DenDK" localSheetId="16" hidden="1">{"'Sheet1'!$L$16"}</definedName>
    <definedName name="DenDK" localSheetId="0" hidden="1">{"'Sheet1'!$L$16"}</definedName>
    <definedName name="DenDK" hidden="1">{"'Sheet1'!$L$16"}</definedName>
    <definedName name="DeptCode">#REF!</definedName>
    <definedName name="deryhrfm" localSheetId="7" hidden="1">{"'Sheet1'!$L$16"}</definedName>
    <definedName name="deryhrfm" localSheetId="19" hidden="1">{"'Sheet1'!$L$16"}</definedName>
    <definedName name="deryhrfm" localSheetId="17" hidden="1">{"'Sheet1'!$L$16"}</definedName>
    <definedName name="deryhrfm" localSheetId="16" hidden="1">{"'Sheet1'!$L$16"}</definedName>
    <definedName name="deryhrfm" localSheetId="0" hidden="1">{"'Sheet1'!$L$16"}</definedName>
    <definedName name="deryhrfm" hidden="1">{"'Sheet1'!$L$16"}</definedName>
    <definedName name="detail" localSheetId="7" hidden="1">{"index",#N/A,FALSE,"INDEX"}</definedName>
    <definedName name="detail" localSheetId="0" hidden="1">{"index",#N/A,FALSE,"INDEX"}</definedName>
    <definedName name="detail" hidden="1">{"index",#N/A,FALSE,"INDEX"}</definedName>
    <definedName name="devl" localSheetId="7" hidden="1">{"'Bidfailed'!$D$2:$AB$14","'Bidfailed'!$D$4:$AB$4"}</definedName>
    <definedName name="devl" hidden="1">{"'Bidfailed'!$D$2:$AB$14","'Bidfailed'!$D$4:$AB$4"}</definedName>
    <definedName name="DEW" localSheetId="7" hidden="1">{"'매출계획'!$D$2"}</definedName>
    <definedName name="DEW" hidden="1">{"'매출계획'!$D$2"}</definedName>
    <definedName name="DEWSLDW" localSheetId="7" hidden="1">{#N/A,#N/A,TRUE,"SUM";#N/A,#N/A,TRUE,"EE";#N/A,#N/A,TRUE,"AC";#N/A,#N/A,TRUE,"SN"}</definedName>
    <definedName name="DEWSLDW" hidden="1">{#N/A,#N/A,TRUE,"SUM";#N/A,#N/A,TRUE,"EE";#N/A,#N/A,TRUE,"AC";#N/A,#N/A,TRUE,"SN"}</definedName>
    <definedName name="df" hidden="1">#REF!</definedName>
    <definedName name="dfa" localSheetId="7" hidden="1">{"index",#N/A,FALSE,"INDEX"}</definedName>
    <definedName name="dfa" hidden="1">{"index",#N/A,FALSE,"INDEX"}</definedName>
    <definedName name="dfaf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a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afa" localSheetId="7" hidden="1">Main.SAPF4Help()</definedName>
    <definedName name="dfafa" hidden="1">Main.SAPF4Help()</definedName>
    <definedName name="dfasfsd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asfs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" localSheetId="7" hidden="1">{0,#N/A,FALSE,0}</definedName>
    <definedName name="dfd" hidden="1">{0,#N/A,FALSE,0}</definedName>
    <definedName name="dfdfadf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dfad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dfa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dfd" localSheetId="7" hidden="1">{"'Sheet1'!$L$16"}</definedName>
    <definedName name="dfdfd" hidden="1">{"'Sheet1'!$L$16"}</definedName>
    <definedName name="DFDFFD" localSheetId="7" hidden="1">{#N/A,#N/A,FALSE,"CCTV"}</definedName>
    <definedName name="DFDFFD" hidden="1">{#N/A,#N/A,FALSE,"CCTV"}</definedName>
    <definedName name="dfdhht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hh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s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sa" localSheetId="7" hidden="1">{"index",#N/A,FALSE,"INDEX"}</definedName>
    <definedName name="dfdsa" hidden="1">{"index",#N/A,FALSE,"INDEX"}</definedName>
    <definedName name="dfdsfsdfds" localSheetId="7" hidden="1">{"HK PR",#N/A,FALSE,"HK";"SUMMARY",#N/A,FALSE,"PAYROLL";"SUMMARY",#N/A,FALSE,"PAYROLL";"HK PR",#N/A,FALSE,"HK"}</definedName>
    <definedName name="dfdsfsdfds" localSheetId="19" hidden="1">{"HK PR",#N/A,FALSE,"HK";"SUMMARY",#N/A,FALSE,"PAYROLL";"SUMMARY",#N/A,FALSE,"PAYROLL";"HK PR",#N/A,FALSE,"HK"}</definedName>
    <definedName name="dfdsfsdfds" localSheetId="17" hidden="1">{"HK PR",#N/A,FALSE,"HK";"SUMMARY",#N/A,FALSE,"PAYROLL";"SUMMARY",#N/A,FALSE,"PAYROLL";"HK PR",#N/A,FALSE,"HK"}</definedName>
    <definedName name="dfdsfsdfds" localSheetId="16" hidden="1">{"HK PR",#N/A,FALSE,"HK";"SUMMARY",#N/A,FALSE,"PAYROLL";"SUMMARY",#N/A,FALSE,"PAYROLL";"HK PR",#N/A,FALSE,"HK"}</definedName>
    <definedName name="dfdsfsdfds" localSheetId="0" hidden="1">{"HK PR",#N/A,FALSE,"HK";"SUMMARY",#N/A,FALSE,"PAYROLL";"SUMMARY",#N/A,FALSE,"PAYROLL";"HK PR",#N/A,FALSE,"HK"}</definedName>
    <definedName name="dfdsfsdfds" hidden="1">{"HK PR",#N/A,FALSE,"HK";"SUMMARY",#N/A,FALSE,"PAYROLL";"SUMMARY",#N/A,FALSE,"PAYROLL";"HK PR",#N/A,FALSE,"HK"}</definedName>
    <definedName name="dffsdfds" localSheetId="7" hidden="1">{"lev2mon",#N/A,FALSE,"2_levmon"}</definedName>
    <definedName name="dffsdfds" hidden="1">{"lev2mon",#N/A,FALSE,"2_levmon"}</definedName>
    <definedName name="DFG" localSheetId="7" hidden="1">{"'매출계획'!$D$2"}</definedName>
    <definedName name="df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" hidden="1">{"'매출계획'!$D$2"}</definedName>
    <definedName name="dfgag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a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a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d" localSheetId="7" hidden="1">{"index",#N/A,FALSE,"INDEX"}</definedName>
    <definedName name="dfgd" hidden="1">{"index",#N/A,FALSE,"INDEX"}</definedName>
    <definedName name="DFGH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hj" localSheetId="7" hidden="1">{#N/A,#N/A,FALSE,"TL";#N/A,#N/A,FALSE,"KK";#N/A,#N/A,FALSE,"TS";#N/A,#N/A,FALSE,"KW";#N/A,#N/A,FALSE,"LP";#N/A,#N/A,FALSE,"DC"}</definedName>
    <definedName name="dfghj" hidden="1">{#N/A,#N/A,FALSE,"TL";#N/A,#N/A,FALSE,"KK";#N/A,#N/A,FALSE,"TS";#N/A,#N/A,FALSE,"KW";#N/A,#N/A,FALSE,"LP";#N/A,#N/A,FALSE,"DC"}</definedName>
    <definedName name="dfh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HADHA" localSheetId="7" hidden="1">{"'Sheet1'!$L$16"}</definedName>
    <definedName name="DFHADHA" hidden="1">{"'Sheet1'!$L$16"}</definedName>
    <definedName name="dfhkjdgkh" localSheetId="7" hidden="1">{#N/A,#N/A,FALSE,"CCTV"}</definedName>
    <definedName name="dfhkjdgkh" hidden="1">{#N/A,#N/A,FALSE,"CCTV"}</definedName>
    <definedName name="dfhseth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hset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hset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j" localSheetId="7" hidden="1">{#N/A,#N/A,FALSE,"CCTV"}</definedName>
    <definedName name="dfj" hidden="1">{#N/A,#N/A,FALSE,"CCTV"}</definedName>
    <definedName name="dfjdfj" localSheetId="7" hidden="1">{#N/A,#N/A,FALSE,"CCTV"}</definedName>
    <definedName name="dfjdfj" hidden="1">{#N/A,#N/A,FALSE,"CCTV"}</definedName>
    <definedName name="dfjdj" localSheetId="7" hidden="1">{#N/A,#N/A,FALSE,"CCTV"}</definedName>
    <definedName name="dfjdj" hidden="1">{#N/A,#N/A,FALSE,"CCTV"}</definedName>
    <definedName name="dfjdtj" localSheetId="7" hidden="1">{#N/A,#N/A,FALSE,"CCTV"}</definedName>
    <definedName name="dfjdtj" hidden="1">{#N/A,#N/A,FALSE,"CCTV"}</definedName>
    <definedName name="dfjdy" localSheetId="7" hidden="1">{#N/A,#N/A,FALSE,"CCTV"}</definedName>
    <definedName name="dfjdy" hidden="1">{#N/A,#N/A,FALSE,"CCTV"}</definedName>
    <definedName name="DFL" localSheetId="7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FL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FL_1" localSheetId="7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FL_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flgklörjeg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lgklörje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lgklörje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s" localSheetId="7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dfs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dfsa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fs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fsd" localSheetId="7" hidden="1">{"HK PR",#N/A,FALSE,"HK";"SUMMARY",#N/A,FALSE,"PAYROLL";"SUMMARY",#N/A,FALSE,"PAYROLL";"HK PR",#N/A,FALSE,"HK"}</definedName>
    <definedName name="dfsd" localSheetId="19" hidden="1">{"HK PR",#N/A,FALSE,"HK";"SUMMARY",#N/A,FALSE,"PAYROLL";"SUMMARY",#N/A,FALSE,"PAYROLL";"HK PR",#N/A,FALSE,"HK"}</definedName>
    <definedName name="dfsd" localSheetId="17" hidden="1">{"HK PR",#N/A,FALSE,"HK";"SUMMARY",#N/A,FALSE,"PAYROLL";"SUMMARY",#N/A,FALSE,"PAYROLL";"HK PR",#N/A,FALSE,"HK"}</definedName>
    <definedName name="dfsd" localSheetId="16" hidden="1">{"HK PR",#N/A,FALSE,"HK";"SUMMARY",#N/A,FALSE,"PAYROLL";"SUMMARY",#N/A,FALSE,"PAYROLL";"HK PR",#N/A,FALSE,"HK"}</definedName>
    <definedName name="dfsd" localSheetId="0" hidden="1">{"HK PR",#N/A,FALSE,"HK";"SUMMARY",#N/A,FALSE,"PAYROLL";"SUMMARY",#N/A,FALSE,"PAYROLL";"HK PR",#N/A,FALSE,"HK"}</definedName>
    <definedName name="dfsd" hidden="1">{"HK PR",#N/A,FALSE,"HK";"SUMMARY",#N/A,FALSE,"PAYROLL";"SUMMARY",#N/A,FALSE,"PAYROLL";"HK PR",#N/A,FALSE,"HK"}</definedName>
    <definedName name="dfsdf" localSheetId="7" hidden="1">{#N/A,#N/A,FALSE,"CCTV"}</definedName>
    <definedName name="dfsdf" hidden="1">{#N/A,#N/A,FALSE,"CCTV"}</definedName>
    <definedName name="dfsdfsdf" localSheetId="7" hidden="1">{"HK PR",#N/A,FALSE,"HK";"SUMMARY",#N/A,FALSE,"PAYROLL";"SUMMARY",#N/A,FALSE,"PAYROLL";"HK PR",#N/A,FALSE,"HK"}</definedName>
    <definedName name="dfsdfsdf" localSheetId="19" hidden="1">{"HK PR",#N/A,FALSE,"HK";"SUMMARY",#N/A,FALSE,"PAYROLL";"SUMMARY",#N/A,FALSE,"PAYROLL";"HK PR",#N/A,FALSE,"HK"}</definedName>
    <definedName name="dfsdfsdf" localSheetId="17" hidden="1">{"HK PR",#N/A,FALSE,"HK";"SUMMARY",#N/A,FALSE,"PAYROLL";"SUMMARY",#N/A,FALSE,"PAYROLL";"HK PR",#N/A,FALSE,"HK"}</definedName>
    <definedName name="dfsdfsdf" localSheetId="16" hidden="1">{"HK PR",#N/A,FALSE,"HK";"SUMMARY",#N/A,FALSE,"PAYROLL";"SUMMARY",#N/A,FALSE,"PAYROLL";"HK PR",#N/A,FALSE,"HK"}</definedName>
    <definedName name="dfsdfsdf" localSheetId="0" hidden="1">{"HK PR",#N/A,FALSE,"HK";"SUMMARY",#N/A,FALSE,"PAYROLL";"SUMMARY",#N/A,FALSE,"PAYROLL";"HK PR",#N/A,FALSE,"HK"}</definedName>
    <definedName name="dfsdfsdf" hidden="1">{"HK PR",#N/A,FALSE,"HK";"SUMMARY",#N/A,FALSE,"PAYROLL";"SUMMARY",#N/A,FALSE,"PAYROLL";"HK PR",#N/A,FALSE,"HK"}</definedName>
    <definedName name="dfsdsd" localSheetId="7" hidden="1">{"HK PR",#N/A,FALSE,"HK";"SUMMARY",#N/A,FALSE,"PAYROLL";"SUMMARY",#N/A,FALSE,"PAYROLL";"HK PR",#N/A,FALSE,"HK"}</definedName>
    <definedName name="dfsdsd" localSheetId="19" hidden="1">{"HK PR",#N/A,FALSE,"HK";"SUMMARY",#N/A,FALSE,"PAYROLL";"SUMMARY",#N/A,FALSE,"PAYROLL";"HK PR",#N/A,FALSE,"HK"}</definedName>
    <definedName name="dfsdsd" localSheetId="17" hidden="1">{"HK PR",#N/A,FALSE,"HK";"SUMMARY",#N/A,FALSE,"PAYROLL";"SUMMARY",#N/A,FALSE,"PAYROLL";"HK PR",#N/A,FALSE,"HK"}</definedName>
    <definedName name="dfsdsd" localSheetId="16" hidden="1">{"HK PR",#N/A,FALSE,"HK";"SUMMARY",#N/A,FALSE,"PAYROLL";"SUMMARY",#N/A,FALSE,"PAYROLL";"HK PR",#N/A,FALSE,"HK"}</definedName>
    <definedName name="dfsdsd" localSheetId="0" hidden="1">{"HK PR",#N/A,FALSE,"HK";"SUMMARY",#N/A,FALSE,"PAYROLL";"SUMMARY",#N/A,FALSE,"PAYROLL";"HK PR",#N/A,FALSE,"HK"}</definedName>
    <definedName name="dfsdsd" hidden="1">{"HK PR",#N/A,FALSE,"HK";"SUMMARY",#N/A,FALSE,"PAYROLL";"SUMMARY",#N/A,FALSE,"PAYROLL";"HK PR",#N/A,FALSE,"HK"}</definedName>
    <definedName name="dfsfg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fsfg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fsgds" localSheetId="7" hidden="1">{"cashflow",#N/A,FALSE,"CASHFLOW "}</definedName>
    <definedName name="dfsgds" hidden="1">{"cashflow",#N/A,FALSE,"CASHFLOW "}</definedName>
    <definedName name="dfwseygsegseges4t" hidden="1">#REF!</definedName>
    <definedName name="DGD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h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gd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gd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gesd" localSheetId="7" hidden="1">{"'Sheet1'!$L$16"}</definedName>
    <definedName name="dgesd" hidden="1">{"'Sheet1'!$L$16"}</definedName>
    <definedName name="DGFDGJEROYTMHTRH" localSheetId="7" hidden="1">{#N/A,#N/A,TRUE,"BT M200 da 10x20"}</definedName>
    <definedName name="DGFDGJEROYTMHTRH" localSheetId="19" hidden="1">{#N/A,#N/A,TRUE,"BT M200 da 10x20"}</definedName>
    <definedName name="DGFDGJEROYTMHTRH" localSheetId="17" hidden="1">{#N/A,#N/A,TRUE,"BT M200 da 10x20"}</definedName>
    <definedName name="DGFDGJEROYTMHTRH" localSheetId="16" hidden="1">{#N/A,#N/A,TRUE,"BT M200 da 10x20"}</definedName>
    <definedName name="DGFDGJEROYTMHTRH" localSheetId="0" hidden="1">{#N/A,#N/A,TRUE,"BT M200 da 10x20"}</definedName>
    <definedName name="DGFDGJEROYTMHTRH" hidden="1">{#N/A,#N/A,TRUE,"BT M200 da 10x20"}</definedName>
    <definedName name="dgfgjgj" localSheetId="7" hidden="1">{#N/A,#N/A,FALSE,"CCTV"}</definedName>
    <definedName name="dgfgjgj" hidden="1">{#N/A,#N/A,FALSE,"CCTV"}</definedName>
    <definedName name="DGH" localSheetId="7" hidden="1">{"'매출계획'!$D$2"}</definedName>
    <definedName name="DGH" hidden="1">{"'매출계획'!$D$2"}</definedName>
    <definedName name="dgsdg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gsd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gttry" localSheetId="7" hidden="1">{"revsale",#N/A,FALSE,"REV-ยุพดี"}</definedName>
    <definedName name="dgttry" hidden="1">{"revsale",#N/A,FALSE,"REV-ยุพดี"}</definedName>
    <definedName name="DHADHA" localSheetId="7" hidden="1">{#N/A,#N/A,FALSE,"CCTV"}</definedName>
    <definedName name="DHADHA" hidden="1">{#N/A,#N/A,FALSE,"CCTV"}</definedName>
    <definedName name="dhf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h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h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hfggfkw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hfggfkw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HG" localSheetId="7" hidden="1">{"'매출계획'!$D$2"}</definedName>
    <definedName name="DHG" hidden="1">{"'매출계획'!$D$2"}</definedName>
    <definedName name="Diag_DCF" localSheetId="7" hidden="1">{#N/A,#N/A,TRUE,"Cover sheet";#N/A,#N/A,TRUE,"INPUTS";#N/A,#N/A,TRUE,"OUTPUTS";#N/A,#N/A,TRUE,"VALUATION"}</definedName>
    <definedName name="Diag_DCF" hidden="1">{#N/A,#N/A,TRUE,"Cover sheet";#N/A,#N/A,TRUE,"INPUTS";#N/A,#N/A,TRUE,"OUTPUTS";#N/A,#N/A,TRUE,"VALUATION"}</definedName>
    <definedName name="Diag_min_max2" localSheetId="7" hidden="1">{#N/A,#N/A,TRUE,"Cover sheet";#N/A,#N/A,TRUE,"INPUTS";#N/A,#N/A,TRUE,"OUTPUTS";#N/A,#N/A,TRUE,"VALUATION"}</definedName>
    <definedName name="Diag_min_max2" hidden="1">{#N/A,#N/A,TRUE,"Cover sheet";#N/A,#N/A,TRUE,"INPUTS";#N/A,#N/A,TRUE,"OUTPUTS";#N/A,#N/A,TRUE,"VALUATION"}</definedName>
    <definedName name="dinhbien2021">#REF!</definedName>
    <definedName name="Discount" hidden="1">#REF!</definedName>
    <definedName name="display_area_2" hidden="1">#REF!</definedName>
    <definedName name="DivisionCode">#REF!</definedName>
    <definedName name="djdj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jd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jd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jt" localSheetId="7" hidden="1">{"'Sheet1'!$L$16"}</definedName>
    <definedName name="djt" localSheetId="19" hidden="1">{"'Sheet1'!$L$16"}</definedName>
    <definedName name="djt" localSheetId="17" hidden="1">{"'Sheet1'!$L$16"}</definedName>
    <definedName name="djt" localSheetId="16" hidden="1">{"'Sheet1'!$L$16"}</definedName>
    <definedName name="djt" localSheetId="0" hidden="1">{"'Sheet1'!$L$16"}</definedName>
    <definedName name="djt" hidden="1">{"'Sheet1'!$L$16"}</definedName>
    <definedName name="dkfgklefj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kfgklef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kfgklef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kfhbdjmnet" localSheetId="7" hidden="1">{"'Sheet1'!$L$16"}</definedName>
    <definedName name="dkfhbdjmnet" hidden="1">{"'Sheet1'!$L$16"}</definedName>
    <definedName name="dkflw" localSheetId="7" hidden="1">{#N/A,#N/A,FALSE,"Gesamt";#N/A,#N/A,FALSE,"Ree KG";#N/A,#N/A,FALSE,"Ree Inter";#N/A,#N/A,FALSE,"BTM";#N/A,#N/A,FALSE,"GmbH";#N/A,#N/A,FALSE,"Sonstige"}</definedName>
    <definedName name="dkflw" hidden="1">{#N/A,#N/A,FALSE,"Gesamt";#N/A,#N/A,FALSE,"Ree KG";#N/A,#N/A,FALSE,"Ree Inter";#N/A,#N/A,FALSE,"BTM";#N/A,#N/A,FALSE,"GmbH";#N/A,#N/A,FALSE,"Sonstige"}</definedName>
    <definedName name="dkjfklgj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kjfklg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kjfklg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mKH" hidden="1">OFFSET(#REF!,0,0,COUNTA(#REF!))</definedName>
    <definedName name="dmKHLoai" hidden="1">OFFSET(#REF!,0,0,COUNTA(#REF!))</definedName>
    <definedName name="dmMaKH" hidden="1">OFFSET(#REF!,0,0,COUNTA(#REF!))</definedName>
    <definedName name="dmMaVV" hidden="1">OFFSET(#REF!,0,0,COUNTA(#REF!))</definedName>
    <definedName name="dmObject" localSheetId="7" hidden="1">OFFSET(dmObj,0,0,COUNTA(dmObj))</definedName>
    <definedName name="dmObject" hidden="1">OFFSET(dmObj,0,0,COUNTA(dmObj))</definedName>
    <definedName name="dmTKObj" hidden="1">#REF!</definedName>
    <definedName name="DN" hidden="1">#REF!</definedName>
    <definedName name="DO" localSheetId="7" hidden="1">{"'Sheet1'!$L$16"}</definedName>
    <definedName name="DO" hidden="1">{"'Sheet1'!$L$16"}</definedName>
    <definedName name="doamEucaluptus" localSheetId="7" hidden="1">{"'Sheet1'!$L$16"}</definedName>
    <definedName name="doamEucaluptus" hidden="1">{"'Sheet1'!$L$16"}</definedName>
    <definedName name="doamEucalyptus1" localSheetId="7" hidden="1">{#N/A,#N/A,TRUE,"BT M200 da 10x20"}</definedName>
    <definedName name="doamEucalyptus1" hidden="1">{#N/A,#N/A,TRUE,"BT M200 da 10x20"}</definedName>
    <definedName name="Docs" hidden="1">"AS2DocumentBrowse"</definedName>
    <definedName name="DoCty">#REF!</definedName>
    <definedName name="DoDM">#REF!</definedName>
    <definedName name="dölgfklöejr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ölgfklöejr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ölgfklöej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oMD">#REF!</definedName>
    <definedName name="dow">#REF!</definedName>
    <definedName name="DPFLSDPFL" localSheetId="7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PFLSDPFL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PFLSDPFL_1" localSheetId="7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PFLSDPFL_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qw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q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qweqwer" localSheetId="7" hidden="1">{"'Sheet1'!$L$16"}</definedName>
    <definedName name="dqweqwer" hidden="1">{"'Sheet1'!$L$16"}</definedName>
    <definedName name="ds" localSheetId="7" hidden="1">{"cashflow",#N/A,FALSE,"CASHFLOW "}</definedName>
    <definedName name="ds" hidden="1">{"cashflow",#N/A,FALSE,"CASHFLOW "}</definedName>
    <definedName name="ds\" localSheetId="19" hidden="1">#REF!</definedName>
    <definedName name="ds\" hidden="1">#REF!</definedName>
    <definedName name="dsa" localSheetId="7" hidden="1">{"PRINT_EST",#N/A,FALSE,"ESTMON"}</definedName>
    <definedName name="dsa" hidden="1">{"PRINT_EST",#N/A,FALSE,"ESTMON"}</definedName>
    <definedName name="dsad" localSheetId="7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localSheetId="19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localSheetId="17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localSheetId="1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fds" localSheetId="7" hidden="1">{"hilight3",#N/A,FALSE,"HILIGHT3"}</definedName>
    <definedName name="dsafds" hidden="1">{"hilight3",#N/A,FALSE,"HILIGHT3"}</definedName>
    <definedName name="dsaffds" localSheetId="7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dsaffds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DSAFSA" localSheetId="7" hidden="1">{"lev2monbt",#N/A,FALSE,"2_levmonB-T"}</definedName>
    <definedName name="DSAFSA" hidden="1">{"lev2monbt",#N/A,FALSE,"2_levmonB-T"}</definedName>
    <definedName name="dsd" localSheetId="7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dsd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dsdasd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sdas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SDL" localSheetId="7" hidden="1">{"'Sheet1'!$L$16"}</definedName>
    <definedName name="DSDL" hidden="1">{"'Sheet1'!$L$16"}</definedName>
    <definedName name="dsds" localSheetId="7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19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17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16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0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f" localSheetId="7" hidden="1">{"revable",#N/A,FALSE,"REVABLE"}</definedName>
    <definedName name="dsf" hidden="1">{"revable",#N/A,FALSE,"REVABLE"}</definedName>
    <definedName name="dsfa" localSheetId="7" hidden="1">{"hilight1",#N/A,FALSE,"HILIGHT1"}</definedName>
    <definedName name="dsfa" hidden="1">{"hilight1",#N/A,FALSE,"HILIGHT1"}</definedName>
    <definedName name="dsfadfda" localSheetId="7" hidden="1">{"PRINT_EST",#N/A,FALSE,"ESTMON"}</definedName>
    <definedName name="dsfadfda" hidden="1">{"PRINT_EST",#N/A,FALSE,"ESTMON"}</definedName>
    <definedName name="dsfaf" localSheetId="7" hidden="1">{"revsale",#N/A,FALSE,"REV-ยุพดี"}</definedName>
    <definedName name="dsfaf" hidden="1">{"revsale",#N/A,FALSE,"REV-ยุพดี"}</definedName>
    <definedName name="DSFAR" localSheetId="7" hidden="1">{#N/A,#N/A,FALSE,"CCTV"}</definedName>
    <definedName name="DSFAR" hidden="1">{#N/A,#N/A,FALSE,"CCTV"}</definedName>
    <definedName name="dsfawe" localSheetId="7" hidden="1">{"hilight3",#N/A,FALSE,"HILIGHT3"}</definedName>
    <definedName name="dsfawe" hidden="1">{"hilight3",#N/A,FALSE,"HILIGHT3"}</definedName>
    <definedName name="dsfd" localSheetId="7" hidden="1">{"revable",#N/A,FALSE,"REVABLE"}</definedName>
    <definedName name="dsfd" hidden="1">{"revable",#N/A,FALSE,"REVABLE"}</definedName>
    <definedName name="dsfdas" localSheetId="7" hidden="1">{0,#N/A,FALSE,0}</definedName>
    <definedName name="dsfdas" hidden="1">{0,#N/A,FALSE,0}</definedName>
    <definedName name="dsffg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ff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ff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fghty" localSheetId="7" hidden="1">{"'Sheet1'!$L$16"}</definedName>
    <definedName name="dsfghty" hidden="1">{"'Sheet1'!$L$16"}</definedName>
    <definedName name="dsfkljsd" localSheetId="7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fkljsd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fkljsd_1" localSheetId="7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fkljsd_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fs" localSheetId="7" hidden="1">{"hilight3",#N/A,FALSE,"HILIGHT3"}</definedName>
    <definedName name="dsfs" hidden="1">{"hilight3",#N/A,FALSE,"HILIGHT3"}</definedName>
    <definedName name="dsg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gg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g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g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ggggggggggggggg" hidden="1">#REF!</definedName>
    <definedName name="dsgsdgsd" localSheetId="7" hidden="1">{#N/A,#N/A,FALSE,"5YRASSPl - consol'd";#N/A,#N/A,FALSE,"5YRASSPl - hotel";#N/A,#N/A,FALSE,"5YRASSPl - excl htl";#N/A,#N/A,FALSE,"VarReport";#N/A,#N/A,FALSE,"Sensitivity";#N/A,#N/A,FALSE,"House View ";#N/A,#N/A,FALSE,"KPI"}</definedName>
    <definedName name="dsgsdgsd" hidden="1">{#N/A,#N/A,FALSE,"5YRASSPl - consol'd";#N/A,#N/A,FALSE,"5YRASSPl - hotel";#N/A,#N/A,FALSE,"5YRASSPl - excl htl";#N/A,#N/A,FALSE,"VarReport";#N/A,#N/A,FALSE,"Sensitivity";#N/A,#N/A,FALSE,"House View ";#N/A,#N/A,FALSE,"KPI"}</definedName>
    <definedName name="dsgsdgsd_1" localSheetId="7" hidden="1">{#N/A,#N/A,FALSE,"5YRASSPl - consol'd";#N/A,#N/A,FALSE,"5YRASSPl - hotel";#N/A,#N/A,FALSE,"5YRASSPl - excl htl";#N/A,#N/A,FALSE,"VarReport";#N/A,#N/A,FALSE,"Sensitivity";#N/A,#N/A,FALSE,"House View ";#N/A,#N/A,FALSE,"KPI"}</definedName>
    <definedName name="dsgsdgsd_1" hidden="1">{#N/A,#N/A,FALSE,"5YRASSPl - consol'd";#N/A,#N/A,FALSE,"5YRASSPl - hotel";#N/A,#N/A,FALSE,"5YRASSPl - excl htl";#N/A,#N/A,FALSE,"VarReport";#N/A,#N/A,FALSE,"Sensitivity";#N/A,#N/A,FALSE,"House View ";#N/A,#N/A,FALSE,"KPI"}</definedName>
    <definedName name="DSJKLDE" localSheetId="7" hidden="1">{#N/A,#N/A,TRUE,"SUM";#N/A,#N/A,TRUE,"EE";#N/A,#N/A,TRUE,"AC";#N/A,#N/A,TRUE,"SN"}</definedName>
    <definedName name="DSJKLDE" hidden="1">{#N/A,#N/A,TRUE,"SUM";#N/A,#N/A,TRUE,"EE";#N/A,#N/A,TRUE,"AC";#N/A,#N/A,TRUE,"SN"}</definedName>
    <definedName name="dsovd" localSheetId="7" hidden="1">{"'Sheet1'!$L$16"}</definedName>
    <definedName name="dsovd" localSheetId="19" hidden="1">{"'Sheet1'!$L$16"}</definedName>
    <definedName name="dsovd" localSheetId="17" hidden="1">{"'Sheet1'!$L$16"}</definedName>
    <definedName name="dsovd" localSheetId="16" hidden="1">{"'Sheet1'!$L$16"}</definedName>
    <definedName name="dsovd" localSheetId="0" hidden="1">{"'Sheet1'!$L$16"}</definedName>
    <definedName name="dsovd" hidden="1">{"'Sheet1'!$L$16"}</definedName>
    <definedName name="dssa" localSheetId="7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dssa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dsxrgfz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xrgf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xrgf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T">#REF!</definedName>
    <definedName name="DTA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T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tctnd" localSheetId="7" hidden="1">{"'Sheet1'!$L$16"}</definedName>
    <definedName name="dtctnd" hidden="1">{"'Sheet1'!$L$16"}</definedName>
    <definedName name="DTI" localSheetId="7" hidden="1">{#N/A,#N/A,FALSE,"CCTV"}</definedName>
    <definedName name="DTI" hidden="1">{#N/A,#N/A,FALSE,"CCTV"}</definedName>
    <definedName name="dtrr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dtrr" hidden="1">{#N/A,#N/A,TRUE,"Data Elements-Staffing";#N/A,#N/A,TRUE,"Data Elements-Exp Driv &amp; Assump";#N/A,#N/A,TRUE,"Staffing Sheet";#N/A,#N/A,TRUE,"Income";#N/A,#N/A,TRUE,"Income Summary";#N/A,#N/A,TRUE,"Staffing Summary"}</definedName>
    <definedName name="DTYUDTUI" localSheetId="7" hidden="1">{#N/A,#N/A,FALSE,"CCTV"}</definedName>
    <definedName name="DTYUDTUI" hidden="1">{#N/A,#N/A,FALSE,"CCTV"}</definedName>
    <definedName name="DVB" localSheetId="7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VB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VB_1" localSheetId="7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VB_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WPRICE" localSheetId="19" hidden="1">#REF!</definedName>
    <definedName name="DWPRICE" localSheetId="17" hidden="1">#REF!</definedName>
    <definedName name="DWPRICE" localSheetId="16" hidden="1">#REF!</definedName>
    <definedName name="DWPRICE" localSheetId="0" hidden="1">#REF!</definedName>
    <definedName name="DWPRICE" hidden="1">#REF!</definedName>
    <definedName name="DXFTH" localSheetId="7" hidden="1">{"'매출계획'!$D$2"}</definedName>
    <definedName name="DXFTH" hidden="1">{"'매출계획'!$D$2"}</definedName>
    <definedName name="dxsa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xs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yrrrr" localSheetId="7" hidden="1">{#N/A,#N/A,FALSE,"Chung"}</definedName>
    <definedName name="dyrrrr" hidden="1">{#N/A,#N/A,FALSE,"Chung"}</definedName>
    <definedName name="DZHADH" localSheetId="7" hidden="1">{"'Sheet1'!$L$16"}</definedName>
    <definedName name="DZHADH" hidden="1">{"'Sheet1'!$L$16"}</definedName>
    <definedName name="e" localSheetId="7" hidden="1">{"'Sheet1'!$L$16"}</definedName>
    <definedName name="e" hidden="1">{"'Sheet1'!$L$16"}</definedName>
    <definedName name="e?rr" localSheetId="7" hidden="1">{#N/A,#N/A,FALSE,"Chi tiÆt"}</definedName>
    <definedName name="e?rr" hidden="1">{#N/A,#N/A,FALSE,"Chi tiÆt"}</definedName>
    <definedName name="e4t3t34t43" localSheetId="7" hidden="1">{#N/A,#N/A,FALSE,"Gesamt";#N/A,#N/A,FALSE,"Ree KG";#N/A,#N/A,FALSE,"Ree Inter";#N/A,#N/A,FALSE,"BTM";#N/A,#N/A,FALSE,"GmbH";#N/A,#N/A,FALSE,"Sonstige"}</definedName>
    <definedName name="e4t3t34t43" hidden="1">{#N/A,#N/A,FALSE,"Gesamt";#N/A,#N/A,FALSE,"Ree KG";#N/A,#N/A,FALSE,"Ree Inter";#N/A,#N/A,FALSE,"BTM";#N/A,#N/A,FALSE,"GmbH";#N/A,#N/A,FALSE,"Sonstige"}</definedName>
    <definedName name="ear" hidden="1">#REF!</definedName>
    <definedName name="EARF" localSheetId="7" hidden="1">{"'매출계획'!$D$2"}</definedName>
    <definedName name="EARF" hidden="1">{"'매출계획'!$D$2"}</definedName>
    <definedName name="EASRYG" localSheetId="7" hidden="1">{"'매출계획'!$D$2"}</definedName>
    <definedName name="EASRYG" hidden="1">{"'매출계획'!$D$2"}</definedName>
    <definedName name="edewr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dewr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dew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dqseqweqwe" hidden="1">#REF!</definedName>
    <definedName name="ee" localSheetId="7" hidden="1">{"fdsup://directions/FAT Viewer?action=UPDATE&amp;creator=factset&amp;DYN_ARGS=TRUE&amp;DOC_NAME=FAT:FQL_AUDITING_CLIENT_TEMPLATE.FAT&amp;display_string=Audit&amp;VAR:KEY=UZOZGRKXKL&amp;VAR:QUERY=RkZfRUJJVERBX09QRVIoQU5OLDAp&amp;WINDOW=FIRST_POPUP&amp;HEIGHT=450&amp;WIDTH=450&amp;START_MAXIMIZED=","FALSE&amp;VAR:CALENDAR=US&amp;VAR:SYMBOL=UTI&amp;VAR:INDEX=0"}</definedName>
    <definedName name="ee" hidden="1">{"fdsup://directions/FAT Viewer?action=UPDATE&amp;creator=factset&amp;DYN_ARGS=TRUE&amp;DOC_NAME=FAT:FQL_AUDITING_CLIENT_TEMPLATE.FAT&amp;display_string=Audit&amp;VAR:KEY=UZOZGRKXKL&amp;VAR:QUERY=RkZfRUJJVERBX09QRVIoQU5OLDAp&amp;WINDOW=FIRST_POPUP&amp;HEIGHT=450&amp;WIDTH=450&amp;START_MAXIMIZED=","FALSE&amp;VAR:CALENDAR=US&amp;VAR:SYMBOL=UTI&amp;VAR:INDEX=0"}</definedName>
    <definedName name="eee" localSheetId="7" hidden="1">{"revsale",#N/A,FALSE,"REV-ยุพดี"}</definedName>
    <definedName name="eee" localSheetId="0" hidden="1">{"revsale",#N/A,FALSE,"REV-ยุพดี"}</definedName>
    <definedName name="eee" hidden="1">{"revsale",#N/A,FALSE,"REV-ยุพดี"}</definedName>
    <definedName name="eee.exe" localSheetId="7" hidden="1">{#N/A,#N/A,FALSE,"Chi tiÆt"}</definedName>
    <definedName name="eee.exe" hidden="1">{#N/A,#N/A,FALSE,"Chi tiÆt"}</definedName>
    <definedName name="eeeeeeeeeee" localSheetId="7" hidden="1">{"'Feb 99'!$A$1:$G$30"}</definedName>
    <definedName name="eeeeeeeeeee" hidden="1">{"'Feb 99'!$A$1:$G$30"}</definedName>
    <definedName name="EEEEEEEEEEEEEEEEEE" localSheetId="7" hidden="1">{"'Feb 99'!$A$1:$G$30"}</definedName>
    <definedName name="EEEEEEEEEEEEEEEEEE" hidden="1">{"'Feb 99'!$A$1:$G$30"}</definedName>
    <definedName name="eeeeeeeeeeeeeeeeeee" localSheetId="7" hidden="1">{#VALUE!,#N/A,FALSE,0}</definedName>
    <definedName name="eeeeeeeeeeeeeeeeeee" hidden="1">{#VALUE!,#N/A,FALSE,0}</definedName>
    <definedName name="eeeetwrwrqR" hidden="1">#REF!</definedName>
    <definedName name="eer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F" localSheetId="7" hidden="1">{#N/A,#N/A,TRUE,"Cover sheet";#N/A,#N/A,TRUE,"DCF analysis";#N/A,#N/A,TRUE,"WACC calculation"}</definedName>
    <definedName name="EF" hidden="1">{#N/A,#N/A,TRUE,"Cover sheet";#N/A,#N/A,TRUE,"DCF analysis";#N/A,#N/A,TRUE,"WACC calculation"}</definedName>
    <definedName name="egew4gq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gew4g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gsf" localSheetId="7" hidden="1">{"'Sheet1'!$L$16"}</definedName>
    <definedName name="egsf" hidden="1">{"'Sheet1'!$L$16"}</definedName>
    <definedName name="egtewt4qetq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gtewt4qet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gtt" localSheetId="7" hidden="1">{#N/A,#N/A,FALSE,"Gesamt";#N/A,#N/A,FALSE,"Ree KG";#N/A,#N/A,FALSE,"Ree Inter";#N/A,#N/A,FALSE,"BTM";#N/A,#N/A,FALSE,"GmbH";#N/A,#N/A,FALSE,"Sonstige"}</definedName>
    <definedName name="egtt" hidden="1">{#N/A,#N/A,FALSE,"Gesamt";#N/A,#N/A,FALSE,"Ree KG";#N/A,#N/A,FALSE,"Ree Inter";#N/A,#N/A,FALSE,"BTM";#N/A,#N/A,FALSE,"GmbH";#N/A,#N/A,FALSE,"Sonstige"}</definedName>
    <definedName name="eoue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oue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oue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q" localSheetId="7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eq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eqeq" localSheetId="7" hidden="1">{"'Sheet1'!$L$16"}</definedName>
    <definedName name="eqeq" hidden="1">{"'Sheet1'!$L$16"}</definedName>
    <definedName name="eqeqe" hidden="1">#REF!</definedName>
    <definedName name="eqtwt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qtw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" localSheetId="7" hidden="1">{#N/A,#N/A,FALSE,"CCTV"}</definedName>
    <definedName name="ER" hidden="1">{#N/A,#N/A,FALSE,"CCTV"}</definedName>
    <definedName name="erjgioserut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rjgioseru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rjgioseru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RP">#REF!</definedName>
    <definedName name="erre" localSheetId="7" hidden="1">{"weichwaren",#N/A,FALSE,"Liste 1";"hartwaren",#N/A,FALSE,"Liste 1";"food",#N/A,FALSE,"Liste 1";"fleisch",#N/A,FALSE,"Liste 1"}</definedName>
    <definedName name="erre" hidden="1">{"weichwaren",#N/A,FALSE,"Liste 1";"hartwaren",#N/A,FALSE,"Liste 1";"food",#N/A,FALSE,"Liste 1";"fleisch",#N/A,FALSE,"Liste 1"}</definedName>
    <definedName name="errre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3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t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ert" hidden="1">{#N/A,#N/A,TRUE,"Data Elements-Staffing";#N/A,#N/A,TRUE,"Data Elements-Exp Driv &amp; Assump";#N/A,#N/A,TRUE,"Staffing Sheet";#N/A,#N/A,TRUE,"Income";#N/A,#N/A,TRUE,"Income Summary";#N/A,#N/A,TRUE,"Staffing Summary"}</definedName>
    <definedName name="ERTG" localSheetId="7" hidden="1">{"'매출계획'!$D$2"}</definedName>
    <definedName name="ERTG" hidden="1">{"'매출계획'!$D$2"}</definedName>
    <definedName name="ertt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ertt" hidden="1">{#N/A,#N/A,TRUE,"Data Elements-Staffing";#N/A,#N/A,TRUE,"Data Elements-Exp Driv &amp; Assump";#N/A,#N/A,TRUE,"Staffing Sheet";#N/A,#N/A,TRUE,"Income";#N/A,#N/A,TRUE,"Income Summary";#N/A,#N/A,TRUE,"Staffing Summary"}</definedName>
    <definedName name="erwerw" localSheetId="7" hidden="1">{"cashflow",#N/A,FALSE,"CASHFLOW "}</definedName>
    <definedName name="erwerw" hidden="1">{"cashflow",#N/A,FALSE,"CASHFLOW "}</definedName>
    <definedName name="eryasery" localSheetId="7" hidden="1">{#N/A,#N/A,FALSE,"CCTV"}</definedName>
    <definedName name="eryasery" hidden="1">{#N/A,#N/A,FALSE,"CCTV"}</definedName>
    <definedName name="eryer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ye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s" localSheetId="7" hidden="1">{"hilight1",#N/A,FALSE,"HILIGHT1"}</definedName>
    <definedName name="es" hidden="1">{"hilight1",#N/A,FALSE,"HILIGHT1"}</definedName>
    <definedName name="et4t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4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etteet" localSheetId="7" hidden="1">{#N/A,#N/A,FALSE,"Gesamt";#N/A,#N/A,FALSE,"Ree KG";#N/A,#N/A,FALSE,"Ree Inter";#N/A,#N/A,FALSE,"BTM";#N/A,#N/A,FALSE,"GmbH";#N/A,#N/A,FALSE,"Sonstige"}</definedName>
    <definedName name="etetteet" hidden="1">{#N/A,#N/A,FALSE,"Gesamt";#N/A,#N/A,FALSE,"Ree KG";#N/A,#N/A,FALSE,"Ree Inter";#N/A,#N/A,FALSE,"BTM";#N/A,#N/A,FALSE,"GmbH";#N/A,#N/A,FALSE,"Sonstige"}</definedName>
    <definedName name="etetteet_1" localSheetId="7" hidden="1">{#N/A,#N/A,FALSE,"Gesamt";#N/A,#N/A,FALSE,"Ree KG";#N/A,#N/A,FALSE,"Ree Inter";#N/A,#N/A,FALSE,"BTM";#N/A,#N/A,FALSE,"GmbH";#N/A,#N/A,FALSE,"Sonstige"}</definedName>
    <definedName name="etetteet_1" hidden="1">{#N/A,#N/A,FALSE,"Gesamt";#N/A,#N/A,FALSE,"Ree KG";#N/A,#N/A,FALSE,"Ree Inter";#N/A,#N/A,FALSE,"BTM";#N/A,#N/A,FALSE,"GmbH";#N/A,#N/A,FALSE,"Sonstige"}</definedName>
    <definedName name="etetteet_1_1" localSheetId="7" hidden="1">{#N/A,#N/A,FALSE,"Gesamt";#N/A,#N/A,FALSE,"Ree KG";#N/A,#N/A,FALSE,"Ree Inter";#N/A,#N/A,FALSE,"BTM";#N/A,#N/A,FALSE,"GmbH";#N/A,#N/A,FALSE,"Sonstige"}</definedName>
    <definedName name="etetteet_1_1" hidden="1">{#N/A,#N/A,FALSE,"Gesamt";#N/A,#N/A,FALSE,"Ree KG";#N/A,#N/A,FALSE,"Ree Inter";#N/A,#N/A,FALSE,"BTM";#N/A,#N/A,FALSE,"GmbH";#N/A,#N/A,FALSE,"Sonstige"}</definedName>
    <definedName name="etetteet_1_2" localSheetId="7" hidden="1">{#N/A,#N/A,FALSE,"Gesamt";#N/A,#N/A,FALSE,"Ree KG";#N/A,#N/A,FALSE,"Ree Inter";#N/A,#N/A,FALSE,"BTM";#N/A,#N/A,FALSE,"GmbH";#N/A,#N/A,FALSE,"Sonstige"}</definedName>
    <definedName name="etetteet_1_2" hidden="1">{#N/A,#N/A,FALSE,"Gesamt";#N/A,#N/A,FALSE,"Ree KG";#N/A,#N/A,FALSE,"Ree Inter";#N/A,#N/A,FALSE,"BTM";#N/A,#N/A,FALSE,"GmbH";#N/A,#N/A,FALSE,"Sonstige"}</definedName>
    <definedName name="etetteet_2" localSheetId="7" hidden="1">{#N/A,#N/A,FALSE,"Gesamt";#N/A,#N/A,FALSE,"Ree KG";#N/A,#N/A,FALSE,"Ree Inter";#N/A,#N/A,FALSE,"BTM";#N/A,#N/A,FALSE,"GmbH";#N/A,#N/A,FALSE,"Sonstige"}</definedName>
    <definedName name="etetteet_2" hidden="1">{#N/A,#N/A,FALSE,"Gesamt";#N/A,#N/A,FALSE,"Ree KG";#N/A,#N/A,FALSE,"Ree Inter";#N/A,#N/A,FALSE,"BTM";#N/A,#N/A,FALSE,"GmbH";#N/A,#N/A,FALSE,"Sonstige"}</definedName>
    <definedName name="etetteet_3" localSheetId="7" hidden="1">{#N/A,#N/A,FALSE,"Gesamt";#N/A,#N/A,FALSE,"Ree KG";#N/A,#N/A,FALSE,"Ree Inter";#N/A,#N/A,FALSE,"BTM";#N/A,#N/A,FALSE,"GmbH";#N/A,#N/A,FALSE,"Sonstige"}</definedName>
    <definedName name="etetteet_3" hidden="1">{#N/A,#N/A,FALSE,"Gesamt";#N/A,#N/A,FALSE,"Ree KG";#N/A,#N/A,FALSE,"Ree Inter";#N/A,#N/A,FALSE,"BTM";#N/A,#N/A,FALSE,"GmbH";#N/A,#N/A,FALSE,"Sonstige"}</definedName>
    <definedName name="etewtwt" localSheetId="7" hidden="1">{"'Sheet1'!$L$16"}</definedName>
    <definedName name="etewtwt" hidden="1">{"'Sheet1'!$L$16"}</definedName>
    <definedName name="etw4t4t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w4t4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wq3etw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wq3et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z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t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t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ưrr" localSheetId="7" hidden="1">{#N/A,#N/A,FALSE,"Chi tiÆt"}</definedName>
    <definedName name="eưrr" hidden="1">{#N/A,#N/A,FALSE,"Chi tiÆt"}</definedName>
    <definedName name="ev.Calculation" hidden="1">2</definedName>
    <definedName name="ev.Initialized" hidden="1">FALSE</definedName>
    <definedName name="EV__EVCOM_OPTIONS__" hidden="1">8</definedName>
    <definedName name="EV__EXPOPTIONS__" hidden="1">0</definedName>
    <definedName name="EV__LASTREFTIME__" hidden="1">39401.7965625</definedName>
    <definedName name="EV__MAXEXPCOLS__" hidden="1">100</definedName>
    <definedName name="EV__MAXEXPROWS__" hidden="1">1000</definedName>
    <definedName name="EV__MEMORYCVW__" hidden="1">0</definedName>
    <definedName name="EV__MEMORYCVW__BPC_REPORTS_DISCUSSION.XLS" hidden="1">"GLCONSO"</definedName>
    <definedName name="EV__MEMORYCVW__BPC_REPORTS_DISCUSSION.XLS_MEASURES" hidden="1">"YTD"</definedName>
    <definedName name="EV__MEMORYCVW__BPC_REPORTS_DISCUSSION.XLS_PC_ACCT" hidden="1">60009</definedName>
    <definedName name="EV__MEMORYCVW__BPC_REPORTS_DISCUSSION.XLS_PC_CATEGORY" hidden="1">"ACTUAL"</definedName>
    <definedName name="EV__MEMORYCVW__BPC_REPORTS_DISCUSSION.XLS_PC_CONSOSCOPE" hidden="1">"SGD"</definedName>
    <definedName name="EV__MEMORYCVW__BPC_REPORTS_DISCUSSION.XLS_PC_DATASRC" hidden="1">"50DSRC"</definedName>
    <definedName name="EV__MEMORYCVW__BPC_REPORTS_DISCUSSION.XLS_PC_ENTITY" hidden="1">"G1001"</definedName>
    <definedName name="EV__MEMORYCVW__BPC_REPORTS_DISCUSSION.XLS_PC_FLOW" hidden="1">"F99"</definedName>
    <definedName name="EV__MEMORYCVW__BPC_REPORTS_DISCUSSION.XLS_PC_FUNCTION" hidden="1">"ALLFATYPE"</definedName>
    <definedName name="EV__MEMORYCVW__BPC_REPORTS_DISCUSSION.XLS_PC_INTCO" hidden="1">"TOTALIC"</definedName>
    <definedName name="EV__MEMORYCVW__BPC_REPORTS_DISCUSSION.XLS_PC_PCA" hidden="1">"TOTALLPCA"</definedName>
    <definedName name="EV__MEMORYCVW__BPC_REPORTS_DISCUSSION.XLS_PC_TIME2" hidden="1">"2009.NOV"</definedName>
    <definedName name="EV__MEMORYCVW__CONSOL_REPORTS.XLS" hidden="1">"GLCONSO"</definedName>
    <definedName name="EV__MEMORYCVW__CONSOL_REPORTS.XLS_MEASURES" hidden="1">"YTD"</definedName>
    <definedName name="EV__MEMORYCVW__CONSOL_REPORTS.XLS_PC_ACCT" hidden="1">69099</definedName>
    <definedName name="EV__MEMORYCVW__CONSOL_REPORTS.XLS_PC_CATEGORY" hidden="1">"ACTUAL"</definedName>
    <definedName name="EV__MEMORYCVW__CONSOL_REPORTS.XLS_PC_CONSOSCOPE" hidden="1">"CG1203"</definedName>
    <definedName name="EV__MEMORYCVW__CONSOL_REPORTS.XLS_PC_DATASRC" hidden="1">"20ELIM"</definedName>
    <definedName name="EV__MEMORYCVW__CONSOL_REPORTS.XLS_PC_ENTITY" hidden="1">"G1001"</definedName>
    <definedName name="EV__MEMORYCVW__CONSOL_REPORTS.XLS_PC_FLOW" hidden="1">"F99"</definedName>
    <definedName name="EV__MEMORYCVW__CONSOL_REPORTS.XLS_PC_FUNCTION" hidden="1">"ALLFATYPE"</definedName>
    <definedName name="EV__MEMORYCVW__CONSOL_REPORTS.XLS_PC_INTCO" hidden="1">"TOTALIC"</definedName>
    <definedName name="EV__MEMORYCVW__CONSOL_REPORTS.XLS_PC_PCA" hidden="1">"PCAGCR"</definedName>
    <definedName name="EV__MEMORYCVW__CONSOL_REPORTS.XLS_PC_TIME2" hidden="1">"2009.NOV"</definedName>
    <definedName name="EV__MEMORYCVW__DATA_VALIDATION1" hidden="1">"GLCONSO"</definedName>
    <definedName name="EV__MEMORYCVW__DATA_VALIDATION1_MEASURES" hidden="1">"YTD"</definedName>
    <definedName name="EV__MEMORYCVW__DATA_VALIDATION1_PC_ACCT" hidden="1">13000</definedName>
    <definedName name="EV__MEMORYCVW__DATA_VALIDATION1_PC_CATEGORY" hidden="1">"ACTUAL"</definedName>
    <definedName name="EV__MEMORYCVW__DATA_VALIDATION1_PC_CONSOSCOPE" hidden="1">"CG1001"</definedName>
    <definedName name="EV__MEMORYCVW__DATA_VALIDATION1_PC_DATASRC" hidden="1">"50DSRC"</definedName>
    <definedName name="EV__MEMORYCVW__DATA_VALIDATION1_PC_ENTITY" hidden="1">"E1201"</definedName>
    <definedName name="EV__MEMORYCVW__DATA_VALIDATION1_PC_FLOW" hidden="1">"F99"</definedName>
    <definedName name="EV__MEMORYCVW__DATA_VALIDATION1_PC_FUNCTION" hidden="1">"ALLFATYPE"</definedName>
    <definedName name="EV__MEMORYCVW__DATA_VALIDATION1_PC_INTCO" hidden="1">"TOTALIC"</definedName>
    <definedName name="EV__MEMORYCVW__DATA_VALIDATION1_PC_PCA" hidden="1">"TOTALLPCA"</definedName>
    <definedName name="EV__MEMORYCVW__DATA_VALIDATION1_PC_TIME2" hidden="1">"2011.MAR"</definedName>
    <definedName name="EV__MEMORYCVW__IC_DIFFERENCE_PROOF_REPORT1" hidden="1">"GLCONSO"</definedName>
    <definedName name="EV__MEMORYCVW__IC_DIFFERENCE_PROOF_REPORT1.XLS" hidden="1">"GLCONSO"</definedName>
    <definedName name="EV__MEMORYCVW__IC_MATCHING_DETAILS.XLT" hidden="1">"GLCONSO"</definedName>
    <definedName name="EV__MEMORYCVW__IC_MATCHING_DETAILS.XLT_MEASURES" hidden="1">"YTD"</definedName>
    <definedName name="EV__MEMORYCVW__IC_MATCHING_DETAILS.XLT_PC_ACCT" hidden="1">89921</definedName>
    <definedName name="EV__MEMORYCVW__IC_MATCHING_DETAILS.XLT_PC_CATEGORY" hidden="1">"ACTUAL"</definedName>
    <definedName name="EV__MEMORYCVW__IC_MATCHING_DETAILS.XLT_PC_CONSOSCOPE" hidden="1">"SGD"</definedName>
    <definedName name="EV__MEMORYCVW__IC_MATCHING_DETAILS.XLT_PC_DATASRC" hidden="1">"50DSRC"</definedName>
    <definedName name="EV__MEMORYCVW__IC_MATCHING_DETAILS.XLT_PC_ENTITY" hidden="1">"E1103"</definedName>
    <definedName name="EV__MEMORYCVW__IC_MATCHING_DETAILS.XLT_PC_FLOW" hidden="1">"F99"</definedName>
    <definedName name="EV__MEMORYCVW__IC_MATCHING_DETAILS.XLT_PC_FUNCTION" hidden="1">"ALLFATYPE"</definedName>
    <definedName name="EV__MEMORYCVW__IC_MATCHING_DETAILS.XLT_PC_INTCO" hidden="1">"IC1101"</definedName>
    <definedName name="EV__MEMORYCVW__IC_MATCHING_DETAILS.XLT_PC_PCA" hidden="1">"TOTALLPCA"</definedName>
    <definedName name="EV__MEMORYCVW__IC_MATCHING_DETAILS.XLT_PC_TIME2" hidden="1">"2011.MAR"</definedName>
    <definedName name="EV__MEMORYCVW__POST_CONSOL_REPORTS.XLT" hidden="1">"GLCONSO"</definedName>
    <definedName name="EV__MEMORYCVW__POST_CONSOL_REPORTS.XLT_MEASURES" hidden="1">"YTD"</definedName>
    <definedName name="EV__MEMORYCVW__POST_CONSOL_REPORTS.XLT_PC_ACCT" hidden="1">24060</definedName>
    <definedName name="EV__MEMORYCVW__POST_CONSOL_REPORTS.XLT_PC_CATEGORY" hidden="1">"ACTUAL"</definedName>
    <definedName name="EV__MEMORYCVW__POST_CONSOL_REPORTS.XLT_PC_CONSOSCOPE" hidden="1">"CG1001"</definedName>
    <definedName name="EV__MEMORYCVW__POST_CONSOL_REPORTS.XLT_PC_DATASRC" hidden="1">"22ELIM"</definedName>
    <definedName name="EV__MEMORYCVW__POST_CONSOL_REPORTS.XLT_PC_ENTITY" hidden="1">"G1001"</definedName>
    <definedName name="EV__MEMORYCVW__POST_CONSOL_REPORTS.XLT_PC_FLOW" hidden="1">"F00"</definedName>
    <definedName name="EV__MEMORYCVW__POST_CONSOL_REPORTS.XLT_PC_FUNCTION" hidden="1">"ALLFATYPE"</definedName>
    <definedName name="EV__MEMORYCVW__POST_CONSOL_REPORTS.XLT_PC_INTCO" hidden="1">"IC1101"</definedName>
    <definedName name="EV__MEMORYCVW__POST_CONSOL_REPORTS.XLT_PC_PCA" hidden="1">"TOTALLPCA"</definedName>
    <definedName name="EV__MEMORYCVW__POST_CONSOL_REPORTS.XLT_PC_TIME2" hidden="1">"2010.MAR"</definedName>
    <definedName name="EV__MEMORYCVW__POST_CONSOL_REPORTS1" hidden="1">"GLCONSO"</definedName>
    <definedName name="EV__MEMORYCVW__POST_CONSOL_REPORTS1_MEASURES" hidden="1">"YTD"</definedName>
    <definedName name="EV__MEMORYCVW__POST_CONSOL_REPORTS1_PC_ACCT" hidden="1">89921</definedName>
    <definedName name="EV__MEMORYCVW__POST_CONSOL_REPORTS1_PC_CATEGORY" hidden="1">"ACTUAL"</definedName>
    <definedName name="EV__MEMORYCVW__POST_CONSOL_REPORTS1_PC_CONSOSCOPE" hidden="1">"CG1001"</definedName>
    <definedName name="EV__MEMORYCVW__POST_CONSOL_REPORTS1_PC_DATASRC" hidden="1">"50DSRC"</definedName>
    <definedName name="EV__MEMORYCVW__POST_CONSOL_REPORTS1_PC_ENTITY" hidden="1">"G1001"</definedName>
    <definedName name="EV__MEMORYCVW__POST_CONSOL_REPORTS1_PC_FLOW" hidden="1">"F99"</definedName>
    <definedName name="EV__MEMORYCVW__POST_CONSOL_REPORTS1_PC_FUNCTION" hidden="1">"ALLFATYPE"</definedName>
    <definedName name="EV__MEMORYCVW__POST_CONSOL_REPORTS1_PC_INTCO" hidden="1">"TOTALIC"</definedName>
    <definedName name="EV__MEMORYCVW__POST_CONSOL_REPORTS1_PC_PCA" hidden="1">"TOTALLPCA"</definedName>
    <definedName name="EV__MEMORYCVW__POST_CONSOL_REPORTS1_PC_TIME2" hidden="1">"2011.MAR"</definedName>
    <definedName name="EV__MEMORYCVW__POST_CONSOL_REPORTS2" hidden="1">"GLCONSO"</definedName>
    <definedName name="EV__MEMORYCVW__POST_CONSOL_REPORTS2_MEASURES" hidden="1">"YTD"</definedName>
    <definedName name="EV__MEMORYCVW__POST_CONSOL_REPORTS2_PC_ACCT" hidden="1">11000</definedName>
    <definedName name="EV__MEMORYCVW__POST_CONSOL_REPORTS2_PC_CATEGORY" hidden="1">"ACTUAL"</definedName>
    <definedName name="EV__MEMORYCVW__POST_CONSOL_REPORTS2_PC_CONSOSCOPE" hidden="1">"SGD"</definedName>
    <definedName name="EV__MEMORYCVW__POST_CONSOL_REPORTS2_PC_DATASRC" hidden="1">"50DSRC"</definedName>
    <definedName name="EV__MEMORYCVW__POST_CONSOL_REPORTS2_PC_ENTITY" hidden="1">"G1001"</definedName>
    <definedName name="EV__MEMORYCVW__POST_CONSOL_REPORTS2_PC_FLOW" hidden="1">"ALLF"</definedName>
    <definedName name="EV__MEMORYCVW__POST_CONSOL_REPORTS2_PC_FUNCTION" hidden="1">"ALLFATYPE"</definedName>
    <definedName name="EV__MEMORYCVW__POST_CONSOL_REPORTS2_PC_INTCO" hidden="1">"IC1214"</definedName>
    <definedName name="EV__MEMORYCVW__POST_CONSOL_REPORTS2_PC_PCA" hidden="1">"TOTALLPCA"</definedName>
    <definedName name="EV__MEMORYCVW__POST_CONSOL_REPORTS2_PC_TIME2" hidden="1">"2010.JUN"</definedName>
    <definedName name="EV__MEMORYCVW__PROOF_REPORT1" hidden="1">"GLCONSO"</definedName>
    <definedName name="EV__MEMORYCVW__PROOF_REPORT1.XLS" hidden="1">"GLCONSO"</definedName>
    <definedName name="EV__MEMORYCVW__PROOF_REPORT2" hidden="1">"GLCONSO"</definedName>
    <definedName name="EV__MEMORYCVW__PROOF_REPORT2.XLS" hidden="1">"GLCONSO"</definedName>
    <definedName name="EV__MEMORYCVW__R5_GROUP_EXPENSE1" hidden="1">"GLCONSO"</definedName>
    <definedName name="EV__WBEVMODE__" hidden="1">0</definedName>
    <definedName name="EV__WBREFOPTIONS__" hidden="1">134217734</definedName>
    <definedName name="EV__WBVERSION__" hidden="1">0</definedName>
    <definedName name="EV__WSINFO__" hidden="1">"SURBBPC"</definedName>
    <definedName name="EVOLUTION_DES_ROI" localSheetId="7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19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17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1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w" localSheetId="7" hidden="1">{"revable",#N/A,FALSE,"REVABLE"}</definedName>
    <definedName name="ew" hidden="1">{"revable",#N/A,FALSE,"REVABLE"}</definedName>
    <definedName name="EWADAGDDS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EWADAGDD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ewde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d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e" localSheetId="7" hidden="1">{"'ตัวอย่าง'!$A$1:$O$21"}</definedName>
    <definedName name="ewe" localSheetId="0" hidden="1">{"'ตัวอย่าง'!$A$1:$O$21"}</definedName>
    <definedName name="ewe" hidden="1">{"'ตัวอย่าง'!$A$1:$O$21"}</definedName>
    <definedName name="eweqwe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eqw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etwq" localSheetId="7" hidden="1">{"'Sheet1'!$L$16"}</definedName>
    <definedName name="ewetwq" hidden="1">{"'Sheet1'!$L$16"}</definedName>
    <definedName name="ewtqw3t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tqw3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xactAddinConnection" hidden="1">"001"</definedName>
    <definedName name="ExactAddinConnection.001" hidden="1">"SO-W2K-PRO;005;jank;1"</definedName>
    <definedName name="ExactAddinConnection.002" hidden="1">"CPNT01;003;mengtalekk;1"</definedName>
    <definedName name="ExactAddinConnection.003" hidden="1">"CPNT01;006;mengtalekk;1"</definedName>
    <definedName name="ExactAddinConnection.006" hidden="1">"APPSVR;006;SGN.NTKHANH;1"</definedName>
    <definedName name="ExactAddinConnection.034" hidden="1">"NOIVU;034;gl4;1"</definedName>
    <definedName name="ExactAddinConnection.100" hidden="1">"NGOM19645-2;175;Administrator;1"</definedName>
    <definedName name="ExactAddinConnection.105" hidden="1">"(local);105;linh.tran;0"</definedName>
    <definedName name="ExactAddinConnection.175" hidden="1">"NGOM19645-2;175;Administrator;1"</definedName>
    <definedName name="ExactAddinConnection.200" hidden="1">"MAYCHU2;200;yen;0"</definedName>
    <definedName name="ExactAddinConnection.222" hidden="1">"MINH183590-1;710;Minh183590;1"</definedName>
    <definedName name="ExactAddinConnection.400" hidden="1">"192.168.100.222;401;camtu;1"</definedName>
    <definedName name="ExactAddinConnection.567" hidden="1">"NGO196613-1;567;Tuan;1"</definedName>
    <definedName name="ExactAddinConnection.692" hidden="1">"MINH183590-1;710;Minh183590;1"</definedName>
    <definedName name="ExactAddinConnection.710" hidden="1">"KT_SERVER;710;van2;0"</definedName>
    <definedName name="ExactAddinConnection.857" hidden="1">"HSERVER;857;pc_01;1"</definedName>
    <definedName name="ExactAddinConnection.889" hidden="1">"NGOM19645-1;889;VAIO;1"</definedName>
    <definedName name="ExactAddinReports" hidden="1">1</definedName>
    <definedName name="Excise">#REF!</definedName>
    <definedName name="Expectations">#REF!</definedName>
    <definedName name="Expenses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xpense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XPORT_รายหน่วยงาน" localSheetId="7" hidden="1">{"'ตัวอย่าง'!$A$1:$O$21"}</definedName>
    <definedName name="EXPORT_รายหน่วยงาน" localSheetId="0" hidden="1">{"'ตัวอย่าง'!$A$1:$O$21"}</definedName>
    <definedName name="EXPORT_รายหน่วยงาน" hidden="1">{"'ตัวอย่าง'!$A$1:$O$21"}</definedName>
    <definedName name="EXR" localSheetId="22">#REF!</definedName>
    <definedName name="EXR">#REF!</definedName>
    <definedName name="EY" localSheetId="7" hidden="1">{"'Feb 99'!$A$1:$G$30"}</definedName>
    <definedName name="EY" hidden="1">{"'Feb 99'!$A$1:$G$30"}</definedName>
    <definedName name="eyteyt" localSheetId="7" hidden="1">{#N/A,#N/A,FALSE,"CCTV"}</definedName>
    <definedName name="eyteyt" hidden="1">{#N/A,#N/A,FALSE,"CCTV"}</definedName>
    <definedName name="eytre" localSheetId="7" hidden="1">{#N/A,#N/A,FALSE,"CCTV"}</definedName>
    <definedName name="eytre" hidden="1">{#N/A,#N/A,FALSE,"CCTV"}</definedName>
    <definedName name="F" localSheetId="7" hidden="1">{#N/A,#N/A,FALSE,"Aging Summary";#N/A,#N/A,FALSE,"Ratio Analysis";#N/A,#N/A,FALSE,"Test 120 Day Accts";#N/A,#N/A,FALSE,"Tickmarks"}</definedName>
    <definedName name="F" hidden="1">{#N/A,#N/A,FALSE,"Aging Summary";#N/A,#N/A,FALSE,"Ratio Analysis";#N/A,#N/A,FALSE,"Test 120 Day Accts";#N/A,#N/A,FALSE,"Tickmarks"}</definedName>
    <definedName name="F." localSheetId="7" hidden="1">Stat Key #REF!</definedName>
    <definedName name="f." localSheetId="0" hidden="1">{"'ตัวอย่าง'!$A$1:$O$21"}</definedName>
    <definedName name="F." hidden="1">Stat Key #REF!</definedName>
    <definedName name="F6A" localSheetId="7" hidden="1">{"'Sheet1'!$L$16"}</definedName>
    <definedName name="F6A" hidden="1">{"'Sheet1'!$L$16"}</definedName>
    <definedName name="F6B" localSheetId="7" hidden="1">{"'Sheet1'!$L$16"}</definedName>
    <definedName name="F6B" hidden="1">{"'Sheet1'!$L$16"}</definedName>
    <definedName name="fabr" localSheetId="7" hidden="1">{"'Bidfailed'!$D$2:$AB$14","'Bidfailed'!$D$4:$AB$4"}</definedName>
    <definedName name="fabr" hidden="1">{"'Bidfailed'!$D$2:$AB$14","'Bidfailed'!$D$4:$AB$4"}</definedName>
    <definedName name="FACTORY" localSheetId="7" hidden="1">{#N/A,#N/A,TRUE,"SUM";#N/A,#N/A,TRUE,"EE";#N/A,#N/A,TRUE,"AC";#N/A,#N/A,TRUE,"SN"}</definedName>
    <definedName name="FACTORY" hidden="1">{#N/A,#N/A,TRUE,"SUM";#N/A,#N/A,TRUE,"EE";#N/A,#N/A,TRUE,"AC";#N/A,#N/A,TRUE,"SN"}</definedName>
    <definedName name="FADSF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ADS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ADS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aeqwqa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faeqwqa" hidden="1">{#N/A,#N/A,TRUE,"Data Elements-Staffing";#N/A,#N/A,TRUE,"Data Elements-Exp Driv &amp; Assump";#N/A,#N/A,TRUE,"Staffing Sheet";#N/A,#N/A,TRUE,"Income";#N/A,#N/A,TRUE,"Income Summary";#N/A,#N/A,TRUE,"Staffing Summary"}</definedName>
    <definedName name="fagsgkgdyhg" localSheetId="7" hidden="1">{"'Sheet1'!$L$16"}</definedName>
    <definedName name="fagsgkgdyhg" hidden="1">{"'Sheet1'!$L$16"}</definedName>
    <definedName name="fas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a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asfs" localSheetId="7" hidden="1">{#N/A,#N/A,FALSE,"CCTV"}</definedName>
    <definedName name="fasfs" hidden="1">{#N/A,#N/A,FALSE,"CCTV"}</definedName>
    <definedName name="fbj" localSheetId="7" hidden="1">{#N/A,#N/A,FALSE,"CCTV"}</definedName>
    <definedName name="fbj" hidden="1">{#N/A,#N/A,FALSE,"CCTV"}</definedName>
    <definedName name="fcd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c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Code" localSheetId="19" hidden="1">#REF!</definedName>
    <definedName name="FCode" hidden="1">#REF!</definedName>
    <definedName name="fd" localSheetId="7" hidden="1">{0,#N/A,FALSE,0}</definedName>
    <definedName name="fd" hidden="1">{0,#N/A,FALSE,0}</definedName>
    <definedName name="fdasfds" localSheetId="7" hidden="1">{#N/A,#N/A,TRUE,"Cover sheet";#N/A,#N/A,TRUE,"INPUTS";#N/A,#N/A,TRUE,"OUTPUTS";#N/A,#N/A,TRUE,"VALUATION"}</definedName>
    <definedName name="fdasfds" hidden="1">{#N/A,#N/A,TRUE,"Cover sheet";#N/A,#N/A,TRUE,"INPUTS";#N/A,#N/A,TRUE,"OUTPUTS";#N/A,#N/A,TRUE,"VALUATION"}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dfhdfhdgh" localSheetId="7" hidden="1">{#N/A,#N/A,FALSE,"CCTV"}</definedName>
    <definedName name="fddfhdfhdgh" hidden="1">{#N/A,#N/A,FALSE,"CCTV"}</definedName>
    <definedName name="fddssd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ddss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df" localSheetId="7" hidden="1">{#N/A,#N/A,FALSE,"CCTV"}</definedName>
    <definedName name="fdf" hidden="1">{#N/A,#N/A,FALSE,"CCTV"}</definedName>
    <definedName name="fdfdf" localSheetId="7" hidden="1">{"HK PR",#N/A,FALSE,"HK";"SUMMARY",#N/A,FALSE,"PAYROLL";"SUMMARY",#N/A,FALSE,"PAYROLL";"HK PR",#N/A,FALSE,"HK"}</definedName>
    <definedName name="fdfdf" localSheetId="19" hidden="1">{"HK PR",#N/A,FALSE,"HK";"SUMMARY",#N/A,FALSE,"PAYROLL";"SUMMARY",#N/A,FALSE,"PAYROLL";"HK PR",#N/A,FALSE,"HK"}</definedName>
    <definedName name="fdfdf" localSheetId="17" hidden="1">{"HK PR",#N/A,FALSE,"HK";"SUMMARY",#N/A,FALSE,"PAYROLL";"SUMMARY",#N/A,FALSE,"PAYROLL";"HK PR",#N/A,FALSE,"HK"}</definedName>
    <definedName name="fdfdf" localSheetId="16" hidden="1">{"HK PR",#N/A,FALSE,"HK";"SUMMARY",#N/A,FALSE,"PAYROLL";"SUMMARY",#N/A,FALSE,"PAYROLL";"HK PR",#N/A,FALSE,"HK"}</definedName>
    <definedName name="fdfdf" localSheetId="0" hidden="1">{"HK PR",#N/A,FALSE,"HK";"SUMMARY",#N/A,FALSE,"PAYROLL";"SUMMARY",#N/A,FALSE,"PAYROLL";"HK PR",#N/A,FALSE,"HK"}</definedName>
    <definedName name="fdfdf" hidden="1">{"HK PR",#N/A,FALSE,"HK";"SUMMARY",#N/A,FALSE,"PAYROLL";"SUMMARY",#N/A,FALSE,"PAYROLL";"HK PR",#N/A,FALSE,"HK"}</definedName>
    <definedName name="fdg">#REF!</definedName>
    <definedName name="fdgjfg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dgjf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ds" localSheetId="7" hidden="1">{"cashflow",#N/A,FALSE,"CASHFLOW "}</definedName>
    <definedName name="fds" hidden="1">{"cashflow",#N/A,FALSE,"CASHFLOW "}</definedName>
    <definedName name="fdsaf" localSheetId="7" hidden="1">{#N/A,#N/A,TRUE,"Cover sheet";#N/A,#N/A,TRUE,"INPUTS";#N/A,#N/A,TRUE,"OUTPUTS";#N/A,#N/A,TRUE,"VALUATION"}</definedName>
    <definedName name="fdsaf" hidden="1">{#N/A,#N/A,TRUE,"Cover sheet";#N/A,#N/A,TRUE,"INPUTS";#N/A,#N/A,TRUE,"OUTPUTS";#N/A,#N/A,TRUE,"VALUATION"}</definedName>
    <definedName name="FDSFASDF" localSheetId="7" hidden="1">{#N/A,#N/A,FALSE,"CCTV"}</definedName>
    <definedName name="FDSFASDF" hidden="1">{#N/A,#N/A,FALSE,"CCTV"}</definedName>
    <definedName name="FDTYIDTIY" localSheetId="7" hidden="1">{#N/A,#N/A,FALSE,"CCTV"}</definedName>
    <definedName name="FDTYIDTIY" hidden="1">{#N/A,#N/A,FALSE,"CCTV"}</definedName>
    <definedName name="fdvjsidf" localSheetId="7" hidden="1">{"'Sheet1'!$L$16"}</definedName>
    <definedName name="fdvjsidf" hidden="1">{"'Sheet1'!$L$16"}</definedName>
    <definedName name="fe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edfefwe3rwefef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edfefwe3rwefe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eineer" localSheetId="7" hidden="1">{"fleisch",#N/A,FALSE,"WG HK";"food",#N/A,FALSE,"WG HK";"hartwaren",#N/A,FALSE,"WG HK";"weichwaren",#N/A,FALSE,"WG HK"}</definedName>
    <definedName name="feineer" hidden="1">{"fleisch",#N/A,FALSE,"WG HK";"food",#N/A,FALSE,"WG HK";"hartwaren",#N/A,FALSE,"WG HK";"weichwaren",#N/A,FALSE,"WG HK"}</definedName>
    <definedName name="feuille" localSheetId="7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" localSheetId="7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_1" localSheetId="7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_1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_2" localSheetId="7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_2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2" localSheetId="7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2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3" localSheetId="7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3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f" localSheetId="7" hidden="1">{"'ตัวอย่าง'!$A$1:$O$21"}</definedName>
    <definedName name="ff" localSheetId="0" hidden="1">{"'照明目录'!$A$1:$H$31"}</definedName>
    <definedName name="ff" hidden="1">{"'ตัวอย่าง'!$A$1:$O$21"}</definedName>
    <definedName name="ffdgg" localSheetId="7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ffdgg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ffe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" localSheetId="7" hidden="1">{"'매출계획'!$D$2"}</definedName>
    <definedName name="fff" hidden="1">{"'매출계획'!$D$2"}</definedName>
    <definedName name="fff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1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1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3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f" localSheetId="7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localSheetId="0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d" localSheetId="7" hidden="1">{#N/A,#N/A,TRUE,"SUM";#N/A,#N/A,TRUE,"EE";#N/A,#N/A,TRUE,"AC";#N/A,#N/A,TRUE,"SN"}</definedName>
    <definedName name="ffffd" hidden="1">{#N/A,#N/A,TRUE,"SUM";#N/A,#N/A,TRUE,"EE";#N/A,#N/A,TRUE,"AC";#N/A,#N/A,TRUE,"SN"}</definedName>
    <definedName name="ffffff" localSheetId="7" hidden="1">{#N/A,#N/A,FALSE,"CCTV"}</definedName>
    <definedName name="ffffff" hidden="1">{#N/A,#N/A,FALSE,"CCTV"}</definedName>
    <definedName name="fffffffffffff" localSheetId="7" hidden="1">Cost #REF!</definedName>
    <definedName name="fffffffffffff" hidden="1">Cost #REF!</definedName>
    <definedName name="fg" localSheetId="7" hidden="1">{"'Sheet1'!$L$16"}</definedName>
    <definedName name="fg" hidden="1">{"'Sheet1'!$L$16"}</definedName>
    <definedName name="fgafg" localSheetId="19" hidden="1">#REF!</definedName>
    <definedName name="fgafg" hidden="1">#REF!</definedName>
    <definedName name="fgdf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fgdf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fgdfgdr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dfgd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dtrff" localSheetId="7" hidden="1">{#N/A,#N/A,FALSE,"Admin";#N/A,#N/A,FALSE,"Other"}</definedName>
    <definedName name="fgdtrff" hidden="1">{#N/A,#N/A,FALSE,"Admin";#N/A,#N/A,FALSE,"Other"}</definedName>
    <definedName name="FGF" localSheetId="7" hidden="1">{#N/A,#N/A,FALSE,"CCTV"}</definedName>
    <definedName name="FGF" hidden="1">{#N/A,#N/A,FALSE,"CCTV"}</definedName>
    <definedName name="fgfgfgfg" localSheetId="19" hidden="1">#REF!</definedName>
    <definedName name="fgfgfgfg" hidden="1">#REF!</definedName>
    <definedName name="fggdfg" localSheetId="7" hidden="1">{"HK PR",#N/A,FALSE,"HK";"SUMMARY",#N/A,FALSE,"PAYROLL";"SUMMARY",#N/A,FALSE,"PAYROLL";"HK PR",#N/A,FALSE,"HK"}</definedName>
    <definedName name="fggdfg" localSheetId="19" hidden="1">{"HK PR",#N/A,FALSE,"HK";"SUMMARY",#N/A,FALSE,"PAYROLL";"SUMMARY",#N/A,FALSE,"PAYROLL";"HK PR",#N/A,FALSE,"HK"}</definedName>
    <definedName name="fggdfg" localSheetId="17" hidden="1">{"HK PR",#N/A,FALSE,"HK";"SUMMARY",#N/A,FALSE,"PAYROLL";"SUMMARY",#N/A,FALSE,"PAYROLL";"HK PR",#N/A,FALSE,"HK"}</definedName>
    <definedName name="fggdfg" localSheetId="16" hidden="1">{"HK PR",#N/A,FALSE,"HK";"SUMMARY",#N/A,FALSE,"PAYROLL";"SUMMARY",#N/A,FALSE,"PAYROLL";"HK PR",#N/A,FALSE,"HK"}</definedName>
    <definedName name="fggdfg" localSheetId="0" hidden="1">{"HK PR",#N/A,FALSE,"HK";"SUMMARY",#N/A,FALSE,"PAYROLL";"SUMMARY",#N/A,FALSE,"PAYROLL";"HK PR",#N/A,FALSE,"HK"}</definedName>
    <definedName name="fggdfg" hidden="1">{"HK PR",#N/A,FALSE,"HK";"SUMMARY",#N/A,FALSE,"PAYROLL";"SUMMARY",#N/A,FALSE,"PAYROLL";"HK PR",#N/A,FALSE,"HK"}</definedName>
    <definedName name="FGGHJ" localSheetId="7" hidden="1">{#N/A,#N/A,FALSE,"CCTV"}</definedName>
    <definedName name="FGGHJ" hidden="1">{#N/A,#N/A,FALSE,"CCTV"}</definedName>
    <definedName name="fggjdfgj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gjdfg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gjdfg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GTF" localSheetId="7" hidden="1">{#N/A,#N/A,FALSE,"Aging Summary";#N/A,#N/A,FALSE,"Ratio Analysis";#N/A,#N/A,FALSE,"Test 120 Day Accts";#N/A,#N/A,FALSE,"Tickmarks"}</definedName>
    <definedName name="FGGTF" hidden="1">{#N/A,#N/A,FALSE,"Aging Summary";#N/A,#N/A,FALSE,"Ratio Analysis";#N/A,#N/A,FALSE,"Test 120 Day Accts";#N/A,#N/A,FALSE,"Tickmarks"}</definedName>
    <definedName name="fgh" localSheetId="7" hidden="1">{"'매출계획'!$D$2"}</definedName>
    <definedName name="fg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h" hidden="1">{"'매출계획'!$D$2"}</definedName>
    <definedName name="FGHD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HD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HD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hdgh" localSheetId="7" hidden="1">{#N/A,#N/A,FALSE,"CCTV"}</definedName>
    <definedName name="fghdgh" hidden="1">{#N/A,#N/A,FALSE,"CCTV"}</definedName>
    <definedName name="fghf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H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h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HFG" localSheetId="7" hidden="1">{"'매출계획'!$D$2"}</definedName>
    <definedName name="FGHFG" hidden="1">{"'매출계획'!$D$2"}</definedName>
    <definedName name="fghgfh" localSheetId="7" hidden="1">{"'Sheet1'!$L$16"}</definedName>
    <definedName name="fghgfh" hidden="1">{"'Sheet1'!$L$16"}</definedName>
    <definedName name="FGHGS" localSheetId="7" hidden="1">{"'매출계획'!$D$2"}</definedName>
    <definedName name="FGHGS" hidden="1">{"'매출계획'!$D$2"}</definedName>
    <definedName name="fghkfghk" localSheetId="7" hidden="1">{#N/A,#N/A,FALSE,"CCTV"}</definedName>
    <definedName name="fghkfghk" hidden="1">{#N/A,#N/A,FALSE,"CCTV"}</definedName>
    <definedName name="fghkk" localSheetId="7" hidden="1">{#N/A,#N/A,FALSE,"CCTV"}</definedName>
    <definedName name="fghkk" hidden="1">{#N/A,#N/A,FALSE,"CCTV"}</definedName>
    <definedName name="FGJFJ" localSheetId="7" hidden="1">{#N/A,#N/A,FALSE,"CCTV"}</definedName>
    <definedName name="FGJFJ" hidden="1">{#N/A,#N/A,FALSE,"CCTV"}</definedName>
    <definedName name="fgjhhj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jhhj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kdghk" localSheetId="7" hidden="1">{#N/A,#N/A,FALSE,"CCTV"}</definedName>
    <definedName name="fgkdghk" hidden="1">{#N/A,#N/A,FALSE,"CCTV"}</definedName>
    <definedName name="fgngndnfdifndhdvnhfdiujfidjf" localSheetId="7" hidden="1">{#N/A,#N/A,FALSE,"Aging Summary";#N/A,#N/A,FALSE,"Ratio Analysis";#N/A,#N/A,FALSE,"Test 120 Day Accts";#N/A,#N/A,FALSE,"Tickmarks"}</definedName>
    <definedName name="fgngndnfdifndhdvnhfdiujfidjf" hidden="1">{#N/A,#N/A,FALSE,"Aging Summary";#N/A,#N/A,FALSE,"Ratio Analysis";#N/A,#N/A,FALSE,"Test 120 Day Accts";#N/A,#N/A,FALSE,"Tickmarks"}</definedName>
    <definedName name="fgsfgsdg" localSheetId="7" hidden="1">{#N/A,#N/A,FALSE,"Gesamt";#N/A,#N/A,FALSE,"Ree KG";#N/A,#N/A,FALSE,"Ree Inter";#N/A,#N/A,FALSE,"BTM";#N/A,#N/A,FALSE,"GmbH";#N/A,#N/A,FALSE,"Sonstige"}</definedName>
    <definedName name="fgsfgsdg" hidden="1">{#N/A,#N/A,FALSE,"Gesamt";#N/A,#N/A,FALSE,"Ree KG";#N/A,#N/A,FALSE,"Ree Inter";#N/A,#N/A,FALSE,"BTM";#N/A,#N/A,FALSE,"GmbH";#N/A,#N/A,FALSE,"Sonstige"}</definedName>
    <definedName name="fgtry" localSheetId="7" hidden="1">{"'Shipments'!$A$1:$DA$45"}</definedName>
    <definedName name="fgtry" hidden="1">{"'Shipments'!$A$1:$DA$45"}</definedName>
    <definedName name="fh" localSheetId="7" hidden="1">{"revsale",#N/A,FALSE,"REV-ยุพดี"}</definedName>
    <definedName name="fh" hidden="1">{"revsale",#N/A,FALSE,"REV-ยุพดี"}</definedName>
    <definedName name="fhdfh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hdf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hgfhgh" localSheetId="7" hidden="1">{"revable",#N/A,FALSE,"REVABLE"}</definedName>
    <definedName name="fhgfhgh" hidden="1">{"revable",#N/A,FALSE,"REVABLE"}</definedName>
    <definedName name="fhgjfghfghgf" localSheetId="7" hidden="1">{#N/A,#N/A,FALSE,"CCTV"}</definedName>
    <definedName name="fhgjfghfghgf" hidden="1">{#N/A,#N/A,FALSE,"CCTV"}</definedName>
    <definedName name="fhjlf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hjl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hjl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HKF" localSheetId="7" hidden="1">{#N/A,#N/A,FALSE,"CCTV"}</definedName>
    <definedName name="FHKF" hidden="1">{#N/A,#N/A,FALSE,"CCTV"}</definedName>
    <definedName name="FHKFHK" localSheetId="7" hidden="1">{#N/A,#N/A,FALSE,"Chi tiÆt"}</definedName>
    <definedName name="FHKFHK" hidden="1">{#N/A,#N/A,FALSE,"Chi tiÆt"}</definedName>
    <definedName name="fhrh" localSheetId="7" hidden="1">{"level1",#N/A,FALSE,"1_LEV";"LEVEL1",#N/A,FALSE,"1_LEV"}</definedName>
    <definedName name="fhrh" hidden="1">{"level1",#N/A,FALSE,"1_LEV";"LEVEL1",#N/A,FALSE,"1_LEV"}</definedName>
    <definedName name="FHSD" localSheetId="7" hidden="1">{"'매출계획'!$D$2"}</definedName>
    <definedName name="FHSD" hidden="1">{"'매출계획'!$D$2"}</definedName>
    <definedName name="FiCo" localSheetId="19" hidden="1">#REF!</definedName>
    <definedName name="FiCo" hidden="1">#REF!</definedName>
    <definedName name="File.Type" hidden="1">#REF!</definedName>
    <definedName name="Fill" hidden="1">#REF!</definedName>
    <definedName name="Finanacialsys">#REF!</definedName>
    <definedName name="Financialsys">#REF!</definedName>
    <definedName name="FiveYPLN" localSheetId="7" hidden="1">{"'Bidfailed'!$D$2:$AB$14","'Bidfailed'!$D$4:$AB$4"}</definedName>
    <definedName name="FiveYPLN" hidden="1">{"'Bidfailed'!$D$2:$AB$14","'Bidfailed'!$D$4:$AB$4"}</definedName>
    <definedName name="Fixedoverhead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3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jdalöfjdsalköfdjsalö" localSheetId="7" hidden="1">{#N/A,#N/A,TRUE,"Cover sheet";#N/A,#N/A,TRUE,"INPUTS";#N/A,#N/A,TRUE,"OUTPUTS";#N/A,#N/A,TRUE,"VALUATION"}</definedName>
    <definedName name="fjdalöfjdsalköfdjsalö" hidden="1">{#N/A,#N/A,TRUE,"Cover sheet";#N/A,#N/A,TRUE,"INPUTS";#N/A,#N/A,TRUE,"OUTPUTS";#N/A,#N/A,TRUE,"VALUATION"}</definedName>
    <definedName name="fjdgjd" localSheetId="7" hidden="1">{#N/A,#N/A,FALSE,"CCTV"}</definedName>
    <definedName name="fjdgjd" hidden="1">{#N/A,#N/A,FALSE,"CCTV"}</definedName>
    <definedName name="FJHGJ" localSheetId="7" hidden="1">{#N/A,#N/A,FALSE,"CCTV"}</definedName>
    <definedName name="FJHGJ" hidden="1">{#N/A,#N/A,FALSE,"CCTV"}</definedName>
    <definedName name="fjladjfla" hidden="1">5</definedName>
    <definedName name="fjljl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jlj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jl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JY" localSheetId="7" hidden="1">{"'Sheet1'!$L$16"}</definedName>
    <definedName name="FJY" hidden="1">{"'Sheet1'!$L$16"}</definedName>
    <definedName name="fkfgk" localSheetId="7" hidden="1">{#N/A,#N/A,FALSE,"CCTV"}</definedName>
    <definedName name="fkfgk" hidden="1">{#N/A,#N/A,FALSE,"CCTV"}</definedName>
    <definedName name="fkijgitjgtigjmrkfeofkoekfrjfrijfrfjrf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kijgitjgtigjmrkfeofkoekfrjfrijfrfjr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lfl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lf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lf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OH2006" localSheetId="7" hidden="1">{#N/A,#N/A,FALSE,"TL";#N/A,#N/A,FALSE,"KK";#N/A,#N/A,FALSE,"TS";#N/A,#N/A,FALSE,"KW";#N/A,#N/A,FALSE,"LP";#N/A,#N/A,FALSE,"DC"}</definedName>
    <definedName name="FOH2006" hidden="1">{#N/A,#N/A,FALSE,"TL";#N/A,#N/A,FALSE,"KK";#N/A,#N/A,FALSE,"TS";#N/A,#N/A,FALSE,"KW";#N/A,#N/A,FALSE,"LP";#N/A,#N/A,FALSE,"DC"}</definedName>
    <definedName name="FOR" localSheetId="7" hidden="1">{#N/A,#N/A,FALSE,"CCTV"}</definedName>
    <definedName name="FOR" hidden="1">{#N/A,#N/A,FALSE,"CCTV"}</definedName>
    <definedName name="FOREVER" localSheetId="7" hidden="1">{#N/A,#N/A,FALSE,"Chi tiÆt"}</definedName>
    <definedName name="FOREVER" localSheetId="19" hidden="1">{#N/A,#N/A,FALSE,"Chi tiÆt"}</definedName>
    <definedName name="FOREVER" localSheetId="17" hidden="1">{#N/A,#N/A,FALSE,"Chi tiÆt"}</definedName>
    <definedName name="FOREVER" localSheetId="16" hidden="1">{#N/A,#N/A,FALSE,"Chi tiÆt"}</definedName>
    <definedName name="FOREVER" localSheetId="0" hidden="1">{#N/A,#N/A,FALSE,"Chi tiÆt"}</definedName>
    <definedName name="FOREVER" hidden="1">{#N/A,#N/A,FALSE,"Chi tiÆt"}</definedName>
    <definedName name="FORMAT" localSheetId="7" hidden="1">{#N/A,#N/A,FALSE,"CCTV"}</definedName>
    <definedName name="FORMAT" hidden="1">{#N/A,#N/A,FALSE,"CCTV"}</definedName>
    <definedName name="FPTsubsidaries" localSheetId="7" hidden="1">{#N/A,#N/A,FALSE,"Chi tiÆt"}</definedName>
    <definedName name="FPTsubsidaries" hidden="1">{#N/A,#N/A,FALSE,"Chi tiÆt"}</definedName>
    <definedName name="fr" localSheetId="7" hidden="1">{"'Sheet1'!$A$1:$H$145"}</definedName>
    <definedName name="fr" hidden="1">{"'Sheet1'!$A$1:$H$145"}</definedName>
    <definedName name="fre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1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1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1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r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rtyiri" localSheetId="7" hidden="1">{"'Sheet1'!$L$16"}</definedName>
    <definedName name="frtyiri" hidden="1">{"'Sheet1'!$L$16"}</definedName>
    <definedName name="fs" localSheetId="7" hidden="1">{#N/A,#N/A,FALSE,"CCTV"}</definedName>
    <definedName name="fs" hidden="1">{#N/A,#N/A,FALSE,"CCTV"}</definedName>
    <definedName name="fsdfdsf" localSheetId="7" hidden="1">{"HK PR",#N/A,FALSE,"HK";"SUMMARY",#N/A,FALSE,"PAYROLL";"SUMMARY",#N/A,FALSE,"PAYROLL";"HK PR",#N/A,FALSE,"HK"}</definedName>
    <definedName name="fsdfdsf" localSheetId="19" hidden="1">{"HK PR",#N/A,FALSE,"HK";"SUMMARY",#N/A,FALSE,"PAYROLL";"SUMMARY",#N/A,FALSE,"PAYROLL";"HK PR",#N/A,FALSE,"HK"}</definedName>
    <definedName name="fsdfdsf" localSheetId="17" hidden="1">{"HK PR",#N/A,FALSE,"HK";"SUMMARY",#N/A,FALSE,"PAYROLL";"SUMMARY",#N/A,FALSE,"PAYROLL";"HK PR",#N/A,FALSE,"HK"}</definedName>
    <definedName name="fsdfdsf" localSheetId="16" hidden="1">{"HK PR",#N/A,FALSE,"HK";"SUMMARY",#N/A,FALSE,"PAYROLL";"SUMMARY",#N/A,FALSE,"PAYROLL";"HK PR",#N/A,FALSE,"HK"}</definedName>
    <definedName name="fsdfdsf" localSheetId="0" hidden="1">{"HK PR",#N/A,FALSE,"HK";"SUMMARY",#N/A,FALSE,"PAYROLL";"SUMMARY",#N/A,FALSE,"PAYROLL";"HK PR",#N/A,FALSE,"HK"}</definedName>
    <definedName name="fsdfdsf" hidden="1">{"HK PR",#N/A,FALSE,"HK";"SUMMARY",#N/A,FALSE,"PAYROLL";"SUMMARY",#N/A,FALSE,"PAYROLL";"HK PR",#N/A,FALSE,"HK"}</definedName>
    <definedName name="fsfwsrf" hidden="1">#REF!</definedName>
    <definedName name="ftghu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tgh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tgh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TIDTI" localSheetId="7" hidden="1">{#N/A,#N/A,FALSE,"CCTV"}</definedName>
    <definedName name="FTIDTI" hidden="1">{#N/A,#N/A,FALSE,"CCTV"}</definedName>
    <definedName name="FTYIDTYI" localSheetId="7" hidden="1">{#N/A,#N/A,FALSE,"CCTV"}</definedName>
    <definedName name="FTYIDTYI" hidden="1">{#N/A,#N/A,FALSE,"CCTV"}</definedName>
    <definedName name="ftyiryiu" localSheetId="7" hidden="1">{"'Sheet1'!$L$16"}</definedName>
    <definedName name="ftyiryiu" hidden="1">{"'Sheet1'!$L$16"}</definedName>
    <definedName name="fyukoyui" localSheetId="7" hidden="1">{#N/A,#N/A,FALSE,"CCTV"}</definedName>
    <definedName name="fyukoyui" hidden="1">{#N/A,#N/A,FALSE,"CCTV"}</definedName>
    <definedName name="g" localSheetId="7" hidden="1">{"'매출계획'!$D$2"}</definedName>
    <definedName name="g" hidden="1">{"'매출계획'!$D$2"}</definedName>
    <definedName name="G.EX" localSheetId="7" hidden="1">{#N/A,#N/A,FALSE,"CCTV"}</definedName>
    <definedName name="G.EX" hidden="1">{#N/A,#N/A,FALSE,"CCTV"}</definedName>
    <definedName name="ga" localSheetId="7" hidden="1">{#N/A,#N/A,FALSE,"SPLIT1";#N/A,#N/A,FALSE,"SPLIT2";#N/A,#N/A,FALSE,"TELEX";#N/A,#N/A,FALSE,"TELEX"}</definedName>
    <definedName name="ga" hidden="1">{#N/A,#N/A,FALSE,"SPLIT1";#N/A,#N/A,FALSE,"SPLIT2";#N/A,#N/A,FALSE,"TELEX";#N/A,#N/A,FALSE,"TELEX"}</definedName>
    <definedName name="GAAP" localSheetId="7" hidden="1">{#N/A,#N/A,FALSE,"Assessment";#N/A,#N/A,FALSE,"Staffing";#N/A,#N/A,FALSE,"Hires";#N/A,#N/A,FALSE,"Assumptions"}</definedName>
    <definedName name="GAAP" localSheetId="0" hidden="1">{#N/A,#N/A,FALSE,"Assessment";#N/A,#N/A,FALSE,"Staffing";#N/A,#N/A,FALSE,"Hires";#N/A,#N/A,FALSE,"Assumptions"}</definedName>
    <definedName name="GAAP" hidden="1">{#N/A,#N/A,FALSE,"Assessment";#N/A,#N/A,FALSE,"Staffing";#N/A,#N/A,FALSE,"Hires";#N/A,#N/A,FALSE,"Assumptions"}</definedName>
    <definedName name="gads" localSheetId="7" hidden="1">{#N/A,#N/A,FALSE,"CCTV"}</definedName>
    <definedName name="gads" hidden="1">{#N/A,#N/A,FALSE,"CCTV"}</definedName>
    <definedName name="GAFG" localSheetId="7" hidden="1">{"'매출계획'!$D$2"}</definedName>
    <definedName name="GAFG" hidden="1">{"'매출계획'!$D$2"}</definedName>
    <definedName name="gag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a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a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argyert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argyer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B" localSheetId="7" hidden="1">{"'매출계획'!$D$2"}</definedName>
    <definedName name="GB" hidden="1">{"'매출계획'!$D$2"}</definedName>
    <definedName name="GDE" localSheetId="7" hidden="1">{"'매출계획'!$D$2"}</definedName>
    <definedName name="GDE" hidden="1">{"'매출계획'!$D$2"}</definedName>
    <definedName name="GDFG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dg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dfgd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DG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d" localSheetId="7" hidden="1">{"PRINT_EST",#N/A,FALSE,"ESTMON"}</definedName>
    <definedName name="gdgd" hidden="1">{"PRINT_EST",#N/A,FALSE,"ESTMON"}</definedName>
    <definedName name="gdh" localSheetId="7" hidden="1">{#N/A,#N/A,FALSE,"CCTV"}</definedName>
    <definedName name="gd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dh" hidden="1">{#N/A,#N/A,FALSE,"CCTV"}</definedName>
    <definedName name="GDHJN" localSheetId="7" hidden="1">{"'매출계획'!$D$2"}</definedName>
    <definedName name="GDHJN" hidden="1">{"'매출계획'!$D$2"}</definedName>
    <definedName name="gehe" localSheetId="7" hidden="1">{"Tages_D",#N/A,FALSE,"Tagesbericht";"Tages_PL",#N/A,FALSE,"Tagesbericht"}</definedName>
    <definedName name="gehe" hidden="1">{"Tages_D",#N/A,FALSE,"Tagesbericht";"Tages_PL",#N/A,FALSE,"Tagesbericht"}</definedName>
    <definedName name="GENERAL">#REF!,#REF!,#REF!,#REF!,#REF!,#REF!,#REF!</definedName>
    <definedName name="geresdsd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geresdsd" hidden="1">{#N/A,#N/A,TRUE,"Data Elements-Staffing";#N/A,#N/A,TRUE,"Data Elements-Exp Driv &amp; Assump";#N/A,#N/A,TRUE,"Staffing Sheet";#N/A,#N/A,TRUE,"Income";#N/A,#N/A,TRUE,"Income Summary";#N/A,#N/A,TRUE,"Staffing Summary"}</definedName>
    <definedName name="GF" localSheetId="7" hidden="1">{"'매출계획'!$D$2"}</definedName>
    <definedName name="GF" hidden="1">{"'매출계획'!$D$2"}</definedName>
    <definedName name="gfdsfgdsgf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fdsfgdsg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fdsfgdsg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fdtfs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gfdtfs" hidden="1">{#N/A,#N/A,TRUE,"Data Elements-Staffing";#N/A,#N/A,TRUE,"Data Elements-Exp Driv &amp; Assump";#N/A,#N/A,TRUE,"Staffing Sheet";#N/A,#N/A,TRUE,"Income";#N/A,#N/A,TRUE,"Income Summary";#N/A,#N/A,TRUE,"Staffing Summary"}</definedName>
    <definedName name="GFG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H" localSheetId="7" hidden="1">{"'매출계획'!$D$2"}</definedName>
    <definedName name="GFH" hidden="1">{"'매출계획'!$D$2"}</definedName>
    <definedName name="GFHJH" localSheetId="7" hidden="1">{#N/A,#N/A,FALSE,"CCTV"}</definedName>
    <definedName name="GFHJH" hidden="1">{#N/A,#N/A,FALSE,"CCTV"}</definedName>
    <definedName name="gfjgfh" localSheetId="7" hidden="1">{#N/A,#N/A,FALSE,"CCTV"}</definedName>
    <definedName name="gfjgfh" hidden="1">{#N/A,#N/A,FALSE,"CCTV"}</definedName>
    <definedName name="gfjgfhfg" localSheetId="7" hidden="1">{#N/A,#N/A,FALSE,"CCTV"}</definedName>
    <definedName name="gfjgfhfg" hidden="1">{#N/A,#N/A,FALSE,"CCTV"}</definedName>
    <definedName name="GFKGF" localSheetId="7" hidden="1">{#N/A,#N/A,FALSE,"CCTV"}</definedName>
    <definedName name="GFKGF" hidden="1">{#N/A,#N/A,FALSE,"CCTV"}</definedName>
    <definedName name="gfsg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fs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fs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ftsefd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gftsefd" hidden="1">{#N/A,#N/A,TRUE,"Data Elements-Staffing";#N/A,#N/A,TRUE,"Data Elements-Exp Driv &amp; Assump";#N/A,#N/A,TRUE,"Staffing Sheet";#N/A,#N/A,TRUE,"Income";#N/A,#N/A,TRUE,"Income Summary";#N/A,#N/A,TRUE,"Staffing Summary"}</definedName>
    <definedName name="gg" localSheetId="7" hidden="1">{"'ตัวอย่าง'!$A$1:$O$21"}</definedName>
    <definedName name="gg" localSheetId="0" hidden="1">{"'ตัวอย่าง'!$A$1:$O$21"}</definedName>
    <definedName name="gg" hidden="1">{"'ตัวอย่าง'!$A$1:$O$21"}</definedName>
    <definedName name="gg_1" localSheetId="7" hidden="1">{"'Sheet1'!$L$16"}</definedName>
    <definedName name="gg_1" hidden="1">{"'Sheet1'!$L$16"}</definedName>
    <definedName name="gg_1_1" localSheetId="7" hidden="1">{"'Sheet1'!$L$16"}</definedName>
    <definedName name="gg_1_1" hidden="1">{"'Sheet1'!$L$16"}</definedName>
    <definedName name="gg_1_1_1" localSheetId="7" hidden="1">{"'Sheet1'!$L$16"}</definedName>
    <definedName name="gg_1_1_1" hidden="1">{"'Sheet1'!$L$16"}</definedName>
    <definedName name="gg_1_1_2" localSheetId="7" hidden="1">{"'Sheet1'!$L$16"}</definedName>
    <definedName name="gg_1_1_2" hidden="1">{"'Sheet1'!$L$16"}</definedName>
    <definedName name="gg_1_2" localSheetId="7" hidden="1">{"'Sheet1'!$L$16"}</definedName>
    <definedName name="gg_1_2" hidden="1">{"'Sheet1'!$L$16"}</definedName>
    <definedName name="gg_1_3" localSheetId="7" hidden="1">{"'Sheet1'!$L$16"}</definedName>
    <definedName name="gg_1_3" hidden="1">{"'Sheet1'!$L$16"}</definedName>
    <definedName name="gg_2" localSheetId="7" hidden="1">{"'Sheet1'!$L$16"}</definedName>
    <definedName name="gg_2" hidden="1">{"'Sheet1'!$L$16"}</definedName>
    <definedName name="gg_2_1" localSheetId="7" hidden="1">{"'Sheet1'!$L$16"}</definedName>
    <definedName name="gg_2_1" hidden="1">{"'Sheet1'!$L$16"}</definedName>
    <definedName name="gg_2_2" localSheetId="7" hidden="1">{"'Sheet1'!$L$16"}</definedName>
    <definedName name="gg_2_2" hidden="1">{"'Sheet1'!$L$16"}</definedName>
    <definedName name="gg_3" localSheetId="7" hidden="1">{"'Sheet1'!$L$16"}</definedName>
    <definedName name="gg_3" hidden="1">{"'Sheet1'!$L$16"}</definedName>
    <definedName name="gg_4" localSheetId="7" hidden="1">{"'Sheet1'!$L$16"}</definedName>
    <definedName name="gg_4" hidden="1">{"'Sheet1'!$L$16"}</definedName>
    <definedName name="GGF" localSheetId="7" hidden="1">{#N/A,#N/A,FALSE,"CCTV"}</definedName>
    <definedName name="GGF" hidden="1">{#N/A,#N/A,FALSE,"CCTV"}</definedName>
    <definedName name="GGG" localSheetId="7" hidden="1">{"'매출계획'!$D$2"}</definedName>
    <definedName name="GGG" hidden="1">{"'매출계획'!$D$2"}</definedName>
    <definedName name="ggg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1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1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3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G" localSheetId="7" hidden="1">{"'매출계획'!$D$2"}</definedName>
    <definedName name="GGGG" hidden="1">{"'매출계획'!$D$2"}</definedName>
    <definedName name="ggggg" localSheetId="7" hidden="1">{#N/A,#N/A,FALSE,"Gesamt";#N/A,#N/A,FALSE,"Ree KG";#N/A,#N/A,FALSE,"Ree Inter";#N/A,#N/A,FALSE,"BTM";#N/A,#N/A,FALSE,"GmbH";#N/A,#N/A,FALSE,"Sonstige"}</definedName>
    <definedName name="ggggg" hidden="1">{#N/A,#N/A,FALSE,"Gesamt";#N/A,#N/A,FALSE,"Ree KG";#N/A,#N/A,FALSE,"Ree Inter";#N/A,#N/A,FALSE,"BTM";#N/A,#N/A,FALSE,"GmbH";#N/A,#N/A,FALSE,"Sonstige"}</definedName>
    <definedName name="ggggggggg" localSheetId="7" hidden="1">{#N/A,#N/A,FALSE,"Sheet1"}</definedName>
    <definedName name="ggggggggg" hidden="1">{#N/A,#N/A,FALSE,"Sheet1"}</definedName>
    <definedName name="ggggggggggggggggg" localSheetId="7" hidden="1">{#N/A,#N/A,FALSE,"Sheet1"}</definedName>
    <definedName name="ggggggggggggggggg" hidden="1">{#N/A,#N/A,FALSE,"Sheet1"}</definedName>
    <definedName name="ggh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lhj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glh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glh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" localSheetId="7" hidden="1">{"revsale",#N/A,FALSE,"REV-ยุพดี"}</definedName>
    <definedName name="gh" localSheetId="0" hidden="1">{"revsale",#N/A,FALSE,"REV-ยุพดี"}</definedName>
    <definedName name="gh" hidden="1">{"revsale",#N/A,FALSE,"REV-ยุพดี"}</definedName>
    <definedName name="ghdf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d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dfgdf" localSheetId="7" hidden="1">{"HK PR",#N/A,FALSE,"HK";"SUMMARY",#N/A,FALSE,"PAYROLL";"SUMMARY",#N/A,FALSE,"PAYROLL";"HK PR",#N/A,FALSE,"HK"}</definedName>
    <definedName name="ghdfgdf" localSheetId="19" hidden="1">{"HK PR",#N/A,FALSE,"HK";"SUMMARY",#N/A,FALSE,"PAYROLL";"SUMMARY",#N/A,FALSE,"PAYROLL";"HK PR",#N/A,FALSE,"HK"}</definedName>
    <definedName name="ghdfgdf" localSheetId="17" hidden="1">{"HK PR",#N/A,FALSE,"HK";"SUMMARY",#N/A,FALSE,"PAYROLL";"SUMMARY",#N/A,FALSE,"PAYROLL";"HK PR",#N/A,FALSE,"HK"}</definedName>
    <definedName name="ghdfgdf" localSheetId="16" hidden="1">{"HK PR",#N/A,FALSE,"HK";"SUMMARY",#N/A,FALSE,"PAYROLL";"SUMMARY",#N/A,FALSE,"PAYROLL";"HK PR",#N/A,FALSE,"HK"}</definedName>
    <definedName name="ghdfgdf" localSheetId="0" hidden="1">{"HK PR",#N/A,FALSE,"HK";"SUMMARY",#N/A,FALSE,"PAYROLL";"SUMMARY",#N/A,FALSE,"PAYROLL";"HK PR",#N/A,FALSE,"HK"}</definedName>
    <definedName name="ghdfgdf" hidden="1">{"HK PR",#N/A,FALSE,"HK";"SUMMARY",#N/A,FALSE,"PAYROLL";"SUMMARY",#N/A,FALSE,"PAYROLL";"HK PR",#N/A,FALSE,"HK"}</definedName>
    <definedName name="GHDJN" localSheetId="7" hidden="1">{"'매출계획'!$D$2"}</definedName>
    <definedName name="GHDJN" hidden="1">{"'매출계획'!$D$2"}</definedName>
    <definedName name="GHF" localSheetId="7" hidden="1">{#N/A,#N/A,FALSE,"sum";#N/A,#N/A,FALSE,"MARTV";#N/A,#N/A,FALSE,"APRTV"}</definedName>
    <definedName name="GHF" localSheetId="19" hidden="1">{#N/A,#N/A,FALSE,"sum";#N/A,#N/A,FALSE,"MARTV";#N/A,#N/A,FALSE,"APRTV"}</definedName>
    <definedName name="GHF" localSheetId="17" hidden="1">{#N/A,#N/A,FALSE,"sum";#N/A,#N/A,FALSE,"MARTV";#N/A,#N/A,FALSE,"APRTV"}</definedName>
    <definedName name="GHF" localSheetId="16" hidden="1">{#N/A,#N/A,FALSE,"sum";#N/A,#N/A,FALSE,"MARTV";#N/A,#N/A,FALSE,"APRTV"}</definedName>
    <definedName name="GHF" localSheetId="0" hidden="1">{#N/A,#N/A,FALSE,"sum";#N/A,#N/A,FALSE,"MARTV";#N/A,#N/A,FALSE,"APRTV"}</definedName>
    <definedName name="GHF" hidden="1">{#N/A,#N/A,FALSE,"sum";#N/A,#N/A,FALSE,"MARTV";#N/A,#N/A,FALSE,"APRTV"}</definedName>
    <definedName name="ghfg" localSheetId="7" hidden="1">{#N/A,#N/A,FALSE,"CCTV"}</definedName>
    <definedName name="ghfg" hidden="1">{#N/A,#N/A,FALSE,"CCTV"}</definedName>
    <definedName name="GHG" localSheetId="7" hidden="1">{"'매출계획'!$D$2"}</definedName>
    <definedName name="GHG" hidden="1">{"'매출계획'!$D$2"}</definedName>
    <definedName name="ghghjg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ghghjg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ghh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HHS" localSheetId="7" hidden="1">{"'Sheet1'!$L$16"}</definedName>
    <definedName name="GHHHS" hidden="1">{"'Sheet1'!$L$16"}</definedName>
    <definedName name="ghiug" localSheetId="7" hidden="1">{"'Sheet1'!$L$16"}</definedName>
    <definedName name="ghiug" hidden="1">{"'Sheet1'!$L$16"}</definedName>
    <definedName name="GHJDM" localSheetId="7" hidden="1">{"'매출계획'!$D$2"}</definedName>
    <definedName name="GHJDM" hidden="1">{"'매출계획'!$D$2"}</definedName>
    <definedName name="ghjf" localSheetId="7" hidden="1">{#N/A,#N/A,FALSE,"Chi tiÆt"}</definedName>
    <definedName name="ghjf" hidden="1">{#N/A,#N/A,FALSE,"Chi tiÆt"}</definedName>
    <definedName name="ghjhg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jh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jklgjh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jklgj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jklgj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jlou" localSheetId="7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lou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mjghjj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jmjghj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jmjghj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KCD" localSheetId="7" hidden="1">{#N/A,#N/A,FALSE,"CCTV"}</definedName>
    <definedName name="GHKCD" hidden="1">{#N/A,#N/A,FALSE,"CCTV"}</definedName>
    <definedName name="GHM" localSheetId="7" hidden="1">{"'매출계획'!$D$2"}</definedName>
    <definedName name="GHM" hidden="1">{"'매출계획'!$D$2"}</definedName>
    <definedName name="ghnnn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nn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iam" localSheetId="7" hidden="1">{#N/A,#N/A,FALSE,"Aging Summary";#N/A,#N/A,FALSE,"Ratio Analysis";#N/A,#N/A,FALSE,"Test 120 Day Accts";#N/A,#N/A,FALSE,"Tickmarks"}</definedName>
    <definedName name="giam" hidden="1">{#N/A,#N/A,FALSE,"Aging Summary";#N/A,#N/A,FALSE,"Ratio Analysis";#N/A,#N/A,FALSE,"Test 120 Day Accts";#N/A,#N/A,FALSE,"Tickmarks"}</definedName>
    <definedName name="gjdjhfdj" localSheetId="7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gjdjhfdj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gjdjhfdj_1" localSheetId="7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gjdjhfdj_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gjh" localSheetId="7" hidden="1">{#N/A,#N/A,FALSE,"CCTV"}</definedName>
    <definedName name="gjh" hidden="1">{#N/A,#N/A,FALSE,"CCTV"}</definedName>
    <definedName name="GJVIF" localSheetId="7" hidden="1">{"Profit",#N/A,FALSE,"4500(12)";"Capital",#N/A,FALSE,"4500(12)";"Profit",#N/A,FALSE,"Cisco4000";"Capital",#N/A,FALSE,"Cisco4000"}</definedName>
    <definedName name="GJVIF" localSheetId="19" hidden="1">{"Profit",#N/A,FALSE,"4500(12)";"Capital",#N/A,FALSE,"4500(12)";"Profit",#N/A,FALSE,"Cisco4000";"Capital",#N/A,FALSE,"Cisco4000"}</definedName>
    <definedName name="GJVIF" localSheetId="17" hidden="1">{"Profit",#N/A,FALSE,"4500(12)";"Capital",#N/A,FALSE,"4500(12)";"Profit",#N/A,FALSE,"Cisco4000";"Capital",#N/A,FALSE,"Cisco4000"}</definedName>
    <definedName name="GJVIF" localSheetId="16" hidden="1">{"Profit",#N/A,FALSE,"4500(12)";"Capital",#N/A,FALSE,"4500(12)";"Profit",#N/A,FALSE,"Cisco4000";"Capital",#N/A,FALSE,"Cisco4000"}</definedName>
    <definedName name="GJVIF" localSheetId="0" hidden="1">{"Profit",#N/A,FALSE,"4500(12)";"Capital",#N/A,FALSE,"4500(12)";"Profit",#N/A,FALSE,"Cisco4000";"Capital",#N/A,FALSE,"Cisco4000"}</definedName>
    <definedName name="GJVIF" hidden="1">{"Profit",#N/A,FALSE,"4500(12)";"Capital",#N/A,FALSE,"4500(12)";"Profit",#N/A,FALSE,"Cisco4000";"Capital",#N/A,FALSE,"Cisco4000"}</definedName>
    <definedName name="gkf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k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k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kg" localSheetId="7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gkg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GKVHK" localSheetId="7" hidden="1">{#N/A,#N/A,FALSE,"CCTV"}</definedName>
    <definedName name="GKVHK" hidden="1">{#N/A,#N/A,FALSE,"CCTV"}</definedName>
    <definedName name="glghjl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lghj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lgh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nfg" localSheetId="7" hidden="1">{"HK PR",#N/A,FALSE,"HK";"SUMMARY",#N/A,FALSE,"PAYROLL";"SUMMARY",#N/A,FALSE,"PAYROLL";"HK PR",#N/A,FALSE,"HK"}</definedName>
    <definedName name="gnfg" localSheetId="19" hidden="1">{"HK PR",#N/A,FALSE,"HK";"SUMMARY",#N/A,FALSE,"PAYROLL";"SUMMARY",#N/A,FALSE,"PAYROLL";"HK PR",#N/A,FALSE,"HK"}</definedName>
    <definedName name="gnfg" localSheetId="17" hidden="1">{"HK PR",#N/A,FALSE,"HK";"SUMMARY",#N/A,FALSE,"PAYROLL";"SUMMARY",#N/A,FALSE,"PAYROLL";"HK PR",#N/A,FALSE,"HK"}</definedName>
    <definedName name="gnfg" localSheetId="16" hidden="1">{"HK PR",#N/A,FALSE,"HK";"SUMMARY",#N/A,FALSE,"PAYROLL";"SUMMARY",#N/A,FALSE,"PAYROLL";"HK PR",#N/A,FALSE,"HK"}</definedName>
    <definedName name="gnfg" localSheetId="0" hidden="1">{"HK PR",#N/A,FALSE,"HK";"SUMMARY",#N/A,FALSE,"PAYROLL";"SUMMARY",#N/A,FALSE,"PAYROLL";"HK PR",#N/A,FALSE,"HK"}</definedName>
    <definedName name="gnfg" hidden="1">{"HK PR",#N/A,FALSE,"HK";"SUMMARY",#N/A,FALSE,"PAYROLL";"SUMMARY",#N/A,FALSE,"PAYROLL";"HK PR",#N/A,FALSE,"HK"}</definedName>
    <definedName name="GNJ" localSheetId="7" hidden="1">{"'매출계획'!$D$2"}</definedName>
    <definedName name="GNJ" hidden="1">{"'매출계획'!$D$2"}</definedName>
    <definedName name="Goh" hidden="1">#REF!</definedName>
    <definedName name="GohLi" hidden="1">#REF!</definedName>
    <definedName name="GP" localSheetId="7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P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rossUp">#REF!</definedName>
    <definedName name="group_matters">#REF!</definedName>
    <definedName name="grtrff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grtrff" hidden="1">{#N/A,#N/A,TRUE,"Data Elements-Staffing";#N/A,#N/A,TRUE,"Data Elements-Exp Driv &amp; Assump";#N/A,#N/A,TRUE,"Staffing Sheet";#N/A,#N/A,TRUE,"Income";#N/A,#N/A,TRUE,"Income Summary";#N/A,#N/A,TRUE,"Staffing Summary"}</definedName>
    <definedName name="grtt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grtt" hidden="1">{#N/A,#N/A,TRUE,"Data Elements-Staffing";#N/A,#N/A,TRUE,"Data Elements-Exp Driv &amp; Assump";#N/A,#N/A,TRUE,"Staffing Sheet";#N/A,#N/A,TRUE,"Income";#N/A,#N/A,TRUE,"Income Summary";#N/A,#N/A,TRUE,"Staffing Summary"}</definedName>
    <definedName name="grttfdd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grttfdd" hidden="1">{#N/A,#N/A,TRUE,"Data Elements-Staffing";#N/A,#N/A,TRUE,"Data Elements-Exp Driv &amp; Assump";#N/A,#N/A,TRUE,"Staffing Sheet";#N/A,#N/A,TRUE,"Income";#N/A,#N/A,TRUE,"Income Summary";#N/A,#N/A,TRUE,"Staffing Summary"}</definedName>
    <definedName name="gsdfg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sdf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sdf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sgsrgt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sgsrg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srgwrg" localSheetId="7" hidden="1">{"'Sheet1'!$L$16"}</definedName>
    <definedName name="gsrgwrg" hidden="1">{"'Sheet1'!$L$16"}</definedName>
    <definedName name="GTH" localSheetId="7" hidden="1">{"'매출계획'!$D$2"}</definedName>
    <definedName name="GTH" hidden="1">{"'매출계획'!$D$2"}</definedName>
    <definedName name="gthhj" localSheetId="7" hidden="1">{"fdsup://Directions/FactSet Auditing Viewer?action=AUDIT_VALUE&amp;DB=129&amp;ID1=68389X10&amp;VALUEID=01001&amp;SDATE=2010&amp;PERIODTYPE=ANN_STD&amp;SCFT=3&amp;window=popup_no_bar&amp;width=385&amp;height=120&amp;START_MAXIMIZED=FALSE&amp;creator=factset&amp;display_string=Audit"}</definedName>
    <definedName name="gthhj" hidden="1">{"fdsup://Directions/FactSet Auditing Viewer?action=AUDIT_VALUE&amp;DB=129&amp;ID1=68389X10&amp;VALUEID=01001&amp;SDATE=2010&amp;PERIODTYPE=ANN_STD&amp;SCFT=3&amp;window=popup_no_bar&amp;width=385&amp;height=120&amp;START_MAXIMIZED=FALSE&amp;creator=factset&amp;display_string=Audit"}</definedName>
    <definedName name="GTM" localSheetId="7" hidden="1">{"'Sheet1'!$L$16"}</definedName>
    <definedName name="GTM" localSheetId="19" hidden="1">{"'Sheet1'!$L$16"}</definedName>
    <definedName name="GTM" localSheetId="17" hidden="1">{"'Sheet1'!$L$16"}</definedName>
    <definedName name="GTM" localSheetId="16" hidden="1">{"'Sheet1'!$L$16"}</definedName>
    <definedName name="GTM" localSheetId="0" hidden="1">{"'Sheet1'!$L$16"}</definedName>
    <definedName name="GTM" hidden="1">{"'Sheet1'!$L$16"}</definedName>
    <definedName name="gtrg" localSheetId="7" hidden="1">{#N/A,#N/A,FALSE,"Gesamt";#N/A,#N/A,FALSE,"Ree KG";#N/A,#N/A,FALSE,"Ree Inter";#N/A,#N/A,FALSE,"BTM";#N/A,#N/A,FALSE,"GmbH";#N/A,#N/A,FALSE,"Sonstige"}</definedName>
    <definedName name="gtrg" hidden="1">{#N/A,#N/A,FALSE,"Gesamt";#N/A,#N/A,FALSE,"Ree KG";#N/A,#N/A,FALSE,"Ree Inter";#N/A,#N/A,FALSE,"BTM";#N/A,#N/A,FALSE,"GmbH";#N/A,#N/A,FALSE,"Sonstige"}</definedName>
    <definedName name="gtt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gtt" hidden="1">{#N/A,#N/A,TRUE,"Data Elements-Staffing";#N/A,#N/A,TRUE,"Data Elements-Exp Driv &amp; Assump";#N/A,#N/A,TRUE,"Staffing Sheet";#N/A,#N/A,TRUE,"Income";#N/A,#N/A,TRUE,"Income Summary";#N/A,#N/A,TRUE,"Staffing Summary"}</definedName>
    <definedName name="guide" localSheetId="7" hidden="1">{"'Bidfailed'!$D$2:$AB$14","'Bidfailed'!$D$4:$AB$4"}</definedName>
    <definedName name="guide" hidden="1">{"'Bidfailed'!$D$2:$AB$14","'Bidfailed'!$D$4:$AB$4"}</definedName>
    <definedName name="GV" localSheetId="7" hidden="1">{#N/A,#N/A,FALSE,"CCTV"}</definedName>
    <definedName name="GV" hidden="1">{#N/A,#N/A,FALSE,"CCTV"}</definedName>
    <definedName name="gwegtew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wegte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" localSheetId="7" hidden="1">{"'Sheet1'!$L$16"}</definedName>
    <definedName name="h" localSheetId="0" hidden="1">{"'Sheet1'!$L$16"}</definedName>
    <definedName name="h" hidden="1">{"'Sheet1'!$L$16"}</definedName>
    <definedName name="h_1" localSheetId="7" hidden="1">{"'Sheet1'!$L$16"}</definedName>
    <definedName name="h_1" hidden="1">{"'Sheet1'!$L$16"}</definedName>
    <definedName name="h_1_1" localSheetId="7" hidden="1">{"'Sheet1'!$L$16"}</definedName>
    <definedName name="h_1_1" hidden="1">{"'Sheet1'!$L$16"}</definedName>
    <definedName name="h_1_1_1" localSheetId="7" hidden="1">{"'Sheet1'!$L$16"}</definedName>
    <definedName name="h_1_1_1" hidden="1">{"'Sheet1'!$L$16"}</definedName>
    <definedName name="h_1_1_2" localSheetId="7" hidden="1">{"'Sheet1'!$L$16"}</definedName>
    <definedName name="h_1_1_2" hidden="1">{"'Sheet1'!$L$16"}</definedName>
    <definedName name="h_2_1" localSheetId="7" hidden="1">{"'Sheet1'!$L$16"}</definedName>
    <definedName name="h_2_1" hidden="1">{"'Sheet1'!$L$16"}</definedName>
    <definedName name="h_2_1_1" localSheetId="7" hidden="1">{"'Sheet1'!$L$16"}</definedName>
    <definedName name="h_2_1_1" hidden="1">{"'Sheet1'!$L$16"}</definedName>
    <definedName name="h_2_1_2" localSheetId="7" hidden="1">{"'Sheet1'!$L$16"}</definedName>
    <definedName name="h_2_1_2" hidden="1">{"'Sheet1'!$L$16"}</definedName>
    <definedName name="h_4" localSheetId="7" hidden="1">{"'Sheet1'!$L$16"}</definedName>
    <definedName name="h_4" hidden="1">{"'Sheet1'!$L$16"}</definedName>
    <definedName name="h_4_1" localSheetId="7" hidden="1">{"'Sheet1'!$L$16"}</definedName>
    <definedName name="h_4_1" hidden="1">{"'Sheet1'!$L$16"}</definedName>
    <definedName name="h_4_2" localSheetId="7" hidden="1">{"'Sheet1'!$L$16"}</definedName>
    <definedName name="h_4_2" hidden="1">{"'Sheet1'!$L$16"}</definedName>
    <definedName name="h_5" localSheetId="7" hidden="1">{"'Sheet1'!$L$16"}</definedName>
    <definedName name="h_5" hidden="1">{"'Sheet1'!$L$16"}</definedName>
    <definedName name="H1_05" localSheetId="7" hidden="1">{"PAGE 1",#N/A,FALSE,"หน้า 1,2,3";"PAGE 2",#N/A,FALSE,"หน้า 1,2,3";"PAGE 3",#N/A,FALSE,"หน้า 1,2,3"}</definedName>
    <definedName name="H1_05" localSheetId="0" hidden="1">{"PAGE 1",#N/A,FALSE,"หน้า 1,2,3";"PAGE 2",#N/A,FALSE,"หน้า 1,2,3";"PAGE 3",#N/A,FALSE,"หน้า 1,2,3"}</definedName>
    <definedName name="H1_05" hidden="1">{"PAGE 1",#N/A,FALSE,"หน้า 1,2,3";"PAGE 2",#N/A,FALSE,"หน้า 1,2,3";"PAGE 3",#N/A,FALSE,"หน้า 1,2,3"}</definedName>
    <definedName name="h9eruh" localSheetId="7" hidden="1">{"'Sheet1'!$L$16"}</definedName>
    <definedName name="h9eruh" hidden="1">{"'Sheet1'!$L$16"}</definedName>
    <definedName name="ha" localSheetId="7" hidden="1">{"Reader",#N/A,FALSE,"Summary";"Reader",#N/A,FALSE,"Buildup";"Reader",#N/A,FALSE,"Financials";"Reader",#N/A,FALSE,"Debt &amp; Other"}</definedName>
    <definedName name="ha" localSheetId="0" hidden="1">{"Reader",#N/A,FALSE,"Summary";"Reader",#N/A,FALSE,"Buildup";"Reader",#N/A,FALSE,"Financials";"Reader",#N/A,FALSE,"Debt &amp; Other"}</definedName>
    <definedName name="ha" hidden="1">{"Reader",#N/A,FALSE,"Summary";"Reader",#N/A,FALSE,"Buildup";"Reader",#N/A,FALSE,"Financials";"Reader",#N/A,FALSE,"Debt &amp; Other"}</definedName>
    <definedName name="haha" localSheetId="7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aha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aha_1" localSheetId="7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aha_1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anh" localSheetId="7" hidden="1">{"'Sheet1'!$L$16"}</definedName>
    <definedName name="hanh" localSheetId="19" hidden="1">{"'Sheet1'!$L$16"}</definedName>
    <definedName name="hanh" localSheetId="17" hidden="1">{"'Sheet1'!$L$16"}</definedName>
    <definedName name="hanh" localSheetId="16" hidden="1">{"'Sheet1'!$L$16"}</definedName>
    <definedName name="hanh" localSheetId="0" hidden="1">{"'Sheet1'!$L$16"}</definedName>
    <definedName name="hanh" hidden="1">{"'Sheet1'!$L$16"}</definedName>
    <definedName name="Hạnh" localSheetId="7" hidden="1">{"'Sheet1'!$L$16"}</definedName>
    <definedName name="Hạnh" hidden="1">{"'Sheet1'!$L$16"}</definedName>
    <definedName name="HANHNHAN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ANHNHA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ậu" localSheetId="7" hidden="1">{"'Sheet1'!$L$16"}</definedName>
    <definedName name="Hậu" hidden="1">{"'Sheet1'!$L$16"}</definedName>
    <definedName name="hbbbbbb" localSheetId="7" hidden="1">{"'Sheet1'!$L$16"}</definedName>
    <definedName name="hbbbbbb" localSheetId="19" hidden="1">{"'Sheet1'!$L$16"}</definedName>
    <definedName name="hbbbbbb" localSheetId="17" hidden="1">{"'Sheet1'!$L$16"}</definedName>
    <definedName name="hbbbbbb" localSheetId="16" hidden="1">{"'Sheet1'!$L$16"}</definedName>
    <definedName name="hbbbbbb" localSheetId="0" hidden="1">{"'Sheet1'!$L$16"}</definedName>
    <definedName name="hbbbbbb" hidden="1">{"'Sheet1'!$L$16"}</definedName>
    <definedName name="HDB" hidden="1">#REF!</definedName>
    <definedName name="hedhfsdh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edhfsd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edhfsd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et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e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e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fdgfdg" localSheetId="7" hidden="1">{#N/A,#N/A,FALSE,"CCTV"}</definedName>
    <definedName name="hfdgfdg" hidden="1">{#N/A,#N/A,FALSE,"CCTV"}</definedName>
    <definedName name="hfgdas" localSheetId="19" hidden="1">#REF!</definedName>
    <definedName name="hfgdas" hidden="1">#REF!</definedName>
    <definedName name="HFGHFG" localSheetId="7" hidden="1">{#N/A,#N/A,FALSE,"CCTV"}</definedName>
    <definedName name="HFGHFG" hidden="1">{#N/A,#N/A,FALSE,"CCTV"}</definedName>
    <definedName name="hfhf" localSheetId="7" hidden="1">{"level1",#N/A,FALSE,"1_LEV";"LEVEL1",#N/A,FALSE,"1_LEV"}</definedName>
    <definedName name="hfhf" hidden="1">{"level1",#N/A,FALSE,"1_LEV";"LEVEL1",#N/A,FALSE,"1_LEV"}</definedName>
    <definedName name="hfhfj" localSheetId="7" hidden="1">{"income",#N/A,FALSE,"INCOME"}</definedName>
    <definedName name="hfhfj" hidden="1">{"income",#N/A,FALSE,"INCOME"}</definedName>
    <definedName name="hfjh" localSheetId="7" hidden="1">{#N/A,#N/A,FALSE,"CCTV"}</definedName>
    <definedName name="hfjh" hidden="1">{#N/A,#N/A,FALSE,"CCTV"}</definedName>
    <definedName name="hfjhhjj" localSheetId="7" hidden="1">{#N/A,#N/A,FALSE,"CCTV"}</definedName>
    <definedName name="hfjhhjj" hidden="1">{#N/A,#N/A,FALSE,"CCTV"}</definedName>
    <definedName name="hfjjgjgjg" localSheetId="7" hidden="1">{"'Sheet1'!$L$16"}</definedName>
    <definedName name="hfjjgjgjg" hidden="1">{"'Sheet1'!$L$16"}</definedName>
    <definedName name="hfsh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fs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fs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F" localSheetId="7" hidden="1">{#N/A,#N/A,FALSE,"CCTV"}</definedName>
    <definedName name="HGF" hidden="1">{#N/A,#N/A,FALSE,"CCTV"}</definedName>
    <definedName name="HGFD" localSheetId="7" hidden="1">{"'매출계획'!$D$2"}</definedName>
    <definedName name="HGFD" hidden="1">{"'매출계획'!$D$2"}</definedName>
    <definedName name="hgh" localSheetId="7" hidden="1">{"'TOTAL'!$A$1:$AG$20"}</definedName>
    <definedName name="hgh" localSheetId="0" hidden="1">{"'TOTAL'!$A$1:$AG$20"}</definedName>
    <definedName name="hgh" hidden="1">{"'TOTAL'!$A$1:$AG$20"}</definedName>
    <definedName name="hghghg" localSheetId="7" hidden="1">{"HK PR",#N/A,FALSE,"HK";"SUMMARY",#N/A,FALSE,"PAYROLL";"SUMMARY",#N/A,FALSE,"PAYROLL";"HK PR",#N/A,FALSE,"HK"}</definedName>
    <definedName name="hghghg" localSheetId="19" hidden="1">{"HK PR",#N/A,FALSE,"HK";"SUMMARY",#N/A,FALSE,"PAYROLL";"SUMMARY",#N/A,FALSE,"PAYROLL";"HK PR",#N/A,FALSE,"HK"}</definedName>
    <definedName name="hghghg" localSheetId="17" hidden="1">{"HK PR",#N/A,FALSE,"HK";"SUMMARY",#N/A,FALSE,"PAYROLL";"SUMMARY",#N/A,FALSE,"PAYROLL";"HK PR",#N/A,FALSE,"HK"}</definedName>
    <definedName name="hghghg" localSheetId="16" hidden="1">{"HK PR",#N/A,FALSE,"HK";"SUMMARY",#N/A,FALSE,"PAYROLL";"SUMMARY",#N/A,FALSE,"PAYROLL";"HK PR",#N/A,FALSE,"HK"}</definedName>
    <definedName name="hghghg" localSheetId="0" hidden="1">{"HK PR",#N/A,FALSE,"HK";"SUMMARY",#N/A,FALSE,"PAYROLL";"SUMMARY",#N/A,FALSE,"PAYROLL";"HK PR",#N/A,FALSE,"HK"}</definedName>
    <definedName name="hghghg" hidden="1">{"HK PR",#N/A,FALSE,"HK";"SUMMARY",#N/A,FALSE,"PAYROLL";"SUMMARY",#N/A,FALSE,"PAYROLL";"HK PR",#N/A,FALSE,"HK"}</definedName>
    <definedName name="hghghghg" localSheetId="7" hidden="1">{"'Sheet1'!$L$16"}</definedName>
    <definedName name="hghghghg" localSheetId="19" hidden="1">{"'Sheet1'!$L$16"}</definedName>
    <definedName name="hghghghg" localSheetId="17" hidden="1">{"'Sheet1'!$L$16"}</definedName>
    <definedName name="hghghghg" localSheetId="16" hidden="1">{"'Sheet1'!$L$16"}</definedName>
    <definedName name="hghghghg" localSheetId="0" hidden="1">{"'Sheet1'!$L$16"}</definedName>
    <definedName name="hghghghg" hidden="1">{"'Sheet1'!$L$16"}</definedName>
    <definedName name="hghjg" localSheetId="7" hidden="1">{"'Sheet1'!$L$16"}</definedName>
    <definedName name="hghjg" hidden="1">{"'Sheet1'!$L$16"}</definedName>
    <definedName name="hghjl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hj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h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jfgh" localSheetId="7" hidden="1">{#N/A,#N/A,FALSE,"CCTV"}</definedName>
    <definedName name="hgjfgh" hidden="1">{#N/A,#N/A,FALSE,"CCTV"}</definedName>
    <definedName name="hgjgfhgh" localSheetId="7" hidden="1">{#N/A,#N/A,FALSE,"CCTV"}</definedName>
    <definedName name="hgjgfhgh" hidden="1">{#N/A,#N/A,FALSE,"CCTV"}</definedName>
    <definedName name="hglkl" localSheetId="7" hidden="1">{#N/A,#N/A,FALSE,"CCTV"}</definedName>
    <definedName name="hglkl" hidden="1">{#N/A,#N/A,FALSE,"CCTV"}</definedName>
    <definedName name="hh" localSheetId="7" hidden="1">{"'Sheet1'!$L$16"}</definedName>
    <definedName name="hh" localSheetId="0" hidden="1">{"'Sheet1'!$L$16"}</definedName>
    <definedName name="hh" hidden="1">{"'Sheet1'!$L$16"}</definedName>
    <definedName name="hh_1" localSheetId="7" hidden="1">{"'Sheet1'!$L$16"}</definedName>
    <definedName name="hh_1" hidden="1">{"'Sheet1'!$L$16"}</definedName>
    <definedName name="hh_1_1" localSheetId="7" hidden="1">{"'Sheet1'!$L$16"}</definedName>
    <definedName name="hh_1_1" hidden="1">{"'Sheet1'!$L$16"}</definedName>
    <definedName name="hh_1_1_1" localSheetId="7" hidden="1">{"'Sheet1'!$L$16"}</definedName>
    <definedName name="hh_1_1_1" hidden="1">{"'Sheet1'!$L$16"}</definedName>
    <definedName name="hh_1_1_2" localSheetId="7" hidden="1">{"'Sheet1'!$L$16"}</definedName>
    <definedName name="hh_1_1_2" hidden="1">{"'Sheet1'!$L$16"}</definedName>
    <definedName name="hh_1_2" localSheetId="7" hidden="1">{"'Sheet1'!$L$16"}</definedName>
    <definedName name="hh_1_2" hidden="1">{"'Sheet1'!$L$16"}</definedName>
    <definedName name="hh_1_3" localSheetId="7" hidden="1">{"'Sheet1'!$L$16"}</definedName>
    <definedName name="hh_1_3" hidden="1">{"'Sheet1'!$L$16"}</definedName>
    <definedName name="hh_2" localSheetId="7" hidden="1">{"'Sheet1'!$L$16"}</definedName>
    <definedName name="hh_2" hidden="1">{"'Sheet1'!$L$16"}</definedName>
    <definedName name="hh_2_1" localSheetId="7" hidden="1">{"'Sheet1'!$L$16"}</definedName>
    <definedName name="hh_2_1" hidden="1">{"'Sheet1'!$L$16"}</definedName>
    <definedName name="hh_2_2" localSheetId="7" hidden="1">{"'Sheet1'!$L$16"}</definedName>
    <definedName name="hh_2_2" hidden="1">{"'Sheet1'!$L$16"}</definedName>
    <definedName name="hh_3" localSheetId="7" hidden="1">{"'Sheet1'!$L$16"}</definedName>
    <definedName name="hh_3" hidden="1">{"'Sheet1'!$L$16"}</definedName>
    <definedName name="hh_4" localSheetId="7" hidden="1">{"'Sheet1'!$L$16"}</definedName>
    <definedName name="hh_4" hidden="1">{"'Sheet1'!$L$16"}</definedName>
    <definedName name="hhh" localSheetId="7" hidden="1">{"'Sheet1'!$L$16"}</definedName>
    <definedName name="hhh" localSheetId="0" hidden="1">{"'Sheet1'!$L$16"}</definedName>
    <definedName name="hhh" hidden="1">{"'Sheet1'!$L$16"}</definedName>
    <definedName name="hhh_1" localSheetId="7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hh_1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hh_1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1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3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h" localSheetId="7" hidden="1">{"'Sheet1'!$L$16"}</definedName>
    <definedName name="hhhh" localSheetId="19" hidden="1">{"'Sheet1'!$L$16"}</definedName>
    <definedName name="hhhh" localSheetId="17" hidden="1">{"'Sheet1'!$L$16"}</definedName>
    <definedName name="hhhh" localSheetId="16" hidden="1">{"'Sheet1'!$L$16"}</definedName>
    <definedName name="hhhh" localSheetId="0" hidden="1">{"'Sheet1'!$L$16"}</definedName>
    <definedName name="hhhh" hidden="1">{"'Sheet1'!$L$16"}</definedName>
    <definedName name="hhhhh" localSheetId="7" hidden="1">{"'Sheet1'!$L$16"}</definedName>
    <definedName name="hhhhh" localSheetId="19" hidden="1">{"'Sheet1'!$L$16"}</definedName>
    <definedName name="hhhhh" localSheetId="17" hidden="1">{"'Sheet1'!$L$16"}</definedName>
    <definedName name="hhhhh" localSheetId="16" hidden="1">{"'Sheet1'!$L$16"}</definedName>
    <definedName name="hhhhh" localSheetId="0" hidden="1">{"'Sheet1'!$L$16"}</definedName>
    <definedName name="hhhhh" hidden="1">{"'Sheet1'!$L$16"}</definedName>
    <definedName name="hhhhhh" localSheetId="7" hidden="1">{"'Sheet1'!$L$16"}</definedName>
    <definedName name="hhhhhh" localSheetId="19" hidden="1">{"'Sheet1'!$L$16"}</definedName>
    <definedName name="hhhhhh" localSheetId="17" hidden="1">{"'Sheet1'!$L$16"}</definedName>
    <definedName name="hhhhhh" localSheetId="16" hidden="1">{"'Sheet1'!$L$16"}</definedName>
    <definedName name="hhhhhh" localSheetId="0" hidden="1">{"'Sheet1'!$L$16"}</definedName>
    <definedName name="hhhhhh" hidden="1">{"'Sheet1'!$L$16"}</definedName>
    <definedName name="HHJH" localSheetId="7" hidden="1">{#N/A,#N/A,FALSE,"CCTV"}</definedName>
    <definedName name="HHJH" hidden="1">{#N/A,#N/A,FALSE,"CCTV"}</definedName>
    <definedName name="hht" hidden="1">#REF!</definedName>
    <definedName name="Hi" localSheetId="7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Hi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HiddenRows" hidden="1">#REF!</definedName>
    <definedName name="hiep" localSheetId="7" hidden="1">{"'Sheet1'!$L$16"}</definedName>
    <definedName name="hiep" hidden="1">{"'Sheet1'!$L$16"}</definedName>
    <definedName name="HIEU" localSheetId="7" hidden="1">{"'Sheet1'!$L$16"}</definedName>
    <definedName name="HIEU" localSheetId="19" hidden="1">{"'Sheet1'!$L$16"}</definedName>
    <definedName name="HIEU" localSheetId="17" hidden="1">{"'Sheet1'!$L$16"}</definedName>
    <definedName name="HIEU" localSheetId="16" hidden="1">{"'Sheet1'!$L$16"}</definedName>
    <definedName name="HIEU" localSheetId="0" hidden="1">{"'Sheet1'!$L$16"}</definedName>
    <definedName name="HIEU" hidden="1">{"'Sheet1'!$L$16"}</definedName>
    <definedName name="hire" localSheetId="7" hidden="1">{#N/A,#N/A,FALSE,"Aging Summary";#N/A,#N/A,FALSE,"Ratio Analysis";#N/A,#N/A,FALSE,"Test 120 Day Accts";#N/A,#N/A,FALSE,"Tickmarks"}</definedName>
    <definedName name="hire" hidden="1">{#N/A,#N/A,FALSE,"Aging Summary";#N/A,#N/A,FALSE,"Ratio Analysis";#N/A,#N/A,FALSE,"Test 120 Day Accts";#N/A,#N/A,FALSE,"Tickmarks"}</definedName>
    <definedName name="HIU" localSheetId="7" hidden="1">{"F3 detail",#N/A,FALSE,"F1";"F3 Presentation",#N/A,FALSE,"F3 "}</definedName>
    <definedName name="HIU" hidden="1">{"F3 detail",#N/A,FALSE,"F1";"F3 Presentation",#N/A,FALSE,"F3 "}</definedName>
    <definedName name="hj" localSheetId="7" hidden="1">{"hilight3",#N/A,FALSE,"HILIGHT3"}</definedName>
    <definedName name="hj" hidden="1">{"hilight3",#N/A,FALSE,"HILIGHT3"}</definedName>
    <definedName name="hjdj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d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d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gfhj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gfh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gfh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hj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h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h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hjkghhjk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hjkghhj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hjkghhj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jfjf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jfj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jfj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jkl" localSheetId="7" hidden="1">{"'Sheet1'!$L$16"}</definedName>
    <definedName name="hjjkl" localSheetId="19" hidden="1">{"'Sheet1'!$L$16"}</definedName>
    <definedName name="hjjkl" localSheetId="17" hidden="1">{"'Sheet1'!$L$16"}</definedName>
    <definedName name="hjjkl" localSheetId="16" hidden="1">{"'Sheet1'!$L$16"}</definedName>
    <definedName name="hjjkl" localSheetId="0" hidden="1">{"'Sheet1'!$L$16"}</definedName>
    <definedName name="hjjkl" hidden="1">{"'Sheet1'!$L$16"}</definedName>
    <definedName name="hjk" localSheetId="7" hidden="1">{"'Sheet1'!$L$16"}</definedName>
    <definedName name="hjk" hidden="1">{"'Sheet1'!$L$16"}</definedName>
    <definedName name="hjkgjhk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kgjh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kgjh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khgf" localSheetId="7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hjkhgf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HK" localSheetId="7" hidden="1">{"Reader",#N/A,FALSE,"Summary";"Reader",#N/A,FALSE,"Buildup";"Reader",#N/A,FALSE,"Financials";"Reader",#N/A,FALSE,"Debt &amp; Other"}</definedName>
    <definedName name="HK" localSheetId="19" hidden="1">{"Reader",#N/A,FALSE,"Summary";"Reader",#N/A,FALSE,"Buildup";"Reader",#N/A,FALSE,"Financials";"Reader",#N/A,FALSE,"Debt &amp; Other"}</definedName>
    <definedName name="HK" localSheetId="17" hidden="1">{"Reader",#N/A,FALSE,"Summary";"Reader",#N/A,FALSE,"Buildup";"Reader",#N/A,FALSE,"Financials";"Reader",#N/A,FALSE,"Debt &amp; Other"}</definedName>
    <definedName name="HK" localSheetId="16" hidden="1">{"Reader",#N/A,FALSE,"Summary";"Reader",#N/A,FALSE,"Buildup";"Reader",#N/A,FALSE,"Financials";"Reader",#N/A,FALSE,"Debt &amp; Other"}</definedName>
    <definedName name="HK" localSheetId="0" hidden="1">{"Reader",#N/A,FALSE,"Summary";"Reader",#N/A,FALSE,"Buildup";"Reader",#N/A,FALSE,"Financials";"Reader",#N/A,FALSE,"Debt &amp; Other"}</definedName>
    <definedName name="HK" hidden="1">{"Reader",#N/A,FALSE,"Summary";"Reader",#N/A,FALSE,"Buildup";"Reader",#N/A,FALSE,"Financials";"Reader",#N/A,FALSE,"Debt &amp; Other"}</definedName>
    <definedName name="hka" localSheetId="7" hidden="1">{"Reader",#N/A,FALSE,"Summary";"Reader",#N/A,FALSE,"Buildup";"Reader",#N/A,FALSE,"Financials";"Reader",#N/A,FALSE,"Debt &amp; Other"}</definedName>
    <definedName name="hka" localSheetId="19" hidden="1">{"Reader",#N/A,FALSE,"Summary";"Reader",#N/A,FALSE,"Buildup";"Reader",#N/A,FALSE,"Financials";"Reader",#N/A,FALSE,"Debt &amp; Other"}</definedName>
    <definedName name="hka" localSheetId="17" hidden="1">{"Reader",#N/A,FALSE,"Summary";"Reader",#N/A,FALSE,"Buildup";"Reader",#N/A,FALSE,"Financials";"Reader",#N/A,FALSE,"Debt &amp; Other"}</definedName>
    <definedName name="hka" localSheetId="16" hidden="1">{"Reader",#N/A,FALSE,"Summary";"Reader",#N/A,FALSE,"Buildup";"Reader",#N/A,FALSE,"Financials";"Reader",#N/A,FALSE,"Debt &amp; Other"}</definedName>
    <definedName name="hka" localSheetId="0" hidden="1">{"Reader",#N/A,FALSE,"Summary";"Reader",#N/A,FALSE,"Buildup";"Reader",#N/A,FALSE,"Financials";"Reader",#N/A,FALSE,"Debt &amp; Other"}</definedName>
    <definedName name="hka" hidden="1">{"Reader",#N/A,FALSE,"Summary";"Reader",#N/A,FALSE,"Buildup";"Reader",#N/A,FALSE,"Financials";"Reader",#N/A,FALSE,"Debt &amp; Other"}</definedName>
    <definedName name="hklk" localSheetId="7" hidden="1">{"revable",#N/A,FALSE,"REVABLE"}</definedName>
    <definedName name="hklk" hidden="1">{"revable",#N/A,FALSE,"REVABLE"}</definedName>
    <definedName name="hköt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kö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kö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n" localSheetId="7" hidden="1">{"income",#N/A,FALSE,"INCOME"}</definedName>
    <definedName name="hn" hidden="1">{"income",#N/A,FALSE,"INCOME"}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a" localSheetId="7" hidden="1">{"'Sheet1'!$L$16"}</definedName>
    <definedName name="hoa" hidden="1">{"'Sheet1'!$L$16"}</definedName>
    <definedName name="hoangthiviet" localSheetId="7" hidden="1">{"'Sheet1'!$L$16"}</definedName>
    <definedName name="hoangthiviet" hidden="1">{"'Sheet1'!$L$16"}</definedName>
    <definedName name="hong" localSheetId="7" hidden="1">{"'Sheet1'!$L$16"}</definedName>
    <definedName name="hong" hidden="1">{"'Sheet1'!$L$16"}</definedName>
    <definedName name="hong_1" localSheetId="7" hidden="1">{"'Sheet1'!$L$16"}</definedName>
    <definedName name="hong_1" hidden="1">{"'Sheet1'!$L$16"}</definedName>
    <definedName name="HOUY" localSheetId="7" hidden="1">{#N/A,#N/A,FALSE,"CCTV"}</definedName>
    <definedName name="HOUY" hidden="1">{#N/A,#N/A,FALSE,"CCTV"}</definedName>
    <definedName name="hp" localSheetId="7" hidden="1">{"Reader",#N/A,FALSE,"Summary";"Reader",#N/A,FALSE,"Buildup";"Reader",#N/A,FALSE,"Financials";"Reader",#N/A,FALSE,"Debt &amp; Other"}</definedName>
    <definedName name="hp" localSheetId="19" hidden="1">{"Reader",#N/A,FALSE,"Summary";"Reader",#N/A,FALSE,"Buildup";"Reader",#N/A,FALSE,"Financials";"Reader",#N/A,FALSE,"Debt &amp; Other"}</definedName>
    <definedName name="hp" localSheetId="17" hidden="1">{"Reader",#N/A,FALSE,"Summary";"Reader",#N/A,FALSE,"Buildup";"Reader",#N/A,FALSE,"Financials";"Reader",#N/A,FALSE,"Debt &amp; Other"}</definedName>
    <definedName name="hp" localSheetId="16" hidden="1">{"Reader",#N/A,FALSE,"Summary";"Reader",#N/A,FALSE,"Buildup";"Reader",#N/A,FALSE,"Financials";"Reader",#N/A,FALSE,"Debt &amp; Other"}</definedName>
    <definedName name="hp" localSheetId="0" hidden="1">{"Reader",#N/A,FALSE,"Summary";"Reader",#N/A,FALSE,"Buildup";"Reader",#N/A,FALSE,"Financials";"Reader",#N/A,FALSE,"Debt &amp; Other"}</definedName>
    <definedName name="hp" hidden="1">{"Reader",#N/A,FALSE,"Summary";"Reader",#N/A,FALSE,"Buildup";"Reader",#N/A,FALSE,"Financials";"Reader",#N/A,FALSE,"Debt &amp; Other"}</definedName>
    <definedName name="hq" localSheetId="7" hidden="1">{"'Sheet1'!$L$16"}</definedName>
    <definedName name="hq" hidden="1">{"'Sheet1'!$L$16"}</definedName>
    <definedName name="HRF" localSheetId="7" hidden="1">{"'매출계획'!$D$2"}</definedName>
    <definedName name="HRF" hidden="1">{"'매출계획'!$D$2"}</definedName>
    <definedName name="hrgjh" localSheetId="7" hidden="1">{"'Sheet1'!$L$16"}</definedName>
    <definedName name="hrgjh" hidden="1">{"'Sheet1'!$L$16"}</definedName>
    <definedName name="hs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s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s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sh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s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s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svgr7tvgb" localSheetId="7" hidden="1">{"'Sheet1'!$L$16"}</definedName>
    <definedName name="hsvgr7tvgb" hidden="1">{"'Sheet1'!$L$16"}</definedName>
    <definedName name="htg" localSheetId="7" hidden="1">{#N/A,#N/A,TRUE,"BT M200 da 10x20"}</definedName>
    <definedName name="htg" localSheetId="19" hidden="1">{#N/A,#N/A,TRUE,"BT M200 da 10x20"}</definedName>
    <definedName name="htg" localSheetId="17" hidden="1">{#N/A,#N/A,TRUE,"BT M200 da 10x20"}</definedName>
    <definedName name="htg" localSheetId="16" hidden="1">{#N/A,#N/A,TRUE,"BT M200 da 10x20"}</definedName>
    <definedName name="htg" localSheetId="0" hidden="1">{#N/A,#N/A,TRUE,"BT M200 da 10x20"}</definedName>
    <definedName name="htg" hidden="1">{#N/A,#N/A,TRUE,"BT M200 da 10x20"}</definedName>
    <definedName name="html" localSheetId="7" hidden="1">{"'Sheet1'!$L$16"}</definedName>
    <definedName name="html" localSheetId="19" hidden="1">{"'Sheet1'!$L$16"}</definedName>
    <definedName name="html" localSheetId="17" hidden="1">{"'Sheet1'!$L$16"}</definedName>
    <definedName name="html" localSheetId="16" hidden="1">{"'Sheet1'!$L$16"}</definedName>
    <definedName name="HTML" localSheetId="0" hidden="1">{"'照明目录'!$A$1:$H$31"}</definedName>
    <definedName name="html" hidden="1">{"'Sheet1'!$L$16"}</definedName>
    <definedName name="HTML_CodePage" localSheetId="19" hidden="1">950</definedName>
    <definedName name="HTML_CodePage" localSheetId="17" hidden="1">950</definedName>
    <definedName name="HTML_CodePage" localSheetId="16" hidden="1">950</definedName>
    <definedName name="HTML_CodePage" localSheetId="0" hidden="1">874</definedName>
    <definedName name="HTML_CodePage" hidden="1">874</definedName>
    <definedName name="HTML_Control" localSheetId="7" hidden="1">{"'Model'!$A$1:$N$53"}</definedName>
    <definedName name="HTML_Control" localSheetId="19" hidden="1">{"'Sheet1'!$L$16"}</definedName>
    <definedName name="HTML_Control" localSheetId="17" hidden="1">{"'Sheet1'!$L$16"}</definedName>
    <definedName name="HTML_Control" localSheetId="16" hidden="1">{"'Sheet1'!$L$16"}</definedName>
    <definedName name="HTML_Control" localSheetId="0" hidden="1">{"'Model'!$A$1:$N$53"}</definedName>
    <definedName name="HTML_Control" hidden="1">{"'Model'!$A$1:$N$53"}</definedName>
    <definedName name="HTML_Control_1" localSheetId="7" hidden="1">{"'Sheet1'!$L$16"}</definedName>
    <definedName name="HTML_Control_1" hidden="1">{"'Sheet1'!$L$16"}</definedName>
    <definedName name="HTML_Control_1_1" localSheetId="7" hidden="1">{"'Sheet1'!$L$16"}</definedName>
    <definedName name="HTML_Control_1_1" hidden="1">{"'Sheet1'!$L$16"}</definedName>
    <definedName name="HTML_Control_1_1_1" localSheetId="7" hidden="1">{"'Sheet1'!$L$16"}</definedName>
    <definedName name="HTML_Control_1_1_1" hidden="1">{"'Sheet1'!$L$16"}</definedName>
    <definedName name="HTML_Control_1_1_1_1" localSheetId="7" hidden="1">{"'Sheet1'!$L$16"}</definedName>
    <definedName name="HTML_Control_1_1_1_1" hidden="1">{"'Sheet1'!$L$16"}</definedName>
    <definedName name="HTML_Control_1_1_1_1_1" localSheetId="7" hidden="1">{"'Sheet1'!$L$16"}</definedName>
    <definedName name="HTML_Control_1_1_1_1_1" hidden="1">{"'Sheet1'!$L$16"}</definedName>
    <definedName name="HTML_Control_1_1_1_1_2" localSheetId="7" hidden="1">{"'Sheet1'!$L$16"}</definedName>
    <definedName name="HTML_Control_1_1_1_1_2" hidden="1">{"'Sheet1'!$L$16"}</definedName>
    <definedName name="HTML_Control_1_1_1_2" localSheetId="7" hidden="1">{"'Sheet1'!$L$16"}</definedName>
    <definedName name="HTML_Control_1_1_1_2" hidden="1">{"'Sheet1'!$L$16"}</definedName>
    <definedName name="HTML_Control_1_1_1_3" localSheetId="7" hidden="1">{"'Sheet1'!$L$16"}</definedName>
    <definedName name="HTML_Control_1_1_1_3" hidden="1">{"'Sheet1'!$L$16"}</definedName>
    <definedName name="HTML_Control_1_1_2" localSheetId="7" hidden="1">{"'Sheet1'!$L$16"}</definedName>
    <definedName name="HTML_Control_1_1_2" hidden="1">{"'Sheet1'!$L$16"}</definedName>
    <definedName name="HTML_Control_1_1_2_1" localSheetId="7" hidden="1">{"'Sheet1'!$L$16"}</definedName>
    <definedName name="HTML_Control_1_1_2_1" hidden="1">{"'Sheet1'!$L$16"}</definedName>
    <definedName name="HTML_Control_1_1_2_2" localSheetId="7" hidden="1">{"'Sheet1'!$L$16"}</definedName>
    <definedName name="HTML_Control_1_1_2_2" hidden="1">{"'Sheet1'!$L$16"}</definedName>
    <definedName name="HTML_Control_1_1_3" localSheetId="7" hidden="1">{"'Sheet1'!$L$16"}</definedName>
    <definedName name="HTML_Control_1_1_3" hidden="1">{"'Sheet1'!$L$16"}</definedName>
    <definedName name="HTML_Control_1_1_3_1" localSheetId="7" hidden="1">{"'Sheet1'!$L$16"}</definedName>
    <definedName name="HTML_Control_1_1_3_1" hidden="1">{"'Sheet1'!$L$16"}</definedName>
    <definedName name="HTML_Control_1_1_3_2" localSheetId="7" hidden="1">{"'Sheet1'!$L$16"}</definedName>
    <definedName name="HTML_Control_1_1_3_2" hidden="1">{"'Sheet1'!$L$16"}</definedName>
    <definedName name="HTML_Control_1_1_4" localSheetId="7" hidden="1">{"'Sheet1'!$L$16"}</definedName>
    <definedName name="HTML_Control_1_1_4" hidden="1">{"'Sheet1'!$L$16"}</definedName>
    <definedName name="HTML_Control_1_1_5" localSheetId="7" hidden="1">{"'Sheet1'!$L$16"}</definedName>
    <definedName name="HTML_Control_1_1_5" hidden="1">{"'Sheet1'!$L$16"}</definedName>
    <definedName name="HTML_Control_1_2" localSheetId="7" hidden="1">{"'Sheet1'!$L$16"}</definedName>
    <definedName name="HTML_Control_1_2" hidden="1">{"'Sheet1'!$L$16"}</definedName>
    <definedName name="HTML_Control_1_2_1" localSheetId="7" hidden="1">{"'Sheet1'!$L$16"}</definedName>
    <definedName name="HTML_Control_1_2_1" hidden="1">{"'Sheet1'!$L$16"}</definedName>
    <definedName name="HTML_Control_1_2_2" localSheetId="7" hidden="1">{"'Sheet1'!$L$16"}</definedName>
    <definedName name="HTML_Control_1_2_2" hidden="1">{"'Sheet1'!$L$16"}</definedName>
    <definedName name="HTML_Control_1_3" localSheetId="7" hidden="1">{"'Sheet1'!$L$16"}</definedName>
    <definedName name="HTML_Control_1_3" hidden="1">{"'Sheet1'!$L$16"}</definedName>
    <definedName name="HTML_Control_1_3_1" localSheetId="7" hidden="1">{"'Sheet1'!$L$16"}</definedName>
    <definedName name="HTML_Control_1_3_1" hidden="1">{"'Sheet1'!$L$16"}</definedName>
    <definedName name="HTML_Control_1_3_2" localSheetId="7" hidden="1">{"'Sheet1'!$L$16"}</definedName>
    <definedName name="HTML_Control_1_3_2" hidden="1">{"'Sheet1'!$L$16"}</definedName>
    <definedName name="HTML_Control_1_4" localSheetId="7" hidden="1">{"'Sheet1'!$L$16"}</definedName>
    <definedName name="HTML_Control_1_4" hidden="1">{"'Sheet1'!$L$16"}</definedName>
    <definedName name="HTML_Control_1_5" localSheetId="7" hidden="1">{"'Sheet1'!$L$16"}</definedName>
    <definedName name="HTML_Control_1_5" hidden="1">{"'Sheet1'!$L$16"}</definedName>
    <definedName name="HTML_Control_2" localSheetId="7" hidden="1">{"'Sheet1'!$L$16"}</definedName>
    <definedName name="HTML_Control_2" hidden="1">{"'Sheet1'!$L$16"}</definedName>
    <definedName name="HTML_Control_2_1" localSheetId="7" hidden="1">{"'Sheet1'!$L$16"}</definedName>
    <definedName name="HTML_Control_2_1" hidden="1">{"'Sheet1'!$L$16"}</definedName>
    <definedName name="HTML_Control_2_2" localSheetId="7" hidden="1">{"'Sheet1'!$L$16"}</definedName>
    <definedName name="HTML_Control_2_2" hidden="1">{"'Sheet1'!$L$16"}</definedName>
    <definedName name="HTML_Control_3" localSheetId="7" hidden="1">{"'Sheet1'!$L$16"}</definedName>
    <definedName name="HTML_Control_3" hidden="1">{"'Sheet1'!$L$16"}</definedName>
    <definedName name="HTML_Control_3_1" localSheetId="7" hidden="1">{"'Sheet1'!$L$16"}</definedName>
    <definedName name="HTML_Control_3_1" hidden="1">{"'Sheet1'!$L$16"}</definedName>
    <definedName name="HTML_Control_3_2" localSheetId="7" hidden="1">{"'Sheet1'!$L$16"}</definedName>
    <definedName name="HTML_Control_3_2" hidden="1">{"'Sheet1'!$L$16"}</definedName>
    <definedName name="HTML_Control_4" localSheetId="7" hidden="1">{"'Sheet1'!$L$16"}</definedName>
    <definedName name="HTML_Control_4" hidden="1">{"'Sheet1'!$L$16"}</definedName>
    <definedName name="HTML_Control_4_1" localSheetId="7" hidden="1">{"'Sheet1'!$L$16"}</definedName>
    <definedName name="HTML_Control_4_1" hidden="1">{"'Sheet1'!$L$16"}</definedName>
    <definedName name="HTML_Control_4_2" localSheetId="7" hidden="1">{"'Sheet1'!$L$16"}</definedName>
    <definedName name="HTML_Control_4_2" hidden="1">{"'Sheet1'!$L$16"}</definedName>
    <definedName name="HTML_Control_5" localSheetId="7" hidden="1">{"'Sheet1'!$L$16"}</definedName>
    <definedName name="HTML_Control_5" hidden="1">{"'Sheet1'!$L$16"}</definedName>
    <definedName name="HTML_Control_5_1" localSheetId="7" hidden="1">{"'Sheet1'!$L$16"}</definedName>
    <definedName name="HTML_Control_5_1" hidden="1">{"'Sheet1'!$L$16"}</definedName>
    <definedName name="HTML_Control_5_2" localSheetId="7" hidden="1">{"'Sheet1'!$L$16"}</definedName>
    <definedName name="HTML_Control_5_2" hidden="1">{"'Sheet1'!$L$16"}</definedName>
    <definedName name="HTML_Control1" localSheetId="7" hidden="1">{"'Model'!$A$1:$N$53"}</definedName>
    <definedName name="HTML_Control1" localSheetId="0" hidden="1">{"'Model'!$A$1:$N$53"}</definedName>
    <definedName name="HTML_Control1" hidden="1">{"'Model'!$A$1:$N$53"}</definedName>
    <definedName name="HTML_Description" hidden="1">""</definedName>
    <definedName name="HTML_Email" hidden="1">""</definedName>
    <definedName name="HTML_Header" localSheetId="19" hidden="1">"Sheet1"</definedName>
    <definedName name="HTML_Header" localSheetId="17" hidden="1">"Sheet1"</definedName>
    <definedName name="HTML_Header" localSheetId="16" hidden="1">"Sheet1"</definedName>
    <definedName name="HTML_Header" localSheetId="0" hidden="1">"Model"</definedName>
    <definedName name="HTML_Header" hidden="1">"Model"</definedName>
    <definedName name="HTML_LastUpdate" localSheetId="19" hidden="1">"2000/9/14"</definedName>
    <definedName name="HTML_LastUpdate" localSheetId="17" hidden="1">"2000/9/14"</definedName>
    <definedName name="HTML_LastUpdate" localSheetId="16" hidden="1">"2000/9/14"</definedName>
    <definedName name="HTML_LastUpdate" localSheetId="0" hidden="1">"31/7/01"</definedName>
    <definedName name="HTML_LastUpdate" hidden="1">"31/7/01"</definedName>
    <definedName name="HTML_LineAfter" hidden="1">FALSE</definedName>
    <definedName name="HTML_LineBefore" hidden="1">FALSE</definedName>
    <definedName name="HTML_Name" localSheetId="19" hidden="1">"J.C.WONG"</definedName>
    <definedName name="HTML_Name" localSheetId="17" hidden="1">"J.C.WONG"</definedName>
    <definedName name="HTML_Name" localSheetId="16" hidden="1">"J.C.WONG"</definedName>
    <definedName name="HTML_Name" localSheetId="0" hidden="1">"Bundit Sanguanprasert"</definedName>
    <definedName name="HTML_Name" hidden="1">"Bundit Sanguanprasert"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19" hidden="1">"C:\2689\Q\國內\00q3961台化龍德PTA3建造\MyHTML.htm"</definedName>
    <definedName name="HTML_PathFile" localSheetId="17" hidden="1">"C:\2689\Q\國內\00q3961台化龍德PTA3建造\MyHTML.htm"</definedName>
    <definedName name="HTML_PathFile" localSheetId="16" hidden="1">"C:\2689\Q\國內\00q3961台化龍德PTA3建造\MyHTML.htm"</definedName>
    <definedName name="HTML_PathFile" localSheetId="0" hidden="1">"C:\My Documents\TPS project\Carried Loss\SCC2.htm"</definedName>
    <definedName name="HTML_PathFile" hidden="1">"C:\My Documents\TPS project\Carried Loss\SCC2.htm"</definedName>
    <definedName name="HTML_PathFileMac" hidden="1">"Macintosh HD:HomePageStuff:New_Home_Page:datafile:ctryprem.html"</definedName>
    <definedName name="HTML_PathTemplate" hidden="1">"\\Der2\vol1\DATABANK\DOWNLOAD\HEAD6-1.HTM"</definedName>
    <definedName name="HTML_Title" localSheetId="19" hidden="1">"00Q3961-SUM"</definedName>
    <definedName name="HTML_Title" localSheetId="17" hidden="1">"00Q3961-SUM"</definedName>
    <definedName name="HTML_Title" localSheetId="16" hidden="1">"00Q3961-SUM"</definedName>
    <definedName name="HTML_Title" localSheetId="0" hidden="1">"Model SCC"</definedName>
    <definedName name="HTML_Title" hidden="1">"Model SCC"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2_11" hidden="1">1</definedName>
    <definedName name="HTML2_12" hidden="1">"C:\Irasia\mactopc\firstpachk\webpages\page 58 p and l 0713b.htm"</definedName>
    <definedName name="HTML2_2" hidden="1">-4146</definedName>
    <definedName name="HTML2_3" hidden="1">"C:\Irasia\mactopc\firstpachk\webpages\page 58 p and l 0713.htm"</definedName>
    <definedName name="HTMLCount" hidden="1">1</definedName>
    <definedName name="htmll" localSheetId="7" hidden="1">{"'Sheet1'!$L$16"}</definedName>
    <definedName name="htmll" localSheetId="19" hidden="1">{"'Sheet1'!$L$16"}</definedName>
    <definedName name="htmll" localSheetId="17" hidden="1">{"'Sheet1'!$L$16"}</definedName>
    <definedName name="htmll" localSheetId="16" hidden="1">{"'Sheet1'!$L$16"}</definedName>
    <definedName name="htmll" localSheetId="0" hidden="1">{"'Sheet1'!$L$16"}</definedName>
    <definedName name="htmll" hidden="1">{"'Sheet1'!$L$16"}</definedName>
    <definedName name="hu" localSheetId="7" hidden="1">{"'Sheet1'!$L$16"}</definedName>
    <definedName name="hu" localSheetId="0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hu" hidden="1">{"'Sheet1'!$L$16"}</definedName>
    <definedName name="hun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u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ung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un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uong" localSheetId="7" hidden="1">{"HK PR",#N/A,FALSE,"HK";"SUMMARY",#N/A,FALSE,"PAYROLL";"SUMMARY",#N/A,FALSE,"PAYROLL";"HK PR",#N/A,FALSE,"HK"}</definedName>
    <definedName name="huong" localSheetId="19" hidden="1">{"HK PR",#N/A,FALSE,"HK";"SUMMARY",#N/A,FALSE,"PAYROLL";"SUMMARY",#N/A,FALSE,"PAYROLL";"HK PR",#N/A,FALSE,"HK"}</definedName>
    <definedName name="huong" localSheetId="17" hidden="1">{"HK PR",#N/A,FALSE,"HK";"SUMMARY",#N/A,FALSE,"PAYROLL";"SUMMARY",#N/A,FALSE,"PAYROLL";"HK PR",#N/A,FALSE,"HK"}</definedName>
    <definedName name="huong" localSheetId="16" hidden="1">{"HK PR",#N/A,FALSE,"HK";"SUMMARY",#N/A,FALSE,"PAYROLL";"SUMMARY",#N/A,FALSE,"PAYROLL";"HK PR",#N/A,FALSE,"HK"}</definedName>
    <definedName name="huong" localSheetId="0" hidden="1">{"HK PR",#N/A,FALSE,"HK";"SUMMARY",#N/A,FALSE,"PAYROLL";"SUMMARY",#N/A,FALSE,"PAYROLL";"HK PR",#N/A,FALSE,"HK"}</definedName>
    <definedName name="huong" hidden="1">{"HK PR",#N/A,FALSE,"HK";"SUMMARY",#N/A,FALSE,"PAYROLL";"SUMMARY",#N/A,FALSE,"PAYROLL";"HK PR",#N/A,FALSE,"HK"}</definedName>
    <definedName name="huongu" localSheetId="7" hidden="1">{"HK PR",#N/A,FALSE,"HK";"SUMMARY",#N/A,FALSE,"PAYROLL";"SUMMARY",#N/A,FALSE,"PAYROLL";"HK PR",#N/A,FALSE,"HK"}</definedName>
    <definedName name="huongu" localSheetId="19" hidden="1">{"HK PR",#N/A,FALSE,"HK";"SUMMARY",#N/A,FALSE,"PAYROLL";"SUMMARY",#N/A,FALSE,"PAYROLL";"HK PR",#N/A,FALSE,"HK"}</definedName>
    <definedName name="huongu" localSheetId="17" hidden="1">{"HK PR",#N/A,FALSE,"HK";"SUMMARY",#N/A,FALSE,"PAYROLL";"SUMMARY",#N/A,FALSE,"PAYROLL";"HK PR",#N/A,FALSE,"HK"}</definedName>
    <definedName name="huongu" localSheetId="16" hidden="1">{"HK PR",#N/A,FALSE,"HK";"SUMMARY",#N/A,FALSE,"PAYROLL";"SUMMARY",#N/A,FALSE,"PAYROLL";"HK PR",#N/A,FALSE,"HK"}</definedName>
    <definedName name="huongu" localSheetId="0" hidden="1">{"HK PR",#N/A,FALSE,"HK";"SUMMARY",#N/A,FALSE,"PAYROLL";"SUMMARY",#N/A,FALSE,"PAYROLL";"HK PR",#N/A,FALSE,"HK"}</definedName>
    <definedName name="huongu" hidden="1">{"HK PR",#N/A,FALSE,"HK";"SUMMARY",#N/A,FALSE,"PAYROLL";"SUMMARY",#N/A,FALSE,"PAYROLL";"HK PR",#N/A,FALSE,"HK"}</definedName>
    <definedName name="huuui7" localSheetId="7" hidden="1">{"level1",#N/A,FALSE,"1_LEV";"LEVEL1",#N/A,FALSE,"1_LEV"}</definedName>
    <definedName name="huuui7" hidden="1">{"level1",#N/A,FALSE,"1_LEV";"LEVEL1",#N/A,FALSE,"1_LEV"}</definedName>
    <definedName name="huy" localSheetId="7" hidden="1">{"'Sheet1'!$L$16"}</definedName>
    <definedName name="huy" localSheetId="19" hidden="1">{"'Sheet1'!$L$16"}</definedName>
    <definedName name="huy" localSheetId="17" hidden="1">{"'Sheet1'!$L$16"}</definedName>
    <definedName name="huy" localSheetId="16" hidden="1">{"'Sheet1'!$L$16"}</definedName>
    <definedName name="huy" localSheetId="0" hidden="1">{"'Sheet1'!$L$16"}</definedName>
    <definedName name="huy" hidden="1">{"'Sheet1'!$L$16"}</definedName>
    <definedName name="huy_1" localSheetId="7" hidden="1">{"'Sheet1'!$L$16"}</definedName>
    <definedName name="huy_1" hidden="1">{"'Sheet1'!$L$16"}</definedName>
    <definedName name="huy_1_1" localSheetId="7" hidden="1">{"'Sheet1'!$L$16"}</definedName>
    <definedName name="huy_1_1" hidden="1">{"'Sheet1'!$L$16"}</definedName>
    <definedName name="huy_1_1_1" localSheetId="7" hidden="1">{"'Sheet1'!$L$16"}</definedName>
    <definedName name="huy_1_1_1" hidden="1">{"'Sheet1'!$L$16"}</definedName>
    <definedName name="huy_1_1_1_1" localSheetId="7" hidden="1">{"'Sheet1'!$L$16"}</definedName>
    <definedName name="huy_1_1_1_1" hidden="1">{"'Sheet1'!$L$16"}</definedName>
    <definedName name="huy_1_1_1_1_1" localSheetId="7" hidden="1">{"'Sheet1'!$L$16"}</definedName>
    <definedName name="huy_1_1_1_1_1" hidden="1">{"'Sheet1'!$L$16"}</definedName>
    <definedName name="huy_1_1_1_1_2" localSheetId="7" hidden="1">{"'Sheet1'!$L$16"}</definedName>
    <definedName name="huy_1_1_1_1_2" hidden="1">{"'Sheet1'!$L$16"}</definedName>
    <definedName name="huy_1_1_1_2" localSheetId="7" hidden="1">{"'Sheet1'!$L$16"}</definedName>
    <definedName name="huy_1_1_1_2" hidden="1">{"'Sheet1'!$L$16"}</definedName>
    <definedName name="huy_1_1_1_3" localSheetId="7" hidden="1">{"'Sheet1'!$L$16"}</definedName>
    <definedName name="huy_1_1_1_3" hidden="1">{"'Sheet1'!$L$16"}</definedName>
    <definedName name="huy_1_1_2" localSheetId="7" hidden="1">{"'Sheet1'!$L$16"}</definedName>
    <definedName name="huy_1_1_2" hidden="1">{"'Sheet1'!$L$16"}</definedName>
    <definedName name="huy_1_1_2_1" localSheetId="7" hidden="1">{"'Sheet1'!$L$16"}</definedName>
    <definedName name="huy_1_1_2_1" hidden="1">{"'Sheet1'!$L$16"}</definedName>
    <definedName name="huy_1_1_2_2" localSheetId="7" hidden="1">{"'Sheet1'!$L$16"}</definedName>
    <definedName name="huy_1_1_2_2" hidden="1">{"'Sheet1'!$L$16"}</definedName>
    <definedName name="huy_1_1_3" localSheetId="7" hidden="1">{"'Sheet1'!$L$16"}</definedName>
    <definedName name="huy_1_1_3" hidden="1">{"'Sheet1'!$L$16"}</definedName>
    <definedName name="huy_1_1_3_1" localSheetId="7" hidden="1">{"'Sheet1'!$L$16"}</definedName>
    <definedName name="huy_1_1_3_1" hidden="1">{"'Sheet1'!$L$16"}</definedName>
    <definedName name="huy_1_1_3_2" localSheetId="7" hidden="1">{"'Sheet1'!$L$16"}</definedName>
    <definedName name="huy_1_1_3_2" hidden="1">{"'Sheet1'!$L$16"}</definedName>
    <definedName name="huy_1_1_4" localSheetId="7" hidden="1">{"'Sheet1'!$L$16"}</definedName>
    <definedName name="huy_1_1_4" hidden="1">{"'Sheet1'!$L$16"}</definedName>
    <definedName name="huy_1_1_5" localSheetId="7" hidden="1">{"'Sheet1'!$L$16"}</definedName>
    <definedName name="huy_1_1_5" hidden="1">{"'Sheet1'!$L$16"}</definedName>
    <definedName name="huy_1_2" localSheetId="7" hidden="1">{"'Sheet1'!$L$16"}</definedName>
    <definedName name="huy_1_2" hidden="1">{"'Sheet1'!$L$16"}</definedName>
    <definedName name="huy_1_2_1" localSheetId="7" hidden="1">{"'Sheet1'!$L$16"}</definedName>
    <definedName name="huy_1_2_1" hidden="1">{"'Sheet1'!$L$16"}</definedName>
    <definedName name="huy_1_2_2" localSheetId="7" hidden="1">{"'Sheet1'!$L$16"}</definedName>
    <definedName name="huy_1_2_2" hidden="1">{"'Sheet1'!$L$16"}</definedName>
    <definedName name="huy_1_3" localSheetId="7" hidden="1">{"'Sheet1'!$L$16"}</definedName>
    <definedName name="huy_1_3" hidden="1">{"'Sheet1'!$L$16"}</definedName>
    <definedName name="huy_1_3_1" localSheetId="7" hidden="1">{"'Sheet1'!$L$16"}</definedName>
    <definedName name="huy_1_3_1" hidden="1">{"'Sheet1'!$L$16"}</definedName>
    <definedName name="huy_1_3_2" localSheetId="7" hidden="1">{"'Sheet1'!$L$16"}</definedName>
    <definedName name="huy_1_3_2" hidden="1">{"'Sheet1'!$L$16"}</definedName>
    <definedName name="huy_1_4" localSheetId="7" hidden="1">{"'Sheet1'!$L$16"}</definedName>
    <definedName name="huy_1_4" hidden="1">{"'Sheet1'!$L$16"}</definedName>
    <definedName name="huy_1_5" localSheetId="7" hidden="1">{"'Sheet1'!$L$16"}</definedName>
    <definedName name="huy_1_5" hidden="1">{"'Sheet1'!$L$16"}</definedName>
    <definedName name="huy_2" localSheetId="7" hidden="1">{"'Sheet1'!$L$16"}</definedName>
    <definedName name="huy_2" hidden="1">{"'Sheet1'!$L$16"}</definedName>
    <definedName name="huy_2_1" localSheetId="7" hidden="1">{"'Sheet1'!$L$16"}</definedName>
    <definedName name="huy_2_1" hidden="1">{"'Sheet1'!$L$16"}</definedName>
    <definedName name="huy_2_2" localSheetId="7" hidden="1">{"'Sheet1'!$L$16"}</definedName>
    <definedName name="huy_2_2" hidden="1">{"'Sheet1'!$L$16"}</definedName>
    <definedName name="huy_3" localSheetId="7" hidden="1">{"'Sheet1'!$L$16"}</definedName>
    <definedName name="huy_3" hidden="1">{"'Sheet1'!$L$16"}</definedName>
    <definedName name="huy_3_1" localSheetId="7" hidden="1">{"'Sheet1'!$L$16"}</definedName>
    <definedName name="huy_3_1" hidden="1">{"'Sheet1'!$L$16"}</definedName>
    <definedName name="huy_3_2" localSheetId="7" hidden="1">{"'Sheet1'!$L$16"}</definedName>
    <definedName name="huy_3_2" hidden="1">{"'Sheet1'!$L$16"}</definedName>
    <definedName name="huy_4" localSheetId="7" hidden="1">{"'Sheet1'!$L$16"}</definedName>
    <definedName name="huy_4" hidden="1">{"'Sheet1'!$L$16"}</definedName>
    <definedName name="huy_4_1" localSheetId="7" hidden="1">{"'Sheet1'!$L$16"}</definedName>
    <definedName name="huy_4_1" hidden="1">{"'Sheet1'!$L$16"}</definedName>
    <definedName name="huy_4_2" localSheetId="7" hidden="1">{"'Sheet1'!$L$16"}</definedName>
    <definedName name="huy_4_2" hidden="1">{"'Sheet1'!$L$16"}</definedName>
    <definedName name="huy_5" localSheetId="7" hidden="1">{"'Sheet1'!$L$16"}</definedName>
    <definedName name="huy_5" hidden="1">{"'Sheet1'!$L$16"}</definedName>
    <definedName name="huy_5_1" localSheetId="7" hidden="1">{"'Sheet1'!$L$16"}</definedName>
    <definedName name="huy_5_1" hidden="1">{"'Sheet1'!$L$16"}</definedName>
    <definedName name="huy_5_2" localSheetId="7" hidden="1">{"'Sheet1'!$L$16"}</definedName>
    <definedName name="huy_5_2" hidden="1">{"'Sheet1'!$L$16"}</definedName>
    <definedName name="huye" localSheetId="7" hidden="1">{"'Sheet1'!$L$16"}</definedName>
    <definedName name="huye" hidden="1">{"'Sheet1'!$L$16"}</definedName>
    <definedName name="huyy" localSheetId="7" hidden="1">{"'Sheet1'!$L$16"}</definedName>
    <definedName name="huyy" localSheetId="19" hidden="1">{"'Sheet1'!$L$16"}</definedName>
    <definedName name="huyy" localSheetId="17" hidden="1">{"'Sheet1'!$L$16"}</definedName>
    <definedName name="huyy" localSheetId="16" hidden="1">{"'Sheet1'!$L$16"}</definedName>
    <definedName name="huyy" localSheetId="0" hidden="1">{"'Sheet1'!$L$16"}</definedName>
    <definedName name="huyy" hidden="1">{"'Sheet1'!$L$16"}</definedName>
    <definedName name="huyyy" localSheetId="7" hidden="1">{"'Sheet1'!$L$16"}</definedName>
    <definedName name="huyyy" localSheetId="19" hidden="1">{"'Sheet1'!$L$16"}</definedName>
    <definedName name="huyyy" localSheetId="17" hidden="1">{"'Sheet1'!$L$16"}</definedName>
    <definedName name="huyyy" localSheetId="16" hidden="1">{"'Sheet1'!$L$16"}</definedName>
    <definedName name="huyyy" localSheetId="0" hidden="1">{"'Sheet1'!$L$16"}</definedName>
    <definedName name="huyyy" hidden="1">{"'Sheet1'!$L$16"}</definedName>
    <definedName name="hvac1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vac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xcvhx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xcvhx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xcvhx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xh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x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x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yu" localSheetId="7" hidden="1">{"'Sheet1'!$L$16"}</definedName>
    <definedName name="hyu" hidden="1">{"'Sheet1'!$L$16"}</definedName>
    <definedName name="Hyundai" localSheetId="7" hidden="1">{#N/A,#N/A,TRUE,"Cover sheet";#N/A,#N/A,TRUE,"INPUTS";#N/A,#N/A,TRUE,"OUTPUTS";#N/A,#N/A,TRUE,"VALUATION"}</definedName>
    <definedName name="Hyundai" hidden="1">{#N/A,#N/A,TRUE,"Cover sheet";#N/A,#N/A,TRUE,"INPUTS";#N/A,#N/A,TRUE,"OUTPUTS";#N/A,#N/A,TRUE,"VALUATION"}</definedName>
    <definedName name="I" localSheetId="7" hidden="1">{"'매출계획'!$D$2"}</definedName>
    <definedName name="I" hidden="1">{"'매출계획'!$D$2"}</definedName>
    <definedName name="iäi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äi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ä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erj" localSheetId="7" hidden="1">{"weichwaren",#N/A,FALSE,"Liste 1";"hartwaren",#N/A,FALSE,"Liste 1";"food",#N/A,FALSE,"Liste 1";"fleisch",#N/A,FALSE,"Liste 1"}</definedName>
    <definedName name="ierj" hidden="1">{"weichwaren",#N/A,FALSE,"Liste 1";"hartwaren",#N/A,FALSE,"Liste 1";"food",#N/A,FALSE,"Liste 1";"fleisch",#N/A,FALSE,"Liste 1"}</definedName>
    <definedName name="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0" hidden="1">{"'ตัวอย่าง'!$A$1:$O$21"}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I" localSheetId="7" hidden="1">{"'매출계획'!$D$2"}</definedName>
    <definedName name="III" hidden="1">{"'매출계획'!$D$2"}</definedName>
    <definedName name="IIII" localSheetId="7" hidden="1">{"'매출계획'!$D$2"}</definedName>
    <definedName name="IIII" hidden="1">{"'매출계획'!$D$2"}</definedName>
    <definedName name="iiiii" localSheetId="7" hidden="1">{"Tages_D",#N/A,FALSE,"Tagesbericht";"Tages_PL",#N/A,FALSE,"Tagesbericht"}</definedName>
    <definedName name="iiiii" hidden="1">{"Tages_D",#N/A,FALSE,"Tagesbericht";"Tages_PL",#N/A,FALSE,"Tagesbericht"}</definedName>
    <definedName name="iiiiiiiiiii" localSheetId="7" hidden="1">{"'Feb 99'!$A$1:$G$30"}</definedName>
    <definedName name="iiiiiiiiiii" hidden="1">{"'Feb 99'!$A$1:$G$30"}</definedName>
    <definedName name="iiiiiiiiiiiiiiiiiiiiiiiiiiiiiiii" localSheetId="7" hidden="1">{"'Feb 99'!$A$1:$G$30"}</definedName>
    <definedName name="iiiiiiiiiiiiiiiiiiiiiiiiiiiiiiii" hidden="1">{"'Feb 99'!$A$1:$G$30"}</definedName>
    <definedName name="iiiiiiiiiiiiiiiiiiiiiiiiiiiiiiiiiiiiiiiiiiiii" localSheetId="7" hidden="1">{"'Feb 99'!$A$1:$G$30"}</definedName>
    <definedName name="iiiiiiiiiiiiiiiiiiiiiiiiiiiiiiiiiiiiiiiiiiiii" hidden="1">{"'Feb 99'!$A$1:$G$30"}</definedName>
    <definedName name="iiiiiiiiiiiiiiiiiiiiiiiiiiiiiiiiiiiiiiiiiiiiii" localSheetId="7" hidden="1">{#N/A,#N/A,FALSE,"Sheet1"}</definedName>
    <definedName name="iiiiiiiiiiiiiiiiiiiiiiiiiiiiiiiiiiiiiiiiiiiiii" hidden="1">{#N/A,#N/A,FALSE,"Sheet1"}</definedName>
    <definedName name="iiin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iiin" hidden="1">{#N/A,#N/A,TRUE,"Data Elements-Staffing";#N/A,#N/A,TRUE,"Data Elements-Exp Driv &amp; Assump";#N/A,#N/A,TRUE,"Staffing Sheet";#N/A,#N/A,TRUE,"Income";#N/A,#N/A,TRUE,"Income Summary";#N/A,#N/A,TRUE,"Staffing Summary"}</definedName>
    <definedName name="iilghjl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ilghj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ilgh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iouolkll" localSheetId="7" hidden="1">{#N/A,#N/A,FALSE,"CCTV"}</definedName>
    <definedName name="iiouolkll" hidden="1">{#N/A,#N/A,FALSE,"CCTV"}</definedName>
    <definedName name="iir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ir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i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jjoip" localSheetId="7" hidden="1">{"'Model'!$A$1:$N$53"}</definedName>
    <definedName name="ijjoip" hidden="1">{"'Model'!$A$1:$N$53"}</definedName>
    <definedName name="IK" localSheetId="7" hidden="1">{#N/A,#N/A,FALSE,"Aging Summary";#N/A,#N/A,FALSE,"Ratio Analysis";#N/A,#N/A,FALSE,"Test 120 Day Accts";#N/A,#N/A,FALSE,"Tickmarks"}</definedName>
    <definedName name="IK" hidden="1">{#N/A,#N/A,FALSE,"Aging Summary";#N/A,#N/A,FALSE,"Ratio Analysis";#N/A,#N/A,FALSE,"Test 120 Day Accts";#N/A,#N/A,FALSE,"Tickmarks"}</definedName>
    <definedName name="ikt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k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k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luil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lui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lui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Mpact">#REF!</definedName>
    <definedName name="in" localSheetId="19" hidden="1">#REF!</definedName>
    <definedName name="in" hidden="1">#REF!</definedName>
    <definedName name="INCOME_TAX">#REF!</definedName>
    <definedName name="info2" localSheetId="7" hidden="1">{"level1",#N/A,FALSE,"1_LEV";"LEVEL1",#N/A,FALSE,"1_LEV"}</definedName>
    <definedName name="info2" localSheetId="0" hidden="1">{"level1",#N/A,FALSE,"1_LEV";"LEVEL1",#N/A,FALSE,"1_LEV"}</definedName>
    <definedName name="info2" hidden="1">{"level1",#N/A,FALSE,"1_LEV";"LEVEL1",#N/A,FALSE,"1_LEV"}</definedName>
    <definedName name="input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npu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nputvatcopy" localSheetId="7" hidden="1">{"Jan-June",#N/A,FALSE,"Sheet4";"Jul-Dec",#N/A,FALSE,"Sheet4"}</definedName>
    <definedName name="inputvatcopy" hidden="1">{"Jan-June",#N/A,FALSE,"Sheet4";"Jul-Dec",#N/A,FALSE,"Sheet4"}</definedName>
    <definedName name="inputvatthat" localSheetId="7" hidden="1">{"Jan-June",#N/A,FALSE,"Sheet4";"Jul-Dec",#N/A,FALSE,"Sheet4"}</definedName>
    <definedName name="inputvatthat" hidden="1">{"Jan-June",#N/A,FALSE,"Sheet4";"Jul-Dec",#N/A,FALSE,"Sheet4"}</definedName>
    <definedName name="ins" localSheetId="7" hidden="1">{#N/A,#N/A,FALSE,"Assessment";#N/A,#N/A,FALSE,"Staffing";#N/A,#N/A,FALSE,"Hires";#N/A,#N/A,FALSE,"Assumptions"}</definedName>
    <definedName name="ins" localSheetId="0" hidden="1">{#N/A,#N/A,FALSE,"Assessment";#N/A,#N/A,FALSE,"Staffing";#N/A,#N/A,FALSE,"Hires";#N/A,#N/A,FALSE,"Assumptions"}</definedName>
    <definedName name="ins" hidden="1">{#N/A,#N/A,FALSE,"Assessment";#N/A,#N/A,FALSE,"Staffing";#N/A,#N/A,FALSE,"Hires";#N/A,#N/A,FALSE,"Assumptions"}</definedName>
    <definedName name="int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n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nterest2" localSheetId="7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interest2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Internalaudit">#REF!</definedName>
    <definedName name="IntroPrintArea" hidden="1">#REF!</definedName>
    <definedName name="INVENT" localSheetId="7" hidden="1">{#N/A,#N/A,FALSE,"Aging Summary";#N/A,#N/A,FALSE,"Ratio Analysis";#N/A,#N/A,FALSE,"Test 120 Day Accts";#N/A,#N/A,FALSE,"Tickmarks"}</definedName>
    <definedName name="INVENT" hidden="1">{#N/A,#N/A,FALSE,"Aging Summary";#N/A,#N/A,FALSE,"Ratio Analysis";#N/A,#N/A,FALSE,"Test 120 Day Accts";#N/A,#N/A,FALSE,"Tickmarks"}</definedName>
    <definedName name="Inventory" localSheetId="7" hidden="1">{#N/A,#N/A,FALSE,"Aging Summary";#N/A,#N/A,FALSE,"Ratio Analysis";#N/A,#N/A,FALSE,"Test 120 Day Accts";#N/A,#N/A,FALSE,"Tickmarks"}</definedName>
    <definedName name="Inventory" hidden="1">{#N/A,#N/A,FALSE,"Aging Summary";#N/A,#N/A,FALSE,"Ratio Analysis";#N/A,#N/A,FALSE,"Test 120 Day Accts";#N/A,#N/A,FALSE,"Tickmarks"}</definedName>
    <definedName name="Investment" localSheetId="7" hidden="1">{"'Bidfailed'!$D$2:$AB$14","'Bidfailed'!$D$4:$AB$4"}</definedName>
    <definedName name="Investment" hidden="1">{"'Bidfailed'!$D$2:$AB$14","'Bidfailed'!$D$4:$AB$4"}</definedName>
    <definedName name="iö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lul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lu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lu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i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i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iö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i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i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uioö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uio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ui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zoö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zo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z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"c373"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" hidden="1">"IQ_EPS"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"019802400"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"02/13/2012 06:38:23"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"c1026"</definedName>
    <definedName name="IQ_PRICE_OVER_LTM_EPS" hidden="1">"c1029"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39258.6779861111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2</definedName>
    <definedName name="IQB_BOOKMARK_LOCATION_0" hidden="1">#REF!</definedName>
    <definedName name="IQB_BOOKMARK_LOCATION_1" hidden="1">#REF!</definedName>
    <definedName name="IQB_CURRENT_BOOKMARK" hidden="1">0</definedName>
    <definedName name="IQRScreeningD62" hidden="1">#REF!</definedName>
    <definedName name="iQShowHideColumns" hidden="1">"iQShowQuarterlyAnnual"</definedName>
    <definedName name="IS" localSheetId="7" hidden="1">{"HK PR",#N/A,FALSE,"HK";"SUMMARY",#N/A,FALSE,"PAYROLL";"SUMMARY",#N/A,FALSE,"PAYROLL";"HK PR",#N/A,FALSE,"HK"}</definedName>
    <definedName name="IS" localSheetId="19" hidden="1">{"HK PR",#N/A,FALSE,"HK";"SUMMARY",#N/A,FALSE,"PAYROLL";"SUMMARY",#N/A,FALSE,"PAYROLL";"HK PR",#N/A,FALSE,"HK"}</definedName>
    <definedName name="IS" localSheetId="17" hidden="1">{"HK PR",#N/A,FALSE,"HK";"SUMMARY",#N/A,FALSE,"PAYROLL";"SUMMARY",#N/A,FALSE,"PAYROLL";"HK PR",#N/A,FALSE,"HK"}</definedName>
    <definedName name="IS" localSheetId="16" hidden="1">{"HK PR",#N/A,FALSE,"HK";"SUMMARY",#N/A,FALSE,"PAYROLL";"SUMMARY",#N/A,FALSE,"PAYROLL";"HK PR",#N/A,FALSE,"HK"}</definedName>
    <definedName name="IS" localSheetId="0" hidden="1">{"HK PR",#N/A,FALSE,"HK";"SUMMARY",#N/A,FALSE,"PAYROLL";"SUMMARY",#N/A,FALSE,"PAYROLL";"HK PR",#N/A,FALSE,"HK"}</definedName>
    <definedName name="IS" hidden="1">{"HK PR",#N/A,FALSE,"HK";"SUMMARY",#N/A,FALSE,"PAYROLL";"SUMMARY",#N/A,FALSE,"PAYROLL";"HK PR",#N/A,FALSE,"HK"}</definedName>
    <definedName name="IsColHidden" hidden="1">FALSE</definedName>
    <definedName name="IsLTMColHidden" hidden="1">FALSE</definedName>
    <definedName name="itzp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tzp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tzp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uoti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uoti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uot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utit6i" localSheetId="7" hidden="1">{"level1",#N/A,FALSE,"1_LEV";"LEVEL1",#N/A,FALSE,"1_LEV"}</definedName>
    <definedName name="iutit6i" hidden="1">{"level1",#N/A,FALSE,"1_LEV";"LEVEL1",#N/A,FALSE,"1_LEV"}</definedName>
    <definedName name="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_WT" hidden="1">#REF!</definedName>
    <definedName name="jaljfidfjiofjioa" localSheetId="7" hidden="1">{"'Sheet1'!$L$16"}</definedName>
    <definedName name="jaljfidfjiofjioa" hidden="1">{"'Sheet1'!$L$16"}</definedName>
    <definedName name="Jas" localSheetId="7" hidden="1">{"'Feb 99'!$A$1:$G$30"}</definedName>
    <definedName name="Jas" hidden="1">{"'Feb 99'!$A$1:$G$30"}</definedName>
    <definedName name="JE" localSheetId="7" hidden="1">{#N/A,#N/A,FALSE,"Aging Summary";#N/A,#N/A,FALSE,"Ratio Analysis";#N/A,#N/A,FALSE,"Test 120 Day Accts";#N/A,#N/A,FALSE,"Tickmarks"}</definedName>
    <definedName name="JE" hidden="1">{#N/A,#N/A,FALSE,"Aging Summary";#N/A,#N/A,FALSE,"Ratio Analysis";#N/A,#N/A,FALSE,"Test 120 Day Accts";#N/A,#N/A,FALSE,"Tickmarks"}</definedName>
    <definedName name="jefferies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jefferies" hidden="1">{#N/A,#N/A,TRUE,"Data Elements-Staffing";#N/A,#N/A,TRUE,"Data Elements-Exp Driv &amp; Assump";#N/A,#N/A,TRUE,"Staffing Sheet";#N/A,#N/A,TRUE,"Income";#N/A,#N/A,TRUE,"Income Summary";#N/A,#N/A,TRUE,"Staffing Summary"}</definedName>
    <definedName name="jeine" localSheetId="7" hidden="1">{"Tages_D",#N/A,FALSE,"Tagesbericht";"Tages_PL",#N/A,FALSE,"Tagesbericht"}</definedName>
    <definedName name="jeine" hidden="1">{"Tages_D",#N/A,FALSE,"Tagesbericht";"Tages_PL",#N/A,FALSE,"Tagesbericht"}</definedName>
    <definedName name="jeroen" hidden="1">#REF!</definedName>
    <definedName name="jffhj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ffh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ffh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g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GH" localSheetId="7" hidden="1">{"'매출계획'!$D$2"}</definedName>
    <definedName name="JGH" hidden="1">{"'매출계획'!$D$2"}</definedName>
    <definedName name="JH" localSheetId="7" hidden="1">{"'매출계획'!$D$2"}</definedName>
    <definedName name="JH" hidden="1">{"'매출계획'!$D$2"}</definedName>
    <definedName name="jhgfdfgh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hgfdfg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hgjf" localSheetId="7" hidden="1">{0}</definedName>
    <definedName name="jhgjf" hidden="1">{0}</definedName>
    <definedName name="jhhhh" localSheetId="7" hidden="1">{#N/A,#N/A,FALSE,"CCTV"}</definedName>
    <definedName name="jhhhh" hidden="1">{#N/A,#N/A,FALSE,"CCTV"}</definedName>
    <definedName name="jhjh" localSheetId="7" hidden="1">{"Offgrid",#N/A,FALSE,"OFFGRID";"Region",#N/A,FALSE,"REGION";"Offgrid -2",#N/A,FALSE,"OFFGRID";"WTP",#N/A,FALSE,"WTP";"WTP -2",#N/A,FALSE,"WTP";"Project",#N/A,FALSE,"PROJECT";"Summary -2",#N/A,FALSE,"SUMMARY"}</definedName>
    <definedName name="jhjh" hidden="1">{"Offgrid",#N/A,FALSE,"OFFGRID";"Region",#N/A,FALSE,"REGION";"Offgrid -2",#N/A,FALSE,"OFFGRID";"WTP",#N/A,FALSE,"WTP";"WTP -2",#N/A,FALSE,"WTP";"Project",#N/A,FALSE,"PROJECT";"Summary -2",#N/A,FALSE,"SUMMARY"}</definedName>
    <definedName name="jhjhj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jh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jh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kg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k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k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lfhjl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lfhj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lfh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lghjl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lghj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lgh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wcjkhqwejckhqckje" hidden="1">#REF!</definedName>
    <definedName name="JIJIIIJ" localSheetId="7" hidden="1">{#N/A,#N/A,FALSE,"Aging Summary";#N/A,#N/A,FALSE,"Ratio Analysis";#N/A,#N/A,FALSE,"Test 120 Day Accts";#N/A,#N/A,FALSE,"Tickmarks"}</definedName>
    <definedName name="JIJIIIJ" hidden="1">{#N/A,#N/A,FALSE,"Aging Summary";#N/A,#N/A,FALSE,"Ratio Analysis";#N/A,#N/A,FALSE,"Test 120 Day Accts";#N/A,#N/A,FALSE,"Tickmarks"}</definedName>
    <definedName name="j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1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1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1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hg" localSheetId="7" hidden="1">{"'Sheet1'!$L$16"}</definedName>
    <definedName name="jjhg" hidden="1">{"'Sheet1'!$L$16"}</definedName>
    <definedName name="jjj" localSheetId="7" hidden="1">{"'Sheet1'!$L$16"}</definedName>
    <definedName name="jjj" localSheetId="19" hidden="1">{"'Sheet1'!$L$16"}</definedName>
    <definedName name="jjj" localSheetId="17" hidden="1">{"'Sheet1'!$L$16"}</definedName>
    <definedName name="jjj" localSheetId="16" hidden="1">{"'Sheet1'!$L$16"}</definedName>
    <definedName name="jjj" localSheetId="0" hidden="1">{"'Sheet1'!$L$16"}</definedName>
    <definedName name="jjj" hidden="1">{"'Sheet1'!$L$16"}</definedName>
    <definedName name="jjj_1" localSheetId="7" hidden="1">{#N/A,#N/A,FALSE,"Gesamt";#N/A,#N/A,FALSE,"Ree KG";#N/A,#N/A,FALSE,"Ree Inter";#N/A,#N/A,FALSE,"BTM";#N/A,#N/A,FALSE,"GmbH";#N/A,#N/A,FALSE,"Sonstige"}</definedName>
    <definedName name="jjj_1" hidden="1">{#N/A,#N/A,FALSE,"Gesamt";#N/A,#N/A,FALSE,"Ree KG";#N/A,#N/A,FALSE,"Ree Inter";#N/A,#N/A,FALSE,"BTM";#N/A,#N/A,FALSE,"GmbH";#N/A,#N/A,FALSE,"Sonstige"}</definedName>
    <definedName name="jjj_1_1" localSheetId="7" hidden="1">{#N/A,#N/A,FALSE,"Gesamt";#N/A,#N/A,FALSE,"Ree KG";#N/A,#N/A,FALSE,"Ree Inter";#N/A,#N/A,FALSE,"BTM";#N/A,#N/A,FALSE,"GmbH";#N/A,#N/A,FALSE,"Sonstige"}</definedName>
    <definedName name="jjj_1_1" hidden="1">{#N/A,#N/A,FALSE,"Gesamt";#N/A,#N/A,FALSE,"Ree KG";#N/A,#N/A,FALSE,"Ree Inter";#N/A,#N/A,FALSE,"BTM";#N/A,#N/A,FALSE,"GmbH";#N/A,#N/A,FALSE,"Sonstige"}</definedName>
    <definedName name="jjj_1_2" localSheetId="7" hidden="1">{#N/A,#N/A,FALSE,"Gesamt";#N/A,#N/A,FALSE,"Ree KG";#N/A,#N/A,FALSE,"Ree Inter";#N/A,#N/A,FALSE,"BTM";#N/A,#N/A,FALSE,"GmbH";#N/A,#N/A,FALSE,"Sonstige"}</definedName>
    <definedName name="jjj_1_2" hidden="1">{#N/A,#N/A,FALSE,"Gesamt";#N/A,#N/A,FALSE,"Ree KG";#N/A,#N/A,FALSE,"Ree Inter";#N/A,#N/A,FALSE,"BTM";#N/A,#N/A,FALSE,"GmbH";#N/A,#N/A,FALSE,"Sonstige"}</definedName>
    <definedName name="jjj_2" localSheetId="7" hidden="1">{#N/A,#N/A,FALSE,"Gesamt";#N/A,#N/A,FALSE,"Ree KG";#N/A,#N/A,FALSE,"Ree Inter";#N/A,#N/A,FALSE,"BTM";#N/A,#N/A,FALSE,"GmbH";#N/A,#N/A,FALSE,"Sonstige"}</definedName>
    <definedName name="jjj_2" hidden="1">{#N/A,#N/A,FALSE,"Gesamt";#N/A,#N/A,FALSE,"Ree KG";#N/A,#N/A,FALSE,"Ree Inter";#N/A,#N/A,FALSE,"BTM";#N/A,#N/A,FALSE,"GmbH";#N/A,#N/A,FALSE,"Sonstige"}</definedName>
    <definedName name="jjj_3" localSheetId="7" hidden="1">{#N/A,#N/A,FALSE,"Gesamt";#N/A,#N/A,FALSE,"Ree KG";#N/A,#N/A,FALSE,"Ree Inter";#N/A,#N/A,FALSE,"BTM";#N/A,#N/A,FALSE,"GmbH";#N/A,#N/A,FALSE,"Sonstige"}</definedName>
    <definedName name="jjj_3" hidden="1">{#N/A,#N/A,FALSE,"Gesamt";#N/A,#N/A,FALSE,"Ree KG";#N/A,#N/A,FALSE,"Ree Inter";#N/A,#N/A,FALSE,"BTM";#N/A,#N/A,FALSE,"GmbH";#N/A,#N/A,FALSE,"Sonstige"}</definedName>
    <definedName name="jjj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1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1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1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1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1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3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1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1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1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jj" localSheetId="7" hidden="1">{"cashflow",#N/A,FALSE,"CASHFLOW "}</definedName>
    <definedName name="jjjjjjj" hidden="1">{"cashflow",#N/A,FALSE,"CASHFLOW "}</definedName>
    <definedName name="jjjklll" localSheetId="7" hidden="1">{"fleisch",#N/A,FALSE,"WG HK";"food",#N/A,FALSE,"WG HK";"hartwaren",#N/A,FALSE,"WG HK";"weichwaren",#N/A,FALSE,"WG HK"}</definedName>
    <definedName name="jjjklll" hidden="1">{"fleisch",#N/A,FALSE,"WG HK";"food",#N/A,FALSE,"WG HK";"hartwaren",#N/A,FALSE,"WG HK";"weichwaren",#N/A,FALSE,"WG HK"}</definedName>
    <definedName name="jjjokio" hidden="1">255</definedName>
    <definedName name="jjkljl" localSheetId="7" hidden="1">{"'Sheet1'!$L$16"}</definedName>
    <definedName name="jjkljl" hidden="1">{"'Sheet1'!$L$16"}</definedName>
    <definedName name="JKDFSJCSDKJ" localSheetId="7" hidden="1">{#N/A,#N/A,TRUE,"SUM";#N/A,#N/A,TRUE,"EE";#N/A,#N/A,TRUE,"AC";#N/A,#N/A,TRUE,"SN"}</definedName>
    <definedName name="JKDFSJCSDKJ" hidden="1">{#N/A,#N/A,TRUE,"SUM";#N/A,#N/A,TRUE,"EE";#N/A,#N/A,TRUE,"AC";#N/A,#N/A,TRUE,"SN"}</definedName>
    <definedName name="jkjhk" localSheetId="7" hidden="1">{"'Sheet1'!$L$16"}</definedName>
    <definedName name="jkjhk" hidden="1">{"'Sheet1'!$L$16"}</definedName>
    <definedName name="jkjk" localSheetId="7" hidden="1">{"'Sheet1'!$L$16"}</definedName>
    <definedName name="jkj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jk" hidden="1">{"'Sheet1'!$L$16"}</definedName>
    <definedName name="JKKIO" localSheetId="7" hidden="1">{#N/A,#N/A,FALSE,"CCTV"}</definedName>
    <definedName name="JKKIO" hidden="1">{#N/A,#N/A,FALSE,"CCTV"}</definedName>
    <definedName name="jkläolö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läol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läol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ldsjkl" localSheetId="7" hidden="1">{"'Sheet1'!$L$16"}</definedName>
    <definedName name="jkldsjkl" hidden="1">{"'Sheet1'!$L$16"}</definedName>
    <definedName name="jklhgjk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lhgj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lhgj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yiu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jkyiu" hidden="1">{#N/A,#N/A,TRUE,"Data Elements-Staffing";#N/A,#N/A,TRUE,"Data Elements-Exp Driv &amp; Assump";#N/A,#N/A,TRUE,"Staffing Sheet";#N/A,#N/A,TRUE,"Income";#N/A,#N/A,TRUE,"Income Summary";#N/A,#N/A,TRUE,"Staffing Summary"}</definedName>
    <definedName name="jm" localSheetId="7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jm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JobTileCode">#REF!</definedName>
    <definedName name="joh" hidden="1">#REF!</definedName>
    <definedName name="jrfuj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rfu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rfu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rjcd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rjcd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rjcd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ti" localSheetId="7" hidden="1">{"revsale",#N/A,FALSE,"REV-ยุพดี"}</definedName>
    <definedName name="jti" hidden="1">{"revsale",#N/A,FALSE,"REV-ยุพดี"}</definedName>
    <definedName name="ju" localSheetId="7" hidden="1">{"'Sheet1'!$L$16"}</definedName>
    <definedName name="ju" localSheetId="19" hidden="1">{"'Sheet1'!$L$16"}</definedName>
    <definedName name="ju" localSheetId="17" hidden="1">{"'Sheet1'!$L$16"}</definedName>
    <definedName name="ju" localSheetId="16" hidden="1">{"'Sheet1'!$L$16"}</definedName>
    <definedName name="ju" localSheetId="0" hidden="1">{"sales",#N/A,FALSE,"SALES"}</definedName>
    <definedName name="ju" hidden="1">{"'Sheet1'!$L$16"}</definedName>
    <definedName name="july" localSheetId="7" hidden="1">{"'ตัวอย่าง'!$A$1:$O$21"}</definedName>
    <definedName name="july" hidden="1">{"'ตัวอย่าง'!$A$1:$O$21"}</definedName>
    <definedName name="jxcnvin" localSheetId="7" hidden="1">{"'Sheet1'!$L$16"}</definedName>
    <definedName name="jxcnvin" hidden="1">{"'Sheet1'!$L$16"}</definedName>
    <definedName name="jzj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z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z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" localSheetId="7" hidden="1">{"'Sheet1'!$L$16"}</definedName>
    <definedName name="K" localSheetId="0" hidden="1">{"'Sheet1'!$L$16"}</definedName>
    <definedName name="K" hidden="1">{"'Sheet1'!$L$16"}</definedName>
    <definedName name="k_1" localSheetId="7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k_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K2a" localSheetId="7" hidden="1">{#N/A,#N/A,FALSE,"Sheet1"}</definedName>
    <definedName name="K2a" hidden="1">{#N/A,#N/A,FALSE,"Sheet1"}</definedName>
    <definedName name="K301A" localSheetId="7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301A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AA" localSheetId="7" hidden="1">{#N/A,#N/A,FALSE,"Sheet1"}</definedName>
    <definedName name="KAA" hidden="1">{#N/A,#N/A,FALSE,"Sheet1"}</definedName>
    <definedName name="kaitoon" localSheetId="7" hidden="1">{"PRINT_EST",#N/A,FALSE,"ESTMON"}</definedName>
    <definedName name="kaitoon" hidden="1">{"PRINT_EST",#N/A,FALSE,"ESTMON"}</definedName>
    <definedName name="kathleen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kathleen" hidden="1">{#N/A,#N/A,TRUE,"Data Elements-Staffing";#N/A,#N/A,TRUE,"Data Elements-Exp Driv &amp; Assump";#N/A,#N/A,TRUE,"Staffing Sheet";#N/A,#N/A,TRUE,"Income";#N/A,#N/A,TRUE,"Income Summary";#N/A,#N/A,TRUE,"Staffing Summary"}</definedName>
    <definedName name="KB" localSheetId="7" hidden="1">{#N/A,#N/A,FALSE,"Sheet1"}</definedName>
    <definedName name="KB" hidden="1">{#N/A,#N/A,FALSE,"Sheet1"}</definedName>
    <definedName name="kdjklge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djklge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djklge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dkdkd" localSheetId="7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kdkdkd" localSheetId="0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kdkdkd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kghlgh" localSheetId="7" hidden="1">{#N/A,#N/A,FALSE,"CCTV"}</definedName>
    <definedName name="kghlgh" hidden="1">{#N/A,#N/A,FALSE,"CCTV"}</definedName>
    <definedName name="KH">#REF!</definedName>
    <definedName name="KHJF" localSheetId="7" hidden="1">{#N/A,#N/A,FALSE,"CCTV"}</definedName>
    <definedName name="KHJF" hidden="1">{#N/A,#N/A,FALSE,"CCTV"}</definedName>
    <definedName name="khjkhjk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hjkhj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hjkhj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hkh" localSheetId="7" hidden="1">{"Offgrid",#N/A,FALSE,"OFFGRID";"Region",#N/A,FALSE,"REGION";"Offgrid -2",#N/A,FALSE,"OFFGRID";"WTP",#N/A,FALSE,"WTP";"WTP -2",#N/A,FALSE,"WTP";"Project",#N/A,FALSE,"PROJECT";"Summary -2",#N/A,FALSE,"SUMMARY"}</definedName>
    <definedName name="khkh" hidden="1">{"Offgrid",#N/A,FALSE,"OFFGRID";"Region",#N/A,FALSE,"REGION";"Offgrid -2",#N/A,FALSE,"OFFGRID";"WTP",#N/A,FALSE,"WTP";"WTP -2",#N/A,FALSE,"WTP";"Project",#N/A,FALSE,"PROJECT";"Summary -2",#N/A,FALSE,"SUMMARY"}</definedName>
    <definedName name="KHO152.2.12" localSheetId="7" hidden="1">{"'Sheet1'!$L$16"}</definedName>
    <definedName name="KHO152.2.12" hidden="1">{"'Sheet1'!$L$16"}</definedName>
    <definedName name="kho1531.12" localSheetId="7" hidden="1">{"'Sheet1'!$L$16"}</definedName>
    <definedName name="kho1531.12" hidden="1">{"'Sheet1'!$L$16"}</definedName>
    <definedName name="khoi" localSheetId="7" hidden="1">{"'Sheet1'!$L$16"}</definedName>
    <definedName name="khoi" hidden="1">{"'Sheet1'!$L$16"}</definedName>
    <definedName name="khongtruotgia" localSheetId="7" hidden="1">{"'Sheet1'!$L$16"}</definedName>
    <definedName name="khongtruotgia" hidden="1">{"'Sheet1'!$L$16"}</definedName>
    <definedName name="KHSX" localSheetId="7" hidden="1">{"'Sheet1'!$L$16"}</definedName>
    <definedName name="KHSX" hidden="1">{"'Sheet1'!$L$16"}</definedName>
    <definedName name="Khu" localSheetId="7" hidden="1">{#N/A,#N/A,FALSE,"Chi tiÆt"}</definedName>
    <definedName name="Khu" hidden="1">{#N/A,#N/A,FALSE,"Chi tiÆt"}</definedName>
    <definedName name="khung" localSheetId="7" hidden="1">{"Tages_D",#N/A,FALSE,"Tagesbericht";"Tages_PL",#N/A,FALSE,"Tagesbericht"}</definedName>
    <definedName name="khung" hidden="1">{"Tages_D",#N/A,FALSE,"Tagesbericht";"Tages_PL",#N/A,FALSE,"Tagesbericht"}</definedName>
    <definedName name="khuy" localSheetId="7" hidden="1">{"'Sheet1'!$L$16"}</definedName>
    <definedName name="khuy" hidden="1">{"'Sheet1'!$L$16"}</definedName>
    <definedName name="khuyenkh" localSheetId="7" hidden="1">{"'Sheet1'!$L$16"}</definedName>
    <definedName name="khuyenkh" hidden="1">{"'Sheet1'!$L$16"}</definedName>
    <definedName name="ki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en" localSheetId="7" hidden="1">{#N/A,#N/A,FALSE,"m66";#N/A,#N/A,FALSE,"m66"}</definedName>
    <definedName name="kien" hidden="1">{#N/A,#N/A,FALSE,"m66";#N/A,#N/A,FALSE,"m66"}</definedName>
    <definedName name="kiulil" localSheetId="7" hidden="1">{#N/A,#N/A,FALSE,"CCTV"}</definedName>
    <definedName name="kiulil" hidden="1">{#N/A,#N/A,FALSE,"CCTV"}</definedName>
    <definedName name="kjasdf" localSheetId="7" hidden="1">{"hilight1",#N/A,FALSE,"HILIGHT1"}</definedName>
    <definedName name="kjasdf" hidden="1">{"hilight1",#N/A,FALSE,"HILIGHT1"}</definedName>
    <definedName name="kjh" localSheetId="7" hidden="1">{"'Sheet1'!$L$16"}</definedName>
    <definedName name="kjh" hidden="1">{"'Sheet1'!$L$16"}</definedName>
    <definedName name="kjhkj" localSheetId="7" hidden="1">{"'TOTAL'!$A$1:$AG$20"}</definedName>
    <definedName name="kjhkj" localSheetId="0" hidden="1">{"'TOTAL'!$A$1:$AG$20"}</definedName>
    <definedName name="kjhkj" hidden="1">{"'TOTAL'!$A$1:$AG$20"}</definedName>
    <definedName name="kjhlh" localSheetId="7" hidden="1">{#N/A,#N/A,FALSE,"CCTV"}</definedName>
    <definedName name="kjhlh" hidden="1">{#N/A,#N/A,FALSE,"CCTV"}</definedName>
    <definedName name="kjhljhk" localSheetId="7" hidden="1">{#N/A,#N/A,FALSE,"CCTV"}</definedName>
    <definedName name="kjhljhk" hidden="1">{#N/A,#N/A,FALSE,"CCTV"}</definedName>
    <definedName name="kjjj" localSheetId="7" hidden="1">{#N/A,#N/A,FALSE,"Chi tiÆt"}</definedName>
    <definedName name="kjjj" hidden="1">{#N/A,#N/A,FALSE,"Chi tiÆt"}</definedName>
    <definedName name="kjk" localSheetId="7" hidden="1">{"'Sheet1'!$L$16"}</definedName>
    <definedName name="kjk" hidden="1">{"'Sheet1'!$L$16"}</definedName>
    <definedName name="kjljkl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jljk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jljk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k" localSheetId="19" hidden="1">#REF!</definedName>
    <definedName name="k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k" hidden="1">#REF!</definedName>
    <definedName name="kkjkk" localSheetId="7" hidden="1">{#N/A,#N/A,FALSE,"Sheet2"}</definedName>
    <definedName name="kkjkk" hidden="1">{#N/A,#N/A,FALSE,"Sheet2"}</definedName>
    <definedName name="KKK" localSheetId="7" hidden="1">{"'매출계획'!$D$2"}</definedName>
    <definedName name="KKK" hidden="1">{"'매출계획'!$D$2"}</definedName>
    <definedName name="KKKK" localSheetId="7" hidden="1">{"'매출계획'!$D$2"}</definedName>
    <definedName name="KKKK" hidden="1">{"'매출계획'!$D$2"}</definedName>
    <definedName name="kklk" localSheetId="7" hidden="1">{"F3 detail",#N/A,FALSE,"F1";"F3 Presentation",#N/A,FALSE,"F3 "}</definedName>
    <definedName name="kklk" hidden="1">{"F3 detail",#N/A,FALSE,"F1";"F3 Presentation",#N/A,FALSE,"F3 "}</definedName>
    <definedName name="kklleinene" localSheetId="7" hidden="1">{"Tages_D",#N/A,FALSE,"Tagesbericht";"Tages_PL",#N/A,FALSE,"Tagesbericht"}</definedName>
    <definedName name="kklleinene" hidden="1">{"Tages_D",#N/A,FALSE,"Tagesbericht";"Tages_PL",#N/A,FALSE,"Tagesbericht"}</definedName>
    <definedName name="kkzc" localSheetId="7" hidden="1">{#N/A,#N/A,FALSE,"Sheet1"}</definedName>
    <definedName name="kkzc" hidden="1">{#N/A,#N/A,FALSE,"Sheet1"}</definedName>
    <definedName name="kl" localSheetId="7" hidden="1">{"revsale",#N/A,FALSE,"REV-ยุพดี"}</definedName>
    <definedName name="kl" hidden="1">{"revsale",#N/A,FALSE,"REV-ยุพดี"}</definedName>
    <definedName name="klcmhioesnmh" localSheetId="7" hidden="1">{"'Sheet1'!$L$16"}</definedName>
    <definedName name="klcmhioesnmh" hidden="1">{"'Sheet1'!$L$16"}</definedName>
    <definedName name="klein1" localSheetId="7" hidden="1">{"weichwaren",#N/A,FALSE,"Liste 1";"hartwaren",#N/A,FALSE,"Liste 1";"food",#N/A,FALSE,"Liste 1";"fleisch",#N/A,FALSE,"Liste 1"}</definedName>
    <definedName name="klein1" hidden="1">{"weichwaren",#N/A,FALSE,"Liste 1";"hartwaren",#N/A,FALSE,"Liste 1";"food",#N/A,FALSE,"Liste 1";"fleisch",#N/A,FALSE,"Liste 1"}</definedName>
    <definedName name="kleine" localSheetId="7" hidden="1">{"TAG1AGMS",#N/A,FALSE,"TAG 1A"}</definedName>
    <definedName name="kleine" hidden="1">{"TAG1AGMS",#N/A,FALSE,"TAG 1A"}</definedName>
    <definedName name="klil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i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i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j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jkl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jk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jk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k" localSheetId="7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klk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kllllll" localSheetId="7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kllllll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kllzu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lz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lz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ok" hidden="1">#REF!</definedName>
    <definedName name="KM" localSheetId="7" hidden="1">{"'매출계획'!$D$2"}</definedName>
    <definedName name="KM" hidden="1">{"'매출계획'!$D$2"}</definedName>
    <definedName name="knong" localSheetId="7" hidden="1">{"'Sheet1'!$L$16"}</definedName>
    <definedName name="knong" hidden="1">{"'Sheet1'!$L$16"}</definedName>
    <definedName name="KPIs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PIs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PIs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pmg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pm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sbn" localSheetId="7" hidden="1">{"'Sheet1'!$L$16"}</definedName>
    <definedName name="ksbn" hidden="1">{"'Sheet1'!$L$16"}</definedName>
    <definedName name="kshn" localSheetId="7" hidden="1">{"'Sheet1'!$L$16"}</definedName>
    <definedName name="kshn" hidden="1">{"'Sheet1'!$L$16"}</definedName>
    <definedName name="KSJBDJHAS" localSheetId="7" hidden="1">{"'Sheet1'!$L$16"}</definedName>
    <definedName name="KSJBDJHAS" hidden="1">{"'Sheet1'!$L$16"}</definedName>
    <definedName name="ksls" localSheetId="7" hidden="1">{"'Sheet1'!$L$16"}</definedName>
    <definedName name="ksls" hidden="1">{"'Sheet1'!$L$16"}</definedName>
    <definedName name="k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t" hidden="1">#REF!</definedName>
    <definedName name="KU" localSheetId="7" hidden="1">{"'Sheet1'!$L$16"}</definedName>
    <definedName name="KU" localSheetId="19" hidden="1">{"'Sheet1'!$L$16"}</definedName>
    <definedName name="KU" localSheetId="17" hidden="1">{"'Sheet1'!$L$16"}</definedName>
    <definedName name="KU" localSheetId="16" hidden="1">{"'Sheet1'!$L$16"}</definedName>
    <definedName name="KU" localSheetId="0" hidden="1">{"'Sheet1'!$L$16"}</definedName>
    <definedName name="KU" hidden="1">{"'Sheet1'!$L$16"}</definedName>
    <definedName name="kung" localSheetId="7" hidden="1">{"Tages_D",#N/A,FALSE,"Tagesbericht";"Tages_PL",#N/A,FALSE,"Tagesbericht"}</definedName>
    <definedName name="kung" hidden="1">{"Tages_D",#N/A,FALSE,"Tagesbericht";"Tages_PL",#N/A,FALSE,"Tagesbericht"}</definedName>
    <definedName name="kuzzk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uzz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uzz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yd.ChngCell.01." localSheetId="19" hidden="1">#REF!</definedName>
    <definedName name="kyd.ChngCell.01." localSheetId="17" hidden="1">#REF!</definedName>
    <definedName name="kyd.ChngCell.01." localSheetId="16" hidden="1">#REF!</definedName>
    <definedName name="kyd.ChngCell.01." localSheetId="0" hidden="1">#REF!</definedName>
    <definedName name="kyd.ChngCell.01." hidden="1">#REF!</definedName>
    <definedName name="kyd.CounterLimitCell.01." hidden="1">"x"</definedName>
    <definedName name="kyd.Dim.01." hidden="1">"UNISONUS:M-2003"</definedName>
    <definedName name="kyd.ElementList.01." localSheetId="19" hidden="1">#REF!</definedName>
    <definedName name="kyd.ElementList.01." localSheetId="17" hidden="1">#REF!</definedName>
    <definedName name="kyd.ElementList.01." localSheetId="16" hidden="1">#REF!</definedName>
    <definedName name="kyd.ElementList.01." localSheetId="0" hidden="1">#REF!</definedName>
    <definedName name="kyd.ElementList.01." hidden="1">#REF!</definedName>
    <definedName name="kyd.ElementType.01." hidden="1">3</definedName>
    <definedName name="kyd.ItemType.01." hidden="1">2</definedName>
    <definedName name="kyd.NumLevels.01." hidden="1">1</definedName>
    <definedName name="kyd.ParentName.01." hidden="1">""</definedName>
    <definedName name="kyd.PrintParent.01." hidden="1">TRUE</definedName>
    <definedName name="kyd.PrintStdAlertCell." hidden="1">#REF!</definedName>
    <definedName name="kyd.SelectString.01." hidden="1">"*"</definedName>
    <definedName name="kyd.ServerCell." hidden="1">#REF!</definedName>
    <definedName name="kyd.Shortcut." hidden="1">FALSE</definedName>
    <definedName name="kyd.StopRow." hidden="1">65536</definedName>
    <definedName name="kyd.WriteMemWhenOptn." hidden="1">3</definedName>
    <definedName name="kyhh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kyhh" hidden="1">{#N/A,#N/A,TRUE,"Data Elements-Staffing";#N/A,#N/A,TRUE,"Data Elements-Exp Driv &amp; Assump";#N/A,#N/A,TRUE,"Staffing Sheet";#N/A,#N/A,TRUE,"Income";#N/A,#N/A,TRUE,"Income Summary";#N/A,#N/A,TRUE,"Staffing Summary"}</definedName>
    <definedName name="kzk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ukzk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ukz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ukz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zk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z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z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" localSheetId="7" hidden="1">{"'매출계획'!$D$2"}</definedName>
    <definedName name="L" hidden="1">{"'매출계획'!$D$2"}</definedName>
    <definedName name="LABOR_TAX" localSheetId="0" hidden="1">#REF!</definedName>
    <definedName name="LABOR_TAX" hidden="1">#REF!</definedName>
    <definedName name="Lai" localSheetId="7" hidden="1">{"'Sheet1'!$L$16"}</definedName>
    <definedName name="Lai" localSheetId="19" hidden="1">{"'Sheet1'!$L$16"}</definedName>
    <definedName name="Lai" localSheetId="17" hidden="1">{"'Sheet1'!$L$16"}</definedName>
    <definedName name="Lai" localSheetId="16" hidden="1">{"'Sheet1'!$L$16"}</definedName>
    <definedName name="Lai" localSheetId="0" hidden="1">{"'Sheet1'!$L$16"}</definedName>
    <definedName name="Lai" hidden="1">{"'Sheet1'!$L$16"}</definedName>
    <definedName name="LAM" localSheetId="7" hidden="1">{#N/A,#N/A,TRUE,"BT M200 da 10x20"}</definedName>
    <definedName name="LAM" localSheetId="19" hidden="1">{#N/A,#N/A,TRUE,"BT M200 da 10x20"}</definedName>
    <definedName name="LAM" localSheetId="17" hidden="1">{#N/A,#N/A,TRUE,"BT M200 da 10x20"}</definedName>
    <definedName name="LAM" localSheetId="16" hidden="1">{#N/A,#N/A,TRUE,"BT M200 da 10x20"}</definedName>
    <definedName name="LAM" localSheetId="0" hidden="1">{#N/A,#N/A,TRUE,"BT M200 da 10x20"}</definedName>
    <definedName name="LAM" hidden="1">{#N/A,#N/A,TRUE,"BT M200 da 10x20"}</definedName>
    <definedName name="lan" localSheetId="7" hidden="1">{#N/A,#N/A,TRUE,"BT M200 da 10x20"}</definedName>
    <definedName name="lan" localSheetId="19" hidden="1">{#N/A,#N/A,TRUE,"BT M200 da 10x20"}</definedName>
    <definedName name="lan" localSheetId="17" hidden="1">{#N/A,#N/A,TRUE,"BT M200 da 10x20"}</definedName>
    <definedName name="lan" localSheetId="16" hidden="1">{#N/A,#N/A,TRUE,"BT M200 da 10x20"}</definedName>
    <definedName name="lan" localSheetId="0" hidden="1">{#N/A,#N/A,TRUE,"BT M200 da 10x20"}</definedName>
    <definedName name="lan" hidden="1">{#N/A,#N/A,TRUE,"BT M200 da 10x20"}</definedName>
    <definedName name="langson" localSheetId="7" hidden="1">{"'Sheet1'!$L$16"}</definedName>
    <definedName name="langson" hidden="1">{"'Sheet1'!$L$16"}</definedName>
    <definedName name="LC" localSheetId="7" hidden="1">{"'Sheet1'!$L$16"}</definedName>
    <definedName name="LC" hidden="1">{"'Sheet1'!$L$16"}</definedName>
    <definedName name="ldc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d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egal">#REF!</definedName>
    <definedName name="leien" localSheetId="7" hidden="1">{"fleisch",#N/A,FALSE,"WG HK";"food",#N/A,FALSE,"WG HK";"hartwaren",#N/A,FALSE,"WG HK";"weichwaren",#N/A,FALSE,"WG HK"}</definedName>
    <definedName name="leien" hidden="1">{"fleisch",#N/A,FALSE,"WG HK";"food",#N/A,FALSE,"WG HK";"hartwaren",#N/A,FALSE,"WG HK";"weichwaren",#N/A,FALSE,"WG HK"}</definedName>
    <definedName name="LFKFJFO" localSheetId="7" hidden="1">{#N/A,#N/A,FALSE,"CCTV"}</definedName>
    <definedName name="LFKFJFO" hidden="1">{#N/A,#N/A,FALSE,"CCTV"}</definedName>
    <definedName name="lig" localSheetId="7" hidden="1">{"'1-TheatreBkgs'!$A$1:$L$102"}</definedName>
    <definedName name="lig" hidden="1">{"'1-TheatreBkgs'!$A$1:$L$102"}</definedName>
    <definedName name="limcount" hidden="1">1</definedName>
    <definedName name="Lina" localSheetId="7" hidden="1">{#N/A,#N/A,TRUE,"BT M200 da 10x20"}</definedName>
    <definedName name="Lina" hidden="1">{#N/A,#N/A,TRUE,"BT M200 da 10x20"}</definedName>
    <definedName name="liza" localSheetId="7" hidden="1">{"level1",#N/A,FALSE,"1_LEV";"LEVEL1",#N/A,FALSE,"1_LEV"}</definedName>
    <definedName name="liza" localSheetId="0" hidden="1">{"level1",#N/A,FALSE,"1_LEV";"LEVEL1",#N/A,FALSE,"1_LEV"}</definedName>
    <definedName name="liza" hidden="1">{"level1",#N/A,FALSE,"1_LEV";"LEVEL1",#N/A,FALSE,"1_LEV"}</definedName>
    <definedName name="lk" localSheetId="7" hidden="1">{#N/A,#N/A,FALSE,"CCTV"}</definedName>
    <definedName name="lk" hidden="1">{#N/A,#N/A,FALSE,"CCTV"}</definedName>
    <definedName name="LKJHKU" localSheetId="7" hidden="1">{#N/A,#N/A,FALSE,"CCTV"}</definedName>
    <definedName name="LKJHKU" hidden="1">{#N/A,#N/A,FALSE,"CCTV"}</definedName>
    <definedName name="lklhlkjl" localSheetId="7" hidden="1">{#N/A,#N/A,FALSE,"CCTV"}</definedName>
    <definedName name="lklhlkjl" hidden="1">{#N/A,#N/A,FALSE,"CCTV"}</definedName>
    <definedName name="LKLJH" localSheetId="7" hidden="1">{#N/A,#N/A,FALSE,"CCTV"}</definedName>
    <definedName name="LKLJH" hidden="1">{#N/A,#N/A,FALSE,"CCTV"}</definedName>
    <definedName name="ll" localSheetId="7" hidden="1">{"cashflow",#N/A,FALSE,"CASHFLOW "}</definedName>
    <definedName name="ll" localSheetId="0" hidden="1">{"'ตัวอย่าง'!$A$1:$O$21"}</definedName>
    <definedName name="ll" hidden="1">{"cashflow",#N/A,FALSE,"CASHFLOW "}</definedName>
    <definedName name="lll" localSheetId="7" hidden="1">{"sales",#N/A,FALSE,"SALES"}</definedName>
    <definedName name="lll" localSheetId="0" hidden="1">{"sales",#N/A,FALSE,"SALES"}</definedName>
    <definedName name="lll" hidden="1">{"sales",#N/A,FALSE,"SALES"}</definedName>
    <definedName name="LLLL" localSheetId="7" hidden="1">{#N/A,#N/A,FALSE,"Chi tiÆt"}</definedName>
    <definedName name="LLLL" localSheetId="19" hidden="1">{#N/A,#N/A,FALSE,"Chi tiÆt"}</definedName>
    <definedName name="LLLL" localSheetId="17" hidden="1">{#N/A,#N/A,FALSE,"Chi tiÆt"}</definedName>
    <definedName name="LLLL" localSheetId="16" hidden="1">{#N/A,#N/A,FALSE,"Chi tiÆt"}</definedName>
    <definedName name="llll" localSheetId="0" hidden="1">{"'ตัวอย่าง'!$A$1:$O$21"}</definedName>
    <definedName name="LLLL" hidden="1">{#N/A,#N/A,FALSE,"Chi tiÆt"}</definedName>
    <definedName name="LLLLL" localSheetId="7" hidden="1">{#N/A,#N/A,FALSE,"Chi tiÆt"}</definedName>
    <definedName name="LLLLL" localSheetId="19" hidden="1">{#N/A,#N/A,FALSE,"Chi tiÆt"}</definedName>
    <definedName name="LLLLL" localSheetId="17" hidden="1">{#N/A,#N/A,FALSE,"Chi tiÆt"}</definedName>
    <definedName name="LLLLL" localSheetId="16" hidden="1">{#N/A,#N/A,FALSE,"Chi tiÆt"}</definedName>
    <definedName name="LLLLL" localSheetId="0" hidden="1">{#N/A,#N/A,FALSE,"Chi tiÆt"}</definedName>
    <definedName name="LLLLL" hidden="1">{#N/A,#N/A,FALSE,"Chi tiÆt"}</definedName>
    <definedName name="lllzilz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llzil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llzil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lolo" localSheetId="7" hidden="1">{"revsale",#N/A,FALSE,"REV-ยุพดี"}</definedName>
    <definedName name="llolo" hidden="1">{"revsale",#N/A,FALSE,"REV-ยุพดี"}</definedName>
    <definedName name="lö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OAD" localSheetId="7" hidden="1">{"'매출계획'!$D$2"}</definedName>
    <definedName name="LOAD" hidden="1">{"'매출계획'!$D$2"}</definedName>
    <definedName name="LOAD1" localSheetId="7" hidden="1">{"'매출계획'!$D$2"}</definedName>
    <definedName name="LOAD1" hidden="1">{"'매출계획'!$D$2"}</definedName>
    <definedName name="LOAD2" localSheetId="7" hidden="1">{"'매출계획'!$D$2"}</definedName>
    <definedName name="LOAD2" hidden="1">{"'매출계획'!$D$2"}</definedName>
    <definedName name="LOAD3" localSheetId="7" hidden="1">{"'매출계획'!$D$2"}</definedName>
    <definedName name="LOAD3" hidden="1">{"'매출계획'!$D$2"}</definedName>
    <definedName name="LOADDD" localSheetId="7" hidden="1">{"'매출계획'!$D$2"}</definedName>
    <definedName name="LOADDD" hidden="1">{"'매출계획'!$D$2"}</definedName>
    <definedName name="Loan" localSheetId="19" hidden="1">#REF!</definedName>
    <definedName name="Loan" hidden="1">#REF!</definedName>
    <definedName name="LOCAL_MYSQL_DATE_FORMAT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PGrossUp">#REF!</definedName>
    <definedName name="Localpit">#REF!</definedName>
    <definedName name="LocalProposePit">#REF!</definedName>
    <definedName name="LocCtu" hidden="1">OFFSET(#REF!,0,0,COUNTA(#REF!))</definedName>
    <definedName name="lokk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lokk" hidden="1">{#N/A,#N/A,TRUE,"Data Elements-Staffing";#N/A,#N/A,TRUE,"Data Elements-Exp Driv &amp; Assump";#N/A,#N/A,TRUE,"Staffing Sheet";#N/A,#N/A,TRUE,"Income";#N/A,#N/A,TRUE,"Income Summary";#N/A,#N/A,TRUE,"Staffing Summary"}</definedName>
    <definedName name="lopp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lopp" hidden="1">{#N/A,#N/A,TRUE,"Data Elements-Staffing";#N/A,#N/A,TRUE,"Data Elements-Exp Driv &amp; Assump";#N/A,#N/A,TRUE,"Staffing Sheet";#N/A,#N/A,TRUE,"Income";#N/A,#N/A,TRUE,"Income Summary";#N/A,#N/A,TRUE,"Staffing Summary"}</definedName>
    <definedName name="lsdfkas" localSheetId="7" hidden="1">{"'Sheet1'!$L$16"}</definedName>
    <definedName name="lsdfkas" hidden="1">{"'Sheet1'!$L$16"}</definedName>
    <definedName name="luan" localSheetId="7" hidden="1">{"'Sheet1'!$L$16"}</definedName>
    <definedName name="luan" hidden="1">{"'Sheet1'!$L$16"}</definedName>
    <definedName name="luil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ui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ui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ul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u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u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uuu" localSheetId="7" hidden="1">{"'Sheet1'!$L$16"}</definedName>
    <definedName name="luuu" hidden="1">{"'Sheet1'!$L$16"}</definedName>
    <definedName name="M_PlaceofPath" hidden="1">"F:\danders\COMPANY\HET\HET_VDF.XLS"</definedName>
    <definedName name="M10." localSheetId="7" hidden="1">{"'Sheet1'!$L$16"}</definedName>
    <definedName name="M10." hidden="1">{"'Sheet1'!$L$16"}</definedName>
    <definedName name="M12aE" localSheetId="7" hidden="1">{"'照明目录'!$A$1:$H$31"}</definedName>
    <definedName name="M12aE" localSheetId="0" hidden="1">{"'照明目录'!$A$1:$H$31"}</definedName>
    <definedName name="M12aE" hidden="1">{"'照明目录'!$A$1:$H$31"}</definedName>
    <definedName name="MÂM" localSheetId="7" hidden="1">{"'Sheet1'!$L$16"}</definedName>
    <definedName name="MÂM" hidden="1">{"'Sheet1'!$L$16"}</definedName>
    <definedName name="Mar" localSheetId="7" hidden="1">{"hilight3",#N/A,FALSE,"HILIGHT3"}</definedName>
    <definedName name="Mar" hidden="1">{"hilight3",#N/A,FALSE,"HILIGHT3"}</definedName>
    <definedName name="marc">#REF!</definedName>
    <definedName name="marce">#REF!</definedName>
    <definedName name="may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ma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mco" localSheetId="7" hidden="1">{"'Sheet1'!$L$16"}</definedName>
    <definedName name="mco" localSheetId="19" hidden="1">{"'Sheet1'!$L$16"}</definedName>
    <definedName name="mco" localSheetId="17" hidden="1">{"'Sheet1'!$L$16"}</definedName>
    <definedName name="mco" localSheetId="16" hidden="1">{"'Sheet1'!$L$16"}</definedName>
    <definedName name="mco" localSheetId="0" hidden="1">{"'Sheet1'!$L$16"}</definedName>
    <definedName name="mco" hidden="1">{"'Sheet1'!$L$16"}</definedName>
    <definedName name="mdfhjr" localSheetId="7" hidden="1">{"'Sheet1'!$L$16"}</definedName>
    <definedName name="mdfhjr" hidden="1">{"'Sheet1'!$L$16"}</definedName>
    <definedName name="MeasureListbox">#REF!</definedName>
    <definedName name="MeetingRoomWP" localSheetId="7" hidden="1">{"index",#N/A,FALSE,"INDEX"}</definedName>
    <definedName name="MeetingRoomWP" hidden="1">{"index",#N/A,FALSE,"INDEX"}</definedName>
    <definedName name="Mer" localSheetId="7" hidden="1">{"'Sheet1'!$L$16"}</definedName>
    <definedName name="Mer" hidden="1">{"'Sheet1'!$L$16"}</definedName>
    <definedName name="MET" localSheetId="7" hidden="1">{"'Sheet1'!$L$16"}</definedName>
    <definedName name="MET" hidden="1">{"'Sheet1'!$L$16"}</definedName>
    <definedName name="MEWarning" hidden="1">1</definedName>
    <definedName name="mfigjh" localSheetId="7" hidden="1">{"'Sheet1'!$L$16"}</definedName>
    <definedName name="mfigjh" hidden="1">{"'Sheet1'!$L$16"}</definedName>
    <definedName name="mg" localSheetId="7" hidden="1">{#N/A,#N/A,FALSE,"Chi tiÆt"}</definedName>
    <definedName name="mg" localSheetId="0" hidden="1">{#N/A,#N/A,FALSE,"Chi tiÆt"}</definedName>
    <definedName name="mg" hidden="1">{#N/A,#N/A,FALSE,"Chi tiÆt"}</definedName>
    <definedName name="MGM" localSheetId="7" hidden="1">{#N/A,#N/A,FALSE,"CCTV"}</definedName>
    <definedName name="MGM" hidden="1">{#N/A,#N/A,FALSE,"CCTV"}</definedName>
    <definedName name="MH" localSheetId="7" hidden="1">{"'매출계획'!$D$2"}</definedName>
    <definedName name="MH" hidden="1">{"'매출계획'!$D$2"}</definedName>
    <definedName name="MHD" localSheetId="7" hidden="1">{"'매출계획'!$D$2"}</definedName>
    <definedName name="MHD" hidden="1">{"'매출계획'!$D$2"}</definedName>
    <definedName name="mhm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mhm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mhm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MHY" localSheetId="7" hidden="1">{"'매출계획'!$D$2"}</definedName>
    <definedName name="MHY" hidden="1">{"'매출계획'!$D$2"}</definedName>
    <definedName name="miko" hidden="1">#REF!</definedName>
    <definedName name="min" localSheetId="7" hidden="1">{"'Feb 99'!$A$1:$G$30"}</definedName>
    <definedName name="min" hidden="1">{"'Feb 99'!$A$1:$G$30"}</definedName>
    <definedName name="mis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mi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mkii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mkii" hidden="1">{#N/A,#N/A,TRUE,"Data Elements-Staffing";#N/A,#N/A,TRUE,"Data Elements-Exp Driv &amp; Assump";#N/A,#N/A,TRUE,"Staffing Sheet";#N/A,#N/A,TRUE,"Income";#N/A,#N/A,TRUE,"Income Summary";#N/A,#N/A,TRUE,"Staffing Summary"}</definedName>
    <definedName name="MKT" hidden="1">#REF!</definedName>
    <definedName name="MKU" localSheetId="7" hidden="1">{"'매출계획'!$D$2"}</definedName>
    <definedName name="MKU" hidden="1">{"'매출계획'!$D$2"}</definedName>
    <definedName name="mm" localSheetId="7" hidden="1">{"'Sheet1'!$L$16"}</definedName>
    <definedName name="mm" hidden="1">{"'Sheet1'!$L$16"}</definedName>
    <definedName name="MMJJKK" localSheetId="7" hidden="1">{"Jan-June",#N/A,FALSE,"Sheet4";"Jul-Dec",#N/A,FALSE,"Sheet4"}</definedName>
    <definedName name="MMJJKK" hidden="1">{"Jan-June",#N/A,FALSE,"Sheet4";"Jul-Dec",#N/A,FALSE,"Sheet4"}</definedName>
    <definedName name="MMM" localSheetId="7" hidden="1">{#N/A,#N/A,FALSE,"CCTV"}</definedName>
    <definedName name="MMM" hidden="1">{#N/A,#N/A,FALSE,"CCTV"}</definedName>
    <definedName name="mmmmm" localSheetId="7" hidden="1">{#N/A,#N/A,FALSE,"CCTV"}</definedName>
    <definedName name="mmmmm" hidden="1">{#N/A,#N/A,FALSE,"CCTV"}</definedName>
    <definedName name="MMMMMMMMMMM" localSheetId="7" hidden="1">{"'Sheet1'!$L$16"}</definedName>
    <definedName name="MMMMMMMMMMM" hidden="1">{"'Sheet1'!$L$16"}</definedName>
    <definedName name="mnjnm" hidden="1">#REF!</definedName>
    <definedName name="mnth">#REF!</definedName>
    <definedName name="mnth_tab">#REF!</definedName>
    <definedName name="moi" localSheetId="7" hidden="1">{"'Sheet1'!$L$16"}</definedName>
    <definedName name="moi" localSheetId="19" hidden="1">{"'Sheet1'!$L$16"}</definedName>
    <definedName name="moi" localSheetId="17" hidden="1">{"'Sheet1'!$L$16"}</definedName>
    <definedName name="moi" localSheetId="16" hidden="1">{"'Sheet1'!$L$16"}</definedName>
    <definedName name="moi" localSheetId="0" hidden="1">{"'Sheet1'!$L$16"}</definedName>
    <definedName name="moi" hidden="1">{"'Sheet1'!$L$16"}</definedName>
    <definedName name="MP" localSheetId="7" hidden="1">{#N/A,#N/A,FALSE,"CCTV"}</definedName>
    <definedName name="MP" hidden="1">{#N/A,#N/A,FALSE,"CCTV"}</definedName>
    <definedName name="mrn.inv._.budget" localSheetId="7" hidden="1">{"invbud-1",#N/A,FALSE,"A";"invbud-1CW",#N/A,FALSE,"A";"Desinvesteringen",#N/A,FALSE,"C"}</definedName>
    <definedName name="mrn.inv._.budget" hidden="1">{"invbud-1",#N/A,FALSE,"A";"invbud-1CW",#N/A,FALSE,"A";"Desinvesteringen",#N/A,FALSE,"C"}</definedName>
    <definedName name="MTY" localSheetId="7" hidden="1">{"'매출계획'!$D$2"}</definedName>
    <definedName name="MTY" hidden="1">{"'매출계획'!$D$2"}</definedName>
    <definedName name="mua" localSheetId="7" hidden="1">{"'Sheet1'!$L$16"}</definedName>
    <definedName name="mua" localSheetId="19" hidden="1">{"'Sheet1'!$L$16"}</definedName>
    <definedName name="mua" localSheetId="17" hidden="1">{"'Sheet1'!$L$16"}</definedName>
    <definedName name="mua" localSheetId="16" hidden="1">{"'Sheet1'!$L$16"}</definedName>
    <definedName name="mua" localSheetId="0" hidden="1">{"'Sheet1'!$L$16"}</definedName>
    <definedName name="mua" hidden="1">{"'Sheet1'!$L$16"}</definedName>
    <definedName name="my" localSheetId="7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anmar_3T" localSheetId="7" hidden="1">{"'Model'!$A$1:$N$53"}</definedName>
    <definedName name="Myanmar_3T" hidden="1">{"'Model'!$A$1:$N$53"}</definedName>
    <definedName name="n" localSheetId="7" hidden="1">{"F3 detail",#N/A,FALSE,"F1";"F3 Presentation",#N/A,FALSE,"F3 "}</definedName>
    <definedName name="n" localSheetId="0" hidden="1">{"F3 detail",#N/A,FALSE,"F1";"F3 Presentation",#N/A,FALSE,"F3 "}</definedName>
    <definedName name="n" hidden="1">{"F3 detail",#N/A,FALSE,"F1";"F3 Presentation",#N/A,FALSE,"F3 "}</definedName>
    <definedName name="Nam" hidden="1">#N/A</definedName>
    <definedName name="nat" localSheetId="7" hidden="1">{#N/A,#N/A,FALSE,"Assessment";#N/A,#N/A,FALSE,"Staffing";#N/A,#N/A,FALSE,"Hires";#N/A,#N/A,FALSE,"Assumptions"}</definedName>
    <definedName name="nat" localSheetId="0" hidden="1">{#N/A,#N/A,FALSE,"Assessment";#N/A,#N/A,FALSE,"Staffing";#N/A,#N/A,FALSE,"Hires";#N/A,#N/A,FALSE,"Assumptions"}</definedName>
    <definedName name="nat" hidden="1">{#N/A,#N/A,FALSE,"Assessment";#N/A,#N/A,FALSE,"Staffing";#N/A,#N/A,FALSE,"Hires";#N/A,#N/A,FALSE,"Assumptions"}</definedName>
    <definedName name="NBNM" localSheetId="7" hidden="1">{"'Sheet1'!$L$16"}</definedName>
    <definedName name="NBNM" hidden="1">{"'Sheet1'!$L$16"}</definedName>
    <definedName name="nbxnx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bxnx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bxnx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D" localSheetId="7" hidden="1">{"'매출계획'!$D$2"}</definedName>
    <definedName name="ND" hidden="1">{"'매출계획'!$D$2"}</definedName>
    <definedName name="ndf0hten" localSheetId="7" hidden="1">{"'Sheet1'!$L$16"}</definedName>
    <definedName name="ndf0hten" hidden="1">{"'Sheet1'!$L$16"}</definedName>
    <definedName name="new" localSheetId="7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new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newname" localSheetId="7" hidden="1">{#N/A,#N/A,TRUE,"Cover sheet";#N/A,#N/A,TRUE,"INPUTS";#N/A,#N/A,TRUE,"OUTPUTS";#N/A,#N/A,TRUE,"VALUATION"}</definedName>
    <definedName name="newname" hidden="1">{#N/A,#N/A,TRUE,"Cover sheet";#N/A,#N/A,TRUE,"INPUTS";#N/A,#N/A,TRUE,"OUTPUTS";#N/A,#N/A,TRUE,"VALUATION"}</definedName>
    <definedName name="newne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ewn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ewsheetPIT" localSheetId="7" hidden="1">{#N/A,#N/A,TRUE,"HDD Business Plan";#N/A,#N/A,TRUE,"Planning To Win";#N/A,#N/A,TRUE,"Financial Performance";#N/A,#N/A,TRUE,"Income Statement Quarterly";#N/A,#N/A,TRUE,"Balance Sheet ";#N/A,#N/A,TRUE,"Cash Flow Quarterly";#N/A,#N/A,TRUE,"Costs of Organisation - Quarter"}</definedName>
    <definedName name="newsheetPIT" hidden="1">{#N/A,#N/A,TRUE,"HDD Business Plan";#N/A,#N/A,TRUE,"Planning To Win";#N/A,#N/A,TRUE,"Financial Performance";#N/A,#N/A,TRUE,"Income Statement Quarterly";#N/A,#N/A,TRUE,"Balance Sheet ";#N/A,#N/A,TRUE,"Cash Flow Quarterly";#N/A,#N/A,TRUE,"Costs of Organisation - Quarter"}</definedName>
    <definedName name="neww" localSheetId="17" hidden="1">OFFSET(#REF!,1,0)</definedName>
    <definedName name="neww" localSheetId="0" hidden="1">OFFSET(#REF!,1,0)</definedName>
    <definedName name="neww" hidden="1">OFFSET(#REF!,1,0)</definedName>
    <definedName name="newww">#REF!</definedName>
    <definedName name="NFG" localSheetId="7" hidden="1">{"'매출계획'!$D$2"}</definedName>
    <definedName name="NFG" hidden="1">{"'매출계획'!$D$2"}</definedName>
    <definedName name="ng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gay23" localSheetId="7" hidden="1">{"'Sheet1'!$L$16"}</definedName>
    <definedName name="ngay23" hidden="1">{"'Sheet1'!$L$16"}</definedName>
    <definedName name="NGF" localSheetId="7" hidden="1">{"'매출계획'!$D$2"}</definedName>
    <definedName name="NGF" hidden="1">{"'매출계획'!$D$2"}</definedName>
    <definedName name="ngoc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ngoc" hidden="1">{#N/A,#N/A,TRUE,"Data Elements-Staffing";#N/A,#N/A,TRUE,"Data Elements-Exp Driv &amp; Assump";#N/A,#N/A,TRUE,"Staffing Sheet";#N/A,#N/A,TRUE,"Income";#N/A,#N/A,TRUE,"Income Summary";#N/A,#N/A,TRUE,"Staffing Summary"}</definedName>
    <definedName name="ngonngu">#REF!</definedName>
    <definedName name="ngothithanhthuy" localSheetId="7" hidden="1">{"'Sheet1'!$L$16"}</definedName>
    <definedName name="ngothithanhthuy" hidden="1">{"'Sheet1'!$L$16"}</definedName>
    <definedName name="nhu" localSheetId="7" hidden="1">{"'Sheet1'!$L$16"}</definedName>
    <definedName name="nhu" hidden="1">{"'Sheet1'!$L$16"}</definedName>
    <definedName name="nil" localSheetId="7" hidden="1">{#N/A,#N/A,FALSE,"BALANCE SHEET";#N/A,#N/A,FALSE,"PL ACCOUNT";#N/A,#N/A,FALSE,"FIXED ASSETS";#N/A,#N/A,FALSE,"HP (V)";#N/A,#N/A,FALSE,"TAX COMP";#N/A,#N/A,FALSE,"W&amp;T";#N/A,#N/A,FALSE,"RECONCILE"}</definedName>
    <definedName name="nil" hidden="1">{#N/A,#N/A,FALSE,"BALANCE SHEET";#N/A,#N/A,FALSE,"PL ACCOUNT";#N/A,#N/A,FALSE,"FIXED ASSETS";#N/A,#N/A,FALSE,"HP (V)";#N/A,#N/A,FALSE,"TAX COMP";#N/A,#N/A,FALSE,"W&amp;T";#N/A,#N/A,FALSE,"RECONCILE"}</definedName>
    <definedName name="ninhson" localSheetId="7" hidden="1">{"'Sheet1'!$L$16"}</definedName>
    <definedName name="ninhson" hidden="1">{"'Sheet1'!$L$16"}</definedName>
    <definedName name="NKKN" localSheetId="7" hidden="1">{"'Sheet1'!$L$16"}</definedName>
    <definedName name="NKKN" hidden="1">{"'Sheet1'!$L$16"}</definedName>
    <definedName name="nkknk" localSheetId="7" hidden="1">{#N/A,#N/A,FALSE,"CCTV"}</definedName>
    <definedName name="nkknk" hidden="1">{#N/A,#N/A,FALSE,"CCTV"}</definedName>
    <definedName name="nll" localSheetId="7" hidden="1">{"'Sheet1'!$L$16"}</definedName>
    <definedName name="nll" hidden="1">{"'Sheet1'!$L$16"}</definedName>
    <definedName name="nn" localSheetId="7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19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17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1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n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n" localSheetId="7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" localSheetId="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n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1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1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1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omination">#REF!</definedName>
    <definedName name="NotUse" localSheetId="7" hidden="1">{"'ตัวอย่าง'!$A$1:$O$21"}</definedName>
    <definedName name="NotUse" localSheetId="0" hidden="1">{"'ตัวอย่าง'!$A$1:$O$21"}</definedName>
    <definedName name="NotUse" hidden="1">{"'ตัวอย่าง'!$A$1:$O$21"}</definedName>
    <definedName name="NPP" localSheetId="19" hidden="1">#REF!</definedName>
    <definedName name="NPP" hidden="1">#REF!</definedName>
    <definedName name="nrwe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rwe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SOO" localSheetId="7" hidden="1">{"'Sheet1'!$L$16"}</definedName>
    <definedName name="NSOO" hidden="1">{"'Sheet1'!$L$16"}</definedName>
    <definedName name="ntzhn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tzhn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tzhn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we" localSheetId="7" hidden="1">{"'Sheet1'!$L$16"}</definedName>
    <definedName name="nwe" localSheetId="19" hidden="1">{"'Sheet1'!$L$16"}</definedName>
    <definedName name="nwe" localSheetId="17" hidden="1">{"'Sheet1'!$L$16"}</definedName>
    <definedName name="nwe" localSheetId="16" hidden="1">{"'Sheet1'!$L$16"}</definedName>
    <definedName name="nwe" localSheetId="0" hidden="1">{"'Sheet1'!$L$16"}</definedName>
    <definedName name="nwe" hidden="1">{"'Sheet1'!$L$16"}</definedName>
    <definedName name="ny" localSheetId="7" hidden="1">{"'Sheet1'!$L$16"}</definedName>
    <definedName name="ny" hidden="1">{"'Sheet1'!$L$16"}</definedName>
    <definedName name="o" localSheetId="0" hidden="1">{#N/A,#N/A,FALSE,"Aging Summary";#N/A,#N/A,FALSE,"Ratio Analysis";#N/A,#N/A,FALSE,"Test 120 Day Accts";#N/A,#N/A,FALSE,"Tickmarks"}</definedName>
    <definedName name="O">#REF!</definedName>
    <definedName name="o_1" localSheetId="7" hidden="1">{"'Sheet1'!$L$16"}</definedName>
    <definedName name="o_1" hidden="1">{"'Sheet1'!$L$16"}</definedName>
    <definedName name="od" localSheetId="7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od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oi" localSheetId="7" hidden="1">{#N/A,#N/A,FALSE,"CCTV"}</definedName>
    <definedName name="oi" hidden="1">{#N/A,#N/A,FALSE,"CCTV"}</definedName>
    <definedName name="oikk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oikk" hidden="1">{#N/A,#N/A,TRUE,"Data Elements-Staffing";#N/A,#N/A,TRUE,"Data Elements-Exp Driv &amp; Assump";#N/A,#N/A,TRUE,"Staffing Sheet";#N/A,#N/A,TRUE,"Income";#N/A,#N/A,TRUE,"Income Summary";#N/A,#N/A,TRUE,"Staffing Summary"}</definedName>
    <definedName name="oililui" localSheetId="7" hidden="1">{#N/A,#N/A,FALSE,"CCTV"}</definedName>
    <definedName name="oililui" hidden="1">{#N/A,#N/A,FALSE,"CCTV"}</definedName>
    <definedName name="öioö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io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i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kkkk" localSheetId="7" hidden="1">{"'Sheet1'!$L$16"}</definedName>
    <definedName name="okkkk" hidden="1">{"'Sheet1'!$L$16"}</definedName>
    <definedName name="okoo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okoo" hidden="1">{#N/A,#N/A,TRUE,"Data Elements-Staffing";#N/A,#N/A,TRUE,"Data Elements-Exp Driv &amp; Assump";#N/A,#N/A,TRUE,"Staffing Sheet";#N/A,#N/A,TRUE,"Income";#N/A,#N/A,TRUE,"Income Summary";#N/A,#N/A,TRUE,"Staffing Summary"}</definedName>
    <definedName name="ol" localSheetId="7" hidden="1">{"revable",#N/A,FALSE,"REVABLE"}</definedName>
    <definedName name="ol" hidden="1">{"revable",#N/A,FALSE,"REVABLE"}</definedName>
    <definedName name="olio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lio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lio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lzuö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lzu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lzu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mm" localSheetId="7" hidden="1">{"'Bidfailed'!$D$2:$AB$14","'Bidfailed'!$D$4:$AB$4"}</definedName>
    <definedName name="omm" hidden="1">{"'Bidfailed'!$D$2:$AB$14","'Bidfailed'!$D$4:$AB$4"}</definedName>
    <definedName name="OO" localSheetId="7" hidden="1">{"'매출계획'!$D$2"}</definedName>
    <definedName name="OO" hidden="1">{"'매출계획'!$D$2"}</definedName>
    <definedName name="OOO" localSheetId="7" hidden="1">{"'매출계획'!$D$2"}</definedName>
    <definedName name="ooo" localSheetId="0" hidden="1">{"'ตัวอย่าง'!$A$1:$O$21"}</definedName>
    <definedName name="OOO" hidden="1">{"'매출계획'!$D$2"}</definedName>
    <definedName name="öoö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o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OOO" localSheetId="7" hidden="1">{"'매출계획'!$D$2"}</definedName>
    <definedName name="OOOO" hidden="1">{"'매출계획'!$D$2"}</definedName>
    <definedName name="ooooo" localSheetId="7" hidden="1">{"'connew '!$C$40:$C$60"}</definedName>
    <definedName name="ooooo" localSheetId="0" hidden="1">{"'connew '!$C$40:$C$60"}</definedName>
    <definedName name="ooooo" hidden="1">{"'connew '!$C$40:$C$60"}</definedName>
    <definedName name="oooooooooooo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ooo" localSheetId="7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ooooooooooooooo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oöuoö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öuo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öu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öuoöi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öuoöi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öuoö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ä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ä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ä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päiopää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päiopää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päiopää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äop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äop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äop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pö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p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p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op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opop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opuiop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uiop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uiop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rderTable" localSheetId="19" hidden="1">#REF!</definedName>
    <definedName name="OrderTable" hidden="1">#REF!</definedName>
    <definedName name="orgn_issues">#REF!</definedName>
    <definedName name="OrgUnitList">#REF!</definedName>
    <definedName name="ote" localSheetId="7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ote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ots" localSheetId="7" hidden="1">{#VALUE!,#N/A,FALSE,0}</definedName>
    <definedName name="ots" hidden="1">{#VALUE!,#N/A,FALSE,0}</definedName>
    <definedName name="öuiö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ui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ui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uzö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uz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uz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wnership" localSheetId="17" hidden="1">OFFSET(#REF!,1,0)</definedName>
    <definedName name="Ownership" localSheetId="0" hidden="1">OFFSET(#REF!,1,0)</definedName>
    <definedName name="Ownership" hidden="1">OFFSET(#REF!,1,0)</definedName>
    <definedName name="p" localSheetId="7" hidden="1">{"'ตัวอย่าง'!$A$1:$O$21"}</definedName>
    <definedName name="p" localSheetId="0" hidden="1">{"'ตัวอย่าง'!$A$1:$O$21"}</definedName>
    <definedName name="p" hidden="1">{"'ตัวอย่าง'!$A$1:$O$21"}</definedName>
    <definedName name="PARTS_TAX" localSheetId="0" hidden="1">#REF!</definedName>
    <definedName name="PARTS_TAX" hidden="1">#REF!</definedName>
    <definedName name="payable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3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c" localSheetId="7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pc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PC_msg" hidden="1">"Yes"</definedName>
    <definedName name="pdd" localSheetId="7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pdd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Peitz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Peit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Peit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Peitz2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Peitz2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Peitz2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pending_settlement">#REF!</definedName>
    <definedName name="Pending_Settlements___Employees_who_have_left_and_F_F_papers_are_yet_to_come_to_payroll">#REF!</definedName>
    <definedName name="PeriodListbox">#REF!</definedName>
    <definedName name="PGV" hidden="1">#REF!</definedName>
    <definedName name="PHAN" localSheetId="7" hidden="1">{#N/A,#N/A,FALSE,"CCTV"}</definedName>
    <definedName name="PHAN" hidden="1">{#N/A,#N/A,FALSE,"CCTV"}</definedName>
    <definedName name="PHAT" localSheetId="7" hidden="1">{#N/A,#N/A,FALSE,"CCTV"}</definedName>
    <definedName name="PHAT" hidden="1">{#N/A,#N/A,FALSE,"CCTV"}</definedName>
    <definedName name="Phil" localSheetId="7" hidden="1">{#N/A,#N/A,FALSE,"DCF Summary";#N/A,#N/A,FALSE,"Casema";#N/A,#N/A,FALSE,"Casema NoTel";#N/A,#N/A,FALSE,"UK";#N/A,#N/A,FALSE,"RCF";#N/A,#N/A,FALSE,"Intercable CZ";#N/A,#N/A,FALSE,"Interkabel P"}</definedName>
    <definedName name="Phil" hidden="1">{#N/A,#N/A,FALSE,"DCF Summary";#N/A,#N/A,FALSE,"Casema";#N/A,#N/A,FALSE,"Casema NoTel";#N/A,#N/A,FALSE,"UK";#N/A,#N/A,FALSE,"RCF";#N/A,#N/A,FALSE,"Intercable CZ";#N/A,#N/A,FALSE,"Interkabel P"}</definedName>
    <definedName name="phogn" localSheetId="7" hidden="1">{"'Sheet1'!$L$16"}</definedName>
    <definedName name="phogn" hidden="1">{"'Sheet1'!$L$16"}</definedName>
    <definedName name="PHUONG" localSheetId="7" hidden="1">{#N/A,#N/A,TRUE,"BT M200 da 10x20"}</definedName>
    <definedName name="PHUONG" localSheetId="19" hidden="1">{#N/A,#N/A,TRUE,"BT M200 da 10x20"}</definedName>
    <definedName name="PHUONG" localSheetId="17" hidden="1">{#N/A,#N/A,TRUE,"BT M200 da 10x20"}</definedName>
    <definedName name="PHUONG" localSheetId="16" hidden="1">{#N/A,#N/A,TRUE,"BT M200 da 10x20"}</definedName>
    <definedName name="PHUONG" localSheetId="0" hidden="1">{#N/A,#N/A,TRUE,"BT M200 da 10x20"}</definedName>
    <definedName name="PHUONG" hidden="1">{#N/A,#N/A,TRUE,"BT M200 da 10x20"}</definedName>
    <definedName name="pison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ison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is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it">#REF!</definedName>
    <definedName name="pitch" localSheetId="7" hidden="1">{#N/A,#N/A,TRUE,"Cover sheet";#N/A,#N/A,TRUE,"INPUTS";#N/A,#N/A,TRUE,"OUTPUTS";#N/A,#N/A,TRUE,"VALUATION"}</definedName>
    <definedName name="pitch" hidden="1">{#N/A,#N/A,TRUE,"Cover sheet";#N/A,#N/A,TRUE,"INPUTS";#N/A,#N/A,TRUE,"OUTPUTS";#N/A,#N/A,TRUE,"VALUATION"}</definedName>
    <definedName name="PKTN." localSheetId="7" hidden="1">{"'Sheet1'!$L$16"}</definedName>
    <definedName name="PKTN." localSheetId="19" hidden="1">{"'Sheet1'!$L$16"}</definedName>
    <definedName name="PKTN." localSheetId="17" hidden="1">{"'Sheet1'!$L$16"}</definedName>
    <definedName name="PKTN." localSheetId="16" hidden="1">{"'Sheet1'!$L$16"}</definedName>
    <definedName name="PKTN." localSheetId="0" hidden="1">{"'Sheet1'!$L$16"}</definedName>
    <definedName name="PKTN." hidden="1">{"'Sheet1'!$L$16"}</definedName>
    <definedName name="PKTNN" localSheetId="7" hidden="1">{"'Sheet1'!$L$16"}</definedName>
    <definedName name="PKTNN" localSheetId="19" hidden="1">{"'Sheet1'!$L$16"}</definedName>
    <definedName name="PKTNN" localSheetId="17" hidden="1">{"'Sheet1'!$L$16"}</definedName>
    <definedName name="PKTNN" localSheetId="16" hidden="1">{"'Sheet1'!$L$16"}</definedName>
    <definedName name="PKTNN" localSheetId="0" hidden="1">{"'Sheet1'!$L$16"}</definedName>
    <definedName name="PKTNN" hidden="1">{"'Sheet1'!$L$16"}</definedName>
    <definedName name="pl" localSheetId="7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pl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Plan" localSheetId="7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Plan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PLK" localSheetId="7" hidden="1">{#N/A,#N/A,FALSE,"CCTV"}</definedName>
    <definedName name="PLK" hidden="1">{#N/A,#N/A,FALSE,"CCTV"}</definedName>
    <definedName name="PO" hidden="1">#REF!</definedName>
    <definedName name="PONL" localSheetId="7" hidden="1">{#N/A,#N/A,TRUE,"Cover sheet";#N/A,#N/A,TRUE,"INPUTS";#N/A,#N/A,TRUE,"OUTPUTS";#N/A,#N/A,TRUE,"VALUATION"}</definedName>
    <definedName name="PONL" hidden="1">{#N/A,#N/A,TRUE,"Cover sheet";#N/A,#N/A,TRUE,"INPUTS";#N/A,#N/A,TRUE,"OUTPUTS";#N/A,#N/A,TRUE,"VALUATION"}</definedName>
    <definedName name="PopCache_FA_MASS_ADDITIONS_AMORTIZE_NBV_FLAG" hidden="1">#REF!</definedName>
    <definedName name="PopCache_FA_MASS_ADDITIONS_ASSET_TYPE" hidden="1">#REF!</definedName>
    <definedName name="PopCache_FA_MASS_ADDITIONS_DEPRECIATE_FLAG" hidden="1">#REF!</definedName>
    <definedName name="Popn" localSheetId="7" hidden="1">{"'Sheet1'!$L$16"}</definedName>
    <definedName name="Popn" hidden="1">{"'Sheet1'!$L$16"}</definedName>
    <definedName name="PP" localSheetId="7" hidden="1">{"'Model'!$A$1:$N$53"}</definedName>
    <definedName name="PP" localSheetId="0" hidden="1">{"'매출계획'!$D$2"}</definedName>
    <definedName name="PP" hidden="1">{"'Model'!$A$1:$N$53"}</definedName>
    <definedName name="PPLSP403" localSheetId="7" hidden="1">{"'Sheet1'!$L$16"}</definedName>
    <definedName name="PPLSP403" hidden="1">{"'Sheet1'!$L$16"}</definedName>
    <definedName name="ppp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pp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PPP" localSheetId="7" hidden="1">{"'매출계획'!$D$2"}</definedName>
    <definedName name="PPPP" hidden="1">{"'매출계획'!$D$2"}</definedName>
    <definedName name="ppppppppppppppp" localSheetId="7" hidden="1">{#N/A,#N/A,FALSE,"Sheet1"}</definedName>
    <definedName name="ppppppppppppppp" hidden="1">{#N/A,#N/A,FALSE,"Sheet1"}</definedName>
    <definedName name="pppppppppppppppppppppppp" localSheetId="7" hidden="1">{#N/A,#N/A,FALSE,"Sheet1"}</definedName>
    <definedName name="pppppppppppppppppppppppp" hidden="1">{#N/A,#N/A,FALSE,"Sheet1"}</definedName>
    <definedName name="pppppppppppppppppppppppppppppppppp" localSheetId="7" hidden="1">{"'Feb 99'!$A$1:$G$30"}</definedName>
    <definedName name="pppppppppppppppppppppppppppppppppp" hidden="1">{"'Feb 99'!$A$1:$G$30"}</definedName>
    <definedName name="Prepayments" localSheetId="7" hidden="1">{"'Sheet1'!$L$16"}</definedName>
    <definedName name="Prepayments" hidden="1">{"'Sheet1'!$L$16"}</definedName>
    <definedName name="Pres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v_mnth">#REF!</definedName>
    <definedName name="pro" localSheetId="7" hidden="1">{"revable",#N/A,FALSE,"REVABLE"}</definedName>
    <definedName name="pro" hidden="1">{"revable",#N/A,FALSE,"REVABLE"}</definedName>
    <definedName name="Process">#REF!</definedName>
    <definedName name="ProdForm" hidden="1">#REF!</definedName>
    <definedName name="Product" hidden="1">#REF!</definedName>
    <definedName name="prolinks_3778d6323f894a8f971c957d55cde273" hidden="1">#REF!</definedName>
    <definedName name="prolinks_6e0a8d1a68ad47a7b8d317bf6622980f" hidden="1">#REF!</definedName>
    <definedName name="prolinks_6e699c4ed9124ce7acd9be4eeb206984" hidden="1">#REF!</definedName>
    <definedName name="prolinks_745b4aee80f44ea3a0ec6374896d845f" hidden="1">#REF!</definedName>
    <definedName name="prolinks_9fe00f4d9e5e425f835b1b55a3d853c6" hidden="1">#REF!</definedName>
    <definedName name="prolinks_eefcaca52667481a9a1173a148bf2466" hidden="1">#REF!</definedName>
    <definedName name="prolinks_ffdd085da0de44b891084f32dde300ee" hidden="1">#REF!</definedName>
    <definedName name="pt" localSheetId="7" hidden="1">{#N/A,#N/A,FALSE,"CCTV"}</definedName>
    <definedName name="pt" hidden="1">{#N/A,#N/A,FALSE,"CCTV"}</definedName>
    <definedName name="ptdm1" localSheetId="7" hidden="1">{#N/A,#N/A,FALSE,"CCTV"}</definedName>
    <definedName name="ptdm1" hidden="1">{#N/A,#N/A,FALSE,"CCTV"}</definedName>
    <definedName name="ptich" localSheetId="7" hidden="1">{#N/A,#N/A,TRUE,"Cover sheet";#N/A,#N/A,TRUE,"INPUTS";#N/A,#N/A,TRUE,"OUTPUTS";#N/A,#N/A,TRUE,"VALUATION"}</definedName>
    <definedName name="ptich" hidden="1">{#N/A,#N/A,TRUE,"Cover sheet";#N/A,#N/A,TRUE,"INPUTS";#N/A,#N/A,TRUE,"OUTPUTS";#N/A,#N/A,TRUE,"VALUATION"}</definedName>
    <definedName name="PUB_UserID" hidden="1">"MAYERX"</definedName>
    <definedName name="PUTA" localSheetId="7" hidden="1">{"revsale",#N/A,FALSE,"REV-ยุพดี"}</definedName>
    <definedName name="PUTA" localSheetId="0" hidden="1">{"revsale",#N/A,FALSE,"REV-ยุพดี"}</definedName>
    <definedName name="PUTA" hidden="1">{"revsale",#N/A,FALSE,"REV-ยุพดี"}</definedName>
    <definedName name="PV140_All">#REF!</definedName>
    <definedName name="PV140_BP">#REF!</definedName>
    <definedName name="PV140_ColRef">#REF!</definedName>
    <definedName name="PV140_FC">#REF!</definedName>
    <definedName name="PV140_NS">#REF!</definedName>
    <definedName name="PV140_RowRef">#REF!</definedName>
    <definedName name="PV140_RowRef_Extra">#REF!</definedName>
    <definedName name="PV140_RowRef_Extra_2">#REF!</definedName>
    <definedName name="PV140_SAP">#REF!</definedName>
    <definedName name="PV140_TH2020">#REF!</definedName>
    <definedName name="PV140_Total_FC">#REF!</definedName>
    <definedName name="PV140_Total_NS">#REF!</definedName>
    <definedName name="PV140_Value">#REF!</definedName>
    <definedName name="PV140_ValueExtra">#REF!</definedName>
    <definedName name="PVDep_ColRef">#REF!</definedName>
    <definedName name="PVDep_RowRef">#REF!</definedName>
    <definedName name="PVDep_RowRef_1">#REF!</definedName>
    <definedName name="PVDep_RowRef_2">#REF!</definedName>
    <definedName name="PVDep_Total_FC">#REF!</definedName>
    <definedName name="PVDep_Total_NS">#REF!</definedName>
    <definedName name="PVDep_Value_All">#REF!</definedName>
    <definedName name="PVDep_Value_NS">#REF!</definedName>
    <definedName name="q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" localSheetId="0" hidden="1">{#N/A,#N/A,FALSE,"Assessment";#N/A,#N/A,FALSE,"Staffing";#N/A,#N/A,FALSE,"Hires";#N/A,#N/A,FALSE,"Assumptions"}</definedName>
    <definedName name="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3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1_05" localSheetId="7" hidden="1">{"PAGE 1",#N/A,FALSE,"หน้า 1,2,3";"PAGE 2",#N/A,FALSE,"หน้า 1,2,3";"PAGE 3",#N/A,FALSE,"หน้า 1,2,3"}</definedName>
    <definedName name="q1_05" localSheetId="0" hidden="1">{"PAGE 1",#N/A,FALSE,"หน้า 1,2,3";"PAGE 2",#N/A,FALSE,"หน้า 1,2,3";"PAGE 3",#N/A,FALSE,"หน้า 1,2,3"}</definedName>
    <definedName name="q1_05" hidden="1">{"PAGE 1",#N/A,FALSE,"หน้า 1,2,3";"PAGE 2",#N/A,FALSE,"หน้า 1,2,3";"PAGE 3",#N/A,FALSE,"หน้า 1,2,3"}</definedName>
    <definedName name="Q2_05" localSheetId="7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Q2_05" localSheetId="0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Q2_05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q2acc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q2acc" hidden="1">{#N/A,#N/A,TRUE,"Data Elements-Staffing";#N/A,#N/A,TRUE,"Data Elements-Exp Driv &amp; Assump";#N/A,#N/A,TRUE,"Staffing Sheet";#N/A,#N/A,TRUE,"Income";#N/A,#N/A,TRUE,"Income Summary";#N/A,#N/A,TRUE,"Staffing Summary"}</definedName>
    <definedName name="q2ss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q2ss" hidden="1">{#N/A,#N/A,TRUE,"Data Elements-Staffing";#N/A,#N/A,TRUE,"Data Elements-Exp Driv &amp; Assump";#N/A,#N/A,TRUE,"Staffing Sheet";#N/A,#N/A,TRUE,"Income";#N/A,#N/A,TRUE,"Income Summary";#N/A,#N/A,TRUE,"Staffing Summary"}</definedName>
    <definedName name="Q3_05" localSheetId="7" hidden="1">{"PAGE 1",#N/A,FALSE,"หน้า 1,2,3";"PAGE 2",#N/A,FALSE,"หน้า 1,2,3";"PAGE 3",#N/A,FALSE,"หน้า 1,2,3"}</definedName>
    <definedName name="Q3_05" localSheetId="0" hidden="1">{"PAGE 1",#N/A,FALSE,"หน้า 1,2,3";"PAGE 2",#N/A,FALSE,"หน้า 1,2,3";"PAGE 3",#N/A,FALSE,"หน้า 1,2,3"}</definedName>
    <definedName name="Q3_05" hidden="1">{"PAGE 1",#N/A,FALSE,"หน้า 1,2,3";"PAGE 2",#N/A,FALSE,"หน้า 1,2,3";"PAGE 3",#N/A,FALSE,"หน้า 1,2,3"}</definedName>
    <definedName name="qa" localSheetId="7" hidden="1">{#N/A,#N/A,FALSE,"Monthly Rate By Activity";#N/A,#N/A,FALSE,"Hourly Rate By Activity";#N/A,#N/A,FALSE,"Monthly Rate By Custom Resource";#N/A,#N/A,FALSE,"Hourly Rate By Custom Resource"}</definedName>
    <definedName name="qa" localSheetId="0" hidden="1">{#N/A,#N/A,FALSE,"Monthly Rate By Activity";#N/A,#N/A,FALSE,"Hourly Rate By Activity";#N/A,#N/A,FALSE,"Monthly Rate By Custom Resource";#N/A,#N/A,FALSE,"Hourly Rate By Custom Resource"}</definedName>
    <definedName name="qa" hidden="1">{#N/A,#N/A,FALSE,"Monthly Rate By Activity";#N/A,#N/A,FALSE,"Hourly Rate By Activity";#N/A,#N/A,FALSE,"Monthly Rate By Custom Resource";#N/A,#N/A,FALSE,"Hourly Rate By Custom Resource"}</definedName>
    <definedName name="qe3t3qt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3t3q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fqf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fq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qe" localSheetId="7" hidden="1">{"'Sheet1'!$L$16"}</definedName>
    <definedName name="qeqe" localSheetId="19" hidden="1">{"'Sheet1'!$L$16"}</definedName>
    <definedName name="qeqe" localSheetId="17" hidden="1">{"'Sheet1'!$L$16"}</definedName>
    <definedName name="qeqe" localSheetId="16" hidden="1">{"'Sheet1'!$L$16"}</definedName>
    <definedName name="qeqe" localSheetId="0" hidden="1">{"'Sheet1'!$L$16"}</definedName>
    <definedName name="qeqe" hidden="1">{"'Sheet1'!$L$16"}</definedName>
    <definedName name="qeqweqw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qweq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ẽrwdsfdfwfwdfw" localSheetId="7" hidden="1">{"'Sheet1'!$L$16"}</definedName>
    <definedName name="qẽrwdsfdfwfwdfw" hidden="1">{"'Sheet1'!$L$16"}</definedName>
    <definedName name="qetqwt3g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tqwt3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wew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we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wqeqw" localSheetId="7" hidden="1">{#N/A,#N/A,FALSE,"Gesamt";#N/A,#N/A,FALSE,"Ree KG";#N/A,#N/A,FALSE,"Ree Inter";#N/A,#N/A,FALSE,"BTM";#N/A,#N/A,FALSE,"GmbH";#N/A,#N/A,FALSE,"Sonstige"}</definedName>
    <definedName name="qewqeqw" hidden="1">{#N/A,#N/A,FALSE,"Gesamt";#N/A,#N/A,FALSE,"Ree KG";#N/A,#N/A,FALSE,"Ree Inter";#N/A,#N/A,FALSE,"BTM";#N/A,#N/A,FALSE,"GmbH";#N/A,#N/A,FALSE,"Sonstige"}</definedName>
    <definedName name="qq" localSheetId="7" hidden="1">{"'ตัวอย่าง'!$A$1:$O$21"}</definedName>
    <definedName name="qq" localSheetId="0" hidden="1">{"balance",#N/A,FALSE,"BALANCE"}</definedName>
    <definedName name="qq" hidden="1">{"'ตัวอย่าง'!$A$1:$O$21"}</definedName>
    <definedName name="qqq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qqq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qqq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qqqq" localSheetId="0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qqqq" hidden="1">#REF!</definedName>
    <definedName name="QQQQQ" hidden="1">#REF!</definedName>
    <definedName name="qqqqqq" hidden="1">#REF!</definedName>
    <definedName name="qqqqqqqq" hidden="1">#REF!</definedName>
    <definedName name="qqqqqqqqqq" hidden="1">71</definedName>
    <definedName name="qqqqqqqqqqqq" hidden="1">#REF!</definedName>
    <definedName name="qqqqqqqqqqqqqqq" hidden="1">#REF!</definedName>
    <definedName name="qqqqqqqqqqqqqqqq" hidden="1">#REF!</definedName>
    <definedName name="qqqqqqqqqqqqqqqqq" hidden="1">#REF!</definedName>
    <definedName name="qqqqqqqqqqqqqqqqqqqq" hidden="1">#REF!</definedName>
    <definedName name="qqqqqqqqqqqqqqqqqqqqqq" hidden="1">#REF!</definedName>
    <definedName name="qqqqqqqqqqqqqqqqqqqqqqqqô" localSheetId="7" hidden="1">{"'Sheet1'!$L$16"}</definedName>
    <definedName name="qqqqqqqqqqqqqqqqqqqqqqqqô" hidden="1">{"'Sheet1'!$L$16"}</definedName>
    <definedName name="qrtq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qrtq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qrtq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qs" localSheetId="7" hidden="1">{"PRINT_EST",#N/A,FALSE,"ESTMON"}</definedName>
    <definedName name="qs" hidden="1">{"PRINT_EST",#N/A,FALSE,"ESTMON"}</definedName>
    <definedName name="qt243t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t243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uoctuyen" localSheetId="7" hidden="1">{"'Sheet1'!$L$16"}</definedName>
    <definedName name="quoctuyen" hidden="1">{"'Sheet1'!$L$16"}</definedName>
    <definedName name="qwe" localSheetId="7" hidden="1">{#N/A,#N/A,FALSE,"SPLIT1";#N/A,#N/A,FALSE,"SPLIT2";#N/A,#N/A,FALSE,"TELEX";#N/A,#N/A,FALSE,"TELEX"}</definedName>
    <definedName name="qwe" hidden="1">{#N/A,#N/A,FALSE,"SPLIT1";#N/A,#N/A,FALSE,"SPLIT2";#N/A,#N/A,FALSE,"TELEX";#N/A,#N/A,FALSE,"TELEX"}</definedName>
    <definedName name="qweqwerqwer" hidden="1">#REF!</definedName>
    <definedName name="qwer" hidden="1">#REF!</definedName>
    <definedName name="qwewret" hidden="1">#REF!</definedName>
    <definedName name="qwewrtetyrd" hidden="1">#REF!</definedName>
    <definedName name="qwqwwqwq" localSheetId="7" hidden="1">{#N/A,#N/A,TRUE,"BT M200 da 10x20"}</definedName>
    <definedName name="qwqwwqwq" hidden="1">{#N/A,#N/A,TRUE,"BT M200 da 10x20"}</definedName>
    <definedName name="ram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ram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rarewt" localSheetId="7" hidden="1">{#N/A,#N/A,FALSE,"CCTV"}</definedName>
    <definedName name="rarewt" hidden="1">{#N/A,#N/A,FALSE,"CCTV"}</definedName>
    <definedName name="RCArea" hidden="1">#REF!</definedName>
    <definedName name="rd" localSheetId="7" hidden="1">{"'ตัวอย่าง'!$A$1:$O$21"}</definedName>
    <definedName name="rd" localSheetId="0" hidden="1">{"'ตัวอย่าง'!$A$1:$O$21"}</definedName>
    <definedName name="rd" hidden="1">{"'ตัวอย่าง'!$A$1:$O$21"}</definedName>
    <definedName name="RDF" localSheetId="7" hidden="1">{"'매출계획'!$D$2"}</definedName>
    <definedName name="RDF" hidden="1">{"'매출계획'!$D$2"}</definedName>
    <definedName name="re" localSheetId="7" hidden="1">{"'Sheet1'!$L$16"}</definedName>
    <definedName name="re" hidden="1">{"'Sheet1'!$L$16"}</definedName>
    <definedName name="Reasonableness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easonablenes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econcile.in" localSheetId="7" hidden="1">{"Jan-June",#N/A,FALSE,"Sheet4";"Jul-Dec",#N/A,FALSE,"Sheet4"}</definedName>
    <definedName name="reconcile.in" hidden="1">{"Jan-June",#N/A,FALSE,"Sheet4";"Jul-Dec",#N/A,FALSE,"Sheet4"}</definedName>
    <definedName name="ree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ree" hidden="1">{#N/A,#N/A,TRUE,"Data Elements-Staffing";#N/A,#N/A,TRUE,"Data Elements-Exp Driv &amp; Assump";#N/A,#N/A,TRUE,"Staffing Sheet";#N/A,#N/A,TRUE,"Income";#N/A,#N/A,TRUE,"Income Summary";#N/A,#N/A,TRUE,"Staffing Summary"}</definedName>
    <definedName name="ref" localSheetId="7" hidden="1">{"hilight2",#N/A,FALSE,"HILIGHT2"}</definedName>
    <definedName name="ref" hidden="1">{"hilight2",#N/A,FALSE,"HILIGHT2"}</definedName>
    <definedName name="refg" localSheetId="7" hidden="1">{#N/A,#N/A,TRUE,"Cover sheet";#N/A,#N/A,TRUE,"INPUTS";#N/A,#N/A,TRUE,"OUTPUTS";#N/A,#N/A,TRUE,"VALUATION"}</definedName>
    <definedName name="refg" hidden="1">{#N/A,#N/A,TRUE,"Cover sheet";#N/A,#N/A,TRUE,"INPUTS";#N/A,#N/A,TRUE,"OUTPUTS";#N/A,#N/A,TRUE,"VALUATION"}</definedName>
    <definedName name="repovh" localSheetId="7" hidden="1">{"'Bidfailed'!$D$2:$AB$14","'Bidfailed'!$D$4:$AB$4"}</definedName>
    <definedName name="repovh" hidden="1">{"'Bidfailed'!$D$2:$AB$14","'Bidfailed'!$D$4:$AB$4"}</definedName>
    <definedName name="rer" localSheetId="7" hidden="1">{#N/A,#N/A,FALSE,"Aging Summary";#N/A,#N/A,FALSE,"Ratio Analysis";#N/A,#N/A,FALSE,"Test 120 Day Accts";#N/A,#N/A,FALSE,"Tickmarks"}</definedName>
    <definedName name="rer" hidden="1">{#N/A,#N/A,FALSE,"Aging Summary";#N/A,#N/A,FALSE,"Ratio Analysis";#N/A,#N/A,FALSE,"Test 120 Day Accts";#N/A,#N/A,FALSE,"Tickmarks"}</definedName>
    <definedName name="rẻr34rwer" localSheetId="7" hidden="1">{"HK PR",#N/A,FALSE,"HK";"SUMMARY",#N/A,FALSE,"PAYROLL";"SUMMARY",#N/A,FALSE,"PAYROLL";"HK PR",#N/A,FALSE,"HK"}</definedName>
    <definedName name="rẻr34rwer" hidden="1">{"HK PR",#N/A,FALSE,"HK";"SUMMARY",#N/A,FALSE,"PAYROLL";"SUMMARY",#N/A,FALSE,"PAYROLL";"HK PR",#N/A,FALSE,"HK"}</definedName>
    <definedName name="ret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e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e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etw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etw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etw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ety" localSheetId="7" hidden="1">{#N/A,#N/A,FALSE,"CCTV"}</definedName>
    <definedName name="rety" hidden="1">{#N/A,#N/A,FALSE,"CCTV"}</definedName>
    <definedName name="REYT" localSheetId="7" hidden="1">{#N/A,#N/A,FALSE,"CCTV"}</definedName>
    <definedName name="REYT" hidden="1">{#N/A,#N/A,FALSE,"CCTV"}</definedName>
    <definedName name="RF" localSheetId="7" hidden="1">{#N/A,#N/A,FALSE,"CCTV"}</definedName>
    <definedName name="RF" hidden="1">{#N/A,#N/A,FALSE,"CCTV"}</definedName>
    <definedName name="rfju" localSheetId="7" hidden="1">{"'Sheet1'!$L$16"}</definedName>
    <definedName name="rfju" localSheetId="19" hidden="1">{"'Sheet1'!$L$16"}</definedName>
    <definedName name="rfju" localSheetId="17" hidden="1">{"'Sheet1'!$L$16"}</definedName>
    <definedName name="rfju" localSheetId="16" hidden="1">{"'Sheet1'!$L$16"}</definedName>
    <definedName name="rfju" localSheetId="0" hidden="1">{"'Sheet1'!$L$16"}</definedName>
    <definedName name="rfju" hidden="1">{"'Sheet1'!$L$16"}</definedName>
    <definedName name="RGD" localSheetId="7" hidden="1">{#N/A,#N/A,FALSE,"CCTV"}</definedName>
    <definedName name="RGD" hidden="1">{#N/A,#N/A,FALSE,"CCTV"}</definedName>
    <definedName name="rgf4r5345" localSheetId="7" hidden="1">Sales #REF!</definedName>
    <definedName name="rgf4r5345" hidden="1">Sales #REF!</definedName>
    <definedName name="rgff" localSheetId="7" hidden="1">{"lev2ytd",#N/A,FALSE,"2_LEVYTD"}</definedName>
    <definedName name="rgff" hidden="1">{"lev2ytd",#N/A,FALSE,"2_LEVYTD"}</definedName>
    <definedName name="rgr" localSheetId="7" hidden="1">{"income",#N/A,FALSE,"INCOME"}</definedName>
    <definedName name="rgr" hidden="1">{"income",#N/A,FALSE,"INCOME"}</definedName>
    <definedName name="rgt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g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gtrt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gtr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gwgyh" localSheetId="7" hidden="1">{"'Sheet1'!$L$16"}</definedName>
    <definedName name="rgwgyh" hidden="1">{"'Sheet1'!$L$16"}</definedName>
    <definedName name="RH" localSheetId="7" hidden="1">{"'매출계획'!$D$2"}</definedName>
    <definedName name="RH" hidden="1">{"'매출계획'!$D$2"}</definedName>
    <definedName name="rhtrt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htr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htr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hw4rh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hw4r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I" localSheetId="7" hidden="1">{"'Sheet1'!$L$16"}</definedName>
    <definedName name="RI" hidden="1">{"'Sheet1'!$L$16"}</definedName>
    <definedName name="RJE" localSheetId="7" hidden="1">{#N/A,#N/A,FALSE,"Sheet1"}</definedName>
    <definedName name="RJE" hidden="1">{#N/A,#N/A,FALSE,"Sheet1"}</definedName>
    <definedName name="rkd" localSheetId="7" hidden="1">{#N/A,#N/A,FALSE,"CCTV"}</definedName>
    <definedName name="rkd" hidden="1">{#N/A,#N/A,FALSE,"CCTV"}</definedName>
    <definedName name="RKSK" localSheetId="7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RKSK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rol" localSheetId="7" hidden="1">{"'Bidfailed'!$D$2:$AB$14","'Bidfailed'!$D$4:$AB$4"}</definedName>
    <definedName name="rol" hidden="1">{"'Bidfailed'!$D$2:$AB$14","'Bidfailed'!$D$4:$AB$4"}</definedName>
    <definedName name="RPTs1" localSheetId="7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RPTs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rqwerwer" hidden="1">#REF!</definedName>
    <definedName name="rr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rehe" localSheetId="7" hidden="1">{"Tages_D",#N/A,FALSE,"Tagesbericht";"Tages_PL",#N/A,FALSE,"Tagesbericht"}</definedName>
    <definedName name="rrehe" hidden="1">{"Tages_D",#N/A,FALSE,"Tagesbericht";"Tages_PL",#N/A,FALSE,"Tagesbericht"}</definedName>
    <definedName name="rrer" localSheetId="7" hidden="1">{"'ตัวอย่าง'!$A$1:$O$21"}</definedName>
    <definedName name="rrer" localSheetId="0" hidden="1">{"'ตัวอย่าง'!$A$1:$O$21"}</definedName>
    <definedName name="rrer" hidden="1">{"'ตัวอย่าง'!$A$1:$O$21"}</definedName>
    <definedName name="rrrr" localSheetId="7" hidden="1">{"'ตัวอย่าง'!$A$1:$O$21"}</definedName>
    <definedName name="rrrr" localSheetId="0" hidden="1">{"'ตัวอย่าง'!$A$1:$O$21"}</definedName>
    <definedName name="rrrr" hidden="1">{"'ตัวอย่าง'!$A$1:$O$21"}</definedName>
    <definedName name="rrrrr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3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3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sdtusryu" localSheetId="7" hidden="1">{#N/A,#N/A,FALSE,"CCTV"}</definedName>
    <definedName name="rsdtusryu" hidden="1">{#N/A,#N/A,FALSE,"CCTV"}</definedName>
    <definedName name="rt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er" localSheetId="7" hidden="1">{#N/A,#N/A,FALSE,"sum";#N/A,#N/A,FALSE,"MARTV";#N/A,#N/A,FALSE,"APRTV"}</definedName>
    <definedName name="rter" localSheetId="19" hidden="1">{#N/A,#N/A,FALSE,"sum";#N/A,#N/A,FALSE,"MARTV";#N/A,#N/A,FALSE,"APRTV"}</definedName>
    <definedName name="rter" localSheetId="17" hidden="1">{#N/A,#N/A,FALSE,"sum";#N/A,#N/A,FALSE,"MARTV";#N/A,#N/A,FALSE,"APRTV"}</definedName>
    <definedName name="rter" localSheetId="16" hidden="1">{#N/A,#N/A,FALSE,"sum";#N/A,#N/A,FALSE,"MARTV";#N/A,#N/A,FALSE,"APRTV"}</definedName>
    <definedName name="rter" localSheetId="0" hidden="1">{#N/A,#N/A,FALSE,"sum";#N/A,#N/A,FALSE,"MARTV";#N/A,#N/A,FALSE,"APRTV"}</definedName>
    <definedName name="rter" hidden="1">{#N/A,#N/A,FALSE,"sum";#N/A,#N/A,FALSE,"MARTV";#N/A,#N/A,FALSE,"APRTV"}</definedName>
    <definedName name="rthtr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tht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tiri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iri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ir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r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r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rr" localSheetId="7" hidden="1">{"Tages_D",#N/A,FALSE,"Tagesbericht";"Tages_PL",#N/A,FALSE,"Tagesbericht"}</definedName>
    <definedName name="rtrr" hidden="1">{"Tages_D",#N/A,FALSE,"Tagesbericht";"Tages_PL",#N/A,FALSE,"Tagesbericht"}</definedName>
    <definedName name="rtuetu" localSheetId="7" hidden="1">{#N/A,#N/A,FALSE,"CCTV"}</definedName>
    <definedName name="rtuetu" hidden="1">{#N/A,#N/A,FALSE,"CCTV"}</definedName>
    <definedName name="rtyweryer" localSheetId="7" hidden="1">{"index",#N/A,FALSE,"INDEX"}</definedName>
    <definedName name="rtyweryer" hidden="1">{"index",#N/A,FALSE,"INDEX"}</definedName>
    <definedName name="rtzertz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zert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zert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u" localSheetId="7" hidden="1">{"'Sheet1'!$L$16"}</definedName>
    <definedName name="ru" localSheetId="19" hidden="1">{"'Sheet1'!$L$16"}</definedName>
    <definedName name="ru" localSheetId="17" hidden="1">{"'Sheet1'!$L$16"}</definedName>
    <definedName name="ru" localSheetId="16" hidden="1">{"'Sheet1'!$L$16"}</definedName>
    <definedName name="ru" localSheetId="0" hidden="1">{"'Sheet1'!$L$16"}</definedName>
    <definedName name="ru" hidden="1">{"'Sheet1'!$L$16"}</definedName>
    <definedName name="rung" hidden="1">"sci"</definedName>
    <definedName name="rwtszr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wtszr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wtsz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wuswrtu" localSheetId="7" hidden="1">{#N/A,#N/A,FALSE,"CCTV"}</definedName>
    <definedName name="rwuswrtu" hidden="1">{#N/A,#N/A,FALSE,"CCTV"}</definedName>
    <definedName name="rwwrrwwr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3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yswy" localSheetId="7" hidden="1">{#N/A,#N/A,FALSE,"CCTV"}</definedName>
    <definedName name="rwyswy" hidden="1">{#N/A,#N/A,FALSE,"CCTV"}</definedName>
    <definedName name="ry" localSheetId="7" hidden="1">{"hilight1",#N/A,FALSE,"HILIGHT1"}</definedName>
    <definedName name="ry" hidden="1">{"hilight1",#N/A,FALSE,"HILIGHT1"}</definedName>
    <definedName name="ryswty" localSheetId="7" hidden="1">{#N/A,#N/A,FALSE,"CCTV"}</definedName>
    <definedName name="ryswty" hidden="1">{#N/A,#N/A,FALSE,"CCTV"}</definedName>
    <definedName name="rytiryi" localSheetId="7" hidden="1">{#N/A,#N/A,FALSE,"CCTV"}</definedName>
    <definedName name="rytiryi" hidden="1">{#N/A,#N/A,FALSE,"CCTV"}</definedName>
    <definedName name="S" localSheetId="7" hidden="1">{"'Sheet1'!$L$16"}</definedName>
    <definedName name="S" localSheetId="0" hidden="1">{"'Sheet1'!$L$16"}</definedName>
    <definedName name="S" hidden="1">{"'Sheet1'!$L$16"}</definedName>
    <definedName name="sa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sa" hidden="1">{#N/A,#N/A,TRUE,"Data Elements-Staffing";#N/A,#N/A,TRUE,"Data Elements-Exp Driv &amp; Assump";#N/A,#N/A,TRUE,"Staffing Sheet";#N/A,#N/A,TRUE,"Income";#N/A,#N/A,TRUE,"Income Summary";#N/A,#N/A,TRUE,"Staffing Summary"}</definedName>
    <definedName name="sá" localSheetId="7" hidden="1">{"Teacher",#N/A,FALSE,"Summary";"Teacher",#N/A,FALSE,"Assumptions";"Teacher",#N/A,FALSE,"Buildup";"Teacher",#N/A,FALSE,"Financials";"Teacher",#N/A,FALSE,"Debt &amp; Other"}</definedName>
    <definedName name="sá" hidden="1">{"Teacher",#N/A,FALSE,"Summary";"Teacher",#N/A,FALSE,"Assumptions";"Teacher",#N/A,FALSE,"Buildup";"Teacher",#N/A,FALSE,"Financials";"Teacher",#N/A,FALSE,"Debt &amp; Other"}</definedName>
    <definedName name="sa0" localSheetId="7" hidden="1">{"'Sheet1'!$L$16"}</definedName>
    <definedName name="sa0" hidden="1">{"'Sheet1'!$L$16"}</definedName>
    <definedName name="sacas" localSheetId="7" hidden="1">{"'Bidfailed'!$D$2:$AB$14","'Bidfailed'!$D$4:$AB$4"}</definedName>
    <definedName name="sacas" hidden="1">{"'Bidfailed'!$D$2:$AB$14","'Bidfailed'!$D$4:$AB$4"}</definedName>
    <definedName name="sad" localSheetId="7" hidden="1">{0}</definedName>
    <definedName name="sad" localSheetId="19" hidden="1">{0}</definedName>
    <definedName name="sad" localSheetId="17" hidden="1">{0}</definedName>
    <definedName name="sad" localSheetId="16" hidden="1">{0}</definedName>
    <definedName name="sad" localSheetId="0" hidden="1">{0}</definedName>
    <definedName name="sad" hidden="1">{0}</definedName>
    <definedName name="sadasdsad" hidden="1">#REF!</definedName>
    <definedName name="sadf" localSheetId="7" hidden="1">{"hilight1",#N/A,FALSE,"HILIGHT1"}</definedName>
    <definedName name="sadf" hidden="1">{"hilight1",#N/A,FALSE,"HILIGHT1"}</definedName>
    <definedName name="sadfds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sadfds" hidden="1">{#N/A,#N/A,TRUE,"Data Elements-Staffing";#N/A,#N/A,TRUE,"Data Elements-Exp Driv &amp; Assump";#N/A,#N/A,TRUE,"Staffing Sheet";#N/A,#N/A,TRUE,"Income";#N/A,#N/A,TRUE,"Income Summary";#N/A,#N/A,TRUE,"Staffing Summary"}</definedName>
    <definedName name="saere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saere" hidden="1">{#N/A,#N/A,TRUE,"Data Elements-Staffing";#N/A,#N/A,TRUE,"Data Elements-Exp Driv &amp; Assump";#N/A,#N/A,TRUE,"Staffing Sheet";#N/A,#N/A,TRUE,"Income";#N/A,#N/A,TRUE,"Income Summary";#N/A,#N/A,TRUE,"Staffing Summary"}</definedName>
    <definedName name="saf" localSheetId="7" hidden="1">{#N/A,#N/A,FALSE,"CCTV"}</definedName>
    <definedName name="saf" hidden="1">{#N/A,#N/A,FALSE,"CCTV"}</definedName>
    <definedName name="SALES_TAX">#REF!</definedName>
    <definedName name="SANG" localSheetId="7" hidden="1">{#N/A,#N/A,FALSE,"sum";#N/A,#N/A,FALSE,"MARTV";#N/A,#N/A,FALSE,"APRTV"}</definedName>
    <definedName name="SANG" localSheetId="19" hidden="1">{#N/A,#N/A,FALSE,"sum";#N/A,#N/A,FALSE,"MARTV";#N/A,#N/A,FALSE,"APRTV"}</definedName>
    <definedName name="SANG" localSheetId="17" hidden="1">{#N/A,#N/A,FALSE,"sum";#N/A,#N/A,FALSE,"MARTV";#N/A,#N/A,FALSE,"APRTV"}</definedName>
    <definedName name="SANG" localSheetId="16" hidden="1">{#N/A,#N/A,FALSE,"sum";#N/A,#N/A,FALSE,"MARTV";#N/A,#N/A,FALSE,"APRTV"}</definedName>
    <definedName name="SANG" localSheetId="0" hidden="1">{#N/A,#N/A,FALSE,"sum";#N/A,#N/A,FALSE,"MARTV";#N/A,#N/A,FALSE,"APRTV"}</definedName>
    <definedName name="SANG" hidden="1">{#N/A,#N/A,FALSE,"sum";#N/A,#N/A,FALSE,"MARTV";#N/A,#N/A,FALSE,"APRTV"}</definedName>
    <definedName name="saø" localSheetId="7" hidden="1">{"'Sheet1'!$L$16"}</definedName>
    <definedName name="saø" hidden="1">{"'Sheet1'!$L$16"}</definedName>
    <definedName name="sáoaosao" localSheetId="7" hidden="1">{"'Sheet1'!$L$16"}</definedName>
    <definedName name="sáoaosao" hidden="1">{"'Sheet1'!$L$16"}</definedName>
    <definedName name="SAPBEXdnldView" hidden="1">"43GAAJX6K9AK6BK7WX2WSG8WT"</definedName>
    <definedName name="SAPBEXhrIndnt" hidden="1">1</definedName>
    <definedName name="SAPBEXrevision" localSheetId="19" hidden="1">3</definedName>
    <definedName name="SAPBEXrevision" localSheetId="17" hidden="1">3</definedName>
    <definedName name="SAPBEXrevision" localSheetId="16" hidden="1">3</definedName>
    <definedName name="SAPBEXrevision" localSheetId="0" hidden="1">2</definedName>
    <definedName name="SAPBEXrevision" hidden="1">2</definedName>
    <definedName name="SAPBEXsysID" localSheetId="19" hidden="1">"EPB"</definedName>
    <definedName name="SAPBEXsysID" localSheetId="17" hidden="1">"EPB"</definedName>
    <definedName name="SAPBEXsysID" localSheetId="16" hidden="1">"EPB"</definedName>
    <definedName name="SAPBEXsysID" localSheetId="0" hidden="1">"BWP"</definedName>
    <definedName name="SAPBEXsysID" hidden="1">"BWP"</definedName>
    <definedName name="SAPBEXwbID" localSheetId="19" hidden="1">"3UK6UXLZHQ3KXE93XFRP3AZAH"</definedName>
    <definedName name="SAPBEXwbID" localSheetId="17" hidden="1">"3UK6UXLZHQ3KXE93XFRP3AZAH"</definedName>
    <definedName name="SAPBEXwbID" localSheetId="16" hidden="1">"3UK6UXLZHQ3KXE93XFRP3AZAH"</definedName>
    <definedName name="SAPBEXwbID" localSheetId="0" hidden="1">"45TSOG149EJ5R0N9HDKCO6BXG"</definedName>
    <definedName name="SAPBEXwbID" hidden="1">"45TSOG149EJ5R0N9HDKCO6BXG"</definedName>
    <definedName name="SAPFuncF4Help" localSheetId="7" hidden="1">Main.SAPF4Help()</definedName>
    <definedName name="SAPFuncF4Help" hidden="1">Main.SAPF4Help()</definedName>
    <definedName name="sas" localSheetId="7" hidden="1">{"'ตัวอย่าง'!$A$1:$O$21"}</definedName>
    <definedName name="sas" localSheetId="0" hidden="1">{"'ตัวอย่าง'!$A$1:$O$21"}</definedName>
    <definedName name="sas" hidden="1">{"'ตัวอย่าง'!$A$1:$O$21"}</definedName>
    <definedName name="SC" localSheetId="7" hidden="1">{"'Sheet1'!$L$16"}</definedName>
    <definedName name="SC" localSheetId="19" hidden="1">{"'Sheet1'!$L$16"}</definedName>
    <definedName name="SC" localSheetId="17" hidden="1">{"'Sheet1'!$L$16"}</definedName>
    <definedName name="SC" localSheetId="16" hidden="1">{"'Sheet1'!$L$16"}</definedName>
    <definedName name="sc" localSheetId="0" hidden="1">{"index",#N/A,FALSE,"INDEX"}</definedName>
    <definedName name="SC" hidden="1">{"'Sheet1'!$L$16"}</definedName>
    <definedName name="SCMT" localSheetId="7" hidden="1">{"'connew '!$C$40:$C$60"}</definedName>
    <definedName name="SCMT" hidden="1">{"'connew '!$C$40:$C$60"}</definedName>
    <definedName name="sd" localSheetId="7" hidden="1">{"cashflow",#N/A,FALSE,"CASHFLOW "}</definedName>
    <definedName name="sd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" hidden="1">{"cashflow",#N/A,FALSE,"CASHFLOW "}</definedName>
    <definedName name="SD_ColRef_SLB">#REF!</definedName>
    <definedName name="SD_ColRefExtra_SLB">#REF!</definedName>
    <definedName name="SD_DT_GDT_TT2020">#REF!</definedName>
    <definedName name="SD_DT_Other">#REF!</definedName>
    <definedName name="SD_Period_DB">#REF!</definedName>
    <definedName name="SD_Period_NS">#REF!</definedName>
    <definedName name="SD_Period_TT">#REF!</definedName>
    <definedName name="SD_Period_TT2020">#REF!</definedName>
    <definedName name="SD_RowRef_DT">#REF!</definedName>
    <definedName name="SD_RowRef_SLB">#REF!</definedName>
    <definedName name="SD_RowRef_SX">#REF!</definedName>
    <definedName name="SD_SLB_GDT_DB">#REF!</definedName>
    <definedName name="SD_SLB_GDT_NS">#REF!</definedName>
    <definedName name="SD_SLB_GDT_TT">#REF!</definedName>
    <definedName name="SD_SLB_GDT_TT2020">#REF!</definedName>
    <definedName name="SD_SLSX_GDT_DB">#REF!</definedName>
    <definedName name="SD_SLSX_GDT_NS">#REF!</definedName>
    <definedName name="SD_SLSX_GDT_TT">#REF!</definedName>
    <definedName name="SD_SLSX_GDT_TT2020">#REF!</definedName>
    <definedName name="SD_SLSX_HHL">#REF!</definedName>
    <definedName name="SD_SLSX_HHL_DB">#REF!</definedName>
    <definedName name="SD_SLSX_HHL_NS">#REF!</definedName>
    <definedName name="SD_SLSX_HHL_TT">#REF!</definedName>
    <definedName name="SD_SLSX_HHL_TT2019">#REF!</definedName>
    <definedName name="SD_SLSX_HHL_TT2020">#REF!</definedName>
    <definedName name="SD_SLSX_Other">#REF!</definedName>
    <definedName name="SD_SLSX_Other_DB">#REF!</definedName>
    <definedName name="SD_SLSX_Other_NS">#REF!</definedName>
    <definedName name="SD_SLSX_Other_TT">#REF!</definedName>
    <definedName name="SD_SLSX_Other_TT2019">#REF!</definedName>
    <definedName name="SD_SLSX_Other_TT2020">#REF!</definedName>
    <definedName name="SD_Total_DT">#REF!</definedName>
    <definedName name="SD_Total_SLB">#REF!</definedName>
    <definedName name="SD_Total_SLSX">#REF!</definedName>
    <definedName name="SD_TotalDT_DB">#REF!</definedName>
    <definedName name="SD_TotalDT_NS">#REF!</definedName>
    <definedName name="SD_TotalDT_TT">#REF!</definedName>
    <definedName name="SD_TotalSLSX_HHL_DB">#REF!</definedName>
    <definedName name="SD_TotalSLSX_HHL_NS">#REF!</definedName>
    <definedName name="SD_TotalSLSX_HHL_TT">#REF!</definedName>
    <definedName name="SD_TotalSLSX_Other_DB">#REF!</definedName>
    <definedName name="SD_TotalSLSX_Other_NS">#REF!</definedName>
    <definedName name="SD_TotalSLSX_Other_TT">#REF!</definedName>
    <definedName name="SD_Value_SLB">#REF!</definedName>
    <definedName name="SDA" localSheetId="7" hidden="1">{"'매출계획'!$D$2"}</definedName>
    <definedName name="SDA" hidden="1">{"'매출계획'!$D$2"}</definedName>
    <definedName name="sdad" hidden="1">#REF!</definedName>
    <definedName name="sdadf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ad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adss" localSheetId="7" hidden="1">{"HK PR",#N/A,FALSE,"HK";"SUMMARY",#N/A,FALSE,"PAYROLL";"SUMMARY",#N/A,FALSE,"PAYROLL";"HK PR",#N/A,FALSE,"HK"}</definedName>
    <definedName name="sdadss" localSheetId="19" hidden="1">{"HK PR",#N/A,FALSE,"HK";"SUMMARY",#N/A,FALSE,"PAYROLL";"SUMMARY",#N/A,FALSE,"PAYROLL";"HK PR",#N/A,FALSE,"HK"}</definedName>
    <definedName name="sdadss" localSheetId="17" hidden="1">{"HK PR",#N/A,FALSE,"HK";"SUMMARY",#N/A,FALSE,"PAYROLL";"SUMMARY",#N/A,FALSE,"PAYROLL";"HK PR",#N/A,FALSE,"HK"}</definedName>
    <definedName name="sdadss" localSheetId="16" hidden="1">{"HK PR",#N/A,FALSE,"HK";"SUMMARY",#N/A,FALSE,"PAYROLL";"SUMMARY",#N/A,FALSE,"PAYROLL";"HK PR",#N/A,FALSE,"HK"}</definedName>
    <definedName name="sdadss" localSheetId="0" hidden="1">{"HK PR",#N/A,FALSE,"HK";"SUMMARY",#N/A,FALSE,"PAYROLL";"SUMMARY",#N/A,FALSE,"PAYROLL";"HK PR",#N/A,FALSE,"HK"}</definedName>
    <definedName name="sdadss" hidden="1">{"HK PR",#N/A,FALSE,"HK";"SUMMARY",#N/A,FALSE,"PAYROLL";"SUMMARY",#N/A,FALSE,"PAYROLL";"HK PR",#N/A,FALSE,"HK"}</definedName>
    <definedName name="sdaf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a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a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asd" localSheetId="7" hidden="1">{"revable",#N/A,FALSE,"REVABLE"}</definedName>
    <definedName name="sdasd" hidden="1">{"revable",#N/A,FALSE,"REVABLE"}</definedName>
    <definedName name="sdasdasd" hidden="1">#REF!</definedName>
    <definedName name="sdasdasds" hidden="1">#REF!</definedName>
    <definedName name="sdasfafdf" hidden="1">#REF!</definedName>
    <definedName name="sdd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dekeloû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dekeloû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DFASDF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DFASD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DFAS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EWEA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SDEWEA" hidden="1">{#N/A,#N/A,TRUE,"Data Elements-Staffing";#N/A,#N/A,TRUE,"Data Elements-Exp Driv &amp; Assump";#N/A,#N/A,TRUE,"Staffing Sheet";#N/A,#N/A,TRUE,"Income";#N/A,#N/A,TRUE,"Income Summary";#N/A,#N/A,TRUE,"Staffing Summary"}</definedName>
    <definedName name="sdf" localSheetId="7" hidden="1">{"'ตัวอย่าง'!$A$1:$O$21"}</definedName>
    <definedName name="sdf" localSheetId="0" hidden="1">{"lev2monbt",#N/A,FALSE,"2_levmonB-T"}</definedName>
    <definedName name="sdf" hidden="1">{"'ตัวอย่าง'!$A$1:$O$21"}</definedName>
    <definedName name="sdfas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as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as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asdf" localSheetId="7" hidden="1">{#N/A,#N/A,FALSE,"SPLIT1";#N/A,#N/A,FALSE,"SPLIT2";#N/A,#N/A,FALSE,"TELEX";#N/A,#N/A,FALSE,"TELEX"}</definedName>
    <definedName name="sdfasdf" hidden="1">{#N/A,#N/A,FALSE,"SPLIT1";#N/A,#N/A,FALSE,"SPLIT2";#N/A,#N/A,FALSE,"TELEX";#N/A,#N/A,FALSE,"TELEX"}</definedName>
    <definedName name="sdfdsgdgs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dsgdgs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dsgdgs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f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f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ffgd" localSheetId="7" hidden="1">{"'Sheet1'!$L$16"}</definedName>
    <definedName name="sdffgd" hidden="1">{"'Sheet1'!$L$16"}</definedName>
    <definedName name="SDFG" localSheetId="7" hidden="1">{"'매출계획'!$D$2"}</definedName>
    <definedName name="sdf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G" hidden="1">{"'매출계획'!$D$2"}</definedName>
    <definedName name="sdfghj" hidden="1">#REF!</definedName>
    <definedName name="sdfghjk" hidden="1">#REF!</definedName>
    <definedName name="sdfghkjl" localSheetId="7" hidden="1">{"sales",#N/A,FALSE,"SALES"}</definedName>
    <definedName name="sdfghkjl" hidden="1">{"sales",#N/A,FALSE,"SALES"}</definedName>
    <definedName name="sdfs" localSheetId="7" hidden="1">{"'Sheet1'!$L$16"}</definedName>
    <definedName name="sdfs" hidden="1">{"'Sheet1'!$L$16"}</definedName>
    <definedName name="sdfw" localSheetId="7" hidden="1">{"'Sheet1'!$L$16"}</definedName>
    <definedName name="sdfw" hidden="1">{"'Sheet1'!$L$16"}</definedName>
    <definedName name="sdg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ga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ga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g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GHADH" localSheetId="7" hidden="1">{#N/A,#N/A,FALSE,"CCTV"}</definedName>
    <definedName name="SDGHADH" hidden="1">{#N/A,#N/A,FALSE,"CCTV"}</definedName>
    <definedName name="sdgrh" localSheetId="7" hidden="1">{"'Sheet1'!$L$16"}</definedName>
    <definedName name="sdgrh" hidden="1">{"'Sheet1'!$L$16"}</definedName>
    <definedName name="sdjh0et" localSheetId="7" hidden="1">{"'Sheet1'!$L$16"}</definedName>
    <definedName name="sdjh0et" hidden="1">{"'Sheet1'!$L$16"}</definedName>
    <definedName name="sdlfkdklsf" localSheetId="7" hidden="1">{"'Sheet1'!$L$16"}</definedName>
    <definedName name="sdlfkdklsf" hidden="1">{"'Sheet1'!$L$16"}</definedName>
    <definedName name="SDRH" localSheetId="7" hidden="1">{"'매출계획'!$D$2"}</definedName>
    <definedName name="SDRH" hidden="1">{"'매출계획'!$D$2"}</definedName>
    <definedName name="sdrhsdfh" localSheetId="7" hidden="1">{#N/A,#N/A,FALSE,"CCTV"}</definedName>
    <definedName name="sdrhsdfh" hidden="1">{#N/A,#N/A,FALSE,"CCTV"}</definedName>
    <definedName name="sdrjtdfyj" localSheetId="7" hidden="1">{#N/A,#N/A,FALSE,"CCTV"}</definedName>
    <definedName name="sdrjtdfyj" hidden="1">{#N/A,#N/A,FALSE,"CCTV"}</definedName>
    <definedName name="SDSA" localSheetId="7" hidden="1">{"hilight3",#N/A,FALSE,"HILIGHT3"}</definedName>
    <definedName name="SDSA" hidden="1">{"hilight3",#N/A,FALSE,"HILIGHT3"}</definedName>
    <definedName name="sdsd" localSheetId="7" hidden="1">{#N/A,#N/A,FALSE,"CCTV"}</definedName>
    <definedName name="sdsd" hidden="1">{#N/A,#N/A,FALSE,"CCTV"}</definedName>
    <definedName name="sdsdasd" localSheetId="7" hidden="1">{"HK PR",#N/A,FALSE,"HK";"SUMMARY",#N/A,FALSE,"PAYROLL";"SUMMARY",#N/A,FALSE,"PAYROLL";"HK PR",#N/A,FALSE,"HK"}</definedName>
    <definedName name="sdsdasd" localSheetId="19" hidden="1">{"HK PR",#N/A,FALSE,"HK";"SUMMARY",#N/A,FALSE,"PAYROLL";"SUMMARY",#N/A,FALSE,"PAYROLL";"HK PR",#N/A,FALSE,"HK"}</definedName>
    <definedName name="sdsdasd" localSheetId="17" hidden="1">{"HK PR",#N/A,FALSE,"HK";"SUMMARY",#N/A,FALSE,"PAYROLL";"SUMMARY",#N/A,FALSE,"PAYROLL";"HK PR",#N/A,FALSE,"HK"}</definedName>
    <definedName name="sdsdasd" localSheetId="16" hidden="1">{"HK PR",#N/A,FALSE,"HK";"SUMMARY",#N/A,FALSE,"PAYROLL";"SUMMARY",#N/A,FALSE,"PAYROLL";"HK PR",#N/A,FALSE,"HK"}</definedName>
    <definedName name="sdsdasd" localSheetId="0" hidden="1">{"HK PR",#N/A,FALSE,"HK";"SUMMARY",#N/A,FALSE,"PAYROLL";"SUMMARY",#N/A,FALSE,"PAYROLL";"HK PR",#N/A,FALSE,"HK"}</definedName>
    <definedName name="sdsdasd" hidden="1">{"HK PR",#N/A,FALSE,"HK";"SUMMARY",#N/A,FALSE,"PAYROLL";"SUMMARY",#N/A,FALSE,"PAYROLL";"HK PR",#N/A,FALSE,"HK"}</definedName>
    <definedName name="sdsds" localSheetId="7" hidden="1">{"HK PR",#N/A,FALSE,"HK";"SUMMARY",#N/A,FALSE,"PAYROLL";"SUMMARY",#N/A,FALSE,"PAYROLL";"HK PR",#N/A,FALSE,"HK"}</definedName>
    <definedName name="sdsds" localSheetId="19" hidden="1">{"HK PR",#N/A,FALSE,"HK";"SUMMARY",#N/A,FALSE,"PAYROLL";"SUMMARY",#N/A,FALSE,"PAYROLL";"HK PR",#N/A,FALSE,"HK"}</definedName>
    <definedName name="sdsds" localSheetId="17" hidden="1">{"HK PR",#N/A,FALSE,"HK";"SUMMARY",#N/A,FALSE,"PAYROLL";"SUMMARY",#N/A,FALSE,"PAYROLL";"HK PR",#N/A,FALSE,"HK"}</definedName>
    <definedName name="sdsds" localSheetId="16" hidden="1">{"HK PR",#N/A,FALSE,"HK";"SUMMARY",#N/A,FALSE,"PAYROLL";"SUMMARY",#N/A,FALSE,"PAYROLL";"HK PR",#N/A,FALSE,"HK"}</definedName>
    <definedName name="sdsds" localSheetId="0" hidden="1">{"HK PR",#N/A,FALSE,"HK";"SUMMARY",#N/A,FALSE,"PAYROLL";"SUMMARY",#N/A,FALSE,"PAYROLL";"HK PR",#N/A,FALSE,"HK"}</definedName>
    <definedName name="sdsds" hidden="1">{"HK PR",#N/A,FALSE,"HK";"SUMMARY",#N/A,FALSE,"PAYROLL";"SUMMARY",#N/A,FALSE,"PAYROLL";"HK PR",#N/A,FALSE,"HK"}</definedName>
    <definedName name="se" localSheetId="7" hidden="1">{#N/A,#N/A,FALSE,"TAX COMPUTATION";#N/A,#N/A,FALSE,"TAX SCHEDULE";#N/A,#N/A,FALSE,"ADDITIONS";#N/A,#N/A,FALSE,"W &amp; T"}</definedName>
    <definedName name="se" hidden="1">{#N/A,#N/A,FALSE,"TAX COMPUTATION";#N/A,#N/A,FALSE,"TAX SCHEDULE";#N/A,#N/A,FALSE,"ADDITIONS";#N/A,#N/A,FALSE,"W &amp; T"}</definedName>
    <definedName name="SectionCode">#REF!</definedName>
    <definedName name="sedf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ed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e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efsgdsg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sefsgdsg" hidden="1">{#N/A,#N/A,TRUE,"Data Elements-Staffing";#N/A,#N/A,TRUE,"Data Elements-Exp Driv &amp; Assump";#N/A,#N/A,TRUE,"Staffing Sheet";#N/A,#N/A,TRUE,"Income";#N/A,#N/A,TRUE,"Income Summary";#N/A,#N/A,TRUE,"Staffing Summary"}</definedName>
    <definedName name="sell" localSheetId="7" hidden="1">{#N/A,#N/A,FALSE,"Gesamt";#N/A,#N/A,FALSE,"Ree KG";#N/A,#N/A,FALSE,"Ree Inter";#N/A,#N/A,FALSE,"BTM";#N/A,#N/A,FALSE,"GmbH";#N/A,#N/A,FALSE,"Sonstige"}</definedName>
    <definedName name="sell" hidden="1">{#N/A,#N/A,FALSE,"Gesamt";#N/A,#N/A,FALSE,"Ree KG";#N/A,#N/A,FALSE,"Ree Inter";#N/A,#N/A,FALSE,"BTM";#N/A,#N/A,FALSE,"GmbH";#N/A,#N/A,FALSE,"Sonstige"}</definedName>
    <definedName name="Selling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3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n" localSheetId="7" hidden="1">{"'Sheet1'!$L$16"}</definedName>
    <definedName name="sen" hidden="1">{"'Sheet1'!$L$16"}</definedName>
    <definedName name="sen_1" localSheetId="7" hidden="1">{"'Sheet1'!$L$16"}</definedName>
    <definedName name="sen_1" hidden="1">{"'Sheet1'!$L$16"}</definedName>
    <definedName name="sencount" hidden="1">1</definedName>
    <definedName name="sep" localSheetId="7" hidden="1">{"level1",#N/A,FALSE,"1_LEV";"LEVEL1",#N/A,FALSE,"1_LEV"}</definedName>
    <definedName name="sep" hidden="1">{"level1",#N/A,FALSE,"1_LEV";"LEVEL1",#N/A,FALSE,"1_LEV"}</definedName>
    <definedName name="SEPFIX01" localSheetId="7" hidden="1">{"income",#N/A,FALSE,"INCOME"}</definedName>
    <definedName name="SEPFIX01" localSheetId="0" hidden="1">{"income",#N/A,FALSE,"INCOME"}</definedName>
    <definedName name="SEPFIX01" hidden="1">{"income",#N/A,FALSE,"INCOME"}</definedName>
    <definedName name="SERG" localSheetId="7" hidden="1">{"'매출계획'!$D$2"}</definedName>
    <definedName name="SERG" hidden="1">{"'매출계획'!$D$2"}</definedName>
    <definedName name="sergewrgtw" localSheetId="7" hidden="1">{"'Sheet1'!$L$16"}</definedName>
    <definedName name="sergewrgtw" hidden="1">{"'Sheet1'!$L$16"}</definedName>
    <definedName name="Settlement_pending_on_account_of_recovery">#REF!</definedName>
    <definedName name="SEVE" hidden="1">#REF!</definedName>
    <definedName name="seysety" localSheetId="7" hidden="1">{"'Sheet1'!$L$16"}</definedName>
    <definedName name="seysety" hidden="1">{"'Sheet1'!$L$16"}</definedName>
    <definedName name="sf" localSheetId="7" hidden="1">{"'Sheet1'!$L$16"}</definedName>
    <definedName name="sf" hidden="1">{"'Sheet1'!$L$16"}</definedName>
    <definedName name="sfd" localSheetId="7" hidden="1">{"hilight3",#N/A,FALSE,"HILIGHT3"}</definedName>
    <definedName name="sfd" hidden="1">{"hilight3",#N/A,FALSE,"HILIGHT3"}</definedName>
    <definedName name="sfdf" localSheetId="7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sfdf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sfdgs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fdgs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fdgs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fe" localSheetId="7" hidden="1">{"'ตัวอย่าง'!$A$1:$O$21"}</definedName>
    <definedName name="sfe" localSheetId="0" hidden="1">{"'ตัวอย่าง'!$A$1:$O$21"}</definedName>
    <definedName name="sfe" hidden="1">{"'ตัวอย่าง'!$A$1:$O$21"}</definedName>
    <definedName name="sff" localSheetId="7" hidden="1">{"'Sheet1'!$L$16"}</definedName>
    <definedName name="sff" hidden="1">{"'Sheet1'!$L$16"}</definedName>
    <definedName name="sfg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f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f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FGDF" localSheetId="7" hidden="1">{"'매출계획'!$D$2"}</definedName>
    <definedName name="SFGDF" hidden="1">{"'매출계획'!$D$2"}</definedName>
    <definedName name="sfgrgewr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fgrgew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fr" localSheetId="7" hidden="1">{#N/A,#N/A,FALSE,"Gesamt";#N/A,#N/A,FALSE,"Ree KG";#N/A,#N/A,FALSE,"Ree Inter";#N/A,#N/A,FALSE,"BTM";#N/A,#N/A,FALSE,"GmbH";#N/A,#N/A,FALSE,"Sonstige"}</definedName>
    <definedName name="sfr" hidden="1">{#N/A,#N/A,FALSE,"Gesamt";#N/A,#N/A,FALSE,"Ree KG";#N/A,#N/A,FALSE,"Ree Inter";#N/A,#N/A,FALSE,"BTM";#N/A,#N/A,FALSE,"GmbH";#N/A,#N/A,FALSE,"Sonstige"}</definedName>
    <definedName name="sfsf" localSheetId="7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fsf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fsgsfhg" localSheetId="7" hidden="1">{"'Sheet1'!$L$16"}</definedName>
    <definedName name="sfsgsfhg" hidden="1">{"'Sheet1'!$L$16"}</definedName>
    <definedName name="sfutsu" localSheetId="7" hidden="1">{#N/A,#N/A,FALSE,"CCTV"}</definedName>
    <definedName name="sfutsu" hidden="1">{#N/A,#N/A,FALSE,"CCTV"}</definedName>
    <definedName name="SG" localSheetId="7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dsgd" localSheetId="7" hidden="1">{#N/A,#N/A,FALSE,"5YRASSPl - consol'd";#N/A,#N/A,FALSE,"5YRASSPl - hotel";#N/A,#N/A,FALSE,"5YRASSPl - excl htl";#N/A,#N/A,FALSE,"VarReport";#N/A,#N/A,FALSE,"Sensitivity";#N/A,#N/A,FALSE,"House View ";#N/A,#N/A,FALSE,"KPI"}</definedName>
    <definedName name="sgdsgd" hidden="1">{#N/A,#N/A,FALSE,"5YRASSPl - consol'd";#N/A,#N/A,FALSE,"5YRASSPl - hotel";#N/A,#N/A,FALSE,"5YRASSPl - excl htl";#N/A,#N/A,FALSE,"VarReport";#N/A,#N/A,FALSE,"Sensitivity";#N/A,#N/A,FALSE,"House View ";#N/A,#N/A,FALSE,"KPI"}</definedName>
    <definedName name="sgdsgd_1" localSheetId="7" hidden="1">{#N/A,#N/A,FALSE,"5YRASSPl - consol'd";#N/A,#N/A,FALSE,"5YRASSPl - hotel";#N/A,#N/A,FALSE,"5YRASSPl - excl htl";#N/A,#N/A,FALSE,"VarReport";#N/A,#N/A,FALSE,"Sensitivity";#N/A,#N/A,FALSE,"House View ";#N/A,#N/A,FALSE,"KPI"}</definedName>
    <definedName name="sgdsgd_1" hidden="1">{#N/A,#N/A,FALSE,"5YRASSPl - consol'd";#N/A,#N/A,FALSE,"5YRASSPl - hotel";#N/A,#N/A,FALSE,"5YRASSPl - excl htl";#N/A,#N/A,FALSE,"VarReport";#N/A,#N/A,FALSE,"Sensitivity";#N/A,#N/A,FALSE,"House View ";#N/A,#N/A,FALSE,"KPI"}</definedName>
    <definedName name="sgfg" hidden="1">#REF!</definedName>
    <definedName name="SGR" localSheetId="7" hidden="1">{"'매출계획'!$D$2"}</definedName>
    <definedName name="SGR" hidden="1">{"'매출계획'!$D$2"}</definedName>
    <definedName name="sgsg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gs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gs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hA" localSheetId="7" hidden="1">{#N/A,#N/A,FALSE,"CCTV"}</definedName>
    <definedName name="ShA" hidden="1">{#N/A,#N/A,FALSE,"CCTV"}</definedName>
    <definedName name="shas" localSheetId="7" hidden="1">{"F3 detail",#N/A,FALSE,"F1";"F3 Presentation",#N/A,FALSE,"F3 "}</definedName>
    <definedName name="shas" hidden="1">{"F3 detail",#N/A,FALSE,"F1";"F3 Presentation",#N/A,FALSE,"F3 "}</definedName>
    <definedName name="sheet" localSheetId="7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" localSheetId="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1" localSheetId="7" hidden="1">{"balance",#N/A,FALSE,"BALANCE"}</definedName>
    <definedName name="sheet1" hidden="1">{"balance",#N/A,FALSE,"BALANCE"}</definedName>
    <definedName name="Sheet1_BNE_MESSAGES" hidden="1">#REF!</definedName>
    <definedName name="Sheet1_BNE_MESSAGES_HIDDEN" hidden="1">#REF!</definedName>
    <definedName name="Sheet1_BNE_MESSAGES_LAMP" hidden="1">#REF!</definedName>
    <definedName name="Sheet1_BNE_UPLOAD" hidden="1">#REF!</definedName>
    <definedName name="Sheet1_GL_INTERFACE_ACCOUNTED_CR" hidden="1">#REF!</definedName>
    <definedName name="Sheet1_GL_INTERFACE_ACCOUNTED_DR" hidden="1">#REF!</definedName>
    <definedName name="Sheet1_GL_INTERFACE_ACCOUNTING_DATE" hidden="1">#REF!</definedName>
    <definedName name="Sheet1_GL_INTERFACE_ACTUAL_FLAG" hidden="1">#REF!</definedName>
    <definedName name="Sheet1_GL_INTERFACE_CONTEXT" hidden="1">#REF!</definedName>
    <definedName name="Sheet1_GL_INTERFACE_CURRENCY_CODE" hidden="1">#REF!</definedName>
    <definedName name="Sheet1_GL_INTERFACE_CURRENCY_CONVERSION_DATE" hidden="1">#REF!</definedName>
    <definedName name="Sheet1_GL_INTERFACE_CURRENCY_CONVERSION_RATE" hidden="1">#REF!</definedName>
    <definedName name="Sheet1_GL_INTERFACE_DATABASE" hidden="1">#REF!</definedName>
    <definedName name="Sheet1_GL_INTERFACE_ENTERED_CR" hidden="1">#REF!</definedName>
    <definedName name="Sheet1_GL_INTERFACE_ENTERED_DR" hidden="1">#REF!</definedName>
    <definedName name="Sheet1_GL_INTERFACE_JOURNAL_LINE_DFF" hidden="1">#REF!</definedName>
    <definedName name="Sheet1_GL_INTERFACE_REFERENCE1" hidden="1">#REF!</definedName>
    <definedName name="Sheet1_GL_INTERFACE_REFERENCE10" hidden="1">#REF!</definedName>
    <definedName name="Sheet1_GL_INTERFACE_REFERENCE2" hidden="1">#REF!</definedName>
    <definedName name="Sheet1_GL_INTERFACE_REFERENCE25" hidden="1">#REF!</definedName>
    <definedName name="Sheet1_GL_INTERFACE_REFERENCE4" hidden="1">#REF!</definedName>
    <definedName name="Sheet1_GL_INTERFACE_REFERENCE5" hidden="1">#REF!</definedName>
    <definedName name="Sheet1_GL_INTERFACE_SEGMENT1" hidden="1">#REF!</definedName>
    <definedName name="Sheet1_GL_INTERFACE_SEGMENT2" hidden="1">#REF!</definedName>
    <definedName name="Sheet1_GL_INTERFACE_SEGMENT3" hidden="1">#REF!</definedName>
    <definedName name="Sheet1_GL_INTERFACE_SEGMENT4" hidden="1">#REF!</definedName>
    <definedName name="Sheet1_GL_INTERFACE_SEGMENT5" hidden="1">#REF!</definedName>
    <definedName name="Sheet1_GL_INTERFACE_SEGMENT6" hidden="1">#REF!</definedName>
    <definedName name="Sheet1_GL_INTERFACE_SEGMENT7" hidden="1">#REF!</definedName>
    <definedName name="Sheet1_GL_INTERFACE_SEGMENT8" hidden="1">#REF!</definedName>
    <definedName name="Sheet1_GL_INTERFACE_SET_OF_BOOKS_ID" hidden="1">#REF!</definedName>
    <definedName name="Sheet1_GL_INTERFACE_USER_CURRENCY_CONVERSION_TYPE" hidden="1">#REF!</definedName>
    <definedName name="Sheet1_GL_INTERFACE_USER_JE_CATEGORY_NAME" hidden="1">#REF!</definedName>
    <definedName name="Sheet1_GL_INTERFACE_USER_JE_SOURCE_NAME" hidden="1">#REF!</definedName>
    <definedName name="Sheet2" localSheetId="7" hidden="1">{#N/A,#N/A,FALSE,"CCTV"}</definedName>
    <definedName name="Sheet2" hidden="1">{#N/A,#N/A,FALSE,"CCTV"}</definedName>
    <definedName name="sheetnew" localSheetId="7" hidden="1">{#N/A,#N/A,TRUE,"HDD Business Plan";#N/A,#N/A,TRUE,"Financial Summary";#N/A,#N/A,TRUE,"Sales";#N/A,#N/A,TRUE,"Sales prices";#N/A,#N/A,TRUE,"Prototyping &amp; Tooling";#N/A,#N/A,TRUE,"Product dev plan";#N/A,#N/A,TRUE,"Variable costs";#N/A,#N/A,TRUE,"Direct production costs";#N/A,#N/A,TRUE,"Indirect production costs ";#N/A,#N/A,TRUE,"Development costs";#N/A,#N/A,TRUE,"BU management costs";#N/A,#N/A,TRUE,"Profit &amp; Loss account HDD";#N/A,#N/A,TRUE,"Profit &amp; Loss account 1.8""";#N/A,#N/A,TRUE,"Profit &amp; Loss account 2.5""";#N/A,#N/A,TRUE,"Profit &amp; Loss account 3.5"" ";#N/A,#N/A,TRUE,"Balance sheet";#N/A,#N/A,TRUE,"Cash flow";#N/A,#N/A,TRUE,"Purchased goods";#N/A,#N/A,TRUE,"Investments";#N/A,#N/A,TRUE,"Production Facilities";#N/A,#N/A,TRUE,"Graphs";#N/A,#N/A,TRUE,"Quotations";#N/A,#N/A,TRUE,"Graphs quotation"}</definedName>
    <definedName name="sheetnew" hidden="1">{#N/A,#N/A,TRUE,"HDD Business Plan";#N/A,#N/A,TRUE,"Financial Summary";#N/A,#N/A,TRUE,"Sales";#N/A,#N/A,TRUE,"Sales prices";#N/A,#N/A,TRUE,"Prototyping &amp; Tooling";#N/A,#N/A,TRUE,"Product dev plan";#N/A,#N/A,TRUE,"Variable costs";#N/A,#N/A,TRUE,"Direct production costs";#N/A,#N/A,TRUE,"Indirect production costs ";#N/A,#N/A,TRUE,"Development costs";#N/A,#N/A,TRUE,"BU management costs";#N/A,#N/A,TRUE,"Profit &amp; Loss account HDD";#N/A,#N/A,TRUE,"Profit &amp; Loss account 1.8""";#N/A,#N/A,TRUE,"Profit &amp; Loss account 2.5""";#N/A,#N/A,TRUE,"Profit &amp; Loss account 3.5"" ";#N/A,#N/A,TRUE,"Balance sheet";#N/A,#N/A,TRUE,"Cash flow";#N/A,#N/A,TRUE,"Purchased goods";#N/A,#N/A,TRUE,"Investments";#N/A,#N/A,TRUE,"Production Facilities";#N/A,#N/A,TRUE,"Graphs";#N/A,#N/A,TRUE,"Quotations";#N/A,#N/A,TRUE,"Graphs quotation"}</definedName>
    <definedName name="shh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h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h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how.Acct.Update.Warning" hidden="1">#REF!</definedName>
    <definedName name="Show.MDB.Update.Warning" hidden="1">#REF!</definedName>
    <definedName name="shsh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hs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hs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in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3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klfhkls" hidden="1">#REF!</definedName>
    <definedName name="SL" localSheetId="7" hidden="1">{"Profit",#N/A,FALSE,"Cisco4500";"Capital",#N/A,FALSE,"Cisco4500"}</definedName>
    <definedName name="SL" localSheetId="19" hidden="1">{"Profit",#N/A,FALSE,"Cisco4500";"Capital",#N/A,FALSE,"Cisco4500"}</definedName>
    <definedName name="SL" localSheetId="17" hidden="1">{"Profit",#N/A,FALSE,"Cisco4500";"Capital",#N/A,FALSE,"Cisco4500"}</definedName>
    <definedName name="SL" localSheetId="16" hidden="1">{"Profit",#N/A,FALSE,"Cisco4500";"Capital",#N/A,FALSE,"Cisco4500"}</definedName>
    <definedName name="SL" localSheetId="0" hidden="1">{"Profit",#N/A,FALSE,"Cisco4500";"Capital",#N/A,FALSE,"Cisco4500"}</definedName>
    <definedName name="SL" hidden="1">{"Profit",#N/A,FALSE,"Cisco4500";"Capital",#N/A,FALSE,"Cisco4500"}</definedName>
    <definedName name="SMT_Owner_1">#REF!</definedName>
    <definedName name="snohdtsp" localSheetId="7" hidden="1">{"'Sheet1'!$L$16"}</definedName>
    <definedName name="snohdtsp" hidden="1">{"'Sheet1'!$L$16"}</definedName>
    <definedName name="sns" localSheetId="7" hidden="1">{"'Bidfailed'!$D$2:$AB$14","'Bidfailed'!$D$4:$AB$4"}</definedName>
    <definedName name="sns" hidden="1">{"'Bidfailed'!$D$2:$AB$14","'Bidfailed'!$D$4:$AB$4"}</definedName>
    <definedName name="solver_adj" localSheetId="19" hidden="1">#REF!</definedName>
    <definedName name="solver_adj" localSheetId="17" hidden="1">#REF!</definedName>
    <definedName name="solver_adj" localSheetId="16" hidden="1">#REF!</definedName>
    <definedName name="solver_adj" localSheetId="0" hidden="1">#REF!</definedName>
    <definedName name="solver_adj" hidden="1">#REF!</definedName>
    <definedName name="solver_lhs1" localSheetId="19" hidden="1">#REF!</definedName>
    <definedName name="solver_lhs1" localSheetId="17" hidden="1">#REF!</definedName>
    <definedName name="solver_lhs1" localSheetId="16" hidden="1">#REF!</definedName>
    <definedName name="solver_lhs1" localSheetId="0" hidden="1">#REF!</definedName>
    <definedName name="solver_lhs1" hidden="1">#REF!</definedName>
    <definedName name="solver_lin" hidden="1">0</definedName>
    <definedName name="solver_num" hidden="1">1</definedName>
    <definedName name="solver_opt" localSheetId="19" hidden="1">#REF!</definedName>
    <definedName name="solver_opt" localSheetId="17" hidden="1">#REF!</definedName>
    <definedName name="solver_opt" localSheetId="16" hidden="1">#REF!</definedName>
    <definedName name="solver_opt" localSheetId="0" hidden="1">#REF!</definedName>
    <definedName name="solver_opt" hidden="1">#REF!</definedName>
    <definedName name="solver_rel1" hidden="1">1</definedName>
    <definedName name="solver_rhs1" hidden="1">0.15</definedName>
    <definedName name="solver_tmp" hidden="1">0.15</definedName>
    <definedName name="solver_typ" hidden="1">3</definedName>
    <definedName name="solver_val" hidden="1">0.25</definedName>
    <definedName name="sor" hidden="1">#REF!</definedName>
    <definedName name="SpecialPrice" localSheetId="19" hidden="1">#REF!</definedName>
    <definedName name="SpecialPrice" hidden="1">#REF!</definedName>
    <definedName name="sr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sr" hidden="1">{#N/A,#N/A,TRUE,"Data Elements-Staffing";#N/A,#N/A,TRUE,"Data Elements-Exp Driv &amp; Assump";#N/A,#N/A,TRUE,"Staffing Sheet";#N/A,#N/A,TRUE,"Income";#N/A,#N/A,TRUE,"Income Summary";#N/A,#N/A,TRUE,"Staffing Summary"}</definedName>
    <definedName name="SRGDSG" localSheetId="7" hidden="1">{#N/A,#N/A,FALSE,"CCTV"}</definedName>
    <definedName name="SRGDSG" hidden="1">{#N/A,#N/A,FALSE,"CCTV"}</definedName>
    <definedName name="srgsaergfsergaerg" localSheetId="7" hidden="1">{"month_a",#N/A,FALSE,"ACTUALS";"ytd_a",#N/A,FALSE,"ACTUALS"}</definedName>
    <definedName name="srgsaergfsergaerg" localSheetId="19" hidden="1">{"month_a",#N/A,FALSE,"ACTUALS";"ytd_a",#N/A,FALSE,"ACTUALS"}</definedName>
    <definedName name="srgsaergfsergaerg" localSheetId="17" hidden="1">{"month_a",#N/A,FALSE,"ACTUALS";"ytd_a",#N/A,FALSE,"ACTUALS"}</definedName>
    <definedName name="srgsaergfsergaerg" localSheetId="16" hidden="1">{"month_a",#N/A,FALSE,"ACTUALS";"ytd_a",#N/A,FALSE,"ACTUALS"}</definedName>
    <definedName name="srgsaergfsergaerg" localSheetId="0" hidden="1">{"month_a",#N/A,FALSE,"ACTUALS";"ytd_a",#N/A,FALSE,"ACTUALS"}</definedName>
    <definedName name="srgsaergfsergaerg" hidden="1">{"month_a",#N/A,FALSE,"ACTUALS";"ytd_a",#N/A,FALSE,"ACTUALS"}</definedName>
    <definedName name="srr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srr" hidden="1">{#N/A,#N/A,TRUE,"Data Elements-Staffing";#N/A,#N/A,TRUE,"Data Elements-Exp Driv &amp; Assump";#N/A,#N/A,TRUE,"Staffing Sheet";#N/A,#N/A,TRUE,"Income";#N/A,#N/A,TRUE,"Income Summary";#N/A,#N/A,TRUE,"Staffing Summary"}</definedName>
    <definedName name="srtert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srtert" hidden="1">{#N/A,#N/A,TRUE,"Data Elements-Staffing";#N/A,#N/A,TRUE,"Data Elements-Exp Driv &amp; Assump";#N/A,#N/A,TRUE,"Staffing Sheet";#N/A,#N/A,TRUE,"Income";#N/A,#N/A,TRUE,"Income Summary";#N/A,#N/A,TRUE,"Staffing Summary"}</definedName>
    <definedName name="sruysrt" localSheetId="7" hidden="1">{#N/A,#N/A,FALSE,"CCTV"}</definedName>
    <definedName name="sruysrt" hidden="1">{#N/A,#N/A,FALSE,"CCTV"}</definedName>
    <definedName name="SS" localSheetId="7" hidden="1">{"'Sheet1'!$L$16"}</definedName>
    <definedName name="ss" localSheetId="0" hidden="1">{"'ตัวอย่าง'!$A$1:$O$21"}</definedName>
    <definedName name="SS" hidden="1">{"'Sheet1'!$L$16"}</definedName>
    <definedName name="sss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ss" localSheetId="0" hidden="1">{"'ตัวอย่าง'!$A$1:$O$21"}</definedName>
    <definedName name="ss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sss" localSheetId="7" hidden="1">{"'ตัวอย่าง'!$A$1:$O$21"}</definedName>
    <definedName name="ssss" localSheetId="0" hidden="1">{"'ตัวอย่าง'!$A$1:$O$21"}</definedName>
    <definedName name="ssss" hidden="1">{"'ตัวอย่าง'!$A$1:$O$21"}</definedName>
    <definedName name="ssssdsd" hidden="1">#REF!</definedName>
    <definedName name="sssss" localSheetId="7" hidden="1">{"'ตัวอย่าง'!$A$1:$O$21"}</definedName>
    <definedName name="sssss" localSheetId="0" hidden="1">{"'ตัวอย่าง'!$A$1:$O$21"}</definedName>
    <definedName name="sssss" hidden="1">{"'ตัวอย่าง'!$A$1:$O$21"}</definedName>
    <definedName name="sssssss" localSheetId="7" hidden="1">{"fleisch",#N/A,FALSE,"WG HK";"food",#N/A,FALSE,"WG HK";"hartwaren",#N/A,FALSE,"WG HK";"weichwaren",#N/A,FALSE,"WG HK"}</definedName>
    <definedName name="sssssss" hidden="1">{"fleisch",#N/A,FALSE,"WG HK";"food",#N/A,FALSE,"WG HK";"hartwaren",#N/A,FALSE,"WG HK";"weichwaren",#N/A,FALSE,"WG HK"}</definedName>
    <definedName name="ssssssss" localSheetId="7" hidden="1">{"'Sheet1'!$L$16"}</definedName>
    <definedName name="ssssssss" hidden="1">{"'Sheet1'!$L$16"}</definedName>
    <definedName name="ssxsdcdsfcdsf" localSheetId="7" hidden="1">{"HK PR",#N/A,FALSE,"HK";"SUMMARY",#N/A,FALSE,"PAYROLL";"SUMMARY",#N/A,FALSE,"PAYROLL";"HK PR",#N/A,FALSE,"HK"}</definedName>
    <definedName name="ssxsdcdsfcdsf" localSheetId="19" hidden="1">{"HK PR",#N/A,FALSE,"HK";"SUMMARY",#N/A,FALSE,"PAYROLL";"SUMMARY",#N/A,FALSE,"PAYROLL";"HK PR",#N/A,FALSE,"HK"}</definedName>
    <definedName name="ssxsdcdsfcdsf" localSheetId="17" hidden="1">{"HK PR",#N/A,FALSE,"HK";"SUMMARY",#N/A,FALSE,"PAYROLL";"SUMMARY",#N/A,FALSE,"PAYROLL";"HK PR",#N/A,FALSE,"HK"}</definedName>
    <definedName name="ssxsdcdsfcdsf" localSheetId="16" hidden="1">{"HK PR",#N/A,FALSE,"HK";"SUMMARY",#N/A,FALSE,"PAYROLL";"SUMMARY",#N/A,FALSE,"PAYROLL";"HK PR",#N/A,FALSE,"HK"}</definedName>
    <definedName name="ssxsdcdsfcdsf" localSheetId="0" hidden="1">{"HK PR",#N/A,FALSE,"HK";"SUMMARY",#N/A,FALSE,"PAYROLL";"SUMMARY",#N/A,FALSE,"PAYROLL";"HK PR",#N/A,FALSE,"HK"}</definedName>
    <definedName name="ssxsdcdsfcdsf" hidden="1">{"HK PR",#N/A,FALSE,"HK";"SUMMARY",#N/A,FALSE,"PAYROLL";"SUMMARY",#N/A,FALSE,"PAYROLL";"HK PR",#N/A,FALSE,"HK"}</definedName>
    <definedName name="staffing2" localSheetId="7" hidden="1">{#N/A,#N/A,FALSE,"Assessment";#N/A,#N/A,FALSE,"Staffing";#N/A,#N/A,FALSE,"Hires";#N/A,#N/A,FALSE,"Assumptions"}</definedName>
    <definedName name="staffing2" localSheetId="0" hidden="1">{#N/A,#N/A,FALSE,"Assessment";#N/A,#N/A,FALSE,"Staffing";#N/A,#N/A,FALSE,"Hires";#N/A,#N/A,FALSE,"Assumptions"}</definedName>
    <definedName name="staffing2" hidden="1">{#N/A,#N/A,FALSE,"Assessment";#N/A,#N/A,FALSE,"Staffing";#N/A,#N/A,FALSE,"Hires";#N/A,#N/A,FALSE,"Assumptions"}</definedName>
    <definedName name="Staffing3" localSheetId="7" hidden="1">{#N/A,#N/A,FALSE,"Assessment";#N/A,#N/A,FALSE,"Staffing";#N/A,#N/A,FALSE,"Hires";#N/A,#N/A,FALSE,"Assumptions"}</definedName>
    <definedName name="Staffing3" localSheetId="0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ef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OCK" localSheetId="7" hidden="1">{"Jan-June",#N/A,FALSE,"Sheet4";"Jul-Dec",#N/A,FALSE,"Sheet4"}</definedName>
    <definedName name="STOCK" hidden="1">{"Jan-June",#N/A,FALSE,"Sheet4";"Jul-Dec",#N/A,FALSE,"Sheet4"}</definedName>
    <definedName name="stock1" localSheetId="7" hidden="1">{"Jan-June",#N/A,FALSE,"Sheet4";"Jul-Dec",#N/A,FALSE,"Sheet4"}</definedName>
    <definedName name="stock1" hidden="1">{"Jan-June",#N/A,FALSE,"Sheet4";"Jul-Dec",#N/A,FALSE,"Sheet4"}</definedName>
    <definedName name="Subandit" localSheetId="7" hidden="1">{"'ตัวอย่าง'!$A$1:$O$21"}</definedName>
    <definedName name="Subandit" localSheetId="0" hidden="1">{"'ตัวอย่าง'!$A$1:$O$21"}</definedName>
    <definedName name="Subandit" hidden="1">{"'ตัวอย่าง'!$A$1:$O$21"}</definedName>
    <definedName name="Sum_Ce48_Ref">#REF!</definedName>
    <definedName name="Sum_Ce48_SLSX">#REF!</definedName>
    <definedName name="Sum_TCdata">#REF!</definedName>
    <definedName name="summary">#REF!</definedName>
    <definedName name="Summary_Of_Activities__July_2000">#REF!</definedName>
    <definedName name="SuperUser" hidden="1">FALSE</definedName>
    <definedName name="svsv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vsv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vsv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w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sw" hidden="1">{#N/A,#N/A,TRUE,"Data Elements-Staffing";#N/A,#N/A,TRUE,"Data Elements-Exp Driv &amp; Assump";#N/A,#N/A,TRUE,"Staffing Sheet";#N/A,#N/A,TRUE,"Income";#N/A,#N/A,TRUE,"Income Summary";#N/A,#N/A,TRUE,"Staffing Summary"}</definedName>
    <definedName name="swtgzd" localSheetId="7" hidden="1">{#N/A,#N/A,FALSE,"CCTV"}</definedName>
    <definedName name="swtgzd" hidden="1">{#N/A,#N/A,FALSE,"CCTV"}</definedName>
    <definedName name="swww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swww" hidden="1">{#N/A,#N/A,TRUE,"Data Elements-Staffing";#N/A,#N/A,TRUE,"Data Elements-Exp Driv &amp; Assump";#N/A,#N/A,TRUE,"Staffing Sheet";#N/A,#N/A,TRUE,"Income";#N/A,#N/A,TRUE,"Income Summary";#N/A,#N/A,TRUE,"Staffing Summary"}</definedName>
    <definedName name="SXDWEW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SXDWEW" hidden="1">{#N/A,#N/A,TRUE,"Data Elements-Staffing";#N/A,#N/A,TRUE,"Data Elements-Exp Driv &amp; Assump";#N/A,#N/A,TRUE,"Staffing Sheet";#N/A,#N/A,TRUE,"Income";#N/A,#N/A,TRUE,"Income Summary";#N/A,#N/A,TRUE,"Staffing Summary"}</definedName>
    <definedName name="sxx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xx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Y" localSheetId="7" hidden="1">{"'매출계획'!$D$2"}</definedName>
    <definedName name="SY" hidden="1">{"'매출계획'!$D$2"}</definedName>
    <definedName name="SZ" localSheetId="7" hidden="1">{"'매출계획'!$D$2"}</definedName>
    <definedName name="SZ" hidden="1">{"'매출계획'!$D$2"}</definedName>
    <definedName name="szdhxgfj" localSheetId="7" hidden="1">{"F3 Presentation",#N/A,FALSE,"F3 ";"F3 detail",#N/A,FALSE,"F3 "}</definedName>
    <definedName name="szdhxgfj" hidden="1">{"F3 Presentation",#N/A,FALSE,"F3 ";"F3 detail",#N/A,FALSE,"F3 "}</definedName>
    <definedName name="t" localSheetId="7" hidden="1">{"F3 Presentation",#N/A,FALSE,"F3 ";"F3 detail",#N/A,FALSE,"F3 "}</definedName>
    <definedName name="t" localSheetId="0" hidden="1">{"'connew '!$C$40:$C$60"}</definedName>
    <definedName name="t" hidden="1">{"F3 Presentation",#N/A,FALSE,"F3 ";"F3 detail",#N/A,FALSE,"F3 "}</definedName>
    <definedName name="t_1" localSheetId="7" hidden="1">{"'Sheet1'!$L$16"}</definedName>
    <definedName name="t_1" hidden="1">{"'Sheet1'!$L$16"}</definedName>
    <definedName name="t12ki1" localSheetId="7" hidden="1">{"'Sheet1'!$L$16"}</definedName>
    <definedName name="t12ki1" hidden="1">{"'Sheet1'!$L$16"}</definedName>
    <definedName name="ta" localSheetId="7" hidden="1">{"'Sheet1'!$L$16"}</definedName>
    <definedName name="ta" hidden="1">{"'Sheet1'!$L$16"}</definedName>
    <definedName name="taisan" localSheetId="7" hidden="1">{"'Sheet1'!$L$16"}</definedName>
    <definedName name="taisan" localSheetId="19" hidden="1">{"'Sheet1'!$L$16"}</definedName>
    <definedName name="taisan" localSheetId="17" hidden="1">{"'Sheet1'!$L$16"}</definedName>
    <definedName name="taisan" localSheetId="16" hidden="1">{"'Sheet1'!$L$16"}</definedName>
    <definedName name="taisan" localSheetId="0" hidden="1">{"'Sheet1'!$L$16"}</definedName>
    <definedName name="taisan" hidden="1">{"'Sheet1'!$L$16"}</definedName>
    <definedName name="tamluong" localSheetId="7" hidden="1">{"'Sheet1'!$L$16"}</definedName>
    <definedName name="tamluong" hidden="1">{"'Sheet1'!$L$16"}</definedName>
    <definedName name="Tan" localSheetId="7" hidden="1">{"'Sheet1'!$L$16"}</definedName>
    <definedName name="Tan" localSheetId="19" hidden="1">{"'Sheet1'!$L$16"}</definedName>
    <definedName name="Tan" localSheetId="17" hidden="1">{"'Sheet1'!$L$16"}</definedName>
    <definedName name="Tan" localSheetId="16" hidden="1">{"'Sheet1'!$L$16"}</definedName>
    <definedName name="Tan" localSheetId="0" hidden="1">{"'Sheet1'!$L$16"}</definedName>
    <definedName name="Tan" hidden="1">{"'Sheet1'!$L$16"}</definedName>
    <definedName name="tast" localSheetId="7" hidden="1">{"'connew '!$C$40:$C$60"}</definedName>
    <definedName name="tast" localSheetId="0" hidden="1">{"'connew '!$C$40:$C$60"}</definedName>
    <definedName name="tast" hidden="1">{"'connew '!$C$40:$C$60"}</definedName>
    <definedName name="tax" localSheetId="7" hidden="1">{"level1",#N/A,FALSE,"1_LEV";"LEVEL1",#N/A,FALSE,"1_LEV"}</definedName>
    <definedName name="tax" hidden="1">{"level1",#N/A,FALSE,"1_LEV";"LEVEL1",#N/A,FALSE,"1_LEV"}</definedName>
    <definedName name="tbl_ProdInfo" localSheetId="19" hidden="1">#REF!</definedName>
    <definedName name="tbl_ProdInfo" hidden="1">#REF!</definedName>
    <definedName name="TCI_Carton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CI_Cart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CL_Carton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CL_Cart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cr_CARTON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cr_CART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dutyu" localSheetId="7" hidden="1">{#N/A,#N/A,FALSE,"CCTV"}</definedName>
    <definedName name="tdutyu" hidden="1">{#N/A,#N/A,FALSE,"CCTV"}</definedName>
    <definedName name="tedd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tedd" hidden="1">{#N/A,#N/A,TRUE,"Data Elements-Staffing";#N/A,#N/A,TRUE,"Data Elements-Exp Driv &amp; Assump";#N/A,#N/A,TRUE,"Staffing Sheet";#N/A,#N/A,TRUE,"Income";#N/A,#N/A,TRUE,"Income Summary";#N/A,#N/A,TRUE,"Staffing Summary"}</definedName>
    <definedName name="temm" hidden="1">#REF!</definedName>
    <definedName name="Temp_2" localSheetId="7" hidden="1">{#N/A,#N/A,FALSE,"Assessment";#N/A,#N/A,FALSE,"Staffing";#N/A,#N/A,FALSE,"Hires";#N/A,#N/A,FALSE,"Assumptions"}</definedName>
    <definedName name="Temp_2" localSheetId="0" hidden="1">{#N/A,#N/A,FALSE,"Assessment";#N/A,#N/A,FALSE,"Staffing";#N/A,#N/A,FALSE,"Hires";#N/A,#N/A,FALSE,"Assumptions"}</definedName>
    <definedName name="Temp_2" hidden="1">{#N/A,#N/A,FALSE,"Assessment";#N/A,#N/A,FALSE,"Staffing";#N/A,#N/A,FALSE,"Hires";#N/A,#N/A,FALSE,"Assumptions"}</definedName>
    <definedName name="Temp_3" localSheetId="7" hidden="1">{#N/A,#N/A,FALSE,"Assessment";#N/A,#N/A,FALSE,"Staffing";#N/A,#N/A,FALSE,"Hires";#N/A,#N/A,FALSE,"Assumptions"}</definedName>
    <definedName name="Temp_3" localSheetId="0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st" localSheetId="7" hidden="1">{"'ตัวอย่าง'!$A$1:$O$21"}</definedName>
    <definedName name="test" localSheetId="0" hidden="1">{#N/A,#N/A,FALSE,"Assessment";#N/A,#N/A,FALSE,"Staffing";#N/A,#N/A,FALSE,"Hires";#N/A,#N/A,FALSE,"Assumptions"}</definedName>
    <definedName name="test" hidden="1">{"'ตัวอย่าง'!$A$1:$O$21"}</definedName>
    <definedName name="test77" localSheetId="7" hidden="1">{"'ตัวอย่าง'!$A$1:$O$21"}</definedName>
    <definedName name="test77" localSheetId="0" hidden="1">{"'ตัวอย่าง'!$A$1:$O$21"}</definedName>
    <definedName name="test77" hidden="1">{"'ตัวอย่าง'!$A$1:$O$21"}</definedName>
    <definedName name="test8888" localSheetId="7" hidden="1">{"'ตัวอย่าง'!$A$1:$O$21"}</definedName>
    <definedName name="test8888" localSheetId="0" hidden="1">{"'ตัวอย่าง'!$A$1:$O$21"}</definedName>
    <definedName name="test8888" hidden="1">{"'ตัวอย่าง'!$A$1:$O$21"}</definedName>
    <definedName name="testa" localSheetId="7" hidden="1">{"'ตัวอย่าง'!$A$1:$O$21"}</definedName>
    <definedName name="testa" localSheetId="0" hidden="1">{"'ตัวอย่าง'!$A$1:$O$21"}</definedName>
    <definedName name="testa" hidden="1">{"'ตัวอย่าง'!$A$1:$O$21"}</definedName>
    <definedName name="tew" localSheetId="7" hidden="1">{#N/A,#N/A,FALSE,"Gesamt";#N/A,#N/A,FALSE,"Ree KG";#N/A,#N/A,FALSE,"Ree Inter";#N/A,#N/A,FALSE,"BTM";#N/A,#N/A,FALSE,"GmbH";#N/A,#N/A,FALSE,"Sonstige"}</definedName>
    <definedName name="tew" hidden="1">{#N/A,#N/A,FALSE,"Gesamt";#N/A,#N/A,FALSE,"Ree KG";#N/A,#N/A,FALSE,"Ree Inter";#N/A,#N/A,FALSE,"BTM";#N/A,#N/A,FALSE,"GmbH";#N/A,#N/A,FALSE,"Sonstige"}</definedName>
    <definedName name="TextRefCopyRangeCount" localSheetId="0" hidden="1">32</definedName>
    <definedName name="TextRefCopyRangeCount" hidden="1">5</definedName>
    <definedName name="TH" localSheetId="7" hidden="1">{"'Sheet1'!$L$16"}</definedName>
    <definedName name="TH" localSheetId="19" hidden="1">{"'Sheet1'!$L$16"}</definedName>
    <definedName name="TH" localSheetId="17" hidden="1">{"'Sheet1'!$L$16"}</definedName>
    <definedName name="TH" localSheetId="16" hidden="1">{"'Sheet1'!$L$16"}</definedName>
    <definedName name="TH" localSheetId="0" hidden="1">{"'Sheet1'!$L$16"}</definedName>
    <definedName name="TH" hidden="1">{"'Sheet1'!$L$16"}</definedName>
    <definedName name="TH_1" localSheetId="7" hidden="1">{"'Sheet1'!$L$16"}</definedName>
    <definedName name="TH_1" hidden="1">{"'Sheet1'!$L$16"}</definedName>
    <definedName name="tha" localSheetId="7" hidden="1">{"'Sheet1'!$L$16"}</definedName>
    <definedName name="tha" localSheetId="19" hidden="1">{"'Sheet1'!$L$16"}</definedName>
    <definedName name="tha" localSheetId="17" hidden="1">{"'Sheet1'!$L$16"}</definedName>
    <definedName name="tha" localSheetId="16" hidden="1">{"'Sheet1'!$L$16"}</definedName>
    <definedName name="tha" localSheetId="0" hidden="1">{"'Sheet1'!$L$16"}</definedName>
    <definedName name="tha" hidden="1">{"'Sheet1'!$L$16"}</definedName>
    <definedName name="THAN" localSheetId="7" hidden="1">{"'Sheet1'!$L$16"}</definedName>
    <definedName name="THAN" hidden="1">{"'Sheet1'!$L$16"}</definedName>
    <definedName name="thang10" localSheetId="7" hidden="1">{"'Sheet1'!$L$16"}</definedName>
    <definedName name="thang10" hidden="1">{"'Sheet1'!$L$16"}</definedName>
    <definedName name="Thang11" localSheetId="7" hidden="1">{#N/A,#N/A,TRUE,"BT M200 da 10x20"}</definedName>
    <definedName name="Thang11" hidden="1">{#N/A,#N/A,TRUE,"BT M200 da 10x20"}</definedName>
    <definedName name="thang13" localSheetId="7" hidden="1">{"'Sheet1'!$L$16"}</definedName>
    <definedName name="thang13" hidden="1">{"'Sheet1'!$L$16"}</definedName>
    <definedName name="thang13_1" localSheetId="7" hidden="1">{"'Sheet1'!$L$16"}</definedName>
    <definedName name="thang13_1" hidden="1">{"'Sheet1'!$L$16"}</definedName>
    <definedName name="thanh" localSheetId="7" hidden="1">{"'Sheet1'!$L$16"}</definedName>
    <definedName name="thanh" localSheetId="19" hidden="1">{"'Sheet1'!$L$16"}</definedName>
    <definedName name="thanh" localSheetId="17" hidden="1">{"'Sheet1'!$L$16"}</definedName>
    <definedName name="thanh" localSheetId="16" hidden="1">{"'Sheet1'!$L$16"}</definedName>
    <definedName name="thanh" localSheetId="0" hidden="1">{"'Sheet1'!$L$16"}</definedName>
    <definedName name="thanh" hidden="1">{"'Sheet1'!$L$16"}</definedName>
    <definedName name="thanhthao" localSheetId="7" hidden="1">{#N/A,#N/A,FALSE,"Chi tiÆt"}</definedName>
    <definedName name="thanhthao" localSheetId="19" hidden="1">{#N/A,#N/A,FALSE,"Chi tiÆt"}</definedName>
    <definedName name="thanhthao" localSheetId="17" hidden="1">{#N/A,#N/A,FALSE,"Chi tiÆt"}</definedName>
    <definedName name="thanhthao" localSheetId="16" hidden="1">{#N/A,#N/A,FALSE,"Chi tiÆt"}</definedName>
    <definedName name="thanhthao" localSheetId="0" hidden="1">{#N/A,#N/A,FALSE,"Chi tiÆt"}</definedName>
    <definedName name="thanhthao" hidden="1">{#N/A,#N/A,FALSE,"Chi tiÆt"}</definedName>
    <definedName name="Thao" localSheetId="7" hidden="1">{"'Sheet1'!$L$16"}</definedName>
    <definedName name="Thao" hidden="1">{"'Sheet1'!$L$16"}</definedName>
    <definedName name="THCP2" localSheetId="7" hidden="1">{"'Sheet1'!$L$16"}</definedName>
    <definedName name="THCP2" localSheetId="19" hidden="1">{"'Sheet1'!$L$16"}</definedName>
    <definedName name="THCP2" localSheetId="17" hidden="1">{"'Sheet1'!$L$16"}</definedName>
    <definedName name="THCP2" localSheetId="16" hidden="1">{"'Sheet1'!$L$16"}</definedName>
    <definedName name="THCP2" localSheetId="0" hidden="1">{"'Sheet1'!$L$16"}</definedName>
    <definedName name="THCP2" hidden="1">{"'Sheet1'!$L$16"}</definedName>
    <definedName name="THCPCTD" localSheetId="7" hidden="1">{"'Sheet1'!$L$16"}</definedName>
    <definedName name="THCPCTD" localSheetId="19" hidden="1">{"'Sheet1'!$L$16"}</definedName>
    <definedName name="THCPCTD" localSheetId="17" hidden="1">{"'Sheet1'!$L$16"}</definedName>
    <definedName name="THCPCTD" localSheetId="16" hidden="1">{"'Sheet1'!$L$16"}</definedName>
    <definedName name="THCPCTD" localSheetId="0" hidden="1">{"'Sheet1'!$L$16"}</definedName>
    <definedName name="THCPCTD" hidden="1">{"'Sheet1'!$L$16"}</definedName>
    <definedName name="thephinh" localSheetId="7" hidden="1">{#N/A,#N/A,FALSE,"CCTV"}</definedName>
    <definedName name="thephinh" hidden="1">{#N/A,#N/A,FALSE,"CCTV"}</definedName>
    <definedName name="Thepsan" localSheetId="7" hidden="1">{"'Sheet1'!$L$16"}</definedName>
    <definedName name="Thepsan" localSheetId="19" hidden="1">{"'Sheet1'!$L$16"}</definedName>
    <definedName name="Thepsan" localSheetId="17" hidden="1">{"'Sheet1'!$L$16"}</definedName>
    <definedName name="Thepsan" localSheetId="16" hidden="1">{"'Sheet1'!$L$16"}</definedName>
    <definedName name="Thepsan" localSheetId="0" hidden="1">{"'Sheet1'!$L$16"}</definedName>
    <definedName name="Thepsan" hidden="1">{"'Sheet1'!$L$16"}</definedName>
    <definedName name="thepsan2" localSheetId="7" hidden="1">{"'Sheet1'!$L$16"}</definedName>
    <definedName name="thepsan2" localSheetId="19" hidden="1">{"'Sheet1'!$L$16"}</definedName>
    <definedName name="thepsan2" localSheetId="17" hidden="1">{"'Sheet1'!$L$16"}</definedName>
    <definedName name="thepsan2" localSheetId="16" hidden="1">{"'Sheet1'!$L$16"}</definedName>
    <definedName name="thepsan2" localSheetId="0" hidden="1">{"'Sheet1'!$L$16"}</definedName>
    <definedName name="thepsan2" hidden="1">{"'Sheet1'!$L$16"}</definedName>
    <definedName name="thieu" localSheetId="7" hidden="1">{#N/A,#N/A,FALSE,"m66";#N/A,#N/A,FALSE,"m66"}</definedName>
    <definedName name="thieu" hidden="1">{#N/A,#N/A,FALSE,"m66";#N/A,#N/A,FALSE,"m66"}</definedName>
    <definedName name="THJ" localSheetId="7" hidden="1">{"'매출계획'!$D$2"}</definedName>
    <definedName name="THJ" hidden="1">{"'매출계획'!$D$2"}</definedName>
    <definedName name="THKP7YT" localSheetId="7" hidden="1">{"'Sheet1'!$L$16"}</definedName>
    <definedName name="THKP7YT" hidden="1">{"'Sheet1'!$L$16"}</definedName>
    <definedName name="thpp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3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" localSheetId="7" hidden="1">{"'Sheet1'!$L$16"}</definedName>
    <definedName name="thu" localSheetId="19" hidden="1">{"'Sheet1'!$L$16"}</definedName>
    <definedName name="thu" localSheetId="17" hidden="1">{"'Sheet1'!$L$16"}</definedName>
    <definedName name="thu" localSheetId="16" hidden="1">{"'Sheet1'!$L$16"}</definedName>
    <definedName name="thu" localSheetId="0" hidden="1">{"'Sheet1'!$L$16"}</definedName>
    <definedName name="thu" hidden="1">{"'Sheet1'!$L$16"}</definedName>
    <definedName name="thu_1" localSheetId="7" hidden="1">{"'Sheet1'!$L$16"}</definedName>
    <definedName name="thu_1" hidden="1">{"'Sheet1'!$L$16"}</definedName>
    <definedName name="thu_1_1" localSheetId="7" hidden="1">{"'Sheet1'!$L$16"}</definedName>
    <definedName name="thu_1_1" hidden="1">{"'Sheet1'!$L$16"}</definedName>
    <definedName name="thu_1_1_1" localSheetId="7" hidden="1">{"'Sheet1'!$L$16"}</definedName>
    <definedName name="thu_1_1_1" hidden="1">{"'Sheet1'!$L$16"}</definedName>
    <definedName name="thu_1_1_2" localSheetId="7" hidden="1">{"'Sheet1'!$L$16"}</definedName>
    <definedName name="thu_1_1_2" hidden="1">{"'Sheet1'!$L$16"}</definedName>
    <definedName name="thu_1_2" localSheetId="7" hidden="1">{"'Sheet1'!$L$16"}</definedName>
    <definedName name="thu_1_2" hidden="1">{"'Sheet1'!$L$16"}</definedName>
    <definedName name="thu_1_3" localSheetId="7" hidden="1">{"'Sheet1'!$L$16"}</definedName>
    <definedName name="thu_1_3" hidden="1">{"'Sheet1'!$L$16"}</definedName>
    <definedName name="thu_2" localSheetId="7" hidden="1">{"'Sheet1'!$L$16"}</definedName>
    <definedName name="thu_2" hidden="1">{"'Sheet1'!$L$16"}</definedName>
    <definedName name="thu_2_1" localSheetId="7" hidden="1">{"'Sheet1'!$L$16"}</definedName>
    <definedName name="thu_2_1" hidden="1">{"'Sheet1'!$L$16"}</definedName>
    <definedName name="thu_2_2" localSheetId="7" hidden="1">{"'Sheet1'!$L$16"}</definedName>
    <definedName name="thu_2_2" hidden="1">{"'Sheet1'!$L$16"}</definedName>
    <definedName name="thu_3" localSheetId="7" hidden="1">{"'Sheet1'!$L$16"}</definedName>
    <definedName name="thu_3" hidden="1">{"'Sheet1'!$L$16"}</definedName>
    <definedName name="thu_4" localSheetId="7" hidden="1">{"'Sheet1'!$L$16"}</definedName>
    <definedName name="thu_4" hidden="1">{"'Sheet1'!$L$16"}</definedName>
    <definedName name="thue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t" localSheetId="7" hidden="1">{"'Sheet1'!$L$16"}</definedName>
    <definedName name="thut" hidden="1">{"'Sheet1'!$L$16"}</definedName>
    <definedName name="thut_1" localSheetId="7" hidden="1">{"'Sheet1'!$L$16"}</definedName>
    <definedName name="thut_1" hidden="1">{"'Sheet1'!$L$16"}</definedName>
    <definedName name="thut_1_1" localSheetId="7" hidden="1">{"'Sheet1'!$L$16"}</definedName>
    <definedName name="thut_1_1" hidden="1">{"'Sheet1'!$L$16"}</definedName>
    <definedName name="thut_1_1_1" localSheetId="7" hidden="1">{"'Sheet1'!$L$16"}</definedName>
    <definedName name="thut_1_1_1" hidden="1">{"'Sheet1'!$L$16"}</definedName>
    <definedName name="thut_1_1_2" localSheetId="7" hidden="1">{"'Sheet1'!$L$16"}</definedName>
    <definedName name="thut_1_1_2" hidden="1">{"'Sheet1'!$L$16"}</definedName>
    <definedName name="thut_1_2" localSheetId="7" hidden="1">{"'Sheet1'!$L$16"}</definedName>
    <definedName name="thut_1_2" hidden="1">{"'Sheet1'!$L$16"}</definedName>
    <definedName name="thut_1_3" localSheetId="7" hidden="1">{"'Sheet1'!$L$16"}</definedName>
    <definedName name="thut_1_3" hidden="1">{"'Sheet1'!$L$16"}</definedName>
    <definedName name="thut_2" localSheetId="7" hidden="1">{"'Sheet1'!$L$16"}</definedName>
    <definedName name="thut_2" hidden="1">{"'Sheet1'!$L$16"}</definedName>
    <definedName name="thut_2_1" localSheetId="7" hidden="1">{"'Sheet1'!$L$16"}</definedName>
    <definedName name="thut_2_1" hidden="1">{"'Sheet1'!$L$16"}</definedName>
    <definedName name="thut_2_2" localSheetId="7" hidden="1">{"'Sheet1'!$L$16"}</definedName>
    <definedName name="thut_2_2" hidden="1">{"'Sheet1'!$L$16"}</definedName>
    <definedName name="thut_3" localSheetId="7" hidden="1">{"'Sheet1'!$L$16"}</definedName>
    <definedName name="thut_3" hidden="1">{"'Sheet1'!$L$16"}</definedName>
    <definedName name="thut_4" localSheetId="7" hidden="1">{"'Sheet1'!$L$16"}</definedName>
    <definedName name="thut_4" hidden="1">{"'Sheet1'!$L$16"}</definedName>
    <definedName name="thuy" localSheetId="7" hidden="1">{#N/A,#N/A,FALSE,"Chung"}</definedName>
    <definedName name="thuy" hidden="1">{#N/A,#N/A,FALSE,"Chung"}</definedName>
    <definedName name="thuy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1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1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3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vt" localSheetId="7" hidden="1">{"'Sheet1'!$L$16"}</definedName>
    <definedName name="thvt" hidden="1">{"'Sheet1'!$L$16"}</definedName>
    <definedName name="TI" hidden="1">#N/A</definedName>
    <definedName name="Tien" localSheetId="7" hidden="1">{"'Sheet1'!$L$16"}</definedName>
    <definedName name="Tien" hidden="1">{"'Sheet1'!$L$16"}</definedName>
    <definedName name="tio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io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io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M" localSheetId="7" hidden="1">{"'Sheet1'!$L$16"}</definedName>
    <definedName name="TM" localSheetId="0" hidden="1">{"'Sheet1'!$L$16"}</definedName>
    <definedName name="TM" hidden="1">{"'Sheet1'!$L$16"}</definedName>
    <definedName name="TOANCAU" localSheetId="7" hidden="1">{"'Sheet1'!$L$16"}</definedName>
    <definedName name="TOANCAU" hidden="1">{"'Sheet1'!$L$16"}</definedName>
    <definedName name="Tonghop" localSheetId="7" hidden="1">{"'Sheet1'!$L$16"}</definedName>
    <definedName name="Tonghop" localSheetId="19" hidden="1">{"'Sheet1'!$L$16"}</definedName>
    <definedName name="Tonghop" localSheetId="17" hidden="1">{"'Sheet1'!$L$16"}</definedName>
    <definedName name="Tonghop" localSheetId="16" hidden="1">{"'Sheet1'!$L$16"}</definedName>
    <definedName name="Tonghop" localSheetId="0" hidden="1">{"'Sheet1'!$L$16"}</definedName>
    <definedName name="Tonghop" hidden="1">{"'Sheet1'!$L$16"}</definedName>
    <definedName name="TOUT" localSheetId="7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" localSheetId="7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_1" localSheetId="7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_1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_2" localSheetId="7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_2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2" localSheetId="7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2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3" localSheetId="7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3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Q" localSheetId="7" hidden="1">{"'Sheet1'!$L$16"}</definedName>
    <definedName name="TQ" hidden="1">{"'Sheet1'!$L$16"}</definedName>
    <definedName name="TQM_SK" localSheetId="7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TQM_SK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tr" localSheetId="7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tr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TRANG" localSheetId="7" hidden="1">{"'Sheet1'!$L$16"}</definedName>
    <definedName name="TRANG" hidden="1">{"'Sheet1'!$L$16"}</definedName>
    <definedName name="tre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tre" hidden="1">{#N/A,#N/A,TRUE,"Data Elements-Staffing";#N/A,#N/A,TRUE,"Data Elements-Exp Driv &amp; Assump";#N/A,#N/A,TRUE,"Staffing Sheet";#N/A,#N/A,TRUE,"Income";#N/A,#N/A,TRUE,"Income Summary";#N/A,#N/A,TRUE,"Staffing Summary"}</definedName>
    <definedName name="trff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trff" hidden="1">{#N/A,#N/A,TRUE,"Data Elements-Staffing";#N/A,#N/A,TRUE,"Data Elements-Exp Driv &amp; Assump";#N/A,#N/A,TRUE,"Staffing Sheet";#N/A,#N/A,TRUE,"Income";#N/A,#N/A,TRUE,"Income Summary";#N/A,#N/A,TRUE,"Staffing Summary"}</definedName>
    <definedName name="trrr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trrr" hidden="1">{#N/A,#N/A,TRUE,"Data Elements-Staffing";#N/A,#N/A,TRUE,"Data Elements-Exp Driv &amp; Assump";#N/A,#N/A,TRUE,"Staffing Sheet";#N/A,#N/A,TRUE,"Income";#N/A,#N/A,TRUE,"Income Summary";#N/A,#N/A,TRUE,"Staffing Summary"}</definedName>
    <definedName name="trssfdtz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rssfdt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rssfdt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ruc" localSheetId="7" hidden="1">{"'Sheet1'!$L$16"}</definedName>
    <definedName name="truc" hidden="1">{"'Sheet1'!$L$16"}</definedName>
    <definedName name="trygmdgdh" localSheetId="7" hidden="1">{"'Sheet1'!$L$16"}</definedName>
    <definedName name="trygmdgdh" localSheetId="19" hidden="1">{"'Sheet1'!$L$16"}</definedName>
    <definedName name="trygmdgdh" localSheetId="17" hidden="1">{"'Sheet1'!$L$16"}</definedName>
    <definedName name="trygmdgdh" localSheetId="16" hidden="1">{"'Sheet1'!$L$16"}</definedName>
    <definedName name="trygmdgdh" localSheetId="0" hidden="1">{"'Sheet1'!$L$16"}</definedName>
    <definedName name="trygmdgdh" hidden="1">{"'Sheet1'!$L$16"}</definedName>
    <definedName name="tryijtryi" localSheetId="7" hidden="1">{"'Sheet1'!$L$16"}</definedName>
    <definedName name="tryijtryi" hidden="1">{"'Sheet1'!$L$16"}</definedName>
    <definedName name="ts" localSheetId="7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ts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TSCDVH" localSheetId="7" hidden="1">{"'Sheet1'!$L$16"}</definedName>
    <definedName name="TSCDVH" hidden="1">{"'Sheet1'!$L$16"}</definedName>
    <definedName name="tt" localSheetId="7" hidden="1">{"'connew '!$C$40:$C$60"}</definedName>
    <definedName name="tt" localSheetId="0" hidden="1">{"'connew '!$C$40:$C$60"}</definedName>
    <definedName name="tt" hidden="1">{"'connew '!$C$40:$C$60"}</definedName>
    <definedName name="TTE" localSheetId="7" hidden="1">{"'ตัวอย่าง'!$A$1:$O$21"}</definedName>
    <definedName name="TTE" localSheetId="0" hidden="1">{"'ตัวอย่าง'!$A$1:$O$21"}</definedName>
    <definedName name="TTE" hidden="1">{"'ตัวอย่าง'!$A$1:$O$21"}</definedName>
    <definedName name="ttr" localSheetId="7" hidden="1">{#N/A,#N/A,FALSE,"CCTV"}</definedName>
    <definedName name="ttr" hidden="1">{#N/A,#N/A,FALSE,"CCTV"}</definedName>
    <definedName name="ttrr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ttrr" hidden="1">{#N/A,#N/A,TRUE,"Data Elements-Staffing";#N/A,#N/A,TRUE,"Data Elements-Exp Driv &amp; Assump";#N/A,#N/A,TRUE,"Staffing Sheet";#N/A,#N/A,TRUE,"Income";#N/A,#N/A,TRUE,"Income Summary";#N/A,#N/A,TRUE,"Staffing Summary"}</definedName>
    <definedName name="TTSC" localSheetId="7" hidden="1">{"'Sheet1'!$L$16"}</definedName>
    <definedName name="TTSC" localSheetId="19" hidden="1">{"'Sheet1'!$L$16"}</definedName>
    <definedName name="TTSC" localSheetId="17" hidden="1">{"'Sheet1'!$L$16"}</definedName>
    <definedName name="TTSC" localSheetId="16" hidden="1">{"'Sheet1'!$L$16"}</definedName>
    <definedName name="TTSC" localSheetId="0" hidden="1">{"'Sheet1'!$L$16"}</definedName>
    <definedName name="TTSC" hidden="1">{"'Sheet1'!$L$16"}</definedName>
    <definedName name="ttt" localSheetId="7" hidden="1">{"Teacher",#N/A,FALSE,"Summary";"Teacher",#N/A,FALSE,"Assumptions";"Teacher",#N/A,FALSE,"Buildup";"Teacher",#N/A,FALSE,"Financials";"Teacher",#N/A,FALSE,"Debt &amp; Other"}</definedName>
    <definedName name="ttt" localSheetId="19" hidden="1">{"Teacher",#N/A,FALSE,"Summary";"Teacher",#N/A,FALSE,"Assumptions";"Teacher",#N/A,FALSE,"Buildup";"Teacher",#N/A,FALSE,"Financials";"Teacher",#N/A,FALSE,"Debt &amp; Other"}</definedName>
    <definedName name="ttt" localSheetId="17" hidden="1">{"Teacher",#N/A,FALSE,"Summary";"Teacher",#N/A,FALSE,"Assumptions";"Teacher",#N/A,FALSE,"Buildup";"Teacher",#N/A,FALSE,"Financials";"Teacher",#N/A,FALSE,"Debt &amp; Other"}</definedName>
    <definedName name="ttt" localSheetId="16" hidden="1">{"Teacher",#N/A,FALSE,"Summary";"Teacher",#N/A,FALSE,"Assumptions";"Teacher",#N/A,FALSE,"Buildup";"Teacher",#N/A,FALSE,"Financials";"Teacher",#N/A,FALSE,"Debt &amp; Other"}</definedName>
    <definedName name="ttt" localSheetId="0" hidden="1">{"Teacher",#N/A,FALSE,"Summary";"Teacher",#N/A,FALSE,"Assumptions";"Teacher",#N/A,FALSE,"Buildup";"Teacher",#N/A,FALSE,"Financials";"Teacher",#N/A,FALSE,"Debt &amp; Other"}</definedName>
    <definedName name="ttt" hidden="1">{"Teacher",#N/A,FALSE,"Summary";"Teacher",#N/A,FALSE,"Assumptions";"Teacher",#N/A,FALSE,"Buildup";"Teacher",#N/A,FALSE,"Financials";"Teacher",#N/A,FALSE,"Debt &amp; Other"}</definedName>
    <definedName name="ttteerw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3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t" localSheetId="19" hidden="1">#REF!</definedName>
    <definedName name="tttt" localSheetId="0" hidden="1">{"'TOTAL'!$A$1:$AG$20"}</definedName>
    <definedName name="tttt" hidden="1">#REF!</definedName>
    <definedName name="ttttt" localSheetId="7" hidden="1">{"Reader",#N/A,FALSE,"Summary";"Reader",#N/A,FALSE,"Buildup";"Reader",#N/A,FALSE,"Financials";"Reader",#N/A,FALSE,"Debt &amp; Other"}</definedName>
    <definedName name="ttttt" localSheetId="19" hidden="1">{"Reader",#N/A,FALSE,"Summary";"Reader",#N/A,FALSE,"Buildup";"Reader",#N/A,FALSE,"Financials";"Reader",#N/A,FALSE,"Debt &amp; Other"}</definedName>
    <definedName name="ttttt" localSheetId="17" hidden="1">{"Reader",#N/A,FALSE,"Summary";"Reader",#N/A,FALSE,"Buildup";"Reader",#N/A,FALSE,"Financials";"Reader",#N/A,FALSE,"Debt &amp; Other"}</definedName>
    <definedName name="ttttt" localSheetId="16" hidden="1">{"Reader",#N/A,FALSE,"Summary";"Reader",#N/A,FALSE,"Buildup";"Reader",#N/A,FALSE,"Financials";"Reader",#N/A,FALSE,"Debt &amp; Other"}</definedName>
    <definedName name="ttttt" localSheetId="0" hidden="1">{"Reader",#N/A,FALSE,"Summary";"Reader",#N/A,FALSE,"Buildup";"Reader",#N/A,FALSE,"Financials";"Reader",#N/A,FALSE,"Debt &amp; Other"}</definedName>
    <definedName name="ttttt" hidden="1">{"Reader",#N/A,FALSE,"Summary";"Reader",#N/A,FALSE,"Buildup";"Reader",#N/A,FALSE,"Financials";"Reader",#N/A,FALSE,"Debt &amp; Other"}</definedName>
    <definedName name="TU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U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U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uanh" localSheetId="7" hidden="1">{"'Sheet1'!$L$16"}</definedName>
    <definedName name="tuanh" hidden="1">{"'Sheet1'!$L$16"}</definedName>
    <definedName name="tupi" localSheetId="7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tupi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tuy" localSheetId="7" hidden="1">{"'Sheet1'!$L$16"}</definedName>
    <definedName name="tuy" localSheetId="19" hidden="1">{"'Sheet1'!$L$16"}</definedName>
    <definedName name="tuy" localSheetId="17" hidden="1">{"'Sheet1'!$L$16"}</definedName>
    <definedName name="tuy" localSheetId="16" hidden="1">{"'Sheet1'!$L$16"}</definedName>
    <definedName name="tuy" localSheetId="0" hidden="1">{"'Sheet1'!$L$16"}</definedName>
    <definedName name="tuy" hidden="1">{"'Sheet1'!$L$16"}</definedName>
    <definedName name="TUYET" localSheetId="7" hidden="1">{"'Sheet1'!$L$16"}</definedName>
    <definedName name="TUYET" hidden="1">{"'Sheet1'!$L$16"}</definedName>
    <definedName name="tuyps" localSheetId="7" hidden="1">{"'Sheet1'!$L$16"}</definedName>
    <definedName name="tuyps" hidden="1">{"'Sheet1'!$L$16"}</definedName>
    <definedName name="twt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w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y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pes" hidden="1">#REF!</definedName>
    <definedName name="tziuot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iuo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iuo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t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zujjzu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zujjz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zujjz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" localSheetId="7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u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U30_FSA" hidden="1">#REF!</definedName>
    <definedName name="ưeg" localSheetId="7" hidden="1">{"F3 detail",#N/A,FALSE,"F1";"F3 Presentation",#N/A,FALSE,"F3 "}</definedName>
    <definedName name="ưeg" hidden="1">{"F3 detail",#N/A,FALSE,"F1";"F3 Presentation",#N/A,FALSE,"F3 "}</definedName>
    <definedName name="UGVG" localSheetId="7" hidden="1">{#N/A,#N/A,TRUE,"BT M200 da 10x20"}</definedName>
    <definedName name="UGVG" localSheetId="19" hidden="1">{#N/A,#N/A,TRUE,"BT M200 da 10x20"}</definedName>
    <definedName name="UGVG" localSheetId="17" hidden="1">{#N/A,#N/A,TRUE,"BT M200 da 10x20"}</definedName>
    <definedName name="UGVG" localSheetId="16" hidden="1">{#N/A,#N/A,TRUE,"BT M200 da 10x20"}</definedName>
    <definedName name="UGVG" localSheetId="0" hidden="1">{#N/A,#N/A,TRUE,"BT M200 da 10x20"}</definedName>
    <definedName name="UGVG" hidden="1">{#N/A,#N/A,TRUE,"BT M200 da 10x20"}</definedName>
    <definedName name="UH" localSheetId="7" hidden="1">{#N/A,#N/A,FALSE,"Aging Summary";#N/A,#N/A,FALSE,"Ratio Analysis";#N/A,#N/A,FALSE,"Test 120 Day Accts";#N/A,#N/A,FALSE,"Tickmarks"}</definedName>
    <definedName name="UH" hidden="1">{#N/A,#N/A,FALSE,"Aging Summary";#N/A,#N/A,FALSE,"Ratio Analysis";#N/A,#N/A,FALSE,"Test 120 Day Accts";#N/A,#N/A,FALSE,"Tickmarks"}</definedName>
    <definedName name="ühjkgh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ühjkg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ühjkg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i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i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luil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lui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lui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öuiö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öui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öui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U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zuk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kzu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kzu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lu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l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l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nfair_comp">#REF!</definedName>
    <definedName name="ungT3" localSheetId="7" hidden="1">{"'Sheet1'!$L$16"}</definedName>
    <definedName name="ungT3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_Of_Measure">#REF!</definedName>
    <definedName name="unsafe" localSheetId="7" hidden="1">{"'TOTAL'!$A$1:$AG$20"}</definedName>
    <definedName name="unsafe" localSheetId="0" hidden="1">{"'TOTAL'!$A$1:$AG$20"}</definedName>
    <definedName name="unsafe" hidden="1">{"'TOTAL'!$A$1:$AG$20"}</definedName>
    <definedName name="uöuö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öu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öu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tu" localSheetId="7" hidden="1">{"PRINT_EST",#N/A,FALSE,"ESTMON"}</definedName>
    <definedName name="utu" hidden="1">{"PRINT_EST",#N/A,FALSE,"ESTMON"}</definedName>
    <definedName name="ututu" localSheetId="7" hidden="1">{"index",#N/A,FALSE,"INDEX"}</definedName>
    <definedName name="ututu" hidden="1">{"index",#N/A,FALSE,"INDEX"}</definedName>
    <definedName name="uu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üu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ü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ü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UU" localSheetId="7" hidden="1">{#N/A,#N/A,FALSE,"CCTV"}</definedName>
    <definedName name="UUU" hidden="1">{#N/A,#N/A,FALSE,"CCTV"}</definedName>
    <definedName name="üüü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üüü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üüü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uuuu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uuuu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y" localSheetId="7" hidden="1">{"'Sheet1'!$L$16"}</definedName>
    <definedName name="uy" hidden="1">{"'Sheet1'!$L$16"}</definedName>
    <definedName name="uyen" localSheetId="7" hidden="1">{#N/A,#N/A,TRUE,"BT M200 da 10x20"}</definedName>
    <definedName name="uyen" hidden="1">{#N/A,#N/A,TRUE,"BT M200 da 10x20"}</definedName>
    <definedName name="UYI" localSheetId="7" hidden="1">{#N/A,#N/A,FALSE,"CCTV"}</definedName>
    <definedName name="UYI" hidden="1">{#N/A,#N/A,FALSE,"CCTV"}</definedName>
    <definedName name="UYT" localSheetId="7" hidden="1">{#N/A,#N/A,FALSE,"CCTV"}</definedName>
    <definedName name="UYT" hidden="1">{#N/A,#N/A,FALSE,"CCTV"}</definedName>
    <definedName name="uyyy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uyyy" hidden="1">{#N/A,#N/A,TRUE,"Data Elements-Staffing";#N/A,#N/A,TRUE,"Data Elements-Exp Driv &amp; Assump";#N/A,#N/A,TRUE,"Staffing Sheet";#N/A,#N/A,TRUE,"Income";#N/A,#N/A,TRUE,"Income Summary";#N/A,#N/A,TRUE,"Staffing Summary"}</definedName>
    <definedName name="V" localSheetId="7" hidden="1">{"'매출계획'!$D$2"}</definedName>
    <definedName name="V" hidden="1">{"'매출계획'!$D$2"}</definedName>
    <definedName name="va" localSheetId="7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luationBAAMultiple" localSheetId="7" hidden="1">{#N/A,#N/A,TRUE,"Cover sheet";#N/A,#N/A,TRUE,"INPUTS";#N/A,#N/A,TRUE,"OUTPUTS";#N/A,#N/A,TRUE,"VALUATION"}</definedName>
    <definedName name="ValuationBAAMultiple" hidden="1">{#N/A,#N/A,TRUE,"Cover sheet";#N/A,#N/A,TRUE,"INPUTS";#N/A,#N/A,TRUE,"OUTPUTS";#N/A,#N/A,TRUE,"VALUATION"}</definedName>
    <definedName name="van" localSheetId="7" hidden="1">{"'Sheet1'!$L$16"}</definedName>
    <definedName name="van" hidden="1">{"'Sheet1'!$L$16"}</definedName>
    <definedName name="VATinput" localSheetId="7" hidden="1">{"Jan-June",#N/A,FALSE,"Sheet4";"Jul-Dec",#N/A,FALSE,"Sheet4"}</definedName>
    <definedName name="VATinput" hidden="1">{"Jan-June",#N/A,FALSE,"Sheet4";"Jul-Dec",#N/A,FALSE,"Sheet4"}</definedName>
    <definedName name="VATM" localSheetId="7" hidden="1">{"'Sheet1'!$L$16"}</definedName>
    <definedName name="VATM" hidden="1">{"'Sheet1'!$L$16"}</definedName>
    <definedName name="vay" localSheetId="7" hidden="1">{"'Sheet1'!$L$16"}</definedName>
    <definedName name="vay" hidden="1">{"'Sheet1'!$L$16"}</definedName>
    <definedName name="VB" localSheetId="7" hidden="1">{"'매출계획'!$D$2"}</definedName>
    <definedName name="VB" hidden="1">{"'매출계획'!$D$2"}</definedName>
    <definedName name="vbjfgh" localSheetId="7" hidden="1">{#N/A,#N/A,FALSE,"CCTV"}</definedName>
    <definedName name="vbjfgh" hidden="1">{#N/A,#N/A,FALSE,"CCTV"}</definedName>
    <definedName name="vbx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bx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bx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ccv" localSheetId="7" hidden="1">{"'Sheet1'!$L$16"}</definedName>
    <definedName name="vccv" hidden="1">{"'Sheet1'!$L$16"}</definedName>
    <definedName name="VCMX" localSheetId="7" hidden="1">{#N/A,#N/A,FALSE,"CCTV"}</definedName>
    <definedName name="VCMX" hidden="1">{#N/A,#N/A,FALSE,"CCTV"}</definedName>
    <definedName name="vcoto" localSheetId="7" hidden="1">{"'Sheet1'!$L$16"}</definedName>
    <definedName name="vcoto" hidden="1">{"'Sheet1'!$L$16"}</definedName>
    <definedName name="vcvvvv" localSheetId="7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vcvvvv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VDFRWERS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VDFRWERS" hidden="1">{#N/A,#N/A,TRUE,"Data Elements-Staffing";#N/A,#N/A,TRUE,"Data Elements-Exp Driv &amp; Assump";#N/A,#N/A,TRUE,"Staffing Sheet";#N/A,#N/A,TRUE,"Income";#N/A,#N/A,TRUE,"Income Summary";#N/A,#N/A,TRUE,"Staffing Summary"}</definedName>
    <definedName name="vfhkfhk" localSheetId="7" hidden="1">{#N/A,#N/A,FALSE,"CCTV"}</definedName>
    <definedName name="vfhkfhk" hidden="1">{#N/A,#N/A,FALSE,"CCTV"}</definedName>
    <definedName name="vfrd" localSheetId="7" hidden="1">{"'ตัวอย่าง'!$A$1:$O$21"}</definedName>
    <definedName name="vfrd" localSheetId="0" hidden="1">{"'ตัวอย่าง'!$A$1:$O$21"}</definedName>
    <definedName name="vfrd" hidden="1">{"'ตัวอย่าง'!$A$1:$O$21"}</definedName>
    <definedName name="vg" localSheetId="7" hidden="1">{#N/A,#N/A,TRUE,"Cover sheet";#N/A,#N/A,TRUE,"DCF analysis";#N/A,#N/A,TRUE,"WACC calculation"}</definedName>
    <definedName name="vg" hidden="1">{#N/A,#N/A,TRUE,"Cover sheet";#N/A,#N/A,TRUE,"DCF analysis";#N/A,#N/A,TRUE,"WACC calculation"}</definedName>
    <definedName name="vgkhjfg" localSheetId="7" hidden="1">{#N/A,#N/A,FALSE,"Chi tiÆt"}</definedName>
    <definedName name="vgkhjfg" hidden="1">{#N/A,#N/A,FALSE,"Chi tiÆt"}</definedName>
    <definedName name="vhjh" localSheetId="7" hidden="1">{#N/A,#N/A,FALSE,"CCTV"}</definedName>
    <definedName name="vhjh" hidden="1">{#N/A,#N/A,FALSE,"CCTV"}</definedName>
    <definedName name="vhxfj" localSheetId="7" hidden="1">{"'Sheet1'!$L$16"}</definedName>
    <definedName name="vhxfj" hidden="1">{"'Sheet1'!$L$16"}</definedName>
    <definedName name="VIET" localSheetId="7" hidden="1">{#N/A,#N/A,FALSE,"m66";#N/A,#N/A,FALSE,"m66"}</definedName>
    <definedName name="VIET" hidden="1">{#N/A,#N/A,FALSE,"m66";#N/A,#N/A,FALSE,"m66"}</definedName>
    <definedName name="vmhk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mh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mh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NJ" localSheetId="7" hidden="1">{#N/A,#N/A,FALSE,"CCTV"}</definedName>
    <definedName name="VNJ" hidden="1">{#N/A,#N/A,FALSE,"CCTV"}</definedName>
    <definedName name="VRERE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VRERE" hidden="1">{#N/A,#N/A,TRUE,"Data Elements-Staffing";#N/A,#N/A,TRUE,"Data Elements-Exp Driv &amp; Assump";#N/A,#N/A,TRUE,"Staffing Sheet";#N/A,#N/A,TRUE,"Income";#N/A,#N/A,TRUE,"Income Summary";#N/A,#N/A,TRUE,"Staffing Summary"}</definedName>
    <definedName name="VRP" localSheetId="7" hidden="1">{"'Feb 99'!$A$1:$G$30"}</definedName>
    <definedName name="VRP" hidden="1">{"'Feb 99'!$A$1:$G$30"}</definedName>
    <definedName name="VS" localSheetId="7" hidden="1">{"'매출계획'!$D$2"}</definedName>
    <definedName name="VS" hidden="1">{"'매출계획'!$D$2"}</definedName>
    <definedName name="vssvsvsv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ssvsvsv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ssvsvsv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TM_1" hidden="1">#REF!</definedName>
    <definedName name="VTM_2" hidden="1">#REF!</definedName>
    <definedName name="VTM_3" hidden="1">#REF!</definedName>
    <definedName name="VTN_8888" hidden="1">#REF!</definedName>
    <definedName name="vv" localSheetId="7" hidden="1">{"cashflow",#N/A,FALSE,"CASHFLOW "}</definedName>
    <definedName name="vv" hidden="1">{"cashflow",#N/A,FALSE,"CASHFLOW "}</definedName>
    <definedName name="VVV" localSheetId="7" hidden="1">{"USD",#N/A,FALSE,"Dec 96 "}</definedName>
    <definedName name="VVV" hidden="1">{"USD",#N/A,FALSE,"Dec 96 "}</definedName>
    <definedName name="VVVV" localSheetId="7" hidden="1">{#N/A,#N/A,FALSE,"CCTV"}</definedName>
    <definedName name="VVVV" hidden="1">{#N/A,#N/A,FALSE,"CCTV"}</definedName>
    <definedName name="VVVVVV" localSheetId="7" hidden="1">{"'Sheet1'!$L$16"}</definedName>
    <definedName name="VVVVVV" hidden="1">{"'Sheet1'!$L$16"}</definedName>
    <definedName name="vvvvvvv" localSheetId="7" hidden="1">{#N/A,#N/A,FALSE,"CCTV"}</definedName>
    <definedName name="vvvvvvv" hidden="1">{#N/A,#N/A,FALSE,"CCTV"}</definedName>
    <definedName name="w" localSheetId="7" hidden="1">{#N/A,#N/A,FALSE,"Sheet2"}</definedName>
    <definedName name="w" hidden="1">{#N/A,#N/A,FALSE,"Sheet2"}</definedName>
    <definedName name="wdeqkwrjqekr" hidden="1">#REF!</definedName>
    <definedName name="wdwqe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dwq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" hidden="1">#REF!</definedName>
    <definedName name="WEE" localSheetId="7" hidden="1">{"'ตัวอย่าง'!$A$1:$O$21"}</definedName>
    <definedName name="WEE" localSheetId="0" hidden="1">{"'ตัวอย่าง'!$A$1:$O$21"}</definedName>
    <definedName name="WEE" hidden="1">{"'ตัวอย่าง'!$A$1:$O$21"}</definedName>
    <definedName name="wef" localSheetId="7" hidden="1">{"'Feb 99'!$A$1:$G$30"}</definedName>
    <definedName name="wef" hidden="1">{"'Feb 99'!$A$1:$G$30"}</definedName>
    <definedName name="wegewgt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gewg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grg" localSheetId="7" hidden="1">{"'Sheet1'!$L$16"}</definedName>
    <definedName name="wegrg" hidden="1">{"'Sheet1'!$L$16"}</definedName>
    <definedName name="weqewq" localSheetId="7" hidden="1">{#N/A,#N/A,FALSE,"Gesamt";#N/A,#N/A,FALSE,"Ree KG";#N/A,#N/A,FALSE,"Ree Inter";#N/A,#N/A,FALSE,"BTM";#N/A,#N/A,FALSE,"GmbH";#N/A,#N/A,FALSE,"Sonstige"}</definedName>
    <definedName name="weqewq" hidden="1">{#N/A,#N/A,FALSE,"Gesamt";#N/A,#N/A,FALSE,"Ree KG";#N/A,#N/A,FALSE,"Ree Inter";#N/A,#N/A,FALSE,"BTM";#N/A,#N/A,FALSE,"GmbH";#N/A,#N/A,FALSE,"Sonstige"}</definedName>
    <definedName name="wertsw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ertsw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ertsw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erwer" localSheetId="7" hidden="1">{"'Sheet1'!$L$16"}</definedName>
    <definedName name="werwer" hidden="1">{"'Sheet1'!$L$16"}</definedName>
    <definedName name="WERWERWER" hidden="1">#REF!</definedName>
    <definedName name="wetewt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ew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gv3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etgv3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etgv3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etwet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we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wt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w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eq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e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rtw" localSheetId="7" hidden="1">{"'Sheet1'!$L$16"}</definedName>
    <definedName name="wewrtw" hidden="1">{"'Sheet1'!$L$16"}</definedName>
    <definedName name="wf" localSheetId="19" hidden="1">#REF!</definedName>
    <definedName name="wf" localSheetId="17" hidden="1">#REF!</definedName>
    <definedName name="wf" localSheetId="16" hidden="1">#REF!</definedName>
    <definedName name="wf" localSheetId="0" hidden="1">#REF!</definedName>
    <definedName name="wf" hidden="1">#REF!</definedName>
    <definedName name="what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ha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hat_1" localSheetId="7" hidden="1">{"mgmt forecast",#N/A,FALSE,"Mgmt Forecast";"dcf table",#N/A,FALSE,"Mgmt Forecast";"sensitivity",#N/A,FALSE,"Mgmt Forecast";"table inputs",#N/A,FALSE,"Mgmt Forecast";"calculations",#N/A,FALSE,"Mgmt Forecast"}</definedName>
    <definedName name="what_1" hidden="1">{"mgmt forecast",#N/A,FALSE,"Mgmt Forecast";"dcf table",#N/A,FALSE,"Mgmt Forecast";"sensitivity",#N/A,FALSE,"Mgmt Forecast";"table inputs",#N/A,FALSE,"Mgmt Forecast";"calculations",#N/A,FALSE,"Mgmt Forecast"}</definedName>
    <definedName name="what_1_1" localSheetId="7" hidden="1">{"mgmt forecast",#N/A,FALSE,"Mgmt Forecast";"dcf table",#N/A,FALSE,"Mgmt Forecast";"sensitivity",#N/A,FALSE,"Mgmt Forecast";"table inputs",#N/A,FALSE,"Mgmt Forecast";"calculations",#N/A,FALSE,"Mgmt Forecast"}</definedName>
    <definedName name="what_1_1" hidden="1">{"mgmt forecast",#N/A,FALSE,"Mgmt Forecast";"dcf table",#N/A,FALSE,"Mgmt Forecast";"sensitivity",#N/A,FALSE,"Mgmt Forecast";"table inputs",#N/A,FALSE,"Mgmt Forecast";"calculations",#N/A,FALSE,"Mgmt Forecast"}</definedName>
    <definedName name="what_1_2" localSheetId="7" hidden="1">{"mgmt forecast",#N/A,FALSE,"Mgmt Forecast";"dcf table",#N/A,FALSE,"Mgmt Forecast";"sensitivity",#N/A,FALSE,"Mgmt Forecast";"table inputs",#N/A,FALSE,"Mgmt Forecast";"calculations",#N/A,FALSE,"Mgmt Forecast"}</definedName>
    <definedName name="what_1_2" hidden="1">{"mgmt forecast",#N/A,FALSE,"Mgmt Forecast";"dcf table",#N/A,FALSE,"Mgmt Forecast";"sensitivity",#N/A,FALSE,"Mgmt Forecast";"table inputs",#N/A,FALSE,"Mgmt Forecast";"calculations",#N/A,FALSE,"Mgmt Forecast"}</definedName>
    <definedName name="what_2" localSheetId="7" hidden="1">{"mgmt forecast",#N/A,FALSE,"Mgmt Forecast";"dcf table",#N/A,FALSE,"Mgmt Forecast";"sensitivity",#N/A,FALSE,"Mgmt Forecast";"table inputs",#N/A,FALSE,"Mgmt Forecast";"calculations",#N/A,FALSE,"Mgmt Forecast"}</definedName>
    <definedName name="what_2" hidden="1">{"mgmt forecast",#N/A,FALSE,"Mgmt Forecast";"dcf table",#N/A,FALSE,"Mgmt Forecast";"sensitivity",#N/A,FALSE,"Mgmt Forecast";"table inputs",#N/A,FALSE,"Mgmt Forecast";"calculations",#N/A,FALSE,"Mgmt Forecast"}</definedName>
    <definedName name="what_3" localSheetId="7" hidden="1">{"mgmt forecast",#N/A,FALSE,"Mgmt Forecast";"dcf table",#N/A,FALSE,"Mgmt Forecast";"sensitivity",#N/A,FALSE,"Mgmt Forecast";"table inputs",#N/A,FALSE,"Mgmt Forecast";"calculations",#N/A,FALSE,"Mgmt Forecast"}</definedName>
    <definedName name="what_3" hidden="1">{"mgmt forecast",#N/A,FALSE,"Mgmt Forecast";"dcf table",#N/A,FALSE,"Mgmt Forecast";"sensitivity",#N/A,FALSE,"Mgmt Forecast";"table inputs",#N/A,FALSE,"Mgmt Forecast";"calculations",#N/A,FALSE,"Mgmt Forecast"}</definedName>
    <definedName name="What1" localSheetId="7" hidden="1">{"mgmt forecast",#N/A,FALSE,"Mgmt Forecast";"dcf table",#N/A,FALSE,"Mgmt Forecast";"sensitivity",#N/A,FALSE,"Mgmt Forecast";"table inputs",#N/A,FALSE,"Mgmt Forecast";"calculations",#N/A,FALSE,"Mgmt Forecast"}</definedName>
    <definedName name="What1" hidden="1">{"mgmt forecast",#N/A,FALSE,"Mgmt Forecast";"dcf table",#N/A,FALSE,"Mgmt Forecast";"sensitivity",#N/A,FALSE,"Mgmt Forecast";"table inputs",#N/A,FALSE,"Mgmt Forecast";"calculations",#N/A,FALSE,"Mgmt Forecast"}</definedName>
    <definedName name="What1_1" localSheetId="7" hidden="1">{"mgmt forecast",#N/A,FALSE,"Mgmt Forecast";"dcf table",#N/A,FALSE,"Mgmt Forecast";"sensitivity",#N/A,FALSE,"Mgmt Forecast";"table inputs",#N/A,FALSE,"Mgmt Forecast";"calculations",#N/A,FALSE,"Mgmt Forecast"}</definedName>
    <definedName name="What1_1" hidden="1">{"mgmt forecast",#N/A,FALSE,"Mgmt Forecast";"dcf table",#N/A,FALSE,"Mgmt Forecast";"sensitivity",#N/A,FALSE,"Mgmt Forecast";"table inputs",#N/A,FALSE,"Mgmt Forecast";"calculations",#N/A,FALSE,"Mgmt Forecast"}</definedName>
    <definedName name="What1_1_1" localSheetId="7" hidden="1">{"mgmt forecast",#N/A,FALSE,"Mgmt Forecast";"dcf table",#N/A,FALSE,"Mgmt Forecast";"sensitivity",#N/A,FALSE,"Mgmt Forecast";"table inputs",#N/A,FALSE,"Mgmt Forecast";"calculations",#N/A,FALSE,"Mgmt Forecast"}</definedName>
    <definedName name="What1_1_1" hidden="1">{"mgmt forecast",#N/A,FALSE,"Mgmt Forecast";"dcf table",#N/A,FALSE,"Mgmt Forecast";"sensitivity",#N/A,FALSE,"Mgmt Forecast";"table inputs",#N/A,FALSE,"Mgmt Forecast";"calculations",#N/A,FALSE,"Mgmt Forecast"}</definedName>
    <definedName name="What1_1_2" localSheetId="7" hidden="1">{"mgmt forecast",#N/A,FALSE,"Mgmt Forecast";"dcf table",#N/A,FALSE,"Mgmt Forecast";"sensitivity",#N/A,FALSE,"Mgmt Forecast";"table inputs",#N/A,FALSE,"Mgmt Forecast";"calculations",#N/A,FALSE,"Mgmt Forecast"}</definedName>
    <definedName name="What1_1_2" hidden="1">{"mgmt forecast",#N/A,FALSE,"Mgmt Forecast";"dcf table",#N/A,FALSE,"Mgmt Forecast";"sensitivity",#N/A,FALSE,"Mgmt Forecast";"table inputs",#N/A,FALSE,"Mgmt Forecast";"calculations",#N/A,FALSE,"Mgmt Forecast"}</definedName>
    <definedName name="What1_2" localSheetId="7" hidden="1">{"mgmt forecast",#N/A,FALSE,"Mgmt Forecast";"dcf table",#N/A,FALSE,"Mgmt Forecast";"sensitivity",#N/A,FALSE,"Mgmt Forecast";"table inputs",#N/A,FALSE,"Mgmt Forecast";"calculations",#N/A,FALSE,"Mgmt Forecast"}</definedName>
    <definedName name="What1_2" hidden="1">{"mgmt forecast",#N/A,FALSE,"Mgmt Forecast";"dcf table",#N/A,FALSE,"Mgmt Forecast";"sensitivity",#N/A,FALSE,"Mgmt Forecast";"table inputs",#N/A,FALSE,"Mgmt Forecast";"calculations",#N/A,FALSE,"Mgmt Forecast"}</definedName>
    <definedName name="What1_3" localSheetId="7" hidden="1">{"mgmt forecast",#N/A,FALSE,"Mgmt Forecast";"dcf table",#N/A,FALSE,"Mgmt Forecast";"sensitivity",#N/A,FALSE,"Mgmt Forecast";"table inputs",#N/A,FALSE,"Mgmt Forecast";"calculations",#N/A,FALSE,"Mgmt Forecast"}</definedName>
    <definedName name="What1_3" hidden="1">{"mgmt forecast",#N/A,FALSE,"Mgmt Forecast";"dcf table",#N/A,FALSE,"Mgmt Forecast";"sensitivity",#N/A,FALSE,"Mgmt Forecast";"table inputs",#N/A,FALSE,"Mgmt Forecast";"calculations",#N/A,FALSE,"Mgmt Forecast"}</definedName>
    <definedName name="woan" localSheetId="7" hidden="1">{#N/A,#N/A,FALSE,"Sheet1"}</definedName>
    <definedName name="woan" hidden="1">{#N/A,#N/A,FALSE,"Sheet1"}</definedName>
    <definedName name="WP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3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qe" hidden="1">#REF!</definedName>
    <definedName name="wqeqe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qeq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qwqw" localSheetId="7" hidden="1">{"'ตัวอย่าง'!$A$1:$O$21"}</definedName>
    <definedName name="wqwqw" localSheetId="0" hidden="1">{"'ตัวอย่าง'!$A$1:$O$21"}</definedName>
    <definedName name="wqwqw" hidden="1">{"'ตัวอย่าง'!$A$1:$O$21"}</definedName>
    <definedName name="wr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g.Tages" localSheetId="7" hidden="1">{"Tages_D",#N/A,FALSE,"Tagesbericht";"Tages_PL",#N/A,FALSE,"Tagesbericht"}</definedName>
    <definedName name="wrg.Tages" hidden="1">{"Tages_D",#N/A,FALSE,"Tagesbericht";"Tages_PL",#N/A,FALSE,"Tagesbericht"}</definedName>
    <definedName name="WRITE" localSheetId="7" hidden="1">{#N/A,#N/A,FALSE,"CCTV"}</definedName>
    <definedName name="WRITE" hidden="1">{#N/A,#N/A,FALSE,"CCTV"}</definedName>
    <definedName name="wrn" localSheetId="7" hidden="1">{#N/A,#N/A,FALSE,"DCF Summary";#N/A,#N/A,FALSE,"Casema";#N/A,#N/A,FALSE,"Casema NoTel";#N/A,#N/A,FALSE,"UK";#N/A,#N/A,FALSE,"RCF";#N/A,#N/A,FALSE,"Intercable CZ";#N/A,#N/A,FALSE,"Interkabel P"}</definedName>
    <definedName name="wrn" hidden="1">{#N/A,#N/A,FALSE,"DCF Summary";#N/A,#N/A,FALSE,"Casema";#N/A,#N/A,FALSE,"Casema NoTel";#N/A,#N/A,FALSE,"UK";#N/A,#N/A,FALSE,"RCF";#N/A,#N/A,FALSE,"Intercable CZ";#N/A,#N/A,FALSE,"Interkabel P"}</definedName>
    <definedName name="wrn.1." localSheetId="7" hidden="1">{#N/A,#N/A,FALSE,"Sheet2"}</definedName>
    <definedName name="wrn.1." hidden="1">{#N/A,#N/A,FALSE,"Sheet2"}</definedName>
    <definedName name="wrn.1_lev." localSheetId="7" hidden="1">{"level1",#N/A,FALSE,"1_LEV";"LEVEL1",#N/A,FALSE,"1_LEV"}</definedName>
    <definedName name="wrn.1_lev." localSheetId="0" hidden="1">{"level1",#N/A,FALSE,"1_LEV";"LEVEL1",#N/A,FALSE,"1_LEV"}</definedName>
    <definedName name="wrn.1_lev." hidden="1">{"level1",#N/A,FALSE,"1_LEV";"LEVEL1",#N/A,FALSE,"1_LEV"}</definedName>
    <definedName name="wrn.1_levbt." localSheetId="7" hidden="1">{"lev1bt",#N/A,FALSE,"1_LEVB-T"}</definedName>
    <definedName name="wrn.1_levbt." localSheetId="0" hidden="1">{"lev1bt",#N/A,FALSE,"1_LEVB-T"}</definedName>
    <definedName name="wrn.1_levbt." hidden="1">{"lev1bt",#N/A,FALSE,"1_LEVB-T"}</definedName>
    <definedName name="wrn.2_levmon." localSheetId="7" hidden="1">{"lev2mon",#N/A,FALSE,"2_levmon"}</definedName>
    <definedName name="wrn.2_levmon." localSheetId="0" hidden="1">{"lev2mon",#N/A,FALSE,"2_levmon"}</definedName>
    <definedName name="wrn.2_levmon." hidden="1">{"lev2mon",#N/A,FALSE,"2_levmon"}</definedName>
    <definedName name="wrn.2_levmonbt." localSheetId="7" hidden="1">{"lev2monbt",#N/A,FALSE,"2_levmonB-T"}</definedName>
    <definedName name="wrn.2_levmonbt." localSheetId="0" hidden="1">{"lev2monbt",#N/A,FALSE,"2_levmonB-T"}</definedName>
    <definedName name="wrn.2_levmonbt." hidden="1">{"lev2monbt",#N/A,FALSE,"2_levmonB-T"}</definedName>
    <definedName name="wrn.2_levytd." localSheetId="7" hidden="1">{"lev2ytd",#N/A,FALSE,"2_LEVYTD"}</definedName>
    <definedName name="wrn.2_levytd." localSheetId="0" hidden="1">{"lev2ytd",#N/A,FALSE,"2_LEVYTD"}</definedName>
    <definedName name="wrn.2_levytd." hidden="1">{"lev2ytd",#N/A,FALSE,"2_LEVYTD"}</definedName>
    <definedName name="wrn.2_levytdbt." localSheetId="7" hidden="1">{"lev2tytbt",#N/A,FALSE,"2_LEVYTDB-T"}</definedName>
    <definedName name="wrn.2_levytdbt." localSheetId="0" hidden="1">{"lev2tytbt",#N/A,FALSE,"2_LEVYTDB-T"}</definedName>
    <definedName name="wrn.2_levytdbt." hidden="1">{"lev2tytbt",#N/A,FALSE,"2_LEVYTDB-T"}</definedName>
    <definedName name="wrn.3LEVEL." localSheetId="7" hidden="1">{#N/A,#N/A,FALSE,"SALE1";#N/A,#N/A,FALSE,"DOMEST1";#N/A,#N/A,FALSE,"PD";#N/A,#N/A,FALSE,"PRODUCT";#N/A,#N/A,FALSE,"PDFAC1";#N/A,#N/A,FALSE,"3LEVEL1";#N/A,#N/A,FALSE,"3LVYTD09"}</definedName>
    <definedName name="wrn.3LEVEL." localSheetId="0" hidden="1">{#N/A,#N/A,FALSE,"SALE1";#N/A,#N/A,FALSE,"DOMEST1";#N/A,#N/A,FALSE,"PD";#N/A,#N/A,FALSE,"PRODUCT";#N/A,#N/A,FALSE,"PDFAC1";#N/A,#N/A,FALSE,"3LEVEL1";#N/A,#N/A,FALSE,"3LVYTD09"}</definedName>
    <definedName name="wrn.3LEVEL." hidden="1">{#N/A,#N/A,FALSE,"SALE1";#N/A,#N/A,FALSE,"DOMEST1";#N/A,#N/A,FALSE,"PD";#N/A,#N/A,FALSE,"PRODUCT";#N/A,#N/A,FALSE,"PDFAC1";#N/A,#N/A,FALSE,"3LEVEL1";#N/A,#N/A,FALSE,"3LVYTD09"}</definedName>
    <definedName name="wrn.448k." localSheetId="7" hidden="1">{"Profit",#N/A,FALSE,"448k";"Capital",#N/A,FALSE,"448k"}</definedName>
    <definedName name="wrn.448k." localSheetId="19" hidden="1">{"Profit",#N/A,FALSE,"448k";"Capital",#N/A,FALSE,"448k"}</definedName>
    <definedName name="wrn.448k." localSheetId="17" hidden="1">{"Profit",#N/A,FALSE,"448k";"Capital",#N/A,FALSE,"448k"}</definedName>
    <definedName name="wrn.448k." localSheetId="16" hidden="1">{"Profit",#N/A,FALSE,"448k";"Capital",#N/A,FALSE,"448k"}</definedName>
    <definedName name="wrn.448k." localSheetId="0" hidden="1">{"Profit",#N/A,FALSE,"448k";"Capital",#N/A,FALSE,"448k"}</definedName>
    <definedName name="wrn.448k." hidden="1">{"Profit",#N/A,FALSE,"448k";"Capital",#N/A,FALSE,"448k"}</definedName>
    <definedName name="wrn.4500_4P." localSheetId="7" hidden="1">{"Profit",#N/A,FALSE,"4500(4P)";"Capital",#N/A,FALSE,"4500(4P)"}</definedName>
    <definedName name="wrn.4500_4P." localSheetId="19" hidden="1">{"Profit",#N/A,FALSE,"4500(4P)";"Capital",#N/A,FALSE,"4500(4P)"}</definedName>
    <definedName name="wrn.4500_4P." localSheetId="17" hidden="1">{"Profit",#N/A,FALSE,"4500(4P)";"Capital",#N/A,FALSE,"4500(4P)"}</definedName>
    <definedName name="wrn.4500_4P." localSheetId="16" hidden="1">{"Profit",#N/A,FALSE,"4500(4P)";"Capital",#N/A,FALSE,"4500(4P)"}</definedName>
    <definedName name="wrn.4500_4P." localSheetId="0" hidden="1">{"Profit",#N/A,FALSE,"4500(4P)";"Capital",#N/A,FALSE,"4500(4P)"}</definedName>
    <definedName name="wrn.4500_4P." hidden="1">{"Profit",#N/A,FALSE,"4500(4P)";"Capital",#N/A,FALSE,"4500(4P)"}</definedName>
    <definedName name="wrn.4500_6P." localSheetId="7" hidden="1">{"Profit",#N/A,FALSE,"4500(6P)";"Capital",#N/A,FALSE,"4500(6P)"}</definedName>
    <definedName name="wrn.4500_6P." localSheetId="19" hidden="1">{"Profit",#N/A,FALSE,"4500(6P)";"Capital",#N/A,FALSE,"4500(6P)"}</definedName>
    <definedName name="wrn.4500_6P." localSheetId="17" hidden="1">{"Profit",#N/A,FALSE,"4500(6P)";"Capital",#N/A,FALSE,"4500(6P)"}</definedName>
    <definedName name="wrn.4500_6P." localSheetId="16" hidden="1">{"Profit",#N/A,FALSE,"4500(6P)";"Capital",#N/A,FALSE,"4500(6P)"}</definedName>
    <definedName name="wrn.4500_6P." localSheetId="0" hidden="1">{"Profit",#N/A,FALSE,"4500(6P)";"Capital",#N/A,FALSE,"4500(6P)"}</definedName>
    <definedName name="wrn.4500_6P." hidden="1">{"Profit",#N/A,FALSE,"4500(6P)";"Capital",#N/A,FALSE,"4500(6P)"}</definedName>
    <definedName name="wrn.4500_8P." localSheetId="7" hidden="1">{"Profit",#N/A,FALSE,"4500(8P)";"Capital",#N/A,FALSE,"4500(8P)"}</definedName>
    <definedName name="wrn.4500_8P." localSheetId="19" hidden="1">{"Profit",#N/A,FALSE,"4500(8P)";"Capital",#N/A,FALSE,"4500(8P)"}</definedName>
    <definedName name="wrn.4500_8P." localSheetId="17" hidden="1">{"Profit",#N/A,FALSE,"4500(8P)";"Capital",#N/A,FALSE,"4500(8P)"}</definedName>
    <definedName name="wrn.4500_8P." localSheetId="16" hidden="1">{"Profit",#N/A,FALSE,"4500(8P)";"Capital",#N/A,FALSE,"4500(8P)"}</definedName>
    <definedName name="wrn.4500_8P." localSheetId="0" hidden="1">{"Profit",#N/A,FALSE,"4500(8P)";"Capital",#N/A,FALSE,"4500(8P)"}</definedName>
    <definedName name="wrn.4500_8P." hidden="1">{"Profit",#N/A,FALSE,"4500(8P)";"Capital",#N/A,FALSE,"4500(8P)"}</definedName>
    <definedName name="wrn.800bsh." localSheetId="7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wrn.800bsh.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wrn.A." localSheetId="7" hidden="1">{#N/A,#N/A,FALSE,"Sheet1";#N/A,#N/A,FALSE,"Compliance";#N/A,#N/A,FALSE,"Liquidity Summary - Local";#N/A,#N/A,FALSE,"Liquidity Summary - Foreign";#N/A,#N/A,FALSE,"Interest Rate Risk - Local";#N/A,#N/A,FALSE,"Interest Rate Risk - Foreign";#N/A,#N/A,FALSE,"Sources &amp; Uses - Local";#N/A,#N/A,FALSE,"Sources &amp; Uses - Foreign";#N/A,#N/A,FALSE,"Forecast-USD";#N/A,#N/A,FALSE,"Forecast-VND"}</definedName>
    <definedName name="wrn.A." hidden="1">{#N/A,#N/A,FALSE,"Sheet1";#N/A,#N/A,FALSE,"Compliance";#N/A,#N/A,FALSE,"Liquidity Summary - Local";#N/A,#N/A,FALSE,"Liquidity Summary - Foreign";#N/A,#N/A,FALSE,"Interest Rate Risk - Local";#N/A,#N/A,FALSE,"Interest Rate Risk - Foreign";#N/A,#N/A,FALSE,"Sources &amp; Uses - Local";#N/A,#N/A,FALSE,"Sources &amp; Uses - Foreign";#N/A,#N/A,FALSE,"Forecast-USD";#N/A,#N/A,FALSE,"Forecast-VND"}</definedName>
    <definedName name="wrn.aaa." localSheetId="7" hidden="1">{#N/A,#N/A,FALSE,"Sheet1";#N/A,#N/A,FALSE,"Sheet1";#N/A,#N/A,FALSE,"Sheet1"}</definedName>
    <definedName name="wrn.aaa." hidden="1">{#N/A,#N/A,FALSE,"Sheet1";#N/A,#N/A,FALSE,"Sheet1";#N/A,#N/A,FALSE,"Sheet1"}</definedName>
    <definedName name="wrn.ACCRUE._.PAYROLL." localSheetId="7" hidden="1">{"HK PR",#N/A,FALSE,"HK";"SUMMARY",#N/A,FALSE,"PAYROLL";"SUMMARY",#N/A,FALSE,"PAYROLL";"HK PR",#N/A,FALSE,"HK"}</definedName>
    <definedName name="wrn.ACCRUE._.PAYROLL." localSheetId="19" hidden="1">{"HK PR",#N/A,FALSE,"HK";"SUMMARY",#N/A,FALSE,"PAYROLL";"SUMMARY",#N/A,FALSE,"PAYROLL";"HK PR",#N/A,FALSE,"HK"}</definedName>
    <definedName name="wrn.ACCRUE._.PAYROLL." localSheetId="17" hidden="1">{"HK PR",#N/A,FALSE,"HK";"SUMMARY",#N/A,FALSE,"PAYROLL";"SUMMARY",#N/A,FALSE,"PAYROLL";"HK PR",#N/A,FALSE,"HK"}</definedName>
    <definedName name="wrn.ACCRUE._.PAYROLL." localSheetId="16" hidden="1">{"HK PR",#N/A,FALSE,"HK";"SUMMARY",#N/A,FALSE,"PAYROLL";"SUMMARY",#N/A,FALSE,"PAYROLL";"HK PR",#N/A,FALSE,"HK"}</definedName>
    <definedName name="wrn.ACCRUE._.PAYROLL." localSheetId="0" hidden="1">{"HK PR",#N/A,FALSE,"HK";"SUMMARY",#N/A,FALSE,"PAYROLL";"SUMMARY",#N/A,FALSE,"PAYROLL";"HK PR",#N/A,FALSE,"HK"}</definedName>
    <definedName name="wrn.ACCRUE._.PAYROLL." hidden="1">{"HK PR",#N/A,FALSE,"HK";"SUMMARY",#N/A,FALSE,"PAYROLL";"SUMMARY",#N/A,FALSE,"PAYROLL";"HK PR",#N/A,FALSE,"HK"}</definedName>
    <definedName name="wrn.Acquisition_matrix." localSheetId="7" hidden="1">{"Acq_matrix",#N/A,FALSE,"Acquisition Matrix"}</definedName>
    <definedName name="wrn.Acquisition_matrix." localSheetId="19" hidden="1">{"Acq_matrix",#N/A,FALSE,"Acquisition Matrix"}</definedName>
    <definedName name="wrn.Acquisition_matrix." localSheetId="17" hidden="1">{"Acq_matrix",#N/A,FALSE,"Acquisition Matrix"}</definedName>
    <definedName name="wrn.Acquisition_matrix." localSheetId="16" hidden="1">{"Acq_matrix",#N/A,FALSE,"Acquisition Matrix"}</definedName>
    <definedName name="wrn.Acquisition_matrix." localSheetId="0" hidden="1">{"Acq_matrix",#N/A,FALSE,"Acquisition Matrix"}</definedName>
    <definedName name="wrn.Acquisition_matrix." hidden="1">{"Acq_matrix",#N/A,FALSE,"Acquisition Matrix"}</definedName>
    <definedName name="wrn.adj95." localSheetId="7" hidden="1">{"adj95mult",#N/A,FALSE,"COMPCO";"adj95est",#N/A,FALSE,"COMPCO"}</definedName>
    <definedName name="wrn.adj95." localSheetId="19" hidden="1">{"adj95mult",#N/A,FALSE,"COMPCO";"adj95est",#N/A,FALSE,"COMPCO"}</definedName>
    <definedName name="wrn.adj95." localSheetId="17" hidden="1">{"adj95mult",#N/A,FALSE,"COMPCO";"adj95est",#N/A,FALSE,"COMPCO"}</definedName>
    <definedName name="wrn.adj95." localSheetId="16" hidden="1">{"adj95mult",#N/A,FALSE,"COMPCO";"adj95est",#N/A,FALSE,"COMPCO"}</definedName>
    <definedName name="wrn.adj95." localSheetId="0" hidden="1">{"adj95mult",#N/A,FALSE,"COMPCO";"adj95est",#N/A,FALSE,"COMPCO"}</definedName>
    <definedName name="wrn.adj95." hidden="1">{"adj95mult",#N/A,FALSE,"COMPCO";"adj95est",#N/A,FALSE,"COMPCO"}</definedName>
    <definedName name="wrn.Aging._.and._.Trend._.Analysis." localSheetId="7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7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" localSheetId="19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" localSheetId="17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" localSheetId="16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" localSheetId="0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_.print." localSheetId="7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19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17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16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0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Three._.Sheets." localSheetId="7" hidden="1">{#N/A,#N/A,FALSE,"Legal Entities";#N/A,#N/A,FALSE,"Departments";#N/A,#N/A,FALSE,"Chart of Accounts"}</definedName>
    <definedName name="wrn.All._.Three._.Sheets." hidden="1">{#N/A,#N/A,FALSE,"Legal Entities";#N/A,#N/A,FALSE,"Departments";#N/A,#N/A,FALSE,"Chart of Accounts"}</definedName>
    <definedName name="wrn.ANG." localSheetId="7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wrn.ANG.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wrn.AQUIROR._.DCF." localSheetId="7" hidden="1">{"AQUIRORDCF",#N/A,FALSE,"Merger consequences";"Acquirorassns",#N/A,FALSE,"Merger consequences"}</definedName>
    <definedName name="wrn.AQUIROR._.DCF." localSheetId="19" hidden="1">{"AQUIRORDCF",#N/A,FALSE,"Merger consequences";"Acquirorassns",#N/A,FALSE,"Merger consequences"}</definedName>
    <definedName name="wrn.AQUIROR._.DCF." localSheetId="17" hidden="1">{"AQUIRORDCF",#N/A,FALSE,"Merger consequences";"Acquirorassns",#N/A,FALSE,"Merger consequences"}</definedName>
    <definedName name="wrn.AQUIROR._.DCF." localSheetId="16" hidden="1">{"AQUIRORDCF",#N/A,FALSE,"Merger consequences";"Acquirorassns",#N/A,FALSE,"Merger consequences"}</definedName>
    <definedName name="wrn.AQUIROR._.DCF." localSheetId="0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SSDEPART2." localSheetId="7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ASSDEPART2." localSheetId="0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localSheetId="7" hidden="1">{"balance",#N/A,FALSE,"BALANCE"}</definedName>
    <definedName name="wrn.BALANCE." localSheetId="0" hidden="1">{"balance",#N/A,FALSE,"BALANCE"}</definedName>
    <definedName name="wrn.BALANCE." hidden="1">{"balance",#N/A,FALSE,"BALANCE"}</definedName>
    <definedName name="wrn.Bao._.Cao." localSheetId="7" hidden="1">{#N/A,#N/A,FALSE,"Sheet1"}</definedName>
    <definedName name="wrn.Bao._.Cao." hidden="1">{#N/A,#N/A,FALSE,"Sheet1"}</definedName>
    <definedName name="wrn.BAOCAO." localSheetId="7" hidden="1">{#N/A,#N/A,FALSE,"sum";#N/A,#N/A,FALSE,"MARTV";#N/A,#N/A,FALSE,"APRTV"}</definedName>
    <definedName name="wrn.BAOCAO." localSheetId="19" hidden="1">{#N/A,#N/A,FALSE,"sum";#N/A,#N/A,FALSE,"MARTV";#N/A,#N/A,FALSE,"APRTV"}</definedName>
    <definedName name="wrn.BAOCAO." localSheetId="17" hidden="1">{#N/A,#N/A,FALSE,"sum";#N/A,#N/A,FALSE,"MARTV";#N/A,#N/A,FALSE,"APRTV"}</definedName>
    <definedName name="wrn.BAOCAO." localSheetId="16" hidden="1">{#N/A,#N/A,FALSE,"sum";#N/A,#N/A,FALSE,"MARTV";#N/A,#N/A,FALSE,"APRTV"}</definedName>
    <definedName name="wrn.BAOCAO." localSheetId="0" hidden="1">{#N/A,#N/A,FALSE,"sum";#N/A,#N/A,FALSE,"MARTV";#N/A,#N/A,FALSE,"APRTV"}</definedName>
    <definedName name="wrn.BAOCAO." hidden="1">{#N/A,#N/A,FALSE,"sum";#N/A,#N/A,FALSE,"MARTV";#N/A,#N/A,FALSE,"APRTV"}</definedName>
    <definedName name="wrn.BidReview." localSheetId="7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localSheetId="19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localSheetId="17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localSheetId="16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localSheetId="0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LLS._.OF._.QUANTITY." localSheetId="7" hidden="1">{#N/A,#N/A,TRUE,"Str.";#N/A,#N/A,TRUE,"Steel &amp; Roof";#N/A,#N/A,TRUE,"Arc.";#N/A,#N/A,TRUE,"Preliminary";#N/A,#N/A,TRUE,"Sum_Prelim"}</definedName>
    <definedName name="wrn.BILLS._.OF._.QUANTITY." hidden="1">{#N/A,#N/A,TRUE,"Str.";#N/A,#N/A,TRUE,"Steel &amp; Roof";#N/A,#N/A,TRUE,"Arc.";#N/A,#N/A,TRUE,"Preliminary";#N/A,#N/A,TRUE,"Sum_Prelim"}</definedName>
    <definedName name="wrn.BM." localSheetId="7" hidden="1">{#N/A,#N/A,FALSE,"CCTV"}</definedName>
    <definedName name="wrn.BM." hidden="1">{#N/A,#N/A,FALSE,"CCTV"}</definedName>
    <definedName name="wrn.BOOK11." localSheetId="7" hidden="1">{"SUM",#N/A,FALSE,"summary";"BOOK11-1",#N/A,FALSE,"1CityGarden";"BOOK11-2",#N/A,FALSE,"2CountryGarden";"BOOK11-3",#N/A,FALSE,"3JUNGLE";"BOOK11-4CIVIL",#N/A,FALSE,"CIVIL"}</definedName>
    <definedName name="wrn.BOOK11." hidden="1">{"SUM",#N/A,FALSE,"summary";"BOOK11-1",#N/A,FALSE,"1CityGarden";"BOOK11-2",#N/A,FALSE,"2CountryGarden";"BOOK11-3",#N/A,FALSE,"3JUNGLE";"BOOK11-4CIVIL",#N/A,FALSE,"CIVIL"}</definedName>
    <definedName name="wrn.Budget._.Template._.1998.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wrn.Budget._.Template._.1998." hidden="1">{#N/A,#N/A,TRUE,"Data Elements-Staffing";#N/A,#N/A,TRUE,"Data Elements-Exp Driv &amp; Assump";#N/A,#N/A,TRUE,"Staffing Sheet";#N/A,#N/A,TRUE,"Income";#N/A,#N/A,TRUE,"Income Summary";#N/A,#N/A,TRUE,"Staffing Summary"}</definedName>
    <definedName name="wrn.C1000BAS." localSheetId="7" hidden="1">{#N/A,"BRÅNEMARK",FALSE,"C1000BAS";#N/A,"PROCERA",FALSE,"C1000BAS"}</definedName>
    <definedName name="wrn.C1000BAS." hidden="1">{#N/A,"BRÅNEMARK",FALSE,"C1000BAS";#N/A,"PROCERA",FALSE,"C1000BAS"}</definedName>
    <definedName name="wrn.C1000BAS._1" localSheetId="7" hidden="1">{#N/A,"BRÅNEMARK",FALSE,"C1000BAS";#N/A,"PROCERA",FALSE,"C1000BAS"}</definedName>
    <definedName name="wrn.C1000BAS._1" hidden="1">{#N/A,"BRÅNEMARK",FALSE,"C1000BAS";#N/A,"PROCERA",FALSE,"C1000BAS"}</definedName>
    <definedName name="wrn.Capex." localSheetId="7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apex.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apex._1" localSheetId="7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apex._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apital." localSheetId="7" hidden="1">{"CapitalInput",#N/A,FALSE,"Equipt Input";"Capital Profile",#N/A,FALSE,"Equipt Input"}</definedName>
    <definedName name="wrn.Capital." localSheetId="19" hidden="1">{"CapitalInput",#N/A,FALSE,"Equipt Input";"Capital Profile",#N/A,FALSE,"Equipt Input"}</definedName>
    <definedName name="wrn.Capital." localSheetId="17" hidden="1">{"CapitalInput",#N/A,FALSE,"Equipt Input";"Capital Profile",#N/A,FALSE,"Equipt Input"}</definedName>
    <definedName name="wrn.Capital." localSheetId="16" hidden="1">{"CapitalInput",#N/A,FALSE,"Equipt Input";"Capital Profile",#N/A,FALSE,"Equipt Input"}</definedName>
    <definedName name="wrn.Capital." localSheetId="0" hidden="1">{"CapitalInput",#N/A,FALSE,"Equipt Input";"Capital Profile",#N/A,FALSE,"Equipt Input"}</definedName>
    <definedName name="wrn.Capital." hidden="1">{"CapitalInput",#N/A,FALSE,"Equipt Input";"Capital Profile",#N/A,FALSE,"Equipt Input"}</definedName>
    <definedName name="wrn.cashflow." localSheetId="7" hidden="1">{"cashflow",#N/A,FALSE,"CASHFLOW "}</definedName>
    <definedName name="wrn.cashflow." localSheetId="0" hidden="1">{"cashflow",#N/A,FALSE,"CASHFLOW "}</definedName>
    <definedName name="wrn.cashflow." hidden="1">{"cashflow",#N/A,FALSE,"CASHFLOW "}</definedName>
    <definedName name="wrn.CBA.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localSheetId="7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localSheetId="7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hi._.tiÆt." localSheetId="7" hidden="1">{#N/A,#N/A,FALSE,"Chi tiÆt"}</definedName>
    <definedName name="wrn.chi._.tiÆt." localSheetId="19" hidden="1">{#N/A,#N/A,FALSE,"Chi tiÆt"}</definedName>
    <definedName name="wrn.chi._.tiÆt." localSheetId="17" hidden="1">{#N/A,#N/A,FALSE,"Chi tiÆt"}</definedName>
    <definedName name="wrn.chi._.tiÆt." localSheetId="16" hidden="1">{#N/A,#N/A,FALSE,"Chi tiÆt"}</definedName>
    <definedName name="wrn.chi._.tiÆt." localSheetId="0" hidden="1">{#N/A,#N/A,FALSE,"Chi tiÆt"}</definedName>
    <definedName name="wrn.chi._.tiÆt." hidden="1">{#N/A,#N/A,FALSE,"Chi tiÆt"}</definedName>
    <definedName name="wrn.chi._.tiÆt._1" localSheetId="7" hidden="1">{#N/A,#N/A,FALSE,"Chi tiÆt"}</definedName>
    <definedName name="wrn.chi._.tiÆt._1" hidden="1">{#N/A,#N/A,FALSE,"Chi tiÆt"}</definedName>
    <definedName name="wrn.chi._.tiÆt._1_1" localSheetId="7" hidden="1">{#N/A,#N/A,FALSE,"Chi tiÆt"}</definedName>
    <definedName name="wrn.chi._.tiÆt._1_1" hidden="1">{#N/A,#N/A,FALSE,"Chi tiÆt"}</definedName>
    <definedName name="wrn.chi._.tiÆt._1_1_1" localSheetId="7" hidden="1">{#N/A,#N/A,FALSE,"Chi tiÆt"}</definedName>
    <definedName name="wrn.chi._.tiÆt._1_1_1" hidden="1">{#N/A,#N/A,FALSE,"Chi tiÆt"}</definedName>
    <definedName name="wrn.chi._.tiÆt._1_1_2" localSheetId="7" hidden="1">{#N/A,#N/A,FALSE,"Chi tiÆt"}</definedName>
    <definedName name="wrn.chi._.tiÆt._1_1_2" hidden="1">{#N/A,#N/A,FALSE,"Chi tiÆt"}</definedName>
    <definedName name="wrn.chi._.tiÆt._1_2" localSheetId="7" hidden="1">{#N/A,#N/A,FALSE,"Chi tiÆt"}</definedName>
    <definedName name="wrn.chi._.tiÆt._1_2" hidden="1">{#N/A,#N/A,FALSE,"Chi tiÆt"}</definedName>
    <definedName name="wrn.chi._.tiÆt._1_3" localSheetId="7" hidden="1">{#N/A,#N/A,FALSE,"Chi tiÆt"}</definedName>
    <definedName name="wrn.chi._.tiÆt._1_3" hidden="1">{#N/A,#N/A,FALSE,"Chi tiÆt"}</definedName>
    <definedName name="wrn.chi._.tiÆt._2" localSheetId="7" hidden="1">{#N/A,#N/A,FALSE,"Chi tiÆt"}</definedName>
    <definedName name="wrn.chi._.tiÆt._2" hidden="1">{#N/A,#N/A,FALSE,"Chi tiÆt"}</definedName>
    <definedName name="wrn.chi._.tiÆt._2_1" localSheetId="7" hidden="1">{#N/A,#N/A,FALSE,"Chi tiÆt"}</definedName>
    <definedName name="wrn.chi._.tiÆt._2_1" hidden="1">{#N/A,#N/A,FALSE,"Chi tiÆt"}</definedName>
    <definedName name="wrn.chi._.tiÆt._2_2" localSheetId="7" hidden="1">{#N/A,#N/A,FALSE,"Chi tiÆt"}</definedName>
    <definedName name="wrn.chi._.tiÆt._2_2" hidden="1">{#N/A,#N/A,FALSE,"Chi tiÆt"}</definedName>
    <definedName name="wrn.chi._.tiÆt._3" localSheetId="7" hidden="1">{#N/A,#N/A,FALSE,"Chi tiÆt"}</definedName>
    <definedName name="wrn.chi._.tiÆt._3" hidden="1">{#N/A,#N/A,FALSE,"Chi tiÆt"}</definedName>
    <definedName name="wrn.chi._.tiÆt._4" localSheetId="7" hidden="1">{#N/A,#N/A,FALSE,"Chi tiÆt"}</definedName>
    <definedName name="wrn.chi._.tiÆt._4" hidden="1">{#N/A,#N/A,FALSE,"Chi tiÆt"}</definedName>
    <definedName name="wrn.cisco2501." localSheetId="7" hidden="1">{"Profit",#N/A,FALSE,"cisco2501";"Capital",#N/A,FALSE,"cisco2501"}</definedName>
    <definedName name="wrn.cisco2501." localSheetId="19" hidden="1">{"Profit",#N/A,FALSE,"cisco2501";"Capital",#N/A,FALSE,"cisco2501"}</definedName>
    <definedName name="wrn.cisco2501." localSheetId="17" hidden="1">{"Profit",#N/A,FALSE,"cisco2501";"Capital",#N/A,FALSE,"cisco2501"}</definedName>
    <definedName name="wrn.cisco2501." localSheetId="16" hidden="1">{"Profit",#N/A,FALSE,"cisco2501";"Capital",#N/A,FALSE,"cisco2501"}</definedName>
    <definedName name="wrn.cisco2501." localSheetId="0" hidden="1">{"Profit",#N/A,FALSE,"cisco2501";"Capital",#N/A,FALSE,"cisco2501"}</definedName>
    <definedName name="wrn.cisco2501." hidden="1">{"Profit",#N/A,FALSE,"cisco2501";"Capital",#N/A,FALSE,"cisco2501"}</definedName>
    <definedName name="wrn.cisco2501a." localSheetId="7" hidden="1">{"Profit",#N/A,FALSE,"Cisco2501a";"Capital",#N/A,FALSE,"Cisco2501a"}</definedName>
    <definedName name="wrn.cisco2501a." localSheetId="19" hidden="1">{"Profit",#N/A,FALSE,"Cisco2501a";"Capital",#N/A,FALSE,"Cisco2501a"}</definedName>
    <definedName name="wrn.cisco2501a." localSheetId="17" hidden="1">{"Profit",#N/A,FALSE,"Cisco2501a";"Capital",#N/A,FALSE,"Cisco2501a"}</definedName>
    <definedName name="wrn.cisco2501a." localSheetId="16" hidden="1">{"Profit",#N/A,FALSE,"Cisco2501a";"Capital",#N/A,FALSE,"Cisco2501a"}</definedName>
    <definedName name="wrn.cisco2501a." localSheetId="0" hidden="1">{"Profit",#N/A,FALSE,"Cisco2501a";"Capital",#N/A,FALSE,"Cisco2501a"}</definedName>
    <definedName name="wrn.cisco2501a." hidden="1">{"Profit",#N/A,FALSE,"Cisco2501a";"Capital",#N/A,FALSE,"Cisco2501a"}</definedName>
    <definedName name="wrn.cisco2514." localSheetId="7" hidden="1">{"Profit",#N/A,FALSE,"Cisco2514";"Capital",#N/A,FALSE,"Cisco2514"}</definedName>
    <definedName name="wrn.cisco2514." localSheetId="19" hidden="1">{"Profit",#N/A,FALSE,"Cisco2514";"Capital",#N/A,FALSE,"Cisco2514"}</definedName>
    <definedName name="wrn.cisco2514." localSheetId="17" hidden="1">{"Profit",#N/A,FALSE,"Cisco2514";"Capital",#N/A,FALSE,"Cisco2514"}</definedName>
    <definedName name="wrn.cisco2514." localSheetId="16" hidden="1">{"Profit",#N/A,FALSE,"Cisco2514";"Capital",#N/A,FALSE,"Cisco2514"}</definedName>
    <definedName name="wrn.cisco2514." localSheetId="0" hidden="1">{"Profit",#N/A,FALSE,"Cisco2514";"Capital",#N/A,FALSE,"Cisco2514"}</definedName>
    <definedName name="wrn.cisco2514." hidden="1">{"Profit",#N/A,FALSE,"Cisco2514";"Capital",#N/A,FALSE,"Cisco2514"}</definedName>
    <definedName name="wrn.cisco4000." localSheetId="7" hidden="1">{"Profit",#N/A,FALSE,"4500(12)";"Capital",#N/A,FALSE,"4500(12)";"Profit",#N/A,FALSE,"Cisco4000";"Capital",#N/A,FALSE,"Cisco4000"}</definedName>
    <definedName name="wrn.cisco4000." localSheetId="19" hidden="1">{"Profit",#N/A,FALSE,"4500(12)";"Capital",#N/A,FALSE,"4500(12)";"Profit",#N/A,FALSE,"Cisco4000";"Capital",#N/A,FALSE,"Cisco4000"}</definedName>
    <definedName name="wrn.cisco4000." localSheetId="17" hidden="1">{"Profit",#N/A,FALSE,"4500(12)";"Capital",#N/A,FALSE,"4500(12)";"Profit",#N/A,FALSE,"Cisco4000";"Capital",#N/A,FALSE,"Cisco4000"}</definedName>
    <definedName name="wrn.cisco4000." localSheetId="16" hidden="1">{"Profit",#N/A,FALSE,"4500(12)";"Capital",#N/A,FALSE,"4500(12)";"Profit",#N/A,FALSE,"Cisco4000";"Capital",#N/A,FALSE,"Cisco4000"}</definedName>
    <definedName name="wrn.cisco4000." localSheetId="0" hidden="1">{"Profit",#N/A,FALSE,"4500(12)";"Capital",#N/A,FALSE,"4500(12)";"Profit",#N/A,FALSE,"Cisco4000";"Capital",#N/A,FALSE,"Cisco4000"}</definedName>
    <definedName name="wrn.cisco4000." hidden="1">{"Profit",#N/A,FALSE,"4500(12)";"Capital",#N/A,FALSE,"4500(12)";"Profit",#N/A,FALSE,"Cisco4000";"Capital",#N/A,FALSE,"Cisco4000"}</definedName>
    <definedName name="wrn.cisco4500." localSheetId="7" hidden="1">{"Profit",#N/A,FALSE,"Cisco4500";"Capital",#N/A,FALSE,"Cisco4500"}</definedName>
    <definedName name="wrn.cisco4500." localSheetId="19" hidden="1">{"Profit",#N/A,FALSE,"Cisco4500";"Capital",#N/A,FALSE,"Cisco4500"}</definedName>
    <definedName name="wrn.cisco4500." localSheetId="17" hidden="1">{"Profit",#N/A,FALSE,"Cisco4500";"Capital",#N/A,FALSE,"Cisco4500"}</definedName>
    <definedName name="wrn.cisco4500." localSheetId="16" hidden="1">{"Profit",#N/A,FALSE,"Cisco4500";"Capital",#N/A,FALSE,"Cisco4500"}</definedName>
    <definedName name="wrn.cisco4500." localSheetId="0" hidden="1">{"Profit",#N/A,FALSE,"Cisco4500";"Capital",#N/A,FALSE,"Cisco4500"}</definedName>
    <definedName name="wrn.cisco4500." hidden="1">{"Profit",#N/A,FALSE,"Cisco4500";"Capital",#N/A,FALSE,"Cisco4500"}</definedName>
    <definedName name="wrn.Cisco4500p." localSheetId="7" hidden="1">{"Profit",#N/A,FALSE,"Cisco 4500p";"Capital",#N/A,FALSE,"Cisco 4500p"}</definedName>
    <definedName name="wrn.Cisco4500p." localSheetId="19" hidden="1">{"Profit",#N/A,FALSE,"Cisco 4500p";"Capital",#N/A,FALSE,"Cisco 4500p"}</definedName>
    <definedName name="wrn.Cisco4500p." localSheetId="17" hidden="1">{"Profit",#N/A,FALSE,"Cisco 4500p";"Capital",#N/A,FALSE,"Cisco 4500p"}</definedName>
    <definedName name="wrn.Cisco4500p." localSheetId="16" hidden="1">{"Profit",#N/A,FALSE,"Cisco 4500p";"Capital",#N/A,FALSE,"Cisco 4500p"}</definedName>
    <definedName name="wrn.Cisco4500p." localSheetId="0" hidden="1">{"Profit",#N/A,FALSE,"Cisco 4500p";"Capital",#N/A,FALSE,"Cisco 4500p"}</definedName>
    <definedName name="wrn.Cisco4500p." hidden="1">{"Profit",#N/A,FALSE,"Cisco 4500p";"Capital",#N/A,FALSE,"Cisco 4500p"}</definedName>
    <definedName name="wrn.cisco7000a." localSheetId="7" hidden="1">{"Profit",#N/A,FALSE,"Cisco7000a";"Capital",#N/A,FALSE,"Cisco7000a"}</definedName>
    <definedName name="wrn.cisco7000a." localSheetId="19" hidden="1">{"Profit",#N/A,FALSE,"Cisco7000a";"Capital",#N/A,FALSE,"Cisco7000a"}</definedName>
    <definedName name="wrn.cisco7000a." localSheetId="17" hidden="1">{"Profit",#N/A,FALSE,"Cisco7000a";"Capital",#N/A,FALSE,"Cisco7000a"}</definedName>
    <definedName name="wrn.cisco7000a." localSheetId="16" hidden="1">{"Profit",#N/A,FALSE,"Cisco7000a";"Capital",#N/A,FALSE,"Cisco7000a"}</definedName>
    <definedName name="wrn.cisco7000a." localSheetId="0" hidden="1">{"Profit",#N/A,FALSE,"Cisco7000a";"Capital",#N/A,FALSE,"Cisco7000a"}</definedName>
    <definedName name="wrn.cisco7000a." hidden="1">{"Profit",#N/A,FALSE,"Cisco7000a";"Capital",#N/A,FALSE,"Cisco7000a"}</definedName>
    <definedName name="wrn.CiscoAGS." localSheetId="7" hidden="1">{"Profit",#N/A,FALSE,"ciscoags+";"Capital",#N/A,FALSE,"ciscoags+"}</definedName>
    <definedName name="wrn.CiscoAGS." localSheetId="19" hidden="1">{"Profit",#N/A,FALSE,"ciscoags+";"Capital",#N/A,FALSE,"ciscoags+"}</definedName>
    <definedName name="wrn.CiscoAGS." localSheetId="17" hidden="1">{"Profit",#N/A,FALSE,"ciscoags+";"Capital",#N/A,FALSE,"ciscoags+"}</definedName>
    <definedName name="wrn.CiscoAGS." localSheetId="16" hidden="1">{"Profit",#N/A,FALSE,"ciscoags+";"Capital",#N/A,FALSE,"ciscoags+"}</definedName>
    <definedName name="wrn.CiscoAGS." localSheetId="0" hidden="1">{"Profit",#N/A,FALSE,"ciscoags+";"Capital",#N/A,FALSE,"ciscoags+"}</definedName>
    <definedName name="wrn.CiscoAGS." hidden="1">{"Profit",#N/A,FALSE,"ciscoags+";"Capital",#N/A,FALSE,"ciscoags+"}</definedName>
    <definedName name="wrn.CMGREY2." localSheetId="7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wrn.CMGREY2." localSheetId="0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wrn.CMGREY2.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wrn.COAT_BYB." localSheetId="7" hidden="1">{#N/A,#N/A,FALSE,"CC_1AC";#N/A,#N/A,FALSE,"CC_1EM";#N/A,#N/A,FALSE,"CC1_11AC";#N/A,#N/A,FALSE,"RCC_CM1";#N/A,#N/A,FALSE,"CC_3C1S";#N/A,#N/A,FALSE,"CC_3MA";#N/A,#N/A,FALSE,"CC3_TTM";#N/A,#N/A,FALSE,"CC3_C2S1";#N/A,#N/A,FALSE,"CC3_C2S2";#N/A,#N/A,FALSE,"RCC_CM3";#N/A,#N/A,FALSE,"CC_CC1";#N/A,#N/A,FALSE,"CC_CC2";#N/A,#N/A,FALSE,"CC_KL";#N/A,#N/A,FALSE,"CC_DB2";#N/A,#N/A,FALSE,"CC_WBB1";#N/A,#N/A,FALSE,"CC_WBB2";#N/A,#N/A,FALSE,"CC_WBBTK";#N/A,#N/A,FALSE,"RCC_PM5";#N/A,#N/A,FALSE,"CC_PRE";#N/A,#N/A,FALSE,"CC_PRE1";#N/A,#N/A,FALSE,"CC_PRE2";#N/A,#N/A,FALSE,"CC_SPE";#N/A,#N/A,FALSE,"CC6_OT";#N/A,#N/A,FALSE,"RCC_PM6";#N/A,#N/A,FALSE,"CC7_C1S";#N/A,#N/A,FALSE,"CC7_TTM";#N/A,#N/A,FALSE,"CC7_C2S1";#N/A,#N/A,FALSE,"CC7_C2S";#N/A,#N/A,FALSE,"CC7_MAT";#N/A,#N/A,FALSE,"CC7_IA";#N/A,#N/A,FALSE,"CC7_WW";#N/A,#N/A,FALSE,"CC7_OT";#N/A,#N/A,FALSE,"RCC_PM7"}</definedName>
    <definedName name="wrn.COAT_BYB." hidden="1">{#N/A,#N/A,FALSE,"CC_1AC";#N/A,#N/A,FALSE,"CC_1EM";#N/A,#N/A,FALSE,"CC1_11AC";#N/A,#N/A,FALSE,"RCC_CM1";#N/A,#N/A,FALSE,"CC_3C1S";#N/A,#N/A,FALSE,"CC_3MA";#N/A,#N/A,FALSE,"CC3_TTM";#N/A,#N/A,FALSE,"CC3_C2S1";#N/A,#N/A,FALSE,"CC3_C2S2";#N/A,#N/A,FALSE,"RCC_CM3";#N/A,#N/A,FALSE,"CC_CC1";#N/A,#N/A,FALSE,"CC_CC2";#N/A,#N/A,FALSE,"CC_KL";#N/A,#N/A,FALSE,"CC_DB2";#N/A,#N/A,FALSE,"CC_WBB1";#N/A,#N/A,FALSE,"CC_WBB2";#N/A,#N/A,FALSE,"CC_WBBTK";#N/A,#N/A,FALSE,"RCC_PM5";#N/A,#N/A,FALSE,"CC_PRE";#N/A,#N/A,FALSE,"CC_PRE1";#N/A,#N/A,FALSE,"CC_PRE2";#N/A,#N/A,FALSE,"CC_SPE";#N/A,#N/A,FALSE,"CC6_OT";#N/A,#N/A,FALSE,"RCC_PM6";#N/A,#N/A,FALSE,"CC7_C1S";#N/A,#N/A,FALSE,"CC7_TTM";#N/A,#N/A,FALSE,"CC7_C2S1";#N/A,#N/A,FALSE,"CC7_C2S";#N/A,#N/A,FALSE,"CC7_MAT";#N/A,#N/A,FALSE,"CC7_IA";#N/A,#N/A,FALSE,"CC7_WW";#N/A,#N/A,FALSE,"CC7_OT";#N/A,#N/A,FALSE,"RCC_PM7"}</definedName>
    <definedName name="wrn.compco." localSheetId="7" hidden="1">{"mult96",#N/A,FALSE,"PETCOMP";"est96",#N/A,FALSE,"PETCOMP";"mult95",#N/A,FALSE,"PETCOMP";"est95",#N/A,FALSE,"PETCOMP";"multltm",#N/A,FALSE,"PETCOMP";"resultltm",#N/A,FALSE,"PETCOMP"}</definedName>
    <definedName name="wrn.compco." localSheetId="19" hidden="1">{"mult96",#N/A,FALSE,"PETCOMP";"est96",#N/A,FALSE,"PETCOMP";"mult95",#N/A,FALSE,"PETCOMP";"est95",#N/A,FALSE,"PETCOMP";"multltm",#N/A,FALSE,"PETCOMP";"resultltm",#N/A,FALSE,"PETCOMP"}</definedName>
    <definedName name="wrn.compco." localSheetId="17" hidden="1">{"mult96",#N/A,FALSE,"PETCOMP";"est96",#N/A,FALSE,"PETCOMP";"mult95",#N/A,FALSE,"PETCOMP";"est95",#N/A,FALSE,"PETCOMP";"multltm",#N/A,FALSE,"PETCOMP";"resultltm",#N/A,FALSE,"PETCOMP"}</definedName>
    <definedName name="wrn.compco." localSheetId="16" hidden="1">{"mult96",#N/A,FALSE,"PETCOMP";"est96",#N/A,FALSE,"PETCOMP";"mult95",#N/A,FALSE,"PETCOMP";"est95",#N/A,FALSE,"PETCOMP";"multltm",#N/A,FALSE,"PETCOMP";"resultltm",#N/A,FALSE,"PETCOMP"}</definedName>
    <definedName name="wrn.compco." localSheetId="0" hidden="1">{"mult96",#N/A,FALSE,"PETCOMP";"est96",#N/A,FALSE,"PETCOMP";"mult95",#N/A,FALSE,"PETCOMP";"est95",#N/A,FALSE,"PETCOMP";"multltm",#N/A,FALSE,"PETCOMP";"resultltm",#N/A,FALSE,"PETCOMP"}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" localSheetId="7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ng." localSheetId="7" hidden="1">{#N/A,#N/A,FALSE,"Sheet1"}</definedName>
    <definedName name="wrn.cong." hidden="1">{#N/A,#N/A,FALSE,"Sheet1"}</definedName>
    <definedName name="wrn.COST._.REPORT." localSheetId="7" hidden="1">{#N/A,#N/A,FALSE,"ACVPM_12";#N/A,#N/A,FALSE,"ACCON_12";#N/A,#N/A,FALSE,"VARI_12"}</definedName>
    <definedName name="wrn.COST._.REPORT." hidden="1">{#N/A,#N/A,FALSE,"ACVPM_12";#N/A,#N/A,FALSE,"ACCON_12";#N/A,#N/A,FALSE,"VARI_12"}</definedName>
    <definedName name="wrn.CustomPrice." localSheetId="7" hidden="1">{"PLCustom",#N/A,FALSE,"P&amp;L summary"}</definedName>
    <definedName name="wrn.CustomPrice." localSheetId="19" hidden="1">{"PLCustom",#N/A,FALSE,"P&amp;L summary"}</definedName>
    <definedName name="wrn.CustomPrice." localSheetId="17" hidden="1">{"PLCustom",#N/A,FALSE,"P&amp;L summary"}</definedName>
    <definedName name="wrn.CustomPrice." localSheetId="16" hidden="1">{"PLCustom",#N/A,FALSE,"P&amp;L summary"}</definedName>
    <definedName name="wrn.CustomPrice." localSheetId="0" hidden="1">{"PLCustom",#N/A,FALSE,"P&amp;L summary"}</definedName>
    <definedName name="wrn.CustomPrice." hidden="1">{"PLCustom",#N/A,FALSE,"P&amp;L summary"}</definedName>
    <definedName name="wrn.CVP." localSheetId="7" hidden="1">{#N/A,#N/A,FALSE,"Vic. Total"}</definedName>
    <definedName name="wrn.CVP." hidden="1">{#N/A,#N/A,FALSE,"Vic. Total"}</definedName>
    <definedName name="wrn.DCF." localSheetId="7" hidden="1">{"DCF1",#N/A,FALSE,"SIERRA DCF";"MATRIX1",#N/A,FALSE,"SIERRA DCF"}</definedName>
    <definedName name="wrn.DCF." localSheetId="19" hidden="1">{"DCF1",#N/A,FALSE,"SIERRA DCF";"MATRIX1",#N/A,FALSE,"SIERRA DCF"}</definedName>
    <definedName name="wrn.DCF." localSheetId="17" hidden="1">{"DCF1",#N/A,FALSE,"SIERRA DCF";"MATRIX1",#N/A,FALSE,"SIERRA DCF"}</definedName>
    <definedName name="wrn.DCF." localSheetId="16" hidden="1">{"DCF1",#N/A,FALSE,"SIERRA DCF";"MATRIX1",#N/A,FALSE,"SIERRA DCF"}</definedName>
    <definedName name="wrn.DCF." localSheetId="0" hidden="1">{"DCF1",#N/A,FALSE,"SIERRA DCF";"MATRIX1",#N/A,FALSE,"SIERRA DCF"}</definedName>
    <definedName name="wrn.DCF." hidden="1">{"DCF1",#N/A,FALSE,"SIERRA DCF";"MATRIX1",#N/A,FALSE,"SIERRA DCF"}</definedName>
    <definedName name="wrn.DCF._.III._.Report." localSheetId="7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localSheetId="7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1" localSheetId="7" hidden="1">{"mgmt forecast",#N/A,FALSE,"Mgmt Forecast";"dcf table",#N/A,FALSE,"Mgmt Forecast";"sensitivity",#N/A,FALSE,"Mgmt Forecast";"table inputs",#N/A,FALSE,"Mgmt Forecast";"calculations",#N/A,FALSE,"Mgmt Forecast"}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localSheetId="7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localSheetId="7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2" localSheetId="7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localSheetId="7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_Terminal_Value_qchm." localSheetId="7" hidden="1">{"qchm_dcf",#N/A,FALSE,"QCHMDCF2";"qchm_terminal",#N/A,FALSE,"QCHMDCF2"}</definedName>
    <definedName name="wrn.DCF_Terminal_Value_qchm." localSheetId="19" hidden="1">{"qchm_dcf",#N/A,FALSE,"QCHMDCF2";"qchm_terminal",#N/A,FALSE,"QCHMDCF2"}</definedName>
    <definedName name="wrn.DCF_Terminal_Value_qchm." localSheetId="17" hidden="1">{"qchm_dcf",#N/A,FALSE,"QCHMDCF2";"qchm_terminal",#N/A,FALSE,"QCHMDCF2"}</definedName>
    <definedName name="wrn.DCF_Terminal_Value_qchm." localSheetId="16" hidden="1">{"qchm_dcf",#N/A,FALSE,"QCHMDCF2";"qchm_terminal",#N/A,FALSE,"QCHMDCF2"}</definedName>
    <definedName name="wrn.DCF_Terminal_Value_qchm." localSheetId="0" hidden="1">{"qchm_dcf",#N/A,FALSE,"QCHMDCF2";"qchm_terminal",#N/A,FALSE,"QCHMDCF2"}</definedName>
    <definedName name="wrn.DCF_Terminal_Value_qchm." hidden="1">{"qchm_dcf",#N/A,FALSE,"QCHMDCF2";"qchm_terminal",#N/A,FALSE,"QCHMDCF2"}</definedName>
    <definedName name="wrn.dep12." localSheetId="7" hidden="1">{#N/A,#N/A,FALSE,"PM1";#N/A,#N/A,FALSE,"PM2";#N/A,#N/A,FALSE,"PM3";#N/A,#N/A,FALSE,"PM4";#N/A,#N/A,FALSE,"PM5";#N/A,#N/A,FALSE,"PM6";#N/A,#N/A,FALSE,"CM1"}</definedName>
    <definedName name="wrn.dep12." localSheetId="0" hidden="1">{#N/A,#N/A,FALSE,"PM1";#N/A,#N/A,FALSE,"PM2";#N/A,#N/A,FALSE,"PM3";#N/A,#N/A,FALSE,"PM4";#N/A,#N/A,FALSE,"PM5";#N/A,#N/A,FALSE,"PM6";#N/A,#N/A,FALSE,"CM1"}</definedName>
    <definedName name="wrn.dep12." hidden="1">{#N/A,#N/A,FALSE,"PM1";#N/A,#N/A,FALSE,"PM2";#N/A,#N/A,FALSE,"PM3";#N/A,#N/A,FALSE,"PM4";#N/A,#N/A,FALSE,"PM5";#N/A,#N/A,FALSE,"PM6";#N/A,#N/A,FALSE,"CM1"}</definedName>
    <definedName name="wrn.Depn." localSheetId="7" hidden="1">{"Depn",#N/A,TRUE,"Equipt Input"}</definedName>
    <definedName name="wrn.Depn." localSheetId="19" hidden="1">{"Depn",#N/A,TRUE,"Equipt Input"}</definedName>
    <definedName name="wrn.Depn." localSheetId="17" hidden="1">{"Depn",#N/A,TRUE,"Equipt Input"}</definedName>
    <definedName name="wrn.Depn." localSheetId="16" hidden="1">{"Depn",#N/A,TRUE,"Equipt Input"}</definedName>
    <definedName name="wrn.Depn." localSheetId="0" hidden="1">{"Depn",#N/A,TRUE,"Equipt Input"}</definedName>
    <definedName name="wrn.Depn." hidden="1">{"Depn",#N/A,TRUE,"Equipt Input"}</definedName>
    <definedName name="wrn.Economic._.Value._.Added._.Analysis." localSheetId="7" hidden="1">{"EVA",#N/A,FALSE,"EVA";"WACC",#N/A,FALSE,"WACC"}</definedName>
    <definedName name="wrn.Economic._.Value._.Added._.Analysis." localSheetId="19" hidden="1">{"EVA",#N/A,FALSE,"EVA";"WACC",#N/A,FALSE,"WACC"}</definedName>
    <definedName name="wrn.Economic._.Value._.Added._.Analysis." localSheetId="17" hidden="1">{"EVA",#N/A,FALSE,"EVA";"WACC",#N/A,FALSE,"WACC"}</definedName>
    <definedName name="wrn.Economic._.Value._.Added._.Analysis." localSheetId="16" hidden="1">{"EVA",#N/A,FALSE,"EVA";"WACC",#N/A,FALSE,"WACC"}</definedName>
    <definedName name="wrn.Economic._.Value._.Added._.Analysis." localSheetId="0" hidden="1">{"EVA",#N/A,FALSE,"EVA";"WACC",#N/A,FALSE,"WACC"}</definedName>
    <definedName name="wrn.Economic._.Value._.Added._.Analysis." hidden="1">{"EVA",#N/A,FALSE,"EVA";"WACC",#N/A,FALSE,"WACC"}</definedName>
    <definedName name="wrn.EX_Cover." localSheetId="7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_Cover.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ecutive._.Reports." localSheetId="7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wrn.Executive._.Reports." localSheetId="0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wrn.Executive._.Reports.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wrn.extn_2501." localSheetId="7" hidden="1">{"Profit",#N/A,FALSE,"extn_2501";"Capital",#N/A,FALSE,"extn_2501"}</definedName>
    <definedName name="wrn.extn_2501." localSheetId="19" hidden="1">{"Profit",#N/A,FALSE,"extn_2501";"Capital",#N/A,FALSE,"extn_2501"}</definedName>
    <definedName name="wrn.extn_2501." localSheetId="17" hidden="1">{"Profit",#N/A,FALSE,"extn_2501";"Capital",#N/A,FALSE,"extn_2501"}</definedName>
    <definedName name="wrn.extn_2501." localSheetId="16" hidden="1">{"Profit",#N/A,FALSE,"extn_2501";"Capital",#N/A,FALSE,"extn_2501"}</definedName>
    <definedName name="wrn.extn_2501." localSheetId="0" hidden="1">{"Profit",#N/A,FALSE,"extn_2501";"Capital",#N/A,FALSE,"extn_2501"}</definedName>
    <definedName name="wrn.extn_2501." hidden="1">{"Profit",#N/A,FALSE,"extn_2501";"Capital",#N/A,FALSE,"extn_2501"}</definedName>
    <definedName name="wrn.Financials." localSheetId="7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localSheetId="19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localSheetId="17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localSheetId="16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localSheetId="0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wrn.Financials.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summary." localSheetId="7" hidden="1">{"finsumm",#N/A,FALSE,"Finsumm";"graph",#N/A,FALSE,"Finsumm";"costgraph",#N/A,FALSE,"Finsumm";"costbreakdown",#N/A,FALSE,"Finsumm"}</definedName>
    <definedName name="wrn.finsummary." localSheetId="19" hidden="1">{"finsumm",#N/A,FALSE,"Finsumm";"graph",#N/A,FALSE,"Finsumm";"costgraph",#N/A,FALSE,"Finsumm";"costbreakdown",#N/A,FALSE,"Finsumm"}</definedName>
    <definedName name="wrn.finsummary." localSheetId="17" hidden="1">{"finsumm",#N/A,FALSE,"Finsumm";"graph",#N/A,FALSE,"Finsumm";"costgraph",#N/A,FALSE,"Finsumm";"costbreakdown",#N/A,FALSE,"Finsumm"}</definedName>
    <definedName name="wrn.finsummary." localSheetId="16" hidden="1">{"finsumm",#N/A,FALSE,"Finsumm";"graph",#N/A,FALSE,"Finsumm";"costgraph",#N/A,FALSE,"Finsumm";"costbreakdown",#N/A,FALSE,"Finsumm"}</definedName>
    <definedName name="wrn.finsummary." localSheetId="0" hidden="1">{"finsumm",#N/A,FALSE,"Finsumm";"graph",#N/A,FALSE,"Finsumm";"costgraph",#N/A,FALSE,"Finsumm";"costbreakdown",#N/A,FALSE,"Finsumm"}</definedName>
    <definedName name="wrn.finsummary." hidden="1">{"finsumm",#N/A,FALSE,"Finsumm";"graph",#N/A,FALSE,"Finsumm";"costgraph",#N/A,FALSE,"Finsumm";"costbreakdown",#N/A,FALSE,"Finsumm"}</definedName>
    <definedName name="wrn.FIX." localSheetId="7" hidden="1">{#N/A,#N/A,FALSE,"TL";#N/A,#N/A,FALSE,"KK";#N/A,#N/A,FALSE,"TS";#N/A,#N/A,FALSE,"KW";#N/A,#N/A,FALSE,"LP";#N/A,#N/A,FALSE,"DC"}</definedName>
    <definedName name="wrn.FIX." localSheetId="0" hidden="1">{#N/A,#N/A,FALSE,"TL";#N/A,#N/A,FALSE,"KK";#N/A,#N/A,FALSE,"TS";#N/A,#N/A,FALSE,"KW";#N/A,#N/A,FALSE,"LP";#N/A,#N/A,FALSE,"DC"}</definedName>
    <definedName name="wrn.FIX." hidden="1">{#N/A,#N/A,FALSE,"TL";#N/A,#N/A,FALSE,"KK";#N/A,#N/A,FALSE,"TS";#N/A,#N/A,FALSE,"KW";#N/A,#N/A,FALSE,"LP";#N/A,#N/A,FALSE,"DC"}</definedName>
    <definedName name="wrn.FIXED._.ASSETS._.REGISTER." localSheetId="7" hidden="1">{#N/A,#N/A,FALSE,"F.E-register";#N/A,#N/A,FALSE,"MV-register";#N/A,#N/A,FALSE,"Off.Eq-Resister";#N/A,#N/A,FALSE,"Off.F&amp;F.resister";#N/A,#N/A,FALSE,"CPT-resister";#N/A,#N/A,FALSE,"H Equip-resister"}</definedName>
    <definedName name="wrn.FIXED._.ASSETS._.REGISTER." hidden="1">{#N/A,#N/A,FALSE,"F.E-register";#N/A,#N/A,FALSE,"MV-register";#N/A,#N/A,FALSE,"Off.Eq-Resister";#N/A,#N/A,FALSE,"Off.F&amp;F.resister";#N/A,#N/A,FALSE,"CPT-resister";#N/A,#N/A,FALSE,"H Equip-resister"}</definedName>
    <definedName name="wrn.full." localSheetId="7" hidden="1">{#N/A,#N/A,FALSE,"Cover";#N/A,#N/A,FALSE,"Pres ";#N/A,#N/A,FALSE,"Scope";#N/A,#N/A,FALSE,"Summary";#N/A,#N/A,FALSE,"Summary (2)";#N/A,#N/A,FALSE,"Control (In)";#N/A,#N/A,FALSE,"Financials (In)";#N/A,#N/A,FALSE,"Returns"}</definedName>
    <definedName name="wrn.full." hidden="1">{#N/A,#N/A,FALSE,"Cover";#N/A,#N/A,FALSE,"Pres ";#N/A,#N/A,FALSE,"Scope";#N/A,#N/A,FALSE,"Summary";#N/A,#N/A,FALSE,"Summary (2)";#N/A,#N/A,FALSE,"Control (In)";#N/A,#N/A,FALSE,"Financials (In)";#N/A,#N/A,FALSE,"Returns"}</definedName>
    <definedName name="wrn.Full._.model." localSheetId="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SET._.EXCL._.CF." localSheetId="7" hidden="1">{"Profit vs budget",#N/A,FALSE,"P&amp;L";"Profit Trend",#N/A,FALSE,"P&amp;L";#N/A,#N/A,FALSE,"Stat"}</definedName>
    <definedName name="wrn.FULL._.SET._.EXCL._.CF." hidden="1">{"Profit vs budget",#N/A,FALSE,"P&amp;L";"Profit Trend",#N/A,FALSE,"P&amp;L";#N/A,#N/A,FALSE,"Stat"}</definedName>
    <definedName name="wrn.Full._.without._.data." localSheetId="7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19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17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16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0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report." localSheetId="7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fullreport.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fullreport._1" localSheetId="7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fullreport._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FURDEPART2." localSheetId="7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FURDEPART2." localSheetId="0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GB._.Planning._.To._.Win._.96." localSheetId="7" hidden="1">{#N/A,#N/A,TRUE,"HDD Business Plan";#N/A,#N/A,TRUE,"Planning To Win";#N/A,#N/A,TRUE,"Financial Performance";#N/A,#N/A,TRUE,"Income Statement Quarterly";#N/A,#N/A,TRUE,"Balance Sheet ";#N/A,#N/A,TRUE,"Cash Flow Quarterly";#N/A,#N/A,TRUE,"Costs of Organisation - Quarter"}</definedName>
    <definedName name="wrn.GB._.Planning._.To._.Win._.96." hidden="1">{#N/A,#N/A,TRUE,"HDD Business Plan";#N/A,#N/A,TRUE,"Planning To Win";#N/A,#N/A,TRUE,"Financial Performance";#N/A,#N/A,TRUE,"Income Statement Quarterly";#N/A,#N/A,TRUE,"Balance Sheet ";#N/A,#N/A,TRUE,"Cash Flow Quarterly";#N/A,#N/A,TRUE,"Costs of Organisation - Quarter"}</definedName>
    <definedName name="wrn.Grup" localSheetId="7" hidden="1">{"fleisch",#N/A,FALSE,"WG HK";"food",#N/A,FALSE,"WG HK";"hartwaren",#N/A,FALSE,"WG HK";"weichwaren",#N/A,FALSE,"WG HK"}</definedName>
    <definedName name="wrn.Grup" hidden="1">{"fleisch",#N/A,FALSE,"WG HK";"food",#N/A,FALSE,"WG HK";"hartwaren",#N/A,FALSE,"WG HK";"weichwaren",#N/A,FALSE,"WG HK"}</definedName>
    <definedName name="wrn.HDD._.Business._.Plan." localSheetId="7" hidden="1">{#N/A,#N/A,TRUE,"HDD Business Plan";#N/A,#N/A,TRUE,"Financial Summary";#N/A,#N/A,TRUE,"Sales";#N/A,#N/A,TRUE,"Sales prices";#N/A,#N/A,TRUE,"Prototyping &amp; Tooling";#N/A,#N/A,TRUE,"Product dev plan";#N/A,#N/A,TRUE,"Variable costs";#N/A,#N/A,TRUE,"Direct production costs";#N/A,#N/A,TRUE,"Indirect production costs ";#N/A,#N/A,TRUE,"Development costs";#N/A,#N/A,TRUE,"BU management costs";#N/A,#N/A,TRUE,"Profit &amp; Loss account HDD";#N/A,#N/A,TRUE,"Profit &amp; Loss account 1.8""";#N/A,#N/A,TRUE,"Profit &amp; Loss account 2.5""";#N/A,#N/A,TRUE,"Profit &amp; Loss account 3.5"" ";#N/A,#N/A,TRUE,"Balance sheet";#N/A,#N/A,TRUE,"Cash flow";#N/A,#N/A,TRUE,"Purchased goods";#N/A,#N/A,TRUE,"Investments";#N/A,#N/A,TRUE,"Production Facilities";#N/A,#N/A,TRUE,"Graphs";#N/A,#N/A,TRUE,"Quotations";#N/A,#N/A,TRUE,"Graphs quotation"}</definedName>
    <definedName name="wrn.HDD._.Business._.Plan." hidden="1">{#N/A,#N/A,TRUE,"HDD Business Plan";#N/A,#N/A,TRUE,"Financial Summary";#N/A,#N/A,TRUE,"Sales";#N/A,#N/A,TRUE,"Sales prices";#N/A,#N/A,TRUE,"Prototyping &amp; Tooling";#N/A,#N/A,TRUE,"Product dev plan";#N/A,#N/A,TRUE,"Variable costs";#N/A,#N/A,TRUE,"Direct production costs";#N/A,#N/A,TRUE,"Indirect production costs ";#N/A,#N/A,TRUE,"Development costs";#N/A,#N/A,TRUE,"BU management costs";#N/A,#N/A,TRUE,"Profit &amp; Loss account HDD";#N/A,#N/A,TRUE,"Profit &amp; Loss account 1.8""";#N/A,#N/A,TRUE,"Profit &amp; Loss account 2.5""";#N/A,#N/A,TRUE,"Profit &amp; Loss account 3.5"" ";#N/A,#N/A,TRUE,"Balance sheet";#N/A,#N/A,TRUE,"Cash flow";#N/A,#N/A,TRUE,"Purchased goods";#N/A,#N/A,TRUE,"Investments";#N/A,#N/A,TRUE,"Production Facilities";#N/A,#N/A,TRUE,"Graphs";#N/A,#N/A,TRUE,"Quotations";#N/A,#N/A,TRUE,"Graphs quotation"}</definedName>
    <definedName name="wrn.het." localSheetId="7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19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17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16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0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ilight1." localSheetId="7" hidden="1">{"hilight1",#N/A,FALSE,"HILIGHT1"}</definedName>
    <definedName name="wrn.hilight1." localSheetId="0" hidden="1">{"hilight1",#N/A,FALSE,"HILIGHT1"}</definedName>
    <definedName name="wrn.hilight1." hidden="1">{"hilight1",#N/A,FALSE,"HILIGHT1"}</definedName>
    <definedName name="wrn.hilight2." localSheetId="7" hidden="1">{"hilight2",#N/A,FALSE,"HILIGHT2"}</definedName>
    <definedName name="wrn.hilight2." localSheetId="0" hidden="1">{"hilight2",#N/A,FALSE,"HILIGHT2"}</definedName>
    <definedName name="wrn.hilight2." hidden="1">{"hilight2",#N/A,FALSE,"HILIGHT2"}</definedName>
    <definedName name="wrn.hilight3." localSheetId="7" hidden="1">{"hilight3",#N/A,FALSE,"HILIGHT3"}</definedName>
    <definedName name="wrn.hilight3." localSheetId="0" hidden="1">{"hilight3",#N/A,FALSE,"HILIGHT3"}</definedName>
    <definedName name="wrn.hilight3." hidden="1">{"hilight3",#N/A,FALSE,"HILIGHT3"}</definedName>
    <definedName name="wrn.iIMPRESSION._.DOC.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1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1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1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1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1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1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ncome." localSheetId="7" hidden="1">{"income",#N/A,FALSE,"INCOME"}</definedName>
    <definedName name="wrn.income." localSheetId="0" hidden="1">{"income",#N/A,FALSE,"INCOME"}</definedName>
    <definedName name="wrn.income." hidden="1">{"income",#N/A,FALSE,"INCOME"}</definedName>
    <definedName name="wrn.index." localSheetId="7" hidden="1">{"index",#N/A,FALSE,"INDEX"}</definedName>
    <definedName name="wrn.index." localSheetId="0" hidden="1">{"index",#N/A,FALSE,"INDEX"}</definedName>
    <definedName name="wrn.index." hidden="1">{"index",#N/A,FALSE,"INDEX"}</definedName>
    <definedName name="wrn.Inputs." localSheetId="7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localSheetId="19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localSheetId="17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localSheetId="16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localSheetId="0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v._.budget." localSheetId="7" hidden="1">{"invbud-1",#N/A,FALSE,"A";"invbud-1CW",#N/A,FALSE,"A";"Desinvesteringen",#N/A,FALSE,"C"}</definedName>
    <definedName name="wrn.inv._.budget." hidden="1">{"invbud-1",#N/A,FALSE,"A";"invbud-1CW",#N/A,FALSE,"A";"Desinvesteringen",#N/A,FALSE,"C"}</definedName>
    <definedName name="wrn.Inventory._.Reporting." localSheetId="7" hidden="1">{#N/A,#N/A,FALSE,"Inventory Summary";#N/A,#N/A,FALSE,"Pathlight Stock ";#N/A,#N/A,FALSE,"Vicom Stock ";#N/A,#N/A,FALSE,"Purchases "}</definedName>
    <definedName name="wrn.Inventory._.Reporting." hidden="1">{#N/A,#N/A,FALSE,"Inventory Summary";#N/A,#N/A,FALSE,"Pathlight Stock ";#N/A,#N/A,FALSE,"Vicom Stock ";#N/A,#N/A,FALSE,"Purchases "}</definedName>
    <definedName name="wrn.Jury." localSheetId="7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wrn.Jury." localSheetId="0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wrn.Jury.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wrn.KWG._.Plant." localSheetId="7" hidden="1">{"KWG Current month TB. &amp; B / T",#N/A,FALSE,"DOMESTIC &amp; EXPORT_KWG";"KWG YTD TB. &amp; B / T",#N/A,FALSE,"DOMESTIC &amp; EXPORT_KWG"}</definedName>
    <definedName name="wrn.KWG._.Plant." localSheetId="0" hidden="1">{"KWG Current month TB. &amp; B / T",#N/A,FALSE,"DOMESTIC &amp; EXPORT_KWG";"KWG YTD TB. &amp; B / T",#N/A,FALSE,"DOMESTIC &amp; EXPORT_KWG"}</definedName>
    <definedName name="wrn.KWG._.Plant." hidden="1">{"KWG Current month TB. &amp; B / T",#N/A,FALSE,"DOMESTIC &amp; EXPORT_KWG";"KWG YTD TB. &amp; B / T",#N/A,FALSE,"DOMESTIC &amp; EXPORT_KWG"}</definedName>
    <definedName name="wrn.list" localSheetId="7" hidden="1">{"weichwaren",#N/A,FALSE,"Liste 1";"hartwaren",#N/A,FALSE,"Liste 1";"food",#N/A,FALSE,"Liste 1";"fleisch",#N/A,FALSE,"Liste 1"}</definedName>
    <definedName name="wrn.list" hidden="1">{"weichwaren",#N/A,FALSE,"Liste 1";"hartwaren",#N/A,FALSE,"Liste 1";"food",#N/A,FALSE,"Liste 1";"fleisch",#N/A,FALSE,"Liste 1"}</definedName>
    <definedName name="wrn.LISTE." localSheetId="7" hidden="1">{"weichwaren",#N/A,FALSE,"Liste 1";"hartwaren",#N/A,FALSE,"Liste 1";"food",#N/A,FALSE,"Liste 1";"fleisch",#N/A,FALSE,"Liste 1"}</definedName>
    <definedName name="wrn.LISTE." hidden="1">{"weichwaren",#N/A,FALSE,"Liste 1";"hartwaren",#N/A,FALSE,"Liste 1";"food",#N/A,FALSE,"Liste 1";"fleisch",#N/A,FALSE,"Liste 1"}</definedName>
    <definedName name="wrn.MONTH._.YTD." localSheetId="7" hidden="1">{"month_a",#N/A,FALSE,"ACTUALS";"ytd_a",#N/A,FALSE,"ACTUALS"}</definedName>
    <definedName name="wrn.MONTH._.YTD." localSheetId="19" hidden="1">{"month_a",#N/A,FALSE,"ACTUALS";"ytd_a",#N/A,FALSE,"ACTUALS"}</definedName>
    <definedName name="wrn.MONTH._.YTD." localSheetId="17" hidden="1">{"month_a",#N/A,FALSE,"ACTUALS";"ytd_a",#N/A,FALSE,"ACTUALS"}</definedName>
    <definedName name="wrn.MONTH._.YTD." localSheetId="16" hidden="1">{"month_a",#N/A,FALSE,"ACTUALS";"ytd_a",#N/A,FALSE,"ACTUALS"}</definedName>
    <definedName name="wrn.MONTH._.YTD." localSheetId="0" hidden="1">{"month_a",#N/A,FALSE,"ACTUALS";"ytd_a",#N/A,FALSE,"ACTUALS"}</definedName>
    <definedName name="wrn.MONTH._.YTD." hidden="1">{"month_a",#N/A,FALSE,"ACTUALS";"ytd_a",#N/A,FALSE,"ACTUALS"}</definedName>
    <definedName name="wrn.MONTHLY.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_.Statement." localSheetId="7" hidden="1">{#N/A,#N/A,FALSE,"Tabelle2";#N/A,#N/A,FALSE,"Tabelle1"}</definedName>
    <definedName name="wrn.Monthly._.Statement." localSheetId="19" hidden="1">{#N/A,#N/A,FALSE,"Tabelle2";#N/A,#N/A,FALSE,"Tabelle1"}</definedName>
    <definedName name="wrn.Monthly._.Statement." localSheetId="17" hidden="1">{#N/A,#N/A,FALSE,"Tabelle2";#N/A,#N/A,FALSE,"Tabelle1"}</definedName>
    <definedName name="wrn.Monthly._.Statement." localSheetId="16" hidden="1">{#N/A,#N/A,FALSE,"Tabelle2";#N/A,#N/A,FALSE,"Tabelle1"}</definedName>
    <definedName name="wrn.Monthly._.Statement." localSheetId="0" hidden="1">{#N/A,#N/A,FALSE,"Tabelle2";#N/A,#N/A,FALSE,"Tabelle1"}</definedName>
    <definedName name="wrn.Monthly._.Statement." hidden="1">{#N/A,#N/A,FALSE,"Tabelle2";#N/A,#N/A,FALSE,"Tabelle1"}</definedName>
    <definedName name="wrn.mortassetplan." localSheetId="7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mortassetplan.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mortassetplan._1" localSheetId="7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mortassetplan._1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MPLTC." localSheetId="7" hidden="1">{#N/A,#N/A,FALSE,"Sheet1"}</definedName>
    <definedName name="wrn.MPLTC." hidden="1">{#N/A,#N/A,FALSE,"Sheet1"}</definedName>
    <definedName name="wrn.Net._.Sales._.en._.FF_Dec." localSheetId="7" hidden="1">{"FF",#N/A,FALSE,"Dec 96 "}</definedName>
    <definedName name="wrn.Net._.Sales._.en._.FF_Dec." hidden="1">{"FF",#N/A,FALSE,"Dec 96 "}</definedName>
    <definedName name="wrn.Net._.Sales._.en._.FF_janv." localSheetId="7" hidden="1">{"FF",#N/A,FALSE,"Janv 97"}</definedName>
    <definedName name="wrn.Net._.Sales._.en._.FF_janv." hidden="1">{"FF",#N/A,FALSE,"Janv 97"}</definedName>
    <definedName name="wrn.Net._.Sales._.en._.USD_Dec." localSheetId="7" hidden="1">{"USD",#N/A,FALSE,"Dec 96 "}</definedName>
    <definedName name="wrn.Net._.Sales._.en._.USD_Dec." hidden="1">{"USD",#N/A,FALSE,"Dec 96 "}</definedName>
    <definedName name="wrn.Net._.Sales._.en._.USD_janv." localSheetId="7" hidden="1">{"USD",#N/A,FALSE,"Janv 97"}</definedName>
    <definedName name="wrn.Net._.Sales._.en._.USD_janv." hidden="1">{"USD",#N/A,FALSE,"Janv 97"}</definedName>
    <definedName name="wrn.NonPay." localSheetId="7" hidden="1">{"ResourceNonPay",#N/A,FALSE,"pay_non pay input";"CapMaint",#N/A,FALSE,"Equipt Input";"CurrEqptProfile",#N/A,FALSE,"Equipt Input";"Curr Eqpt Mtce",#N/A,FALSE,"Equipt Input";"Miscellaneous",#N/A,FALSE,"Misc."}</definedName>
    <definedName name="wrn.NonPay." localSheetId="19" hidden="1">{"ResourceNonPay",#N/A,FALSE,"pay_non pay input";"CapMaint",#N/A,FALSE,"Equipt Input";"CurrEqptProfile",#N/A,FALSE,"Equipt Input";"Curr Eqpt Mtce",#N/A,FALSE,"Equipt Input";"Miscellaneous",#N/A,FALSE,"Misc."}</definedName>
    <definedName name="wrn.NonPay." localSheetId="17" hidden="1">{"ResourceNonPay",#N/A,FALSE,"pay_non pay input";"CapMaint",#N/A,FALSE,"Equipt Input";"CurrEqptProfile",#N/A,FALSE,"Equipt Input";"Curr Eqpt Mtce",#N/A,FALSE,"Equipt Input";"Miscellaneous",#N/A,FALSE,"Misc."}</definedName>
    <definedName name="wrn.NonPay." localSheetId="16" hidden="1">{"ResourceNonPay",#N/A,FALSE,"pay_non pay input";"CapMaint",#N/A,FALSE,"Equipt Input";"CurrEqptProfile",#N/A,FALSE,"Equipt Input";"Curr Eqpt Mtce",#N/A,FALSE,"Equipt Input";"Miscellaneous",#N/A,FALSE,"Misc."}</definedName>
    <definedName name="wrn.NonPay." localSheetId="0" hidden="1">{"ResourceNonPay",#N/A,FALSE,"pay_non pay input";"CapMaint",#N/A,FALSE,"Equipt Input";"CurrEqptProfile",#N/A,FALSE,"Equipt Input";"Curr Eqpt Mtce",#N/A,FALSE,"Equipt Input";"Miscellaneous",#N/A,FALSE,"Misc."}</definedName>
    <definedName name="wrn.NonPay." hidden="1">{"ResourceNonPay",#N/A,FALSE,"pay_non pay input";"CapMaint",#N/A,FALSE,"Equipt Input";"CurrEqptProfile",#N/A,FALSE,"Equipt Input";"Curr Eqpt Mtce",#N/A,FALSE,"Equipt Input";"Miscellaneous",#N/A,FALSE,"Misc."}</definedName>
    <definedName name="wrn.Notes." localSheetId="7" hidden="1">{#N/A,#N/A,FALSE,"Assumptions";"Basedata",#N/A,FALSE,"BASEINPUT";"Checklist",#N/A,FALSE,"BASEINPUT"}</definedName>
    <definedName name="wrn.Notes." localSheetId="19" hidden="1">{#N/A,#N/A,FALSE,"Assumptions";"Basedata",#N/A,FALSE,"BASEINPUT";"Checklist",#N/A,FALSE,"BASEINPUT"}</definedName>
    <definedName name="wrn.Notes." localSheetId="17" hidden="1">{#N/A,#N/A,FALSE,"Assumptions";"Basedata",#N/A,FALSE,"BASEINPUT";"Checklist",#N/A,FALSE,"BASEINPUT"}</definedName>
    <definedName name="wrn.Notes." localSheetId="16" hidden="1">{#N/A,#N/A,FALSE,"Assumptions";"Basedata",#N/A,FALSE,"BASEINPUT";"Checklist",#N/A,FALSE,"BASEINPUT"}</definedName>
    <definedName name="wrn.Notes." localSheetId="0" hidden="1">{#N/A,#N/A,FALSE,"Assumptions";"Basedata",#N/A,FALSE,"BASEINPUT";"Checklist",#N/A,FALSE,"BASEINPUT"}</definedName>
    <definedName name="wrn.Notes." hidden="1">{#N/A,#N/A,FALSE,"Assumptions";"Basedata",#N/A,FALSE,"BASEINPUT";"Checklist",#N/A,FALSE,"BASEINPUT"}</definedName>
    <definedName name="wrn.OUTPUT." localSheetId="7" hidden="1">{"DCF","UPSIDE CASE",FALSE,"Sheet1";"DCF","BASE CASE",FALSE,"Sheet1";"DCF","DOWNSIDE CASE",FALSE,"Sheet1"}</definedName>
    <definedName name="wrn.OUTPUT." localSheetId="19" hidden="1">{"DCF","UPSIDE CASE",FALSE,"Sheet1";"DCF","BASE CASE",FALSE,"Sheet1";"DCF","DOWNSIDE CASE",FALSE,"Sheet1"}</definedName>
    <definedName name="wrn.OUTPUT." localSheetId="17" hidden="1">{"DCF","UPSIDE CASE",FALSE,"Sheet1";"DCF","BASE CASE",FALSE,"Sheet1";"DCF","DOWNSIDE CASE",FALSE,"Sheet1"}</definedName>
    <definedName name="wrn.OUTPUT." localSheetId="16" hidden="1">{"DCF","UPSIDE CASE",FALSE,"Sheet1";"DCF","BASE CASE",FALSE,"Sheet1";"DCF","DOWNSIDE CASE",FALSE,"Sheet1"}</definedName>
    <definedName name="wrn.OUTPUT." localSheetId="0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PARTNERSHIP." localSheetId="7" hidden="1">{#N/A,#N/A,FALSE,"BALANCE SHEET";#N/A,#N/A,FALSE,"PL ACCOUNT";#N/A,#N/A,FALSE,"FIXED ASSETS";#N/A,#N/A,FALSE,"HP (V)";#N/A,#N/A,FALSE,"TAX COMP";#N/A,#N/A,FALSE,"W&amp;T";#N/A,#N/A,FALSE,"RECONCILE"}</definedName>
    <definedName name="wrn.PARTNERSHIP." hidden="1">{#N/A,#N/A,FALSE,"BALANCE SHEET";#N/A,#N/A,FALSE,"PL ACCOUNT";#N/A,#N/A,FALSE,"FIXED ASSETS";#N/A,#N/A,FALSE,"HP (V)";#N/A,#N/A,FALSE,"TAX COMP";#N/A,#N/A,FALSE,"W&amp;T";#N/A,#N/A,FALSE,"RECONCILE"}</definedName>
    <definedName name="wrn.phak." localSheetId="7" hidden="1">{#N/A,#N/A,TRUE,"Tæng hîp"}</definedName>
    <definedName name="wrn.phak." localSheetId="19" hidden="1">{#N/A,#N/A,TRUE,"Tæng hîp"}</definedName>
    <definedName name="wrn.phak." localSheetId="17" hidden="1">{#N/A,#N/A,TRUE,"Tæng hîp"}</definedName>
    <definedName name="wrn.phak." localSheetId="16" hidden="1">{#N/A,#N/A,TRUE,"Tæng hîp"}</definedName>
    <definedName name="wrn.phak." localSheetId="0" hidden="1">{#N/A,#N/A,TRUE,"Tæng hîp"}</definedName>
    <definedName name="wrn.phak." hidden="1">{#N/A,#N/A,TRUE,"Tæng hîp"}</definedName>
    <definedName name="wrn.PL." localSheetId="7" hidden="1">{#N/A,#N/A,FALSE,"SPLIT1";#N/A,#N/A,FALSE,"SPLIT2";#N/A,#N/A,FALSE,"TELEX";#N/A,#N/A,FALSE,"TELEX"}</definedName>
    <definedName name="wrn.PL." hidden="1">{#N/A,#N/A,FALSE,"SPLIT1";#N/A,#N/A,FALSE,"SPLIT2";#N/A,#N/A,FALSE,"TELEX";#N/A,#N/A,FALSE,"TELEX"}</definedName>
    <definedName name="wrn.PL._.trend." localSheetId="7" hidden="1">{"Jan-June",#N/A,FALSE,"Sheet4";"Jul-Dec",#N/A,FALSE,"Sheet4"}</definedName>
    <definedName name="wrn.PL._.trend." hidden="1">{"Jan-June",#N/A,FALSE,"Sheet4";"Jul-Dec",#N/A,FALSE,"Sheet4"}</definedName>
    <definedName name="wrn.PMDEPAER2." localSheetId="7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MDEPAER2." localSheetId="0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ce." localSheetId="7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localSheetId="19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localSheetId="17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localSheetId="16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localSheetId="0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nt." localSheetId="7" hidden="1">{#N/A,#N/A,FALSE,"Admin";#N/A,#N/A,FALSE,"Other"}</definedName>
    <definedName name="wrn.print." localSheetId="19" hidden="1">{#N/A,#N/A,FALSE,"Admin";#N/A,#N/A,FALSE,"Other"}</definedName>
    <definedName name="wrn.print." localSheetId="17" hidden="1">{#N/A,#N/A,FALSE,"Admin";#N/A,#N/A,FALSE,"Other"}</definedName>
    <definedName name="wrn.print." localSheetId="16" hidden="1">{#N/A,#N/A,FALSE,"Admin";#N/A,#N/A,FALSE,"Other"}</definedName>
    <definedName name="wrn.print." localSheetId="0" hidden="1">{#N/A,#N/A,FALSE,"Admin";#N/A,#N/A,FALSE,"Other"}</definedName>
    <definedName name="wrn.print." hidden="1">{#N/A,#N/A,FALSE,"Admin";#N/A,#N/A,FALSE,"Other"}</definedName>
    <definedName name="wrn.printout." localSheetId="7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wrn.printout.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wrn.Projection._.en._.FF." localSheetId="7" hidden="1">{"FF",#N/A,FALSE,"Projection"}</definedName>
    <definedName name="wrn.Projection._.en._.FF." hidden="1">{"FF",#N/A,FALSE,"Projection"}</definedName>
    <definedName name="wrn.QAPU." localSheetId="7" hidden="1">{#N/A,#N/A,FALSE,"5YRASSPl - consol'd";#N/A,#N/A,FALSE,"5YRASSPl - hotel";#N/A,#N/A,FALSE,"5YRASSPl - excl htl";#N/A,#N/A,FALSE,"VarReport";#N/A,#N/A,FALSE,"Sensitivity";#N/A,#N/A,FALSE,"House View ";#N/A,#N/A,FALSE,"KPI"}</definedName>
    <definedName name="wrn.QAPU." hidden="1">{#N/A,#N/A,FALSE,"5YRASSPl - consol'd";#N/A,#N/A,FALSE,"5YRASSPl - hotel";#N/A,#N/A,FALSE,"5YRASSPl - excl htl";#N/A,#N/A,FALSE,"VarReport";#N/A,#N/A,FALSE,"Sensitivity";#N/A,#N/A,FALSE,"House View ";#N/A,#N/A,FALSE,"KPI"}</definedName>
    <definedName name="wrn.QAPU._1" localSheetId="7" hidden="1">{#N/A,#N/A,FALSE,"5YRASSPl - consol'd";#N/A,#N/A,FALSE,"5YRASSPl - hotel";#N/A,#N/A,FALSE,"5YRASSPl - excl htl";#N/A,#N/A,FALSE,"VarReport";#N/A,#N/A,FALSE,"Sensitivity";#N/A,#N/A,FALSE,"House View ";#N/A,#N/A,FALSE,"KPI"}</definedName>
    <definedName name="wrn.QAPU._1" hidden="1">{#N/A,#N/A,FALSE,"5YRASSPl - consol'd";#N/A,#N/A,FALSE,"5YRASSPl - hotel";#N/A,#N/A,FALSE,"5YRASSPl - excl htl";#N/A,#N/A,FALSE,"VarReport";#N/A,#N/A,FALSE,"Sensitivity";#N/A,#N/A,FALSE,"House View ";#N/A,#N/A,FALSE,"KPI"}</definedName>
    <definedName name="wrn.Rate._.Reports." localSheetId="7" hidden="1">{#N/A,#N/A,FALSE,"Monthly Rate By Activity";#N/A,#N/A,FALSE,"Hourly Rate By Activity";#N/A,#N/A,FALSE,"Monthly Rate By Custom Resource";#N/A,#N/A,FALSE,"Hourly Rate By Custom Resource"}</definedName>
    <definedName name="wrn.Rate._.Reports." localSheetId="0" hidden="1">{#N/A,#N/A,FALSE,"Monthly Rate By Activity";#N/A,#N/A,FALSE,"Hourly Rate By Activity";#N/A,#N/A,FALSE,"Monthly Rate By Custom Resource";#N/A,#N/A,FALSE,"Hourly Rate By Custom Resource"}</definedName>
    <definedName name="wrn.Rate._.Reports." hidden="1">{#N/A,#N/A,FALSE,"Monthly Rate By Activity";#N/A,#N/A,FALSE,"Hourly Rate By Activity";#N/A,#N/A,FALSE,"Monthly Rate By Custom Resource";#N/A,#N/A,FALSE,"Hourly Rate By Custom Resource"}</definedName>
    <definedName name="wrn.Reader." localSheetId="7" hidden="1">{"Reader",#N/A,FALSE,"Summary";"Reader",#N/A,FALSE,"Buildup";"Reader",#N/A,FALSE,"Financials";"Reader",#N/A,FALSE,"Debt &amp; Other"}</definedName>
    <definedName name="wrn.Reader." localSheetId="19" hidden="1">{"Reader",#N/A,FALSE,"Summary";"Reader",#N/A,FALSE,"Buildup";"Reader",#N/A,FALSE,"Financials";"Reader",#N/A,FALSE,"Debt &amp; Other"}</definedName>
    <definedName name="wrn.Reader." localSheetId="17" hidden="1">{"Reader",#N/A,FALSE,"Summary";"Reader",#N/A,FALSE,"Buildup";"Reader",#N/A,FALSE,"Financials";"Reader",#N/A,FALSE,"Debt &amp; Other"}</definedName>
    <definedName name="wrn.Reader." localSheetId="16" hidden="1">{"Reader",#N/A,FALSE,"Summary";"Reader",#N/A,FALSE,"Buildup";"Reader",#N/A,FALSE,"Financials";"Reader",#N/A,FALSE,"Debt &amp; Other"}</definedName>
    <definedName name="wrn.Reader." localSheetId="0" hidden="1">{"Reader",#N/A,FALSE,"Summary";"Reader",#N/A,FALSE,"Buildup";"Reader",#N/A,FALSE,"Financials";"Reader",#N/A,FALSE,"Debt &amp; Other"}</definedName>
    <definedName name="wrn.Reader." hidden="1">{"Reader",#N/A,FALSE,"Summary";"Reader",#N/A,FALSE,"Buildup";"Reader",#N/A,FALSE,"Financials";"Reader",#N/A,FALSE,"Debt &amp; Other"}</definedName>
    <definedName name="wrn.Reisekosten._.und._.Timesheet." localSheetId="7" hidden="1">{#N/A,#N/A,TRUE,"Time";#N/A,#N/A,TRUE,"VER";#N/A,#N/A,TRUE,"K1_R";#N/A,#N/A,TRUE,"K2_R";#N/A,#N/A,TRUE,"K3_R";#N/A,#N/A,TRUE,"K4_R";#N/A,#N/A,TRUE,"K5_R";#N/A,#N/A,TRUE,"K6_R";#N/A,#N/A,TRUE,"K7_R"}</definedName>
    <definedName name="wrn.Reisekosten._.und._.Timesheet." hidden="1">{#N/A,#N/A,TRUE,"Time";#N/A,#N/A,TRUE,"VER";#N/A,#N/A,TRUE,"K1_R";#N/A,#N/A,TRUE,"K2_R";#N/A,#N/A,TRUE,"K3_R";#N/A,#N/A,TRUE,"K4_R";#N/A,#N/A,TRUE,"K5_R";#N/A,#N/A,TRUE,"K6_R";#N/A,#N/A,TRUE,"K7_R"}</definedName>
    <definedName name="wrn.Reisekosten._.und._.Timesheets." localSheetId="7" hidden="1">{#N/A,#N/A,FALSE,"DK1VER";#N/A,#N/A,FALSE,"DK1VER"}</definedName>
    <definedName name="wrn.Reisekosten._.und._.Timesheets." hidden="1">{#N/A,#N/A,FALSE,"DK1VER";#N/A,#N/A,FALSE,"DK1VER"}</definedName>
    <definedName name="wrn.Report." localSheetId="7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19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17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16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_EST." localSheetId="7" hidden="1">{"PRINT_EST",#N/A,FALSE,"ESTMON"}</definedName>
    <definedName name="wrn.REPORT_EST." localSheetId="0" hidden="1">{"PRINT_EST",#N/A,FALSE,"ESTMON"}</definedName>
    <definedName name="wrn.REPORT_EST." hidden="1">{"PRINT_EST",#N/A,FALSE,"ESTMON"}</definedName>
    <definedName name="wrn.rev_sale._.report." localSheetId="7" hidden="1">{"revsale",#N/A,FALSE,"REV-ยุพดี"}</definedName>
    <definedName name="wrn.rev_sale._.report." localSheetId="0" hidden="1">{"revsale",#N/A,FALSE,"REV-ยุพดี"}</definedName>
    <definedName name="wrn.rev_sale._.report." hidden="1">{"revsale",#N/A,FALSE,"REV-ยุพดี"}</definedName>
    <definedName name="wrn.revable." localSheetId="7" hidden="1">{"revable",#N/A,FALSE,"REVABLE"}</definedName>
    <definedName name="wrn.revable." localSheetId="0" hidden="1">{"revable",#N/A,FALSE,"REVABLE"}</definedName>
    <definedName name="wrn.revable." hidden="1">{"revable",#N/A,FALSE,"REVABLE"}</definedName>
    <definedName name="wrn.Rippert." localSheetId="7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ippert." localSheetId="0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ippert.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LDEPART2." localSheetId="7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RLDEPART2." localSheetId="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RPT1." localSheetId="7" hidden="1">{#N/A,#N/A,FALSE,"Sheet1"}</definedName>
    <definedName name="wrn.RPT1." hidden="1">{#N/A,#N/A,FALSE,"Sheet1"}</definedName>
    <definedName name="wrn.RUN1." localSheetId="7" hidden="1">{"PAGE 1",#N/A,FALSE,"หน้า 1,2,3";"PAGE 2",#N/A,FALSE,"หน้า 1,2,3";"PAGE 3",#N/A,FALSE,"หน้า 1,2,3"}</definedName>
    <definedName name="wrn.RUN1." localSheetId="0" hidden="1">{"PAGE 1",#N/A,FALSE,"หน้า 1,2,3";"PAGE 2",#N/A,FALSE,"หน้า 1,2,3";"PAGE 3",#N/A,FALSE,"หน้า 1,2,3"}</definedName>
    <definedName name="wrn.RUN1." hidden="1">{"PAGE 1",#N/A,FALSE,"หน้า 1,2,3";"PAGE 2",#N/A,FALSE,"หน้า 1,2,3";"PAGE 3",#N/A,FALSE,"หน้า 1,2,3"}</definedName>
    <definedName name="wrn.SACTG." localSheetId="7" hidden="1">{"Page 1",#N/A,FALSE,"หน้า 1";"PAGE 2",#N/A,FALSE,"หน้า 2";"PAGE 3",#N/A,FALSE,"หน้า 3";"PAGE4",#N/A,FALSE,"หน้า 4"}</definedName>
    <definedName name="wrn.SACTG." localSheetId="0" hidden="1">{"Page 1",#N/A,FALSE,"หน้า 1";"PAGE 2",#N/A,FALSE,"หน้า 2";"PAGE 3",#N/A,FALSE,"หน้า 3";"PAGE4",#N/A,FALSE,"หน้า 4"}</definedName>
    <definedName name="wrn.SACTG." hidden="1">{"Page 1",#N/A,FALSE,"หน้า 1";"PAGE 2",#N/A,FALSE,"หน้า 2";"PAGE 3",#N/A,FALSE,"หน้า 3";"PAGE4",#N/A,FALSE,"หน้า 4"}</definedName>
    <definedName name="wrn.sales._.report." localSheetId="7" hidden="1">{"sales",#N/A,FALSE,"SALES"}</definedName>
    <definedName name="wrn.sales._.report." localSheetId="0" hidden="1">{"sales",#N/A,FALSE,"SALES"}</definedName>
    <definedName name="wrn.sales._.report." hidden="1">{"sales",#N/A,FALSE,"SALES"}</definedName>
    <definedName name="wrn.SOCIEDAD." localSheetId="7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19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17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1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Q." localSheetId="7" hidden="1">{#N/A,#N/A,FALSE,"soquy"}</definedName>
    <definedName name="wrn.SQ." hidden="1">{#N/A,#N/A,FALSE,"soquy"}</definedName>
    <definedName name="wrn.SSA._.Stock." localSheetId="7" hidden="1">{#N/A,#N/A,FALSE,"SSA Stock"}</definedName>
    <definedName name="wrn.SSA._.Stock." hidden="1">{#N/A,#N/A,FALSE,"SSA Stock"}</definedName>
    <definedName name="wrn.Staffing." localSheetId="7" hidden="1">{#N/A,#N/A,FALSE,"Assessment";#N/A,#N/A,FALSE,"Staffing";#N/A,#N/A,FALSE,"Hires";#N/A,#N/A,FALSE,"Assumptions"}</definedName>
    <definedName name="wrn.Staffing." localSheetId="0" hidden="1">{#N/A,#N/A,FALSE,"Assessment";#N/A,#N/A,FALSE,"Staffing";#N/A,#N/A,FALSE,"Hires";#N/A,#N/A,FALSE,"Assumptions"}</definedName>
    <definedName name="wrn.Staffing." hidden="1">{#N/A,#N/A,FALSE,"Assessment";#N/A,#N/A,FALSE,"Staffing";#N/A,#N/A,FALSE,"Hires";#N/A,#N/A,FALSE,"Assumptions"}</definedName>
    <definedName name="wrn.Staffing._.Inputs." localSheetId="7" hidden="1">{#N/A,#N/A,FALSE,"Overall Staffing Review";#N/A,#N/A,FALSE,"Detailed Resource Mix Review";#N/A,#N/A,FALSE,"Detailed Pyramid Review";#N/A,#N/A,FALSE,"Hours By Activity";#N/A,#N/A,FALSE,"Hours By Custom Resource"}</definedName>
    <definedName name="wrn.Staffing._.Inputs." localSheetId="0" hidden="1">{#N/A,#N/A,FALSE,"Overall Staffing Review";#N/A,#N/A,FALSE,"Detailed Resource Mix Review";#N/A,#N/A,FALSE,"Detailed Pyramid Review";#N/A,#N/A,FALSE,"Hours By Activity";#N/A,#N/A,FALSE,"Hours By Custom Resource"}</definedName>
    <definedName name="wrn.Staffing._.Inputs." hidden="1">{#N/A,#N/A,FALSE,"Overall Staffing Review";#N/A,#N/A,FALSE,"Detailed Resource Mix Review";#N/A,#N/A,FALSE,"Detailed Pyramid Review";#N/A,#N/A,FALSE,"Hours By Activity";#N/A,#N/A,FALSE,"Hours By Custom Resource"}</definedName>
    <definedName name="wrn.Staffing1" localSheetId="7" hidden="1">{#N/A,#N/A,FALSE,"Assessment";#N/A,#N/A,FALSE,"Staffing";#N/A,#N/A,FALSE,"Hires";#N/A,#N/A,FALSE,"Assumptions"}</definedName>
    <definedName name="wrn.Staffing1" localSheetId="0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L." localSheetId="7" hidden="1">{"STL Current month TB. &amp; B / T",#N/A,FALSE,"DOMESTIC &amp; EXPORT_TL&amp;KWG (SAP)";"STL YTD TB. &amp; B / T",#N/A,FALSE,"DOMESTIC &amp; EXPORT_TL&amp;KWG (SAP)"}</definedName>
    <definedName name="wrn.STL." localSheetId="0" hidden="1">{"STL Current month TB. &amp; B / T",#N/A,FALSE,"DOMESTIC &amp; EXPORT_TL&amp;KWG (SAP)";"STL YTD TB. &amp; B / T",#N/A,FALSE,"DOMESTIC &amp; EXPORT_TL&amp;KWG (SAP)"}</definedName>
    <definedName name="wrn.STL." hidden="1">{"STL Current month TB. &amp; B / T",#N/A,FALSE,"DOMESTIC &amp; EXPORT_TL&amp;KWG (SAP)";"STL YTD TB. &amp; B / T",#N/A,FALSE,"DOMESTIC &amp; EXPORT_TL&amp;KWG (SAP)"}</definedName>
    <definedName name="wrn.STL._.all._.FAC." localSheetId="7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wrn.STL._.all._.FAC." localSheetId="0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wrn.STL._.all._.FAC.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wrn.Stundenzettel." localSheetId="7" hidden="1">{#N/A,#N/A,FALSE,"M1";#N/A,#N/A,FALSE,"K7";#N/A,#N/A,FALSE,"K6";#N/A,#N/A,FALSE,"K5";#N/A,#N/A,FALSE,"K4";#N/A,#N/A,FALSE,"K3";#N/A,#N/A,FALSE,"K2";#N/A,#N/A,FALSE,"K1"}</definedName>
    <definedName name="wrn.Stundenzettel." hidden="1">{#N/A,#N/A,FALSE,"M1";#N/A,#N/A,FALSE,"K7";#N/A,#N/A,FALSE,"K6";#N/A,#N/A,FALSE,"K5";#N/A,#N/A,FALSE,"K4";#N/A,#N/A,FALSE,"K3";#N/A,#N/A,FALSE,"K2";#N/A,#N/A,FALSE,"K1"}</definedName>
    <definedName name="wrn.SummaryReport." localSheetId="7" hidden="1">{"Header",#N/A,TRUE,"Summary";"ProjectInfo",#N/A,TRUE,"Total Value"}</definedName>
    <definedName name="wrn.SummaryReport." localSheetId="19" hidden="1">{"Header",#N/A,TRUE,"Summary";"ProjectInfo",#N/A,TRUE,"Total Value"}</definedName>
    <definedName name="wrn.SummaryReport." localSheetId="17" hidden="1">{"Header",#N/A,TRUE,"Summary";"ProjectInfo",#N/A,TRUE,"Total Value"}</definedName>
    <definedName name="wrn.SummaryReport." localSheetId="16" hidden="1">{"Header",#N/A,TRUE,"Summary";"ProjectInfo",#N/A,TRUE,"Total Value"}</definedName>
    <definedName name="wrn.SummaryReport." localSheetId="0" hidden="1">{"Header",#N/A,TRUE,"Summary";"ProjectInfo",#N/A,TRUE,"Total Value"}</definedName>
    <definedName name="wrn.SummaryReport." hidden="1">{"Header",#N/A,TRUE,"Summary";"ProjectInfo",#N/A,TRUE,"Total Value"}</definedName>
    <definedName name="wrn.Supplemental._.Information." localSheetId="7" hidden="1">{#N/A,#N/A,FALSE,"Assumptions";#N/A,#N/A,FALSE,"DNP Expense Summary";#N/A,#N/A,FALSE,"Sensitivity Analysis"}</definedName>
    <definedName name="wrn.Supplemental._.Information." localSheetId="0" hidden="1">{#N/A,#N/A,FALSE,"Assumptions";#N/A,#N/A,FALSE,"DNP Expense Summary";#N/A,#N/A,FALSE,"Sensitivity Analysis"}</definedName>
    <definedName name="wrn.Supplemental._.Information." hidden="1">{#N/A,#N/A,FALSE,"Assumptions";#N/A,#N/A,FALSE,"DNP Expense Summary";#N/A,#N/A,FALSE,"Sensitivity Analysis"}</definedName>
    <definedName name="wrn.switched._.date." localSheetId="7" hidden="1">{#N/A,#N/A,FALSE,"m66";#N/A,#N/A,FALSE,"m66"}</definedName>
    <definedName name="wrn.switched._.date." hidden="1">{#N/A,#N/A,FALSE,"m66";#N/A,#N/A,FALSE,"m66"}</definedName>
    <definedName name="wrn.Synt_dec." localSheetId="7" hidden="1">{"Synthese",#N/A,FALSE,"Dec 96 (2)"}</definedName>
    <definedName name="wrn.Synt_dec." hidden="1">{"Synthese",#N/A,FALSE,"Dec 96 (2)"}</definedName>
    <definedName name="wrn.Synt_janv." localSheetId="7" hidden="1">{"Syn_janv",#N/A,FALSE,"Janv 97"}</definedName>
    <definedName name="wrn.Synt_janv." hidden="1">{"Syn_janv",#N/A,FALSE,"Janv 97"}</definedName>
    <definedName name="wrn.TAG." localSheetId="7" hidden="1">{"TAG1AGMS",#N/A,FALSE,"TAG 1A"}</definedName>
    <definedName name="wrn.TAG." hidden="1">{"TAG1AGMS",#N/A,FALSE,"TAG 1A"}</definedName>
    <definedName name="wrn.Tages" localSheetId="7" hidden="1">{"Tages_D",#N/A,FALSE,"Tagesbericht";"Tages_PL",#N/A,FALSE,"Tagesbericht"}</definedName>
    <definedName name="wrn.Tages" hidden="1">{"Tages_D",#N/A,FALSE,"Tagesbericht";"Tages_PL",#N/A,FALSE,"Tagesbericht"}</definedName>
    <definedName name="wrn.Tagesbericht." localSheetId="7" hidden="1">{"Tages_D",#N/A,FALSE,"Tagesbericht";"Tages_PL",#N/A,FALSE,"Tagesbericht"}</definedName>
    <definedName name="wrn.Tagesbericht." hidden="1">{"Tages_D",#N/A,FALSE,"Tagesbericht";"Tages_PL",#N/A,FALSE,"Tagesbericht"}</definedName>
    <definedName name="wrn.TARGET._.DCF." localSheetId="7" hidden="1">{"targetdcf",#N/A,FALSE,"Merger consequences";"TARGETASSU",#N/A,FALSE,"Merger consequences";"TERMINAL VALUE",#N/A,FALSE,"Merger consequences"}</definedName>
    <definedName name="wrn.TARGET._.DCF." localSheetId="19" hidden="1">{"targetdcf",#N/A,FALSE,"Merger consequences";"TARGETASSU",#N/A,FALSE,"Merger consequences";"TERMINAL VALUE",#N/A,FALSE,"Merger consequences"}</definedName>
    <definedName name="wrn.TARGET._.DCF." localSheetId="17" hidden="1">{"targetdcf",#N/A,FALSE,"Merger consequences";"TARGETASSU",#N/A,FALSE,"Merger consequences";"TERMINAL VALUE",#N/A,FALSE,"Merger consequences"}</definedName>
    <definedName name="wrn.TARGET._.DCF." localSheetId="16" hidden="1">{"targetdcf",#N/A,FALSE,"Merger consequences";"TARGETASSU",#N/A,FALSE,"Merger consequences";"TERMINAL VALUE",#N/A,FALSE,"Merger consequences"}</definedName>
    <definedName name="wrn.TARGET._.DCF." localSheetId="0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t." localSheetId="7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19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17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16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0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X._.COMPUTATION." localSheetId="7" hidden="1">{#N/A,#N/A,FALSE,"TAX COMPUTATION";#N/A,#N/A,FALSE,"TAX SCHEDULE";#N/A,#N/A,FALSE,"ADDITIONS";#N/A,#N/A,FALSE,"W &amp; T"}</definedName>
    <definedName name="wrn.TAX._.COMPUTATION." hidden="1">{#N/A,#N/A,FALSE,"TAX COMPUTATION";#N/A,#N/A,FALSE,"TAX SCHEDULE";#N/A,#N/A,FALSE,"ADDITIONS";#N/A,#N/A,FALSE,"W &amp; T"}</definedName>
    <definedName name="wrn.Teacher." localSheetId="7" hidden="1">{"Teacher",#N/A,FALSE,"Summary";"Teacher",#N/A,FALSE,"Assumptions";"Teacher",#N/A,FALSE,"Buildup";"Teacher",#N/A,FALSE,"Financials";"Teacher",#N/A,FALSE,"Debt &amp; Other"}</definedName>
    <definedName name="wrn.Teacher." localSheetId="19" hidden="1">{"Teacher",#N/A,FALSE,"Summary";"Teacher",#N/A,FALSE,"Assumptions";"Teacher",#N/A,FALSE,"Buildup";"Teacher",#N/A,FALSE,"Financials";"Teacher",#N/A,FALSE,"Debt &amp; Other"}</definedName>
    <definedName name="wrn.Teacher." localSheetId="17" hidden="1">{"Teacher",#N/A,FALSE,"Summary";"Teacher",#N/A,FALSE,"Assumptions";"Teacher",#N/A,FALSE,"Buildup";"Teacher",#N/A,FALSE,"Financials";"Teacher",#N/A,FALSE,"Debt &amp; Other"}</definedName>
    <definedName name="wrn.Teacher." localSheetId="16" hidden="1">{"Teacher",#N/A,FALSE,"Summary";"Teacher",#N/A,FALSE,"Assumptions";"Teacher",#N/A,FALSE,"Buildup";"Teacher",#N/A,FALSE,"Financials";"Teacher",#N/A,FALSE,"Debt &amp; Other"}</definedName>
    <definedName name="wrn.Teacher." localSheetId="0" hidden="1">{"Teacher",#N/A,FALSE,"Summary";"Teacher",#N/A,FALSE,"Assumptions";"Teacher",#N/A,FALSE,"Buildup";"Teacher",#N/A,FALSE,"Financials";"Teacher",#N/A,FALSE,"Debt &amp; Other"}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est." localSheetId="7" hidden="1">{"F3 Presentation",#N/A,FALSE,"F3 ";"F3 detail",#N/A,FALSE,"F3 "}</definedName>
    <definedName name="wrn.test." localSheetId="19" hidden="1">{"F3 Presentation",#N/A,FALSE,"F3 ";"F3 detail",#N/A,FALSE,"F3 "}</definedName>
    <definedName name="wrn.test." localSheetId="17" hidden="1">{"F3 Presentation",#N/A,FALSE,"F3 ";"F3 detail",#N/A,FALSE,"F3 "}</definedName>
    <definedName name="wrn.test." localSheetId="16" hidden="1">{"F3 Presentation",#N/A,FALSE,"F3 ";"F3 detail",#N/A,FALSE,"F3 "}</definedName>
    <definedName name="wrn.test." localSheetId="0" hidden="1">{"F3 Presentation",#N/A,FALSE,"F3 ";"F3 detail",#N/A,FALSE,"F3 "}</definedName>
    <definedName name="wrn.test." hidden="1">{"F3 Presentation",#N/A,FALSE,"F3 ";"F3 detail",#N/A,FALSE,"F3 "}</definedName>
    <definedName name="wrn.test1." localSheetId="7" hidden="1">{#N/A,#N/A,FALSE,"Earn'gs &amp; Val'n";#N/A,#N/A,FALSE,"Interim"}</definedName>
    <definedName name="wrn.test1." hidden="1">{#N/A,#N/A,FALSE,"Earn'gs &amp; Val'n";#N/A,#N/A,FALSE,"Interim"}</definedName>
    <definedName name="wrn.test2." localSheetId="7" hidden="1">{"F3 detail",#N/A,FALSE,"F3 ";"F3 Presentation",#N/A,FALSE,"F3 "}</definedName>
    <definedName name="wrn.test2." localSheetId="19" hidden="1">{"F3 detail",#N/A,FALSE,"F3 ";"F3 Presentation",#N/A,FALSE,"F3 "}</definedName>
    <definedName name="wrn.test2." localSheetId="17" hidden="1">{"F3 detail",#N/A,FALSE,"F3 ";"F3 Presentation",#N/A,FALSE,"F3 "}</definedName>
    <definedName name="wrn.test2." localSheetId="16" hidden="1">{"F3 detail",#N/A,FALSE,"F3 ";"F3 Presentation",#N/A,FALSE,"F3 "}</definedName>
    <definedName name="wrn.test2." localSheetId="0" hidden="1">{"F3 detail",#N/A,FALSE,"F3 ";"F3 Presentation",#N/A,FALSE,"F3 "}</definedName>
    <definedName name="wrn.test2." hidden="1">{"F3 detail",#N/A,FALSE,"F3 ";"F3 Presentation",#N/A,FALSE,"F3 "}</definedName>
    <definedName name="wrn.test3." localSheetId="7" hidden="1">{"F3 detail",#N/A,FALSE,"F1";"F3 Presentation",#N/A,FALSE,"F3 "}</definedName>
    <definedName name="wrn.test3." localSheetId="19" hidden="1">{"F3 detail",#N/A,FALSE,"F1";"F3 Presentation",#N/A,FALSE,"F3 "}</definedName>
    <definedName name="wrn.test3." localSheetId="17" hidden="1">{"F3 detail",#N/A,FALSE,"F1";"F3 Presentation",#N/A,FALSE,"F3 "}</definedName>
    <definedName name="wrn.test3." localSheetId="16" hidden="1">{"F3 detail",#N/A,FALSE,"F1";"F3 Presentation",#N/A,FALSE,"F3 "}</definedName>
    <definedName name="wrn.test3." localSheetId="0" hidden="1">{"F3 detail",#N/A,FALSE,"F1";"F3 Presentation",#N/A,FALSE,"F3 "}</definedName>
    <definedName name="wrn.test3." hidden="1">{"F3 detail",#N/A,FALSE,"F1";"F3 Presentation",#N/A,FALSE,"F3 "}</definedName>
    <definedName name="wrn.thu." localSheetId="7" hidden="1">{#N/A,#N/A,FALSE,"Chung"}</definedName>
    <definedName name="wrn.thu." hidden="1">{#N/A,#N/A,FALSE,"Chung"}</definedName>
    <definedName name="wrn.TL._.Plant." localSheetId="7" hidden="1">{"TL Current month TB. &amp; B / T",#N/A,FALSE,"DOMESTIC &amp; EXPORT_TL";"TL YTD TB. &amp; B / T",#N/A,FALSE,"DOMESTIC &amp; EXPORT_TL"}</definedName>
    <definedName name="wrn.TL._.Plant." localSheetId="0" hidden="1">{"TL Current month TB. &amp; B / T",#N/A,FALSE,"DOMESTIC &amp; EXPORT_TL";"TL YTD TB. &amp; B / T",#N/A,FALSE,"DOMESTIC &amp; EXPORT_TL"}</definedName>
    <definedName name="wrn.TL._.Plant." hidden="1">{"TL Current month TB. &amp; B / T",#N/A,FALSE,"DOMESTIC &amp; EXPORT_TL";"TL YTD TB. &amp; B / T",#N/A,FALSE,"DOMESTIC &amp; EXPORT_TL"}</definedName>
    <definedName name="wrn.Total.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.view._.of._.shipped._.products." localSheetId="7" hidden="1">{#N/A,#N/A,FALSE,"Container details"}</definedName>
    <definedName name="wrn.Total._.view._.of._.shipped._.products." hidden="1">{#N/A,#N/A,FALSE,"Container details"}</definedName>
    <definedName name="wrn.Total.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1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1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3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ut." localSheetId="7" hidden="1">{#N/A,#N/A,FALSE,"I_S";#N/A,#N/A,FALSE,"B_S";#N/A,#N/A,FALSE,"F_F"}</definedName>
    <definedName name="wrn.tout." hidden="1">{#N/A,#N/A,FALSE,"I_S";#N/A,#N/A,FALSE,"B_S";#N/A,#N/A,FALSE,"F_F"}</definedName>
    <definedName name="wrn.tout._1" localSheetId="7" hidden="1">{#N/A,#N/A,FALSE,"I_S";#N/A,#N/A,FALSE,"B_S";#N/A,#N/A,FALSE,"F_F"}</definedName>
    <definedName name="wrn.tout._1" hidden="1">{#N/A,#N/A,FALSE,"I_S";#N/A,#N/A,FALSE,"B_S";#N/A,#N/A,FALSE,"F_F"}</definedName>
    <definedName name="wrn.tout._1_1" localSheetId="7" hidden="1">{#N/A,#N/A,FALSE,"I_S";#N/A,#N/A,FALSE,"B_S";#N/A,#N/A,FALSE,"F_F"}</definedName>
    <definedName name="wrn.tout._1_1" hidden="1">{#N/A,#N/A,FALSE,"I_S";#N/A,#N/A,FALSE,"B_S";#N/A,#N/A,FALSE,"F_F"}</definedName>
    <definedName name="wrn.tout._1_2" localSheetId="7" hidden="1">{#N/A,#N/A,FALSE,"I_S";#N/A,#N/A,FALSE,"B_S";#N/A,#N/A,FALSE,"F_F"}</definedName>
    <definedName name="wrn.tout._1_2" hidden="1">{#N/A,#N/A,FALSE,"I_S";#N/A,#N/A,FALSE,"B_S";#N/A,#N/A,FALSE,"F_F"}</definedName>
    <definedName name="wrn.tout._2" localSheetId="7" hidden="1">{#N/A,#N/A,FALSE,"I_S";#N/A,#N/A,FALSE,"B_S";#N/A,#N/A,FALSE,"F_F"}</definedName>
    <definedName name="wrn.tout._2" hidden="1">{#N/A,#N/A,FALSE,"I_S";#N/A,#N/A,FALSE,"B_S";#N/A,#N/A,FALSE,"F_F"}</definedName>
    <definedName name="wrn.tout._3" localSheetId="7" hidden="1">{#N/A,#N/A,FALSE,"I_S";#N/A,#N/A,FALSE,"B_S";#N/A,#N/A,FALSE,"F_F"}</definedName>
    <definedName name="wrn.tout._3" hidden="1">{#N/A,#N/A,FALSE,"I_S";#N/A,#N/A,FALSE,"B_S";#N/A,#N/A,FALSE,"F_F"}</definedName>
    <definedName name="wrn.tuan." localSheetId="7" hidden="1">{#N/A,#N/A,FALSE,"LEDGERSUMARY"}</definedName>
    <definedName name="wrn.tuan." hidden="1">{#N/A,#N/A,FALSE,"LEDGERSUMARY"}</definedName>
    <definedName name="wrn.TUIVARINCE." localSheetId="7" hidden="1">{"AMT",#N/A,FALSE,"DW";"PER",#N/A,FALSE,"DW";"AMT",#N/A,FALSE,"WR";"PER",#N/A,FALSE,"WR";"AMT",#N/A,FALSE,"WT";"PER",#N/A,FALSE,"WT";"FG",#N/A,FALSE,"PB";"PER",#N/A,FALSE,"PB";"AMT",#N/A,FALSE,"PK";"PER",#N/A,FALSE,"PK"}</definedName>
    <definedName name="wrn.TUIVARINCE." hidden="1">{"AMT",#N/A,FALSE,"DW";"PER",#N/A,FALSE,"DW";"AMT",#N/A,FALSE,"WR";"PER",#N/A,FALSE,"WR";"AMT",#N/A,FALSE,"WT";"PER",#N/A,FALSE,"WT";"FG",#N/A,FALSE,"PB";"PER",#N/A,FALSE,"PB";"AMT",#N/A,FALSE,"PK";"PER",#N/A,FALSE,"PK"}</definedName>
    <definedName name="wrn.Validation._.Report." localSheetId="7" hidden="1">{#N/A,#N/A,FALSE,"Capacity";#N/A,#N/A,FALSE,"TAAdjmts";#N/A,#N/A,FALSE,"MatlBal";#N/A,#N/A,FALSE,"YldRatio";#N/A,#N/A,FALSE,"EEICalc";#N/A,#N/A,FALSE,"YIRCalc";#N/A,#N/A,FALSE,"Prodn";#N/A,#N/A,FALSE,"OtherProducts";#N/A,#N/A,FALSE,"Quality";#N/A,#N/A,FALSE,"EnergyCheck";#N/A,#N/A,FALSE,"EnergyCost";#N/A,#N/A,FALSE,"Personnel";#N/A,#N/A,FALSE,"Pricing";#N/A,#N/A,FALSE,"MiscCalcs";#N/A,#N/A,FALSE,"OPEX";#N/A,#N/A,FALSE,"Margin";#N/A,#N/A,FALSE,"ReplVal"}</definedName>
    <definedName name="wrn.Validation._.Report." localSheetId="0" hidden="1">{#N/A,#N/A,FALSE,"Capacity";#N/A,#N/A,FALSE,"TAAdjmts";#N/A,#N/A,FALSE,"MatlBal";#N/A,#N/A,FALSE,"YldRatio";#N/A,#N/A,FALSE,"EEICalc";#N/A,#N/A,FALSE,"YIRCalc";#N/A,#N/A,FALSE,"Prodn";#N/A,#N/A,FALSE,"OtherProducts";#N/A,#N/A,FALSE,"Quality";#N/A,#N/A,FALSE,"EnergyCheck";#N/A,#N/A,FALSE,"EnergyCost";#N/A,#N/A,FALSE,"Personnel";#N/A,#N/A,FALSE,"Pricing";#N/A,#N/A,FALSE,"MiscCalcs";#N/A,#N/A,FALSE,"OPEX";#N/A,#N/A,FALSE,"Margin";#N/A,#N/A,FALSE,"ReplVal"}</definedName>
    <definedName name="wrn.Validation._.Report." hidden="1">{#N/A,#N/A,FALSE,"Capacity";#N/A,#N/A,FALSE,"TAAdjmts";#N/A,#N/A,FALSE,"MatlBal";#N/A,#N/A,FALSE,"YldRatio";#N/A,#N/A,FALSE,"EEICalc";#N/A,#N/A,FALSE,"YIRCalc";#N/A,#N/A,FALSE,"Prodn";#N/A,#N/A,FALSE,"OtherProducts";#N/A,#N/A,FALSE,"Quality";#N/A,#N/A,FALSE,"EnergyCheck";#N/A,#N/A,FALSE,"EnergyCost";#N/A,#N/A,FALSE,"Personnel";#N/A,#N/A,FALSE,"Pricing";#N/A,#N/A,FALSE,"MiscCalcs";#N/A,#N/A,FALSE,"OPEX";#N/A,#N/A,FALSE,"Margin";#N/A,#N/A,FALSE,"ReplVal"}</definedName>
    <definedName name="wrn.VCB." localSheetId="7" hidden="1">{#N/A,#N/A,FALSE,"SPLIT1";#N/A,#N/A,FALSE,"SPLIT2";#N/A,#N/A,FALSE,"TELEX";#N/A,#N/A,FALSE,"TELEX";#N/A,#N/A,FALSE,"VCB";#N/A,#N/A,FALSE,"VCB"}</definedName>
    <definedName name="wrn.VCB." hidden="1">{#N/A,#N/A,FALSE,"SPLIT1";#N/A,#N/A,FALSE,"SPLIT2";#N/A,#N/A,FALSE,"TELEX";#N/A,#N/A,FALSE,"TELEX";#N/A,#N/A,FALSE,"VCB";#N/A,#N/A,FALSE,"VCB"}</definedName>
    <definedName name="wrn.vd." localSheetId="7" hidden="1">{#N/A,#N/A,TRUE,"BT M200 da 10x20"}</definedName>
    <definedName name="wrn.vd." localSheetId="19" hidden="1">{#N/A,#N/A,TRUE,"BT M200 da 10x20"}</definedName>
    <definedName name="wrn.vd." localSheetId="17" hidden="1">{#N/A,#N/A,TRUE,"BT M200 da 10x20"}</definedName>
    <definedName name="wrn.vd." localSheetId="16" hidden="1">{#N/A,#N/A,TRUE,"BT M200 da 10x20"}</definedName>
    <definedName name="wrn.vd." localSheetId="0" hidden="1">{#N/A,#N/A,TRUE,"BT M200 da 10x20"}</definedName>
    <definedName name="wrn.vd." hidden="1">{#N/A,#N/A,TRUE,"BT M200 da 10x20"}</definedName>
    <definedName name="wrn.WeeklyReport." localSheetId="7" hidden="1">{#N/A,#N/A,FALSE,"Week 2002";#N/A,#N/A,FALSE,"YTD 2002";#N/A,#N/A,FALSE,"Quarterly Trend(Q3)"}</definedName>
    <definedName name="wrn.WeeklyReport." hidden="1">{#N/A,#N/A,FALSE,"Week 2002";#N/A,#N/A,FALSE,"YTD 2002";#N/A,#N/A,FALSE,"Quarterly Trend(Q3)"}</definedName>
    <definedName name="wrn.WGR" localSheetId="7" hidden="1">{"fleisch",#N/A,FALSE,"WG HK";"food",#N/A,FALSE,"WG HK";"hartwaren",#N/A,FALSE,"WG HK";"weichwaren",#N/A,FALSE,"WG HK"}</definedName>
    <definedName name="wrn.WGR" hidden="1">{"fleisch",#N/A,FALSE,"WG HK";"food",#N/A,FALSE,"WG HK";"hartwaren",#N/A,FALSE,"WG HK";"weichwaren",#N/A,FALSE,"WG HK"}</definedName>
    <definedName name="wrn.WGRUPPEN." localSheetId="7" hidden="1">{"fleisch",#N/A,FALSE,"WG HK";"food",#N/A,FALSE,"WG HK";"hartwaren",#N/A,FALSE,"WG HK";"weichwaren",#N/A,FALSE,"WG HK"}</definedName>
    <definedName name="wrn.WGRUPPEN." hidden="1">{"fleisch",#N/A,FALSE,"WG HK";"food",#N/A,FALSE,"WG HK";"hartwaren",#N/A,FALSE,"WG HK";"weichwaren",#N/A,FALSE,"WG HK"}</definedName>
    <definedName name="wrn.Working._.Capital." localSheetId="7" hidden="1">{#N/A,#N/A,FALSE,"Gesamt";#N/A,#N/A,FALSE,"Ree KG";#N/A,#N/A,FALSE,"Ree Inter";#N/A,#N/A,FALSE,"BTM";#N/A,#N/A,FALSE,"GmbH";#N/A,#N/A,FALSE,"Sonstige"}</definedName>
    <definedName name="wrn.Working._.Capital." hidden="1">{#N/A,#N/A,FALSE,"Gesamt";#N/A,#N/A,FALSE,"Ree KG";#N/A,#N/A,FALSE,"Ree Inter";#N/A,#N/A,FALSE,"BTM";#N/A,#N/A,FALSE,"GmbH";#N/A,#N/A,FALSE,"Sonstige"}</definedName>
    <definedName name="wrn.Working._.Capital._1" localSheetId="7" hidden="1">{#N/A,#N/A,FALSE,"Gesamt";#N/A,#N/A,FALSE,"Ree KG";#N/A,#N/A,FALSE,"Ree Inter";#N/A,#N/A,FALSE,"BTM";#N/A,#N/A,FALSE,"GmbH";#N/A,#N/A,FALSE,"Sonstige"}</definedName>
    <definedName name="wrn.Working._.Capital._1" hidden="1">{#N/A,#N/A,FALSE,"Gesamt";#N/A,#N/A,FALSE,"Ree KG";#N/A,#N/A,FALSE,"Ree Inter";#N/A,#N/A,FALSE,"BTM";#N/A,#N/A,FALSE,"GmbH";#N/A,#N/A,FALSE,"Sonstige"}</definedName>
    <definedName name="wrn.Working._.Capital._1_1" localSheetId="7" hidden="1">{#N/A,#N/A,FALSE,"Gesamt";#N/A,#N/A,FALSE,"Ree KG";#N/A,#N/A,FALSE,"Ree Inter";#N/A,#N/A,FALSE,"BTM";#N/A,#N/A,FALSE,"GmbH";#N/A,#N/A,FALSE,"Sonstige"}</definedName>
    <definedName name="wrn.Working._.Capital._1_1" hidden="1">{#N/A,#N/A,FALSE,"Gesamt";#N/A,#N/A,FALSE,"Ree KG";#N/A,#N/A,FALSE,"Ree Inter";#N/A,#N/A,FALSE,"BTM";#N/A,#N/A,FALSE,"GmbH";#N/A,#N/A,FALSE,"Sonstige"}</definedName>
    <definedName name="wrn.Working._.Capital._1_2" localSheetId="7" hidden="1">{#N/A,#N/A,FALSE,"Gesamt";#N/A,#N/A,FALSE,"Ree KG";#N/A,#N/A,FALSE,"Ree Inter";#N/A,#N/A,FALSE,"BTM";#N/A,#N/A,FALSE,"GmbH";#N/A,#N/A,FALSE,"Sonstige"}</definedName>
    <definedName name="wrn.Working._.Capital._1_2" hidden="1">{#N/A,#N/A,FALSE,"Gesamt";#N/A,#N/A,FALSE,"Ree KG";#N/A,#N/A,FALSE,"Ree Inter";#N/A,#N/A,FALSE,"BTM";#N/A,#N/A,FALSE,"GmbH";#N/A,#N/A,FALSE,"Sonstige"}</definedName>
    <definedName name="wrn.Working._.Capital._2" localSheetId="7" hidden="1">{#N/A,#N/A,FALSE,"Gesamt";#N/A,#N/A,FALSE,"Ree KG";#N/A,#N/A,FALSE,"Ree Inter";#N/A,#N/A,FALSE,"BTM";#N/A,#N/A,FALSE,"GmbH";#N/A,#N/A,FALSE,"Sonstige"}</definedName>
    <definedName name="wrn.Working._.Capital._2" hidden="1">{#N/A,#N/A,FALSE,"Gesamt";#N/A,#N/A,FALSE,"Ree KG";#N/A,#N/A,FALSE,"Ree Inter";#N/A,#N/A,FALSE,"BTM";#N/A,#N/A,FALSE,"GmbH";#N/A,#N/A,FALSE,"Sonstige"}</definedName>
    <definedName name="wrn.Working._.Capital._3" localSheetId="7" hidden="1">{#N/A,#N/A,FALSE,"Gesamt";#N/A,#N/A,FALSE,"Ree KG";#N/A,#N/A,FALSE,"Ree Inter";#N/A,#N/A,FALSE,"BTM";#N/A,#N/A,FALSE,"GmbH";#N/A,#N/A,FALSE,"Sonstige"}</definedName>
    <definedName name="wrn.Working._.Capital._3" hidden="1">{#N/A,#N/A,FALSE,"Gesamt";#N/A,#N/A,FALSE,"Ree KG";#N/A,#N/A,FALSE,"Ree Inter";#N/A,#N/A,FALSE,"BTM";#N/A,#N/A,FALSE,"GmbH";#N/A,#N/A,FALSE,"Sonstige"}</definedName>
    <definedName name="wrn.건물기초." localSheetId="7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견적." localSheetId="7" hidden="1">{#N/A,#N/A,FALSE,"Sheet1";#N/A,#N/A,FALSE,"Sheet2";#N/A,#N/A,FALSE,"TAB96-1"}</definedName>
    <definedName name="wrn.견적." hidden="1">{#N/A,#N/A,FALSE,"Sheet1";#N/A,#N/A,FALSE,"Sheet2";#N/A,#N/A,FALSE,"TAB96-1"}</definedName>
    <definedName name="wrn1.dcf." localSheetId="7" hidden="1">{"mgmt forecast",#N/A,FALSE,"Mgmt Forecast";"dcf table",#N/A,FALSE,"Mgmt Forecast";"sensitivity",#N/A,FALSE,"Mgmt Forecast";"table inputs",#N/A,FALSE,"Mgmt Forecast";"calculations",#N/A,FALSE,"Mgmt Forecast"}</definedName>
    <definedName name="wrn1.dcf." hidden="1">{"mgmt forecast",#N/A,FALSE,"Mgmt Forecast";"dcf table",#N/A,FALSE,"Mgmt Forecast";"sensitivity",#N/A,FALSE,"Mgmt Forecast";"table inputs",#N/A,FALSE,"Mgmt Forecast";"calculations",#N/A,FALSE,"Mgmt Forecast"}</definedName>
    <definedName name="wrn1.dcf._1" localSheetId="7" hidden="1">{"mgmt forecast",#N/A,FALSE,"Mgmt Forecast";"dcf table",#N/A,FALSE,"Mgmt Forecast";"sensitivity",#N/A,FALSE,"Mgmt Forecast";"table inputs",#N/A,FALSE,"Mgmt Forecast";"calculations",#N/A,FALSE,"Mgmt Forecast"}</definedName>
    <definedName name="wrn1.dcf._1" hidden="1">{"mgmt forecast",#N/A,FALSE,"Mgmt Forecast";"dcf table",#N/A,FALSE,"Mgmt Forecast";"sensitivity",#N/A,FALSE,"Mgmt Forecast";"table inputs",#N/A,FALSE,"Mgmt Forecast";"calculations",#N/A,FALSE,"Mgmt Forecast"}</definedName>
    <definedName name="wrn1.dcf._1_1" localSheetId="7" hidden="1">{"mgmt forecast",#N/A,FALSE,"Mgmt Forecast";"dcf table",#N/A,FALSE,"Mgmt Forecast";"sensitivity",#N/A,FALSE,"Mgmt Forecast";"table inputs",#N/A,FALSE,"Mgmt Forecast";"calculations",#N/A,FALSE,"Mgmt Forecast"}</definedName>
    <definedName name="wrn1.dcf._1_1" hidden="1">{"mgmt forecast",#N/A,FALSE,"Mgmt Forecast";"dcf table",#N/A,FALSE,"Mgmt Forecast";"sensitivity",#N/A,FALSE,"Mgmt Forecast";"table inputs",#N/A,FALSE,"Mgmt Forecast";"calculations",#N/A,FALSE,"Mgmt Forecast"}</definedName>
    <definedName name="wrn1.dcf._1_2" localSheetId="7" hidden="1">{"mgmt forecast",#N/A,FALSE,"Mgmt Forecast";"dcf table",#N/A,FALSE,"Mgmt Forecast";"sensitivity",#N/A,FALSE,"Mgmt Forecast";"table inputs",#N/A,FALSE,"Mgmt Forecast";"calculations",#N/A,FALSE,"Mgmt Forecast"}</definedName>
    <definedName name="wrn1.dcf._1_2" hidden="1">{"mgmt forecast",#N/A,FALSE,"Mgmt Forecast";"dcf table",#N/A,FALSE,"Mgmt Forecast";"sensitivity",#N/A,FALSE,"Mgmt Forecast";"table inputs",#N/A,FALSE,"Mgmt Forecast";"calculations",#N/A,FALSE,"Mgmt Forecast"}</definedName>
    <definedName name="wrn1.dcf._2" localSheetId="7" hidden="1">{"mgmt forecast",#N/A,FALSE,"Mgmt Forecast";"dcf table",#N/A,FALSE,"Mgmt Forecast";"sensitivity",#N/A,FALSE,"Mgmt Forecast";"table inputs",#N/A,FALSE,"Mgmt Forecast";"calculations",#N/A,FALSE,"Mgmt Forecast"}</definedName>
    <definedName name="wrn1.dcf._2" hidden="1">{"mgmt forecast",#N/A,FALSE,"Mgmt Forecast";"dcf table",#N/A,FALSE,"Mgmt Forecast";"sensitivity",#N/A,FALSE,"Mgmt Forecast";"table inputs",#N/A,FALSE,"Mgmt Forecast";"calculations",#N/A,FALSE,"Mgmt Forecast"}</definedName>
    <definedName name="wrn1.dcf._3" localSheetId="7" hidden="1">{"mgmt forecast",#N/A,FALSE,"Mgmt Forecast";"dcf table",#N/A,FALSE,"Mgmt Forecast";"sensitivity",#N/A,FALSE,"Mgmt Forecast";"table inputs",#N/A,FALSE,"Mgmt Forecast";"calculations",#N/A,FALSE,"Mgmt Forecast"}</definedName>
    <definedName name="wrn1.dcf._3" hidden="1">{"mgmt forecast",#N/A,FALSE,"Mgmt Forecast";"dcf table",#N/A,FALSE,"Mgmt Forecast";"sensitivity",#N/A,FALSE,"Mgmt Forecast";"table inputs",#N/A,FALSE,"Mgmt Forecast";"calculations",#N/A,FALSE,"Mgmt Forecast"}</definedName>
    <definedName name="WRN2.NONPAY" localSheetId="7" hidden="1">{"ResourceNonPay",#N/A,FALSE,"pay_non pay input";"CapMaint",#N/A,FALSE,"Equipt Input";"CurrEqptProfile",#N/A,FALSE,"Equipt Input";"Curr Eqpt Mtce",#N/A,FALSE,"Equipt Input";"Miscellaneous",#N/A,FALSE,"Misc."}</definedName>
    <definedName name="WRN2.NONPAY" localSheetId="19" hidden="1">{"ResourceNonPay",#N/A,FALSE,"pay_non pay input";"CapMaint",#N/A,FALSE,"Equipt Input";"CurrEqptProfile",#N/A,FALSE,"Equipt Input";"Curr Eqpt Mtce",#N/A,FALSE,"Equipt Input";"Miscellaneous",#N/A,FALSE,"Misc."}</definedName>
    <definedName name="WRN2.NONPAY" localSheetId="17" hidden="1">{"ResourceNonPay",#N/A,FALSE,"pay_non pay input";"CapMaint",#N/A,FALSE,"Equipt Input";"CurrEqptProfile",#N/A,FALSE,"Equipt Input";"Curr Eqpt Mtce",#N/A,FALSE,"Equipt Input";"Miscellaneous",#N/A,FALSE,"Misc."}</definedName>
    <definedName name="WRN2.NONPAY" localSheetId="16" hidden="1">{"ResourceNonPay",#N/A,FALSE,"pay_non pay input";"CapMaint",#N/A,FALSE,"Equipt Input";"CurrEqptProfile",#N/A,FALSE,"Equipt Input";"Curr Eqpt Mtce",#N/A,FALSE,"Equipt Input";"Miscellaneous",#N/A,FALSE,"Misc."}</definedName>
    <definedName name="WRN2.NONPAY" localSheetId="0" hidden="1">{"ResourceNonPay",#N/A,FALSE,"pay_non pay input";"CapMaint",#N/A,FALSE,"Equipt Input";"CurrEqptProfile",#N/A,FALSE,"Equipt Input";"Curr Eqpt Mtce",#N/A,FALSE,"Equipt Input";"Miscellaneous",#N/A,FALSE,"Misc."}</definedName>
    <definedName name="WRN2.NONPAY" hidden="1">{"ResourceNonPay",#N/A,FALSE,"pay_non pay input";"CapMaint",#N/A,FALSE,"Equipt Input";"CurrEqptProfile",#N/A,FALSE,"Equipt Input";"Curr Eqpt Mtce",#N/A,FALSE,"Equipt Input";"Miscellaneous",#N/A,FALSE,"Misc."}</definedName>
    <definedName name="wrnf.report" localSheetId="7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rwrw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3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saFasfASFasf" localSheetId="7" hidden="1">{"'Bidfailed'!$D$2:$AB$14","'Bidfailed'!$D$4:$AB$4"}</definedName>
    <definedName name="wsaFasfASFasf" hidden="1">{"'Bidfailed'!$D$2:$AB$14","'Bidfailed'!$D$4:$AB$4"}</definedName>
    <definedName name="wtaet" localSheetId="7" hidden="1">{#N/A,#N/A,FALSE,"CCTV"}</definedName>
    <definedName name="wtaet" hidden="1">{#N/A,#N/A,FALSE,"CCTV"}</definedName>
    <definedName name="wtwet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twe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uwu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uw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uw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w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w" localSheetId="0" hidden="1">{"'ตัวอย่าง'!$A$1:$O$21"}</definedName>
    <definedName name="ww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W37543162d5eb45d4879340a0d317623d_C83C" hidden="1">#REF!</definedName>
    <definedName name="www" localSheetId="7" hidden="1">{"'ตัวอย่าง'!$A$1:$O$21"}</definedName>
    <definedName name="www" localSheetId="0" hidden="1">{"'ตัวอย่าง'!$A$1:$O$21"}</definedName>
    <definedName name="www" hidden="1">{"'ตัวอย่าง'!$A$1:$O$21"}</definedName>
    <definedName name="www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1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1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3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ewe" localSheetId="7" hidden="1">{"'ตัวอย่าง'!$A$1:$O$21"}</definedName>
    <definedName name="wwwewe" localSheetId="0" hidden="1">{"'ตัวอย่าง'!$A$1:$O$21"}</definedName>
    <definedName name="wwwewe" hidden="1">{"'ตัวอย่าง'!$A$1:$O$21"}</definedName>
    <definedName name="wwww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wwww" hidden="1">{#N/A,#N/A,TRUE,"Data Elements-Staffing";#N/A,#N/A,TRUE,"Data Elements-Exp Driv &amp; Assump";#N/A,#N/A,TRUE,"Staffing Sheet";#N/A,#N/A,TRUE,"Income";#N/A,#N/A,TRUE,"Income Summary";#N/A,#N/A,TRUE,"Staffing Summary"}</definedName>
    <definedName name="wwwww" localSheetId="7" hidden="1">{#N/A,#N/A,FALSE,"CCTV"}</definedName>
    <definedName name="wwwww" hidden="1">{#N/A,#N/A,FALSE,"CCTV"}</definedName>
    <definedName name="x" localSheetId="7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x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Xadas" hidden="1">#REF!</definedName>
    <definedName name="xads" hidden="1">#REF!</definedName>
    <definedName name="XC" localSheetId="7" hidden="1">{"'매출계획'!$D$2"}</definedName>
    <definedName name="XC" hidden="1">{"'매출계획'!$D$2"}</definedName>
    <definedName name="XCBXCG" localSheetId="7" hidden="1">{#N/A,#N/A,FALSE,"CCTV"}</definedName>
    <definedName name="XCBXCG" hidden="1">{#N/A,#N/A,FALSE,"CCTV"}</definedName>
    <definedName name="XCC" localSheetId="7" hidden="1">{#N/A,#N/A,FALSE,"CCTV"}</definedName>
    <definedName name="XCC" hidden="1">{#N/A,#N/A,FALSE,"CCTV"}</definedName>
    <definedName name="XCGJ" localSheetId="7" hidden="1">{#N/A,#N/A,FALSE,"CCTV"}</definedName>
    <definedName name="XCGJ" hidden="1">{#N/A,#N/A,FALSE,"CCTV"}</definedName>
    <definedName name="XCHX" localSheetId="7" hidden="1">{#N/A,#N/A,FALSE,"CCTV"}</definedName>
    <definedName name="XCHX" hidden="1">{#N/A,#N/A,FALSE,"CCTV"}</definedName>
    <definedName name="XD" localSheetId="7" hidden="1">{"'Sheet1'!$L$16"}</definedName>
    <definedName name="XD" hidden="1">{"'Sheet1'!$L$16"}</definedName>
    <definedName name="xdfgsg" localSheetId="7" hidden="1">{"Profit",#N/A,FALSE,"Cisco7000a";"Capital",#N/A,FALSE,"Cisco7000a"}</definedName>
    <definedName name="xdfgsg" localSheetId="19" hidden="1">{"Profit",#N/A,FALSE,"Cisco7000a";"Capital",#N/A,FALSE,"Cisco7000a"}</definedName>
    <definedName name="xdfgsg" localSheetId="17" hidden="1">{"Profit",#N/A,FALSE,"Cisco7000a";"Capital",#N/A,FALSE,"Cisco7000a"}</definedName>
    <definedName name="xdfgsg" localSheetId="16" hidden="1">{"Profit",#N/A,FALSE,"Cisco7000a";"Capital",#N/A,FALSE,"Cisco7000a"}</definedName>
    <definedName name="xdfgsg" localSheetId="0" hidden="1">{"Profit",#N/A,FALSE,"Cisco7000a";"Capital",#N/A,FALSE,"Cisco7000a"}</definedName>
    <definedName name="xdfgsg" hidden="1">{"Profit",#N/A,FALSE,"Cisco7000a";"Capital",#N/A,FALSE,"Cisco7000a"}</definedName>
    <definedName name="xfgjxfgj" localSheetId="7" hidden="1">{"'Sheet1'!$L$16"}</definedName>
    <definedName name="xfgjxfgj" hidden="1">{"'Sheet1'!$L$16"}</definedName>
    <definedName name="xfgyxsf" localSheetId="7" hidden="1">{#N/A,#N/A,FALSE,"CCTV"}</definedName>
    <definedName name="xfgyxsf" hidden="1">{#N/A,#N/A,FALSE,"CCTV"}</definedName>
    <definedName name="XFJ" localSheetId="7" hidden="1">{#N/A,#N/A,FALSE,"CCTV"}</definedName>
    <definedName name="XFJ" hidden="1">{#N/A,#N/A,FALSE,"CCTV"}</definedName>
    <definedName name="XFJCXMK" localSheetId="7" hidden="1">{#N/A,#N/A,FALSE,"CCTV"}</definedName>
    <definedName name="XFJCXMK" hidden="1">{#N/A,#N/A,FALSE,"CCTV"}</definedName>
    <definedName name="xfjxsgfj" localSheetId="7" hidden="1">{#N/A,#N/A,FALSE,"CCTV"}</definedName>
    <definedName name="xfjxsgfj" hidden="1">{#N/A,#N/A,FALSE,"CCTV"}</definedName>
    <definedName name="XGXCFHJ" localSheetId="7" hidden="1">{#N/A,#N/A,FALSE,"CCTV"}</definedName>
    <definedName name="XGXCFHJ" hidden="1">{#N/A,#N/A,FALSE,"CCTV"}</definedName>
    <definedName name="xhx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xhx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xhx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XJGMKK" localSheetId="7" hidden="1">{#N/A,#N/A,FALSE,"CCTV"}</definedName>
    <definedName name="XJGMKK" hidden="1">{#N/A,#N/A,FALSE,"CCTV"}</definedName>
    <definedName name="xkeogjana" localSheetId="7" hidden="1">{"Reader",#N/A,FALSE,"Summary";"Reader",#N/A,FALSE,"Buildup";"Reader",#N/A,FALSE,"Financials";"Reader",#N/A,FALSE,"Debt &amp; Other"}</definedName>
    <definedName name="xkeogjana" localSheetId="19" hidden="1">{"Reader",#N/A,FALSE,"Summary";"Reader",#N/A,FALSE,"Buildup";"Reader",#N/A,FALSE,"Financials";"Reader",#N/A,FALSE,"Debt &amp; Other"}</definedName>
    <definedName name="xkeogjana" localSheetId="17" hidden="1">{"Reader",#N/A,FALSE,"Summary";"Reader",#N/A,FALSE,"Buildup";"Reader",#N/A,FALSE,"Financials";"Reader",#N/A,FALSE,"Debt &amp; Other"}</definedName>
    <definedName name="xkeogjana" localSheetId="16" hidden="1">{"Reader",#N/A,FALSE,"Summary";"Reader",#N/A,FALSE,"Buildup";"Reader",#N/A,FALSE,"Financials";"Reader",#N/A,FALSE,"Debt &amp; Other"}</definedName>
    <definedName name="xkeogjana" localSheetId="0" hidden="1">{"Reader",#N/A,FALSE,"Summary";"Reader",#N/A,FALSE,"Buildup";"Reader",#N/A,FALSE,"Financials";"Reader",#N/A,FALSE,"Debt &amp; Other"}</definedName>
    <definedName name="xkeogjana" hidden="1">{"Reader",#N/A,FALSE,"Summary";"Reader",#N/A,FALSE,"Buildup";"Reader",#N/A,FALSE,"Financials";"Reader",#N/A,FALSE,"Debt &amp; Other"}</definedName>
    <definedName name="xls" localSheetId="7" hidden="1">{"F3 detail",#N/A,FALSE,"F1";"F3 Presentation",#N/A,FALSE,"F3 "}</definedName>
    <definedName name="xls" localSheetId="19" hidden="1">{"F3 detail",#N/A,FALSE,"F1";"F3 Presentation",#N/A,FALSE,"F3 "}</definedName>
    <definedName name="xls" localSheetId="17" hidden="1">{"F3 detail",#N/A,FALSE,"F1";"F3 Presentation",#N/A,FALSE,"F3 "}</definedName>
    <definedName name="xls" localSheetId="16" hidden="1">{"F3 detail",#N/A,FALSE,"F1";"F3 Presentation",#N/A,FALSE,"F3 "}</definedName>
    <definedName name="xls" localSheetId="0" hidden="1">{"F3 detail",#N/A,FALSE,"F1";"F3 Presentation",#N/A,FALSE,"F3 "}</definedName>
    <definedName name="xls" hidden="1">{"F3 detail",#N/A,FALSE,"F1";"F3 Presentation",#N/A,FALSE,"F3 "}</definedName>
    <definedName name="xlttbninh" localSheetId="7" hidden="1">{"'Sheet1'!$L$16"}</definedName>
    <definedName name="xlttbninh" hidden="1">{"'Sheet1'!$L$16"}</definedName>
    <definedName name="XNJHXVJH" localSheetId="7" hidden="1">{#N/A,#N/A,FALSE,"CCTV"}</definedName>
    <definedName name="XNJHXVJH" hidden="1">{#N/A,#N/A,FALSE,"CCTV"}</definedName>
    <definedName name="xnkhung" localSheetId="7" hidden="1">{#N/A,#N/A,FALSE,"Chung"}</definedName>
    <definedName name="xnkhung" hidden="1">{#N/A,#N/A,FALSE,"Chung"}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4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4" hidden="1">#REF!</definedName>
    <definedName name="XRefCopy15" hidden="1">#REF!</definedName>
    <definedName name="XRefCopy16" hidden="1">#REF!</definedName>
    <definedName name="XRefCopy17" hidden="1">#REF!</definedName>
    <definedName name="XRefCopy18" hidden="1">#REF!</definedName>
    <definedName name="XRefCopy19" hidden="1">#REF!</definedName>
    <definedName name="XRefCopy1Row" hidden="1">#REF!</definedName>
    <definedName name="XRefCopy2" hidden="1">#REF!</definedName>
    <definedName name="XRefCopy20" hidden="1">#REF!</definedName>
    <definedName name="XRefCopy21" hidden="1">#REF!</definedName>
    <definedName name="XRefCopy22" hidden="1">#REF!</definedName>
    <definedName name="XRefCopy23" hidden="1">#REF!</definedName>
    <definedName name="XRefCopy24" hidden="1">#REF!</definedName>
    <definedName name="XRefCopy25" hidden="1">#REF!</definedName>
    <definedName name="XRefCopy26" hidden="1">#REF!</definedName>
    <definedName name="XRefCopy27" hidden="1">#REF!</definedName>
    <definedName name="XRefCopy28" hidden="1">#REF!</definedName>
    <definedName name="XRefCopy29" hidden="1">#REF!</definedName>
    <definedName name="XRefCopy2Row" hidden="1">#REF!</definedName>
    <definedName name="XRefCopy3" hidden="1">#REF!</definedName>
    <definedName name="XRefCopy30" hidden="1">#REF!</definedName>
    <definedName name="XRefCopy31" hidden="1">#REF!</definedName>
    <definedName name="XRefCopy32" hidden="1">#REF!</definedName>
    <definedName name="XRefCopy33" hidden="1">#REF!</definedName>
    <definedName name="XRefCopy34" hidden="1">#REF!</definedName>
    <definedName name="XRefCopy35" hidden="1">#REF!</definedName>
    <definedName name="XRefCopy36" hidden="1">#REF!</definedName>
    <definedName name="XRefCopy37" hidden="1">#REF!</definedName>
    <definedName name="XRefCopy38" hidden="1">#REF!</definedName>
    <definedName name="XRefCopy39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39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5" hidden="1">#REF!</definedName>
    <definedName name="XRefPaste16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12</definedName>
    <definedName name="xss" localSheetId="7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xs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xx" localSheetId="19" hidden="1">#REF!</definedName>
    <definedName name="xx" hidden="1">#REF!</definedName>
    <definedName name="xxx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3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x" localSheetId="7" hidden="1">{"HK PR",#N/A,FALSE,"HK";"SUMMARY",#N/A,FALSE,"PAYROLL";"SUMMARY",#N/A,FALSE,"PAYROLL";"HK PR",#N/A,FALSE,"HK"}</definedName>
    <definedName name="XXXX" localSheetId="0" hidden="1">{"'ตัวอย่าง'!$A$1:$O$21"}</definedName>
    <definedName name="xxxx" hidden="1">{"HK PR",#N/A,FALSE,"HK";"SUMMARY",#N/A,FALSE,"PAYROLL";"SUMMARY",#N/A,FALSE,"PAYROLL";"HK PR",#N/A,FALSE,"HK"}</definedName>
    <definedName name="xxxxx" localSheetId="7" hidden="1">{"HK PR",#N/A,FALSE,"HK";"SUMMARY",#N/A,FALSE,"PAYROLL";"SUMMARY",#N/A,FALSE,"PAYROLL";"HK PR",#N/A,FALSE,"HK"}</definedName>
    <definedName name="xxxxx" localSheetId="19" hidden="1">{"HK PR",#N/A,FALSE,"HK";"SUMMARY",#N/A,FALSE,"PAYROLL";"SUMMARY",#N/A,FALSE,"PAYROLL";"HK PR",#N/A,FALSE,"HK"}</definedName>
    <definedName name="xxxxx" localSheetId="17" hidden="1">{"HK PR",#N/A,FALSE,"HK";"SUMMARY",#N/A,FALSE,"PAYROLL";"SUMMARY",#N/A,FALSE,"PAYROLL";"HK PR",#N/A,FALSE,"HK"}</definedName>
    <definedName name="xxxxx" localSheetId="16" hidden="1">{"HK PR",#N/A,FALSE,"HK";"SUMMARY",#N/A,FALSE,"PAYROLL";"SUMMARY",#N/A,FALSE,"PAYROLL";"HK PR",#N/A,FALSE,"HK"}</definedName>
    <definedName name="xxxxx" localSheetId="0" hidden="1">{"HK PR",#N/A,FALSE,"HK";"SUMMARY",#N/A,FALSE,"PAYROLL";"SUMMARY",#N/A,FALSE,"PAYROLL";"HK PR",#N/A,FALSE,"HK"}</definedName>
    <definedName name="xxxxx" hidden="1">{"HK PR",#N/A,FALSE,"HK";"SUMMARY",#N/A,FALSE,"PAYROLL";"SUMMARY",#N/A,FALSE,"PAYROLL";"HK PR",#N/A,FALSE,"HK"}</definedName>
    <definedName name="xxxxxxxxxx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xxxx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ZDWWA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XZDWWA" hidden="1">{#N/A,#N/A,TRUE,"Data Elements-Staffing";#N/A,#N/A,TRUE,"Data Elements-Exp Driv &amp; Assump";#N/A,#N/A,TRUE,"Staffing Sheet";#N/A,#N/A,TRUE,"Income";#N/A,#N/A,TRUE,"Income Summary";#N/A,#N/A,TRUE,"Staffing Summary"}</definedName>
    <definedName name="Y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cx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c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E" localSheetId="7" hidden="1">{"'Feb 99'!$A$1:$G$30"}</definedName>
    <definedName name="YE" hidden="1">{"'Feb 99'!$A$1:$G$30"}</definedName>
    <definedName name="yen" localSheetId="7" hidden="1">{#N/A,#N/A,FALSE,"Chi tiÆt"}</definedName>
    <definedName name="yen" hidden="1">{#N/A,#N/A,FALSE,"Chi tiÆt"}</definedName>
    <definedName name="yhjilyi" localSheetId="7" hidden="1">{#N/A,#N/A,FALSE,"CCTV"}</definedName>
    <definedName name="yhjilyi" hidden="1">{#N/A,#N/A,FALSE,"CCTV"}</definedName>
    <definedName name="yj" localSheetId="7" hidden="1">{"hilight2",#N/A,FALSE,"HILIGHT2"}</definedName>
    <definedName name="yj" hidden="1">{"hilight2",#N/A,FALSE,"HILIGHT2"}</definedName>
    <definedName name="yrdtytyt" localSheetId="7" hidden="1">{#N/A,#N/A,FALSE,"CCTV"}</definedName>
    <definedName name="yrdtytyt" hidden="1">{#N/A,#N/A,FALSE,"CCTV"}</definedName>
    <definedName name="ytty" localSheetId="7" hidden="1">{"'Sheet1'!$L$16"}</definedName>
    <definedName name="ytty" hidden="1">{"'Sheet1'!$L$16"}</definedName>
    <definedName name="YU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hutryu" localSheetId="7" hidden="1">{#N/A,#N/A,FALSE,"5YRASSPl - consol'd";#N/A,#N/A,FALSE,"5YRASSPl - hotel";#N/A,#N/A,FALSE,"5YRASSPl - excl htl";#N/A,#N/A,FALSE,"VarReport";#N/A,#N/A,FALSE,"Sensitivity";#N/A,#N/A,FALSE,"House View ";#N/A,#N/A,FALSE,"KPI"}</definedName>
    <definedName name="yuhutryu" hidden="1">{#N/A,#N/A,FALSE,"5YRASSPl - consol'd";#N/A,#N/A,FALSE,"5YRASSPl - hotel";#N/A,#N/A,FALSE,"5YRASSPl - excl htl";#N/A,#N/A,FALSE,"VarReport";#N/A,#N/A,FALSE,"Sensitivity";#N/A,#N/A,FALSE,"House View ";#N/A,#N/A,FALSE,"KPI"}</definedName>
    <definedName name="yuhutryu_1" localSheetId="7" hidden="1">{#N/A,#N/A,FALSE,"5YRASSPl - consol'd";#N/A,#N/A,FALSE,"5YRASSPl - hotel";#N/A,#N/A,FALSE,"5YRASSPl - excl htl";#N/A,#N/A,FALSE,"VarReport";#N/A,#N/A,FALSE,"Sensitivity";#N/A,#N/A,FALSE,"House View ";#N/A,#N/A,FALSE,"KPI"}</definedName>
    <definedName name="yuhutryu_1" hidden="1">{#N/A,#N/A,FALSE,"5YRASSPl - consol'd";#N/A,#N/A,FALSE,"5YRASSPl - hotel";#N/A,#N/A,FALSE,"5YRASSPl - excl htl";#N/A,#N/A,FALSE,"VarReport";#N/A,#N/A,FALSE,"Sensitivity";#N/A,#N/A,FALSE,"House View ";#N/A,#N/A,FALSE,"KPI"}</definedName>
    <definedName name="yu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1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1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1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oryo" localSheetId="7" hidden="1">{#N/A,#N/A,FALSE,"CCTV"}</definedName>
    <definedName name="yuoryo" hidden="1">{#N/A,#N/A,FALSE,"CCTV"}</definedName>
    <definedName name="yurt" localSheetId="7" hidden="1">{#N/A,#N/A,FALSE,"CCTV"}</definedName>
    <definedName name="yurt" hidden="1">{#N/A,#N/A,FALSE,"CCTV"}</definedName>
    <definedName name="yuyt" localSheetId="7" hidden="1">{#N/A,#N/A,FALSE,"CCTV"}</definedName>
    <definedName name="yuyt" hidden="1">{#N/A,#N/A,FALSE,"CCTV"}</definedName>
    <definedName name="yvy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yvy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yvy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yxc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_1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2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3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y" localSheetId="0" hidden="1">{#N/A,#N/A,FALSE,"BBPREP"}</definedName>
    <definedName name="yyyy">#REF!</definedName>
    <definedName name="yyyyy" localSheetId="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y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z" localSheetId="7" hidden="1">{"'ตัวอย่าง'!$A$1:$O$21"}</definedName>
    <definedName name="z" localSheetId="0" hidden="1">{"'ตัวอย่าง'!$A$1:$O$21"}</definedName>
    <definedName name="z" hidden="1">{"'ตัวอย่าง'!$A$1:$O$21"}</definedName>
    <definedName name="Z_2AD71782_13C6_11D6_A210_0000E8DA5A4F_.wvu.FilterData" localSheetId="19" hidden="1">#REF!</definedName>
    <definedName name="Z_2AD71782_13C6_11D6_A210_0000E8DA5A4F_.wvu.FilterData" hidden="1">#REF!</definedName>
    <definedName name="Z_344D8229_C927_11D5_A210_0000E8DA5A4F_.wvu.FilterData" hidden="1">#REF!</definedName>
    <definedName name="Z_3507F3CB_00E6_11D6_A210_0000E8DA5A4F_.wvu.Cols" hidden="1">#REF!</definedName>
    <definedName name="Z_351C250E_CF83_11D5_A210_0000E8DA5A4F_.wvu.FilterData" hidden="1">#REF!</definedName>
    <definedName name="Z_39BC5E81_0594_11D1_8C74_006097B34275_.wvu.FilterData" hidden="1">#REF!</definedName>
    <definedName name="Z_39BC5E82_0594_11D1_8C74_006097B34275_.wvu.FilterData" hidden="1">#REF!</definedName>
    <definedName name="Z_446B9FEB_D1FE_11D5_A210_0000E8DA5A4F_.wvu.FilterData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5B0390EB_D420_11D5_A210_0000E8DA5A4F_.wvu.FilterData" hidden="1">#REF!</definedName>
    <definedName name="Z_5B0390EE_D420_11D5_A210_0000E8DA5A4F_.wvu.FilterData" hidden="1">#REF!</definedName>
    <definedName name="Z_5B0390F4_D420_11D5_A210_0000E8DA5A4F_.wvu.FilterData" hidden="1">#REF!</definedName>
    <definedName name="Z_5BF7A5D4_C926_11D5_AFB4_0000E8DA5A50_.wvu.FilterData" hidden="1">#REF!</definedName>
    <definedName name="Z_674301AC_C86E_11D5_A210_0000E8DA5A4F_.wvu.FilterData" hidden="1">#REF!</definedName>
    <definedName name="Z_674301B0_C86E_11D5_A210_0000E8DA5A4F_.wvu.FilterData" hidden="1">#REF!</definedName>
    <definedName name="Z_674301B5_C86E_11D5_A210_0000E8DA5A4F_.wvu.FilterData" hidden="1">#REF!</definedName>
    <definedName name="Z_674301B7_C86E_11D5_A210_0000E8DA5A4F_.wvu.FilterData" hidden="1">#REF!</definedName>
    <definedName name="Z_69241FD2_0E61_11D6_BC55_0000E8DD881D_.wvu.FilterData" hidden="1">#REF!</definedName>
    <definedName name="Z_6E0ADC42_F22D_11D0_8C74_006097B34275_.wvu.FilterData" hidden="1">#REF!</definedName>
    <definedName name="Z_6F27534C_00E4_11D6_BC55_0000E8DD881D_.wvu.FilterData" hidden="1">#REF!</definedName>
    <definedName name="Z_73AB618A_D291_11D5_9D56_000021CF477C_.wvu.FilterData" hidden="1">#REF!</definedName>
    <definedName name="Z_75DB6D8D_EA22_11D5_A210_0000E8DA5A4F_.wvu.FilterData" hidden="1">#REF!</definedName>
    <definedName name="Z_7AF9055E_0655_4111_A637_B53B24197F3F_.wvu.Rows" hidden="1">#REF!</definedName>
    <definedName name="Z_7E0A45E1_0993_11D1_8C74_006097B34275_.wvu.FilterData" hidden="1">#REF!</definedName>
    <definedName name="Z_82212322_246D_11D1_8C74_006097B34275_.wvu.FilterData" hidden="1">#REF!</definedName>
    <definedName name="Z_86ABA799_0F13_11D6_9259_0040953083C3_.wvu.FilterData" hidden="1">#REF!</definedName>
    <definedName name="Z_86ABA79C_0F13_11D6_9259_0040953083C3_.wvu.FilterData" hidden="1">#REF!</definedName>
    <definedName name="Z_B8175DE2_E97C_11D0_8C74_006097B34275_.wvu.FilterData" hidden="1">#REF!</definedName>
    <definedName name="Z_DA6D18CB_CF6F_11D5_BC57_0000E8DD881D_.wvu.FilterData" hidden="1">#REF!</definedName>
    <definedName name="Z_DA6D18CE_CF6F_11D5_BC57_0000E8DD881D_.wvu.FilterData" hidden="1">#REF!</definedName>
    <definedName name="Z_DCA8D884_2605_11D1_A510_006097B38048_.wvu.FilterData" hidden="1">#REF!</definedName>
    <definedName name="Z_E2699901_D040_11D0_A510_006097B38048_.wvu.FilterData" hidden="1">#REF!</definedName>
    <definedName name="Z_ECD86340_00F5_11D6_9D56_000021CF477C_.wvu.Cols" hidden="1">#REF!</definedName>
    <definedName name="Z_F4AAFAEB_D28F_11D5_A210_0000E8DA5A4F_.wvu.FilterData" hidden="1">#REF!</definedName>
    <definedName name="Z_F4AAFAED_D28F_11D5_A210_0000E8DA5A4F_.wvu.FilterData" hidden="1">#REF!</definedName>
    <definedName name="zdfhzdh" localSheetId="7" hidden="1">{#N/A,#N/A,FALSE,"CCTV"}</definedName>
    <definedName name="zdfhzdh" hidden="1">{#N/A,#N/A,FALSE,"CCTV"}</definedName>
    <definedName name="zdnfhioesjn" localSheetId="7" hidden="1">{"'Sheet1'!$L$16"}</definedName>
    <definedName name="zdnfhioesjn" hidden="1">{"'Sheet1'!$L$16"}</definedName>
    <definedName name="zdsg" localSheetId="7" hidden="1">{"F3 detail",#N/A,FALSE,"F1";"F3 Presentation",#N/A,FALSE,"F3 "}</definedName>
    <definedName name="zdsg" hidden="1">{"F3 detail",#N/A,FALSE,"F1";"F3 Presentation",#N/A,FALSE,"F3 "}</definedName>
    <definedName name="ZDWWAA" localSheetId="7" hidden="1">{#N/A,#N/A,TRUE,"Data Elements-Staffing";#N/A,#N/A,TRUE,"Data Elements-Exp Driv &amp; Assump";#N/A,#N/A,TRUE,"Staffing Sheet";#N/A,#N/A,TRUE,"Income";#N/A,#N/A,TRUE,"Income Summary";#N/A,#N/A,TRUE,"Staffing Summary"}</definedName>
    <definedName name="ZDWWAA" hidden="1">{#N/A,#N/A,TRUE,"Data Elements-Staffing";#N/A,#N/A,TRUE,"Data Elements-Exp Driv &amp; Assump";#N/A,#N/A,TRUE,"Staffing Sheet";#N/A,#N/A,TRUE,"Income";#N/A,#N/A,TRUE,"Income Summary";#N/A,#N/A,TRUE,"Staffing Summary"}</definedName>
    <definedName name="zdyhdh" localSheetId="7" hidden="1">{"'Sheet1'!$L$16"}</definedName>
    <definedName name="zdyhdh" hidden="1">{"'Sheet1'!$L$16"}</definedName>
    <definedName name="zezuje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ezuje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ezuje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GCH" localSheetId="7" hidden="1">{#N/A,#N/A,FALSE,"CCTV"}</definedName>
    <definedName name="ZGCH" hidden="1">{#N/A,#N/A,FALSE,"CCTV"}</definedName>
    <definedName name="zirtzi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irtzi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irtz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jz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j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j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jzj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jz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jz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öz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ö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ö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özz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öz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öz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sv" localSheetId="7" hidden="1">{"F3 detail",#N/A,FALSE,"F1";"F3 Presentation",#N/A,FALSE,"F3 "}</definedName>
    <definedName name="zsv" hidden="1">{"F3 detail",#N/A,FALSE,"F1";"F3 Presentation",#N/A,FALSE,"F3 "}</definedName>
    <definedName name="zueu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e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e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iltl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ilt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ilt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k" localSheetId="7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x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zx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ZXC" localSheetId="7" hidden="1">{"'매출계획'!$D$2"}</definedName>
    <definedName name="ZXC" hidden="1">{"'매출계획'!$D$2"}</definedName>
    <definedName name="zz" localSheetId="7" hidden="1">{"cashflow",#N/A,FALSE,"CASHFLOW "}</definedName>
    <definedName name="zz" localSheetId="0" hidden="1">{"'Sheet1'!$L$16"}</definedName>
    <definedName name="zz" hidden="1">{"cashflow",#N/A,FALSE,"CASHFLOW "}</definedName>
    <definedName name="zzz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zzz" localSheetId="0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zzz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zzzzz" localSheetId="7" hidden="1">{"TAG1AGMS",#N/A,FALSE,"TAG 1A"}</definedName>
    <definedName name="zzzzz" hidden="1">{"TAG1AGMS",#N/A,FALSE,"TAG 1A"}</definedName>
    <definedName name="zzzzzzzz" localSheetId="7" hidden="1">{"'ตัวอย่าง'!$A$1:$O$21"}</definedName>
    <definedName name="zzzzzzzz" localSheetId="0" hidden="1">{"'ตัวอย่าง'!$A$1:$O$21"}</definedName>
    <definedName name="zzzzzzzz" hidden="1">{"'ตัวอย่าง'!$A$1:$O$21"}</definedName>
    <definedName name="まとめ2" hidden="1">#REF!</definedName>
    <definedName name="เก่าSkK" localSheetId="7" hidden="1">{"'ตัวอย่าง'!$A$1:$O$21"}</definedName>
    <definedName name="เก่าSkK" localSheetId="0" hidden="1">{"'ตัวอย่าง'!$A$1:$O$21"}</definedName>
    <definedName name="เก่าSkK" hidden="1">{"'ตัวอย่าง'!$A$1:$O$21"}</definedName>
    <definedName name="เด่น" localSheetId="7" hidden="1">{"'TOTAL'!$A$1:$AG$20"}</definedName>
    <definedName name="เด่น" localSheetId="0" hidden="1">{"'TOTAL'!$A$1:$AG$20"}</definedName>
    <definedName name="เด่น" hidden="1">{"'TOTAL'!$A$1:$AG$20"}</definedName>
    <definedName name="เม.ย" localSheetId="7" hidden="1">{"'ตัวอย่าง'!$A$1:$O$21"}</definedName>
    <definedName name="เม.ย" localSheetId="0" hidden="1">{"'ตัวอย่าง'!$A$1:$O$21"}</definedName>
    <definedName name="เม.ย" hidden="1">{"'ตัวอย่าง'!$A$1:$O$21"}</definedName>
    <definedName name="เมษายน" localSheetId="7" hidden="1">{"'ตัวอย่าง'!$A$1:$O$21"}</definedName>
    <definedName name="เมษายน" localSheetId="0" hidden="1">{"'ตัวอย่าง'!$A$1:$O$21"}</definedName>
    <definedName name="เมษายน" hidden="1">{"'ตัวอย่าง'!$A$1:$O$21"}</definedName>
    <definedName name="เมษายน๑" localSheetId="7" hidden="1">{"'ตัวอย่าง'!$A$1:$O$21"}</definedName>
    <definedName name="เมษายน๑" localSheetId="0" hidden="1">{"'ตัวอย่าง'!$A$1:$O$21"}</definedName>
    <definedName name="เมษายน๑" hidden="1">{"'ตัวอย่าง'!$A$1:$O$21"}</definedName>
    <definedName name="เอกสารแนบ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เอกสารแนบ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เอกสารแนบ4" localSheetId="7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เอกสารแนบ4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เอกสารแนบ7" localSheetId="7" hidden="1">{"TL Current month TB. &amp; B / T",#N/A,FALSE,"DOMESTIC &amp; EXPORT_TL";"TL YTD TB. &amp; B / T",#N/A,FALSE,"DOMESTIC &amp; EXPORT_TL"}</definedName>
    <definedName name="เอกสารแนบ7" hidden="1">{"TL Current month TB. &amp; B / T",#N/A,FALSE,"DOMESTIC &amp; EXPORT_TL";"TL YTD TB. &amp; B / T",#N/A,FALSE,"DOMESTIC &amp; EXPORT_TL"}</definedName>
    <definedName name="เอกสารแนบ8" localSheetId="7" hidden="1">{#N/A,#N/A,FALSE,"TL";#N/A,#N/A,FALSE,"KK";#N/A,#N/A,FALSE,"TS";#N/A,#N/A,FALSE,"KW";#N/A,#N/A,FALSE,"LP";#N/A,#N/A,FALSE,"DC"}</definedName>
    <definedName name="เอกสารแนบ8" hidden="1">{#N/A,#N/A,FALSE,"TL";#N/A,#N/A,FALSE,"KK";#N/A,#N/A,FALSE,"TS";#N/A,#N/A,FALSE,"KW";#N/A,#N/A,FALSE,"LP";#N/A,#N/A,FALSE,"DC"}</definedName>
    <definedName name="แ" localSheetId="7" hidden="1">{"'ตัวอย่าง'!$A$1:$O$21"}</definedName>
    <definedName name="แ" localSheetId="0" hidden="1">{"'ตัวอย่าง'!$A$1:$O$21"}</definedName>
    <definedName name="แ" hidden="1">{"'ตัวอย่าง'!$A$1:$O$21"}</definedName>
    <definedName name="แนบ" localSheetId="7" hidden="1">{"PRINT_EST",#N/A,FALSE,"ESTMON"}</definedName>
    <definedName name="แนบ" hidden="1">{"PRINT_EST",#N/A,FALSE,"ESTMON"}</definedName>
    <definedName name="ใ" localSheetId="7" hidden="1">{"'TOTAL'!$A$1:$AG$20"}</definedName>
    <definedName name="ใ" localSheetId="0" hidden="1">{"'TOTAL'!$A$1:$AG$20"}</definedName>
    <definedName name="ใ" hidden="1">{"'TOTAL'!$A$1:$AG$20"}</definedName>
    <definedName name="ก" localSheetId="7" hidden="1">{"index",#N/A,FALSE,"INDEX"}</definedName>
    <definedName name="ก" localSheetId="0" hidden="1">{"'ตัวอย่าง'!$A$1:$O$21"}</definedName>
    <definedName name="ก" hidden="1">{"index",#N/A,FALSE,"INDEX"}</definedName>
    <definedName name="กก" localSheetId="7" hidden="1">{"revsale",#N/A,FALSE,"REV-ยุพดี"}</definedName>
    <definedName name="กก" hidden="1">{"revsale",#N/A,FALSE,"REV-ยุพดี"}</definedName>
    <definedName name="กกกกกก" localSheetId="7" hidden="1">{"PRINT_EST",#N/A,FALSE,"ESTMON"}</definedName>
    <definedName name="กกกกกก" localSheetId="0" hidden="1">{"PRINT_EST",#N/A,FALSE,"ESTMON"}</definedName>
    <definedName name="กกกกกก" hidden="1">{"PRINT_EST",#N/A,FALSE,"ESTMON"}</definedName>
    <definedName name="กดฟหกด" localSheetId="7" hidden="1">{"'ตัวอย่าง'!$A$1:$O$21"}</definedName>
    <definedName name="กดฟหกด" localSheetId="0" hidden="1">{"'ตัวอย่าง'!$A$1:$O$21"}</definedName>
    <definedName name="กดฟหกด" hidden="1">{"'ตัวอย่าง'!$A$1:$O$21"}</definedName>
    <definedName name="กหดฟห" localSheetId="7" hidden="1">{"cashflow",#N/A,FALSE,"CASHFLOW "}</definedName>
    <definedName name="กหดฟห" hidden="1">{"cashflow",#N/A,FALSE,"CASHFLOW "}</definedName>
    <definedName name="กิจกรรม" localSheetId="7" hidden="1">{"'TOTAL'!$A$1:$AG$20"}</definedName>
    <definedName name="กิจกรรม" localSheetId="0" hidden="1">{"'TOTAL'!$A$1:$AG$20"}</definedName>
    <definedName name="กิจกรรม" hidden="1">{"'TOTAL'!$A$1:$AG$20"}</definedName>
    <definedName name="กิจกรรมคปภ.ก.ย.51" localSheetId="7" hidden="1">{"'TOTAL'!$A$1:$AG$20"}</definedName>
    <definedName name="กิจกรรมคปภ.ก.ย.51" localSheetId="0" hidden="1">{"'TOTAL'!$A$1:$AG$20"}</definedName>
    <definedName name="กิจกรรมคปภ.ก.ย.51" hidden="1">{"'TOTAL'!$A$1:$AG$20"}</definedName>
    <definedName name="คีรี" localSheetId="7" hidden="1">{"'TOTAL'!$A$1:$AG$20"}</definedName>
    <definedName name="คีรี" localSheetId="0" hidden="1">{"'TOTAL'!$A$1:$AG$20"}</definedName>
    <definedName name="คีรี" hidden="1">{"'TOTAL'!$A$1:$AG$20"}</definedName>
    <definedName name="คึรึ" localSheetId="7" hidden="1">{"'TOTAL'!$A$1:$AG$20"}</definedName>
    <definedName name="คึรึ" localSheetId="0" hidden="1">{"'TOTAL'!$A$1:$AG$20"}</definedName>
    <definedName name="คึรึ" hidden="1">{"'TOTAL'!$A$1:$AG$20"}</definedName>
    <definedName name="งงงง" localSheetId="7" hidden="1">{"'ตัวอย่าง'!$A$1:$O$21"}</definedName>
    <definedName name="งงงง" localSheetId="0" hidden="1">{"'ตัวอย่าง'!$A$1:$O$21"}</definedName>
    <definedName name="งงงง" hidden="1">{"'ตัวอย่าง'!$A$1:$O$21"}</definedName>
    <definedName name="งบลงทุน50" localSheetId="7" hidden="1">{"cashflow",#N/A,FALSE,"CASHFLOW "}</definedName>
    <definedName name="งบลงทุน50" hidden="1">{"cashflow",#N/A,FALSE,"CASHFLOW "}</definedName>
    <definedName name="ชัยเจริญมารีน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ชัยเจริญมารีน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ชัยเจริญมารีน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ฏฏ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ฏฏ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ฏฏ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ะฟรส" localSheetId="7" hidden="1">{#N/A,#N/A,FALSE,"PM1";#N/A,#N/A,FALSE,"PM2";#N/A,#N/A,FALSE,"PM3";#N/A,#N/A,FALSE,"PM4";#N/A,#N/A,FALSE,"PM5";#N/A,#N/A,FALSE,"PM6";#N/A,#N/A,FALSE,"CM1"}</definedName>
    <definedName name="ฏะฟรส" hidden="1">{#N/A,#N/A,FALSE,"PM1";#N/A,#N/A,FALSE,"PM2";#N/A,#N/A,FALSE,"PM3";#N/A,#N/A,FALSE,"PM4";#N/A,#N/A,FALSE,"PM5";#N/A,#N/A,FALSE,"PM6";#N/A,#N/A,FALSE,"CM1"}</definedName>
    <definedName name="ด" localSheetId="7" hidden="1">{"'ตัวอย่าง'!$A$1:$O$21"}</definedName>
    <definedName name="ด" localSheetId="0" hidden="1">{"'ตัวอย่าง'!$A$1:$O$21"}</definedName>
    <definedName name="ด" hidden="1">{"'ตัวอย่าง'!$A$1:$O$21"}</definedName>
    <definedName name="ดด" localSheetId="7" hidden="1">{"'ตัวอย่าง'!$A$1:$O$21"}</definedName>
    <definedName name="ดด" localSheetId="0" hidden="1">{"'ตัวอย่าง'!$A$1:$O$21"}</definedName>
    <definedName name="ดด" hidden="1">{"'ตัวอย่าง'!$A$1:$O$21"}</definedName>
    <definedName name="ดา" localSheetId="7" hidden="1">{"'ตัวอย่าง'!$A$1:$O$21"}</definedName>
    <definedName name="ดา" localSheetId="0" hidden="1">{"'ตัวอย่าง'!$A$1:$O$21"}</definedName>
    <definedName name="ดา" hidden="1">{"'ตัวอย่าง'!$A$1:$O$21"}</definedName>
    <definedName name="ดารา" localSheetId="7" hidden="1">{"'ตัวอย่าง'!$A$1:$O$21"}</definedName>
    <definedName name="ดารา" localSheetId="0" hidden="1">{"'ตัวอย่าง'!$A$1:$O$21"}</definedName>
    <definedName name="ดารา" hidden="1">{"'ตัวอย่าง'!$A$1:$O$21"}</definedName>
    <definedName name="ทท" localSheetId="7" hidden="1">{"'Bidfailed'!$D$2:$AB$14","'Bidfailed'!$D$4:$AB$4"}</definedName>
    <definedName name="ทท" hidden="1">{"'Bidfailed'!$D$2:$AB$14","'Bidfailed'!$D$4:$AB$4"}</definedName>
    <definedName name="ปั๊มดูดน้ำมันเก่าเข้า" localSheetId="7" hidden="1">{"'ตัวอย่าง'!$A$1:$O$21"}</definedName>
    <definedName name="ปั๊มดูดน้ำมันเก่าเข้า" localSheetId="0" hidden="1">{"'ตัวอย่าง'!$A$1:$O$21"}</definedName>
    <definedName name="ปั๊มดูดน้ำมันเก่าเข้า" hidden="1">{"'ตัวอย่าง'!$A$1:$O$21"}</definedName>
    <definedName name="ปั๊มน้ำท้าย" localSheetId="7" hidden="1">{"'ตัวอย่าง'!$A$1:$O$21"}</definedName>
    <definedName name="ปั๊มน้ำท้าย" localSheetId="0" hidden="1">{"'ตัวอย่าง'!$A$1:$O$21"}</definedName>
    <definedName name="ปั๊มน้ำท้าย" hidden="1">{"'ตัวอย่าง'!$A$1:$O$21"}</definedName>
    <definedName name="ปืน" localSheetId="7" hidden="1">{"'ตัวอย่าง'!$A$1:$O$21"}</definedName>
    <definedName name="ปืน" localSheetId="0" hidden="1">{"'ตัวอย่าง'!$A$1:$O$21"}</definedName>
    <definedName name="ปืน" hidden="1">{"'ตัวอย่าง'!$A$1:$O$21"}</definedName>
    <definedName name="พ" localSheetId="7" hidden="1">{"'ตัวอย่าง'!$A$1:$O$21"}</definedName>
    <definedName name="พ" localSheetId="0" hidden="1">{"'ตัวอย่าง'!$A$1:$O$21"}</definedName>
    <definedName name="พ" hidden="1">{"'ตัวอย่าง'!$A$1:$O$21"}</definedName>
    <definedName name="พ.ค." localSheetId="7" hidden="1">{"'ตัวอย่าง'!$A$1:$O$21"}</definedName>
    <definedName name="พ.ค." localSheetId="0" hidden="1">{"'ตัวอย่าง'!$A$1:$O$21"}</definedName>
    <definedName name="พ.ค." hidden="1">{"'ตัวอย่าง'!$A$1:$O$21"}</definedName>
    <definedName name="พด" localSheetId="7" hidden="1">{"'ตัวอย่าง'!$A$1:$O$21"}</definedName>
    <definedName name="พด" localSheetId="0" hidden="1">{"'ตัวอย่าง'!$A$1:$O$21"}</definedName>
    <definedName name="พด" hidden="1">{"'ตัวอย่าง'!$A$1:$O$21"}</definedName>
    <definedName name="พฤษภาคม" localSheetId="7" hidden="1">{"'ตัวอย่าง'!$A$1:$O$21"}</definedName>
    <definedName name="พฤษภาคม" localSheetId="0" hidden="1">{"'ตัวอย่าง'!$A$1:$O$21"}</definedName>
    <definedName name="พฤษภาคม" hidden="1">{"'ตัวอย่าง'!$A$1:$O$21"}</definedName>
    <definedName name="ฟ" localSheetId="7" hidden="1">{"hilight2",#N/A,FALSE,"HILIGHT2"}</definedName>
    <definedName name="ฟ" localSheetId="0" hidden="1">{"'Model'!$A$1:$N$53"}</definedName>
    <definedName name="ฟ" hidden="1">{"hilight2",#N/A,FALSE,"HILIGHT2"}</definedName>
    <definedName name="ฟฟ" localSheetId="7" hidden="1">{"'Bidfailed'!$D$2:$AB$14","'Bidfailed'!$D$4:$AB$4"}</definedName>
    <definedName name="ฟฟ" hidden="1">{"'Bidfailed'!$D$2:$AB$14","'Bidfailed'!$D$4:$AB$4"}</definedName>
    <definedName name="ฟฟฟ" localSheetId="7" hidden="1">{"'TOTAL'!$A$1:$AG$20"}</definedName>
    <definedName name="ฟฟฟ" localSheetId="0" hidden="1">{"'TOTAL'!$A$1:$AG$20"}</definedName>
    <definedName name="ฟฟฟ" hidden="1">{"'TOTAL'!$A$1:$AG$20"}</definedName>
    <definedName name="ฟฟฟฟฟ" localSheetId="7" hidden="1">{"'ตัวอย่าง'!$A$1:$O$21"}</definedName>
    <definedName name="ฟฟฟฟฟ" localSheetId="0" hidden="1">{"'ตัวอย่าง'!$A$1:$O$21"}</definedName>
    <definedName name="ฟฟฟฟฟ" hidden="1">{"'ตัวอย่าง'!$A$1:$O$21"}</definedName>
    <definedName name="ฟภ" localSheetId="7" hidden="1">{"index",#N/A,FALSE,"INDEX"}</definedName>
    <definedName name="ฟภ" hidden="1">{"index",#N/A,FALSE,"INDEX"}</definedName>
    <definedName name="ฟหด" localSheetId="7" hidden="1">{"'ตัวอย่าง'!$A$1:$O$21"}</definedName>
    <definedName name="ฟหด" localSheetId="0" hidden="1">{"'ตัวอย่าง'!$A$1:$O$21"}</definedName>
    <definedName name="ฟหด" hidden="1">{"'ตัวอย่าง'!$A$1:$O$21"}</definedName>
    <definedName name="ฟำ" localSheetId="7" hidden="1">{"'ตัวอย่าง'!$A$1:$O$21"}</definedName>
    <definedName name="ฟำ" localSheetId="0" hidden="1">{"'ตัวอย่าง'!$A$1:$O$21"}</definedName>
    <definedName name="ฟำ" hidden="1">{"'ตัวอย่าง'!$A$1:$O$21"}</definedName>
    <definedName name="ฟำดฟำ" localSheetId="7" hidden="1">{"'ตัวอย่าง'!$A$1:$O$21"}</definedName>
    <definedName name="ฟำดฟำ" localSheetId="0" hidden="1">{"'ตัวอย่าง'!$A$1:$O$21"}</definedName>
    <definedName name="ฟำดฟำ" hidden="1">{"'ตัวอย่าง'!$A$1:$O$21"}</definedName>
    <definedName name="ม.ค.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ม.ค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ยยยยยยยยยยยย" localSheetId="7" hidden="1">{"'ตัวอย่าง'!$A$1:$O$21"}</definedName>
    <definedName name="ยยยยยยยยยยยย" localSheetId="0" hidden="1">{"'ตัวอย่าง'!$A$1:$O$21"}</definedName>
    <definedName name="ยยยยยยยยยยยย" hidden="1">{"'ตัวอย่าง'!$A$1:$O$21"}</definedName>
    <definedName name="รง." localSheetId="7" hidden="1">{"'TOTAL'!$A$1:$AG$20"}</definedName>
    <definedName name="รง." localSheetId="0" hidden="1">{"'TOTAL'!$A$1:$AG$20"}</definedName>
    <definedName name="รง." hidden="1">{"'TOTAL'!$A$1:$AG$20"}</definedName>
    <definedName name="รรีร" localSheetId="7" hidden="1">{"'TOTAL'!$A$1:$AG$20"}</definedName>
    <definedName name="รรีร" localSheetId="0" hidden="1">{"'TOTAL'!$A$1:$AG$20"}</definedName>
    <definedName name="รรีร" hidden="1">{"'TOTAL'!$A$1:$AG$20"}</definedName>
    <definedName name="ระบบโฟม" localSheetId="7" hidden="1">{"'ตัวอย่าง'!$A$1:$O$21"}</definedName>
    <definedName name="ระบบโฟม" localSheetId="0" hidden="1">{"'ตัวอย่าง'!$A$1:$O$21"}</definedName>
    <definedName name="ระบบโฟม" hidden="1">{"'ตัวอย่าง'!$A$1:$O$21"}</definedName>
    <definedName name="ววว" localSheetId="7" hidden="1">{"'TOTAL'!$A$1:$AG$20"}</definedName>
    <definedName name="ววว" localSheetId="0" hidden="1">{"'TOTAL'!$A$1:$AG$20"}</definedName>
    <definedName name="ววว" hidden="1">{"'TOTAL'!$A$1:$AG$20"}</definedName>
    <definedName name="ศูนย์พัฒนา" localSheetId="7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ศูนย์พัฒนา" localSheetId="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ศูนย์พัฒนา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ห" localSheetId="7" hidden="1">{"'ตัวอย่าง'!$A$1:$O$21"}</definedName>
    <definedName name="ห" localSheetId="0" hidden="1">{"'ตัวอย่าง'!$A$1:$O$21"}</definedName>
    <definedName name="ห" hidden="1">{"'ตัวอย่าง'!$A$1:$O$21"}</definedName>
    <definedName name="หนองคาย" localSheetId="7" hidden="1">{"'TOTAL'!$A$1:$AG$20"}</definedName>
    <definedName name="หนองคาย" localSheetId="0" hidden="1">{"'TOTAL'!$A$1:$AG$20"}</definedName>
    <definedName name="หนองคาย" hidden="1">{"'TOTAL'!$A$1:$AG$20"}</definedName>
    <definedName name="ห้าปี" localSheetId="7" hidden="1">{"'Bidfailed'!$D$2:$AB$14","'Bidfailed'!$D$4:$AB$4"}</definedName>
    <definedName name="ห้าปี" hidden="1">{"'Bidfailed'!$D$2:$AB$14","'Bidfailed'!$D$4:$AB$4"}</definedName>
    <definedName name="ๆๆๆๆๆ" localSheetId="7" hidden="1">{"'ตัวอย่าง'!$A$1:$O$21"}</definedName>
    <definedName name="ๆๆๆๆๆ" localSheetId="0" hidden="1">{"'ตัวอย่าง'!$A$1:$O$21"}</definedName>
    <definedName name="ๆๆๆๆๆ" hidden="1">{"'ตัวอย่าง'!$A$1:$O$21"}</definedName>
    <definedName name="가공" localSheetId="7" hidden="1">{"'매출계획'!$D$2"}</definedName>
    <definedName name="가공" hidden="1">{"'매출계획'!$D$2"}</definedName>
    <definedName name="간지" localSheetId="7" hidden="1">{#N/A,#N/A,FALSE,"CCTV"}</definedName>
    <definedName name="간지" hidden="1">{#N/A,#N/A,FALSE,"CCTV"}</definedName>
    <definedName name="갑지" localSheetId="7" hidden="1">{#N/A,#N/A,FALSE,"CCTV"}</definedName>
    <definedName name="갑지" hidden="1">{#N/A,#N/A,FALSE,"CCTV"}</definedName>
    <definedName name="강안" localSheetId="7" hidden="1">{"'매출계획'!$D$2"}</definedName>
    <definedName name="강안" hidden="1">{"'매출계획'!$D$2"}</definedName>
    <definedName name="건조과" localSheetId="7" hidden="1">{"'매출계획'!$D$2"}</definedName>
    <definedName name="건조과" hidden="1">{"'매출계획'!$D$2"}</definedName>
    <definedName name="견적" localSheetId="7" hidden="1">{#N/A,#N/A,FALSE,"CCTV"}</definedName>
    <definedName name="견적" hidden="1">{#N/A,#N/A,FALSE,"CCTV"}</definedName>
    <definedName name="견적2" localSheetId="7" hidden="1">{#N/A,#N/A,FALSE,"CCTV"}</definedName>
    <definedName name="견적2" hidden="1">{#N/A,#N/A,FALSE,"CCTV"}</definedName>
    <definedName name="견적SHEET" localSheetId="7" hidden="1">{#N/A,#N/A,FALSE,"CCTV"}</definedName>
    <definedName name="견적SHEET" hidden="1">{#N/A,#N/A,FALSE,"CCTV"}</definedName>
    <definedName name="그래" localSheetId="7" hidden="1">{"'매출계획'!$D$2"}</definedName>
    <definedName name="그래" hidden="1">{"'매출계획'!$D$2"}</definedName>
    <definedName name="기성보고" localSheetId="7" hidden="1">{#N/A,#N/A,FALSE,"CCTV"}</definedName>
    <definedName name="기성보고" hidden="1">{#N/A,#N/A,FALSE,"CCTV"}</definedName>
    <definedName name="ㄴㄴㄴ" localSheetId="7" hidden="1">{"'매출계획'!$D$2"}</definedName>
    <definedName name="ㄴㄴㄴ" hidden="1">{"'매출계획'!$D$2"}</definedName>
    <definedName name="ㄴㄷㄳ" localSheetId="7" hidden="1">{"'매출계획'!$D$2"}</definedName>
    <definedName name="ㄴㄷㄳ" hidden="1">{"'매출계획'!$D$2"}</definedName>
    <definedName name="ㄴ석ㅎ" localSheetId="7" hidden="1">{"'매출계획'!$D$2"}</definedName>
    <definedName name="ㄴ석ㅎ" hidden="1">{"'매출계획'!$D$2"}</definedName>
    <definedName name="ㄴㅇㄹ호" localSheetId="7" hidden="1">{"'매출계획'!$D$2"}</definedName>
    <definedName name="ㄴㅇㄹ호" hidden="1">{"'매출계획'!$D$2"}</definedName>
    <definedName name="ㄴㅇ론ㄹ" localSheetId="7" hidden="1">{"'매출계획'!$D$2"}</definedName>
    <definedName name="ㄴㅇ론ㄹ" hidden="1">{"'매출계획'!$D$2"}</definedName>
    <definedName name="ㄴㅇㅀ" localSheetId="7" hidden="1">{"'매출계획'!$D$2"}</definedName>
    <definedName name="ㄴㅇㅀ" hidden="1">{"'매출계획'!$D$2"}</definedName>
    <definedName name="ㄴㅇㅁ" localSheetId="7" hidden="1">{"'매출계획'!$D$2"}</definedName>
    <definedName name="ㄴㅇㅁ" hidden="1">{"'매출계획'!$D$2"}</definedName>
    <definedName name="ㄴㅇㅁㅁㄴ" localSheetId="7" hidden="1">{"'매출계획'!$D$2"}</definedName>
    <definedName name="ㄴㅇㅁㅁㄴ" hidden="1">{"'매출계획'!$D$2"}</definedName>
    <definedName name="ㄴㅇㅁㅇㅁㄴ" localSheetId="7" hidden="1">{"'매출계획'!$D$2"}</definedName>
    <definedName name="ㄴㅇㅁㅇㅁㄴ" hidden="1">{"'매출계획'!$D$2"}</definedName>
    <definedName name="ㄴㅇㅎ" localSheetId="7" hidden="1">{"'매출계획'!$D$2"}</definedName>
    <definedName name="ㄴㅇㅎ" hidden="1">{"'매출계획'!$D$2"}</definedName>
    <definedName name="ㄷㄳ" localSheetId="7" hidden="1">{"'매출계획'!$D$2"}</definedName>
    <definedName name="ㄷㄳ" hidden="1">{"'매출계획'!$D$2"}</definedName>
    <definedName name="도장" localSheetId="7" hidden="1">{"'매출계획'!$D$2"}</definedName>
    <definedName name="도장" hidden="1">{"'매출계획'!$D$2"}</definedName>
    <definedName name="도장151" localSheetId="7" hidden="1">{"'매출계획'!$D$2"}</definedName>
    <definedName name="도장151" hidden="1">{"'매출계획'!$D$2"}</definedName>
    <definedName name="도장152" localSheetId="7" hidden="1">{"'매출계획'!$D$2"}</definedName>
    <definedName name="도장152" hidden="1">{"'매출계획'!$D$2"}</definedName>
    <definedName name="도장신" localSheetId="7" hidden="1">{"'매출계획'!$D$2"}</definedName>
    <definedName name="도장신" hidden="1">{"'매출계획'!$D$2"}</definedName>
    <definedName name="ㄹㄹ" localSheetId="7" hidden="1">{"'매출계획'!$D$2"}</definedName>
    <definedName name="ㄹㄹ" hidden="1">{"'매출계획'!$D$2"}</definedName>
    <definedName name="ㄹㄹㄹ" localSheetId="7" hidden="1">{"'매출계획'!$D$2"}</definedName>
    <definedName name="ㄹㄹㄹ" hidden="1">{"'매출계획'!$D$2"}</definedName>
    <definedName name="ㄹ호" localSheetId="7" hidden="1">{"'매출계획'!$D$2"}</definedName>
    <definedName name="ㄹ호" hidden="1">{"'매출계획'!$D$2"}</definedName>
    <definedName name="래그" localSheetId="7" hidden="1">{#N/A,#N/A,FALSE,"CCTV"}</definedName>
    <definedName name="래그" hidden="1">{#N/A,#N/A,FALSE,"CCTV"}</definedName>
    <definedName name="롷" localSheetId="7" hidden="1">{"'매출계획'!$D$2"}</definedName>
    <definedName name="롷" hidden="1">{"'매출계획'!$D$2"}</definedName>
    <definedName name="ㅁ" localSheetId="7" hidden="1">{#N/A,#N/A,FALSE,"CCTV"}</definedName>
    <definedName name="ㅁ" hidden="1">{#N/A,#N/A,FALSE,"CCTV"}</definedName>
    <definedName name="ㅁㄴ" localSheetId="7" hidden="1">{"'매출계획'!$D$2"}</definedName>
    <definedName name="ㅁㄴ" hidden="1">{"'매출계획'!$D$2"}</definedName>
    <definedName name="ㅁㄴㅁㄴㅇ" localSheetId="7" hidden="1">{"'매출계획'!$D$2"}</definedName>
    <definedName name="ㅁㄴㅁㄴㅇ" hidden="1">{"'매출계획'!$D$2"}</definedName>
    <definedName name="ㅁㄹㅇ" localSheetId="7" hidden="1">{"'매출계획'!$D$2"}</definedName>
    <definedName name="ㅁㄹㅇ" hidden="1">{"'매출계획'!$D$2"}</definedName>
    <definedName name="ㅁㅁㅁ" localSheetId="7" hidden="1">{"'매출계획'!$D$2"}</definedName>
    <definedName name="ㅁㅁㅁ" hidden="1">{"'매출계획'!$D$2"}</definedName>
    <definedName name="ㅁㅅ" localSheetId="7" hidden="1">{"'매출계획'!$D$2"}</definedName>
    <definedName name="ㅁㅅ" hidden="1">{"'매출계획'!$D$2"}</definedName>
    <definedName name="ㅁㅇ" localSheetId="7" hidden="1">{"'매출계획'!$D$2"}</definedName>
    <definedName name="ㅁㅇ" hidden="1">{"'매출계획'!$D$2"}</definedName>
    <definedName name="몰라" localSheetId="7" hidden="1">{"'매출계획'!$D$2"}</definedName>
    <definedName name="몰라" hidden="1">{"'매출계획'!$D$2"}</definedName>
    <definedName name="물랭집계1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물랭집계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뭐고" localSheetId="7" hidden="1">{"'매출계획'!$D$2"}</definedName>
    <definedName name="뭐고" hidden="1">{"'매출계획'!$D$2"}</definedName>
    <definedName name="ㅂㅂㅂ" localSheetId="7" hidden="1">{"'매출계획'!$D$2"}</definedName>
    <definedName name="ㅂㅂㅂ" hidden="1">{"'매출계획'!$D$2"}</definedName>
    <definedName name="ㅂㅈㄷ" localSheetId="7" hidden="1">{"'매출계획'!$D$2"}</definedName>
    <definedName name="ㅂㅈㄷ" hidden="1">{"'매출계획'!$D$2"}</definedName>
    <definedName name="법인세4.6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법인세4.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보고333" localSheetId="7" hidden="1">{"'매출계획'!$D$2"}</definedName>
    <definedName name="보고333" hidden="1">{"'매출계획'!$D$2"}</definedName>
    <definedName name="보고3333" localSheetId="7" hidden="1">{"'매출계획'!$D$2"}</definedName>
    <definedName name="보고3333" hidden="1">{"'매출계획'!$D$2"}</definedName>
    <definedName name="사내추가" localSheetId="7" hidden="1">{"'매출계획'!$D$2"}</definedName>
    <definedName name="사내추가" hidden="1">{"'매출계획'!$D$2"}</definedName>
    <definedName name="상각비2" hidden="1">#REF!</definedName>
    <definedName name="샘풀카피" localSheetId="7" hidden="1">{#N/A,#N/A,FALSE,"CCTV"}</definedName>
    <definedName name="샘풀카피" hidden="1">{#N/A,#N/A,FALSE,"CCTV"}</definedName>
    <definedName name="샘플카피2" localSheetId="7" hidden="1">{#N/A,#N/A,FALSE,"CCTV"}</definedName>
    <definedName name="샘플카피2" hidden="1">{#N/A,#N/A,FALSE,"CCTV"}</definedName>
    <definedName name="샘플카피3" localSheetId="7" hidden="1">{#N/A,#N/A,FALSE,"CCTV"}</definedName>
    <definedName name="샘플카피3" hidden="1">{#N/A,#N/A,FALSE,"CCTV"}</definedName>
    <definedName name="생산능력" localSheetId="7" hidden="1">{"'매출계획'!$D$2"}</definedName>
    <definedName name="생산능력" hidden="1">{"'매출계획'!$D$2"}</definedName>
    <definedName name="신조매출" localSheetId="7" hidden="1">{"'매출계획'!$D$2"}</definedName>
    <definedName name="신조매출" hidden="1">{"'매출계획'!$D$2"}</definedName>
    <definedName name="ㅇㅇㅇ" localSheetId="7" hidden="1">{"'매출계획'!$D$2"}</definedName>
    <definedName name="ㅇㅇㅇ" hidden="1">{"'매출계획'!$D$2"}</definedName>
    <definedName name="양" localSheetId="7" hidden="1">{#N/A,#N/A,FALSE,"CCTV"}</definedName>
    <definedName name="양" hidden="1">{#N/A,#N/A,FALSE,"CCTV"}</definedName>
    <definedName name="연습" localSheetId="7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연습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예산" localSheetId="7" hidden="1">{"'매출계획'!$D$2"}</definedName>
    <definedName name="예산" hidden="1">{"'매출계획'!$D$2"}</definedName>
    <definedName name="ㅈㅂㄷㅈ" localSheetId="7" hidden="1">{"'매출계획'!$D$2"}</definedName>
    <definedName name="ㅈㅂㄷㅈ" hidden="1">{"'매출계획'!$D$2"}</definedName>
    <definedName name="ㅈㅈ" localSheetId="7" hidden="1">{"'매출계획'!$D$2"}</definedName>
    <definedName name="ㅈㅈ" hidden="1">{"'매출계획'!$D$2"}</definedName>
    <definedName name="조건2" localSheetId="7" hidden="1">{#N/A,#N/A,FALSE,"CCTV"}</definedName>
    <definedName name="조건2" hidden="1">{#N/A,#N/A,FALSE,"CCTV"}</definedName>
    <definedName name="조립LOAD" localSheetId="7" hidden="1">{"'매출계획'!$D$2"}</definedName>
    <definedName name="조립LOAD" hidden="1">{"'매출계획'!$D$2"}</definedName>
    <definedName name="조정" localSheetId="7" hidden="1">{"'매출계획'!$D$2"}</definedName>
    <definedName name="조정" hidden="1">{"'매출계획'!$D$2"}</definedName>
    <definedName name="증가공수" localSheetId="7" hidden="1">{"'매출계획'!$D$2"}</definedName>
    <definedName name="증가공수" hidden="1">{"'매출계획'!$D$2"}</definedName>
    <definedName name="지ㅣ지" localSheetId="7" hidden="1">{"'매출계획'!$D$2"}</definedName>
    <definedName name="지ㅣ지" hidden="1">{"'매출계획'!$D$2"}</definedName>
    <definedName name="ㅊ퓨" localSheetId="7" hidden="1">{"'매출계획'!$D$2"}</definedName>
    <definedName name="ㅊ퓨" hidden="1">{"'매출계획'!$D$2"}</definedName>
    <definedName name="ㅊ호" localSheetId="7" hidden="1">{"'매출계획'!$D$2"}</definedName>
    <definedName name="ㅊ호" hidden="1">{"'매출계획'!$D$2"}</definedName>
    <definedName name="추가공수" localSheetId="7" hidden="1">{"'매출계획'!$D$2"}</definedName>
    <definedName name="추가공수" hidden="1">{"'매출계획'!$D$2"}</definedName>
    <definedName name="탑재" localSheetId="7" hidden="1">{"'매출계획'!$D$2"}</definedName>
    <definedName name="탑재" hidden="1">{"'매출계획'!$D$2"}</definedName>
    <definedName name="태안도장" localSheetId="7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태안도장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ㅎㅇㅀㄴㅇㅎ" localSheetId="7" hidden="1">{"'매출계획'!$D$2"}</definedName>
    <definedName name="ㅎㅇㅀㄴㅇㅎ" hidden="1">{"'매출계획'!$D$2"}</definedName>
    <definedName name="ㅎㅎㅎ" localSheetId="7" hidden="1">{"'매출계획'!$D$2"}</definedName>
    <definedName name="ㅎㅎㅎ" hidden="1">{"'매출계획'!$D$2"}</definedName>
    <definedName name="호호" localSheetId="7" hidden="1">{"'매출계획'!$D$2"}</definedName>
    <definedName name="호호" hidden="1">{"'매출계획'!$D$2"}</definedName>
    <definedName name="ㅏㅏㅏ" localSheetId="7" hidden="1">{"'매출계획'!$D$2"}</definedName>
    <definedName name="ㅏㅏㅏ" hidden="1">{"'매출계획'!$D$2"}</definedName>
    <definedName name="ㅓㅓㅓ" localSheetId="7" hidden="1">{"'매출계획'!$D$2"}</definedName>
    <definedName name="ㅓㅓㅓ" hidden="1">{"'매출계획'!$D$2"}</definedName>
    <definedName name="ㅗㅗㅗㅗ" localSheetId="7" hidden="1">{"'매출계획'!$D$2"}</definedName>
    <definedName name="ㅗㅗㅗㅗ" hidden="1">{"'매출계획'!$D$2"}</definedName>
    <definedName name="ㅛ샤" localSheetId="7" hidden="1">{"'매출계획'!$D$2"}</definedName>
    <definedName name="ㅛ샤" hidden="1">{"'매출계획'!$D$2"}</definedName>
    <definedName name="ㅛㅏㄹ" localSheetId="7" hidden="1">{"'매출계획'!$D$2"}</definedName>
    <definedName name="ㅛㅏㄹ" hidden="1">{"'매출계획'!$D$2"}</definedName>
    <definedName name="ㅠ" localSheetId="7" hidden="1">{#N/A,#N/A,FALSE,"CCTV"}</definedName>
    <definedName name="ㅠ" hidden="1">{#N/A,#N/A,FALSE,"CCTV"}</definedName>
    <definedName name="土建" localSheetId="7" hidden="1">{"'照明目录'!$A$1:$H$31"}</definedName>
    <definedName name="土建" localSheetId="0" hidden="1">{"'照明目录'!$A$1:$H$31"}</definedName>
    <definedName name="土建" hidden="1">{"'照明目录'!$A$1:$H$31"}</definedName>
    <definedName name="土建2" localSheetId="7" hidden="1">{"'照明目录'!$A$1:$H$31"}</definedName>
    <definedName name="土建2" localSheetId="0" hidden="1">{"'照明目录'!$A$1:$H$31"}</definedName>
    <definedName name="土建2" hidden="1">{"'照明目录'!$A$1:$H$31"}</definedName>
    <definedName name="好听" localSheetId="7" hidden="1">{"'照明目录'!$A$1:$H$31"}</definedName>
    <definedName name="好听" localSheetId="0" hidden="1">{"'照明目录'!$A$1:$H$31"}</definedName>
    <definedName name="好听" hidden="1">{"'照明目录'!$A$1:$H$31"}</definedName>
    <definedName name="才了" localSheetId="7" hidden="1">{"'照明目录'!$A$1:$H$31"}</definedName>
    <definedName name="才了" localSheetId="0" hidden="1">{"'照明目录'!$A$1:$H$31"}</definedName>
    <definedName name="才了" hidden="1">{"'照明目录'!$A$1:$H$31"}</definedName>
    <definedName name="新" localSheetId="7" hidden="1">{#N/A,#N/A,FALSE,"m66";#N/A,#N/A,FALSE,"m66"}</definedName>
    <definedName name="新" hidden="1">{#N/A,#N/A,FALSE,"m66";#N/A,#N/A,FALSE,"m66"}</definedName>
    <definedName name="春" localSheetId="7" hidden="1">{"'照明目录'!$A$1:$H$31"}</definedName>
    <definedName name="春" localSheetId="0" hidden="1">{"'照明目录'!$A$1:$H$31"}</definedName>
    <definedName name="春" hidden="1">{"'照明目录'!$A$1:$H$31"}</definedName>
    <definedName name="汇编" localSheetId="7" hidden="1">{"'照明目录'!$A$1:$H$31"}</definedName>
    <definedName name="汇编" localSheetId="0" hidden="1">{"'照明目录'!$A$1:$H$31"}</definedName>
    <definedName name="汇编" hidden="1">{"'照明目录'!$A$1:$H$31"}</definedName>
    <definedName name="汇编1" localSheetId="7" hidden="1">{"'照明目录'!$A$1:$H$31"}</definedName>
    <definedName name="汇编1" localSheetId="0" hidden="1">{"'照明目录'!$A$1:$H$31"}</definedName>
    <definedName name="汇编1" hidden="1">{"'照明目录'!$A$1:$H$31"}</definedName>
    <definedName name="石膏破碎及输送" localSheetId="7" hidden="1">{"'照明目录'!$A$1:$H$31"}</definedName>
    <definedName name="石膏破碎及输送" localSheetId="0" hidden="1">{"'照明目录'!$A$1:$H$31"}</definedName>
    <definedName name="石膏破碎及输送" hidden="1">{"'照明目录'!$A$1:$H$31"}</definedName>
    <definedName name="自动空气开关" localSheetId="7" hidden="1">{"'照明目录'!$A$1:$H$31"}</definedName>
    <definedName name="自动空气开关" localSheetId="0" hidden="1">{"'照明目录'!$A$1:$H$31"}</definedName>
    <definedName name="自动空气开关" hidden="1">{"'照明目录'!$A$1:$H$31"}</definedName>
    <definedName name="阿嫂" localSheetId="7" hidden="1">{"'照明目录'!$A$1:$H$31"}</definedName>
    <definedName name="阿嫂" localSheetId="0" hidden="1">{"'照明目录'!$A$1:$H$31"}</definedName>
    <definedName name="阿嫂" hidden="1">{"'照明目录'!$A$1:$H$31"}</definedName>
    <definedName name="阿瑟" localSheetId="7" hidden="1">{"'照明目录'!$A$1:$H$31"}</definedName>
    <definedName name="阿瑟" localSheetId="0" hidden="1">{"'照明目录'!$A$1:$H$31"}</definedName>
    <definedName name="阿瑟" hidden="1">{"'照明目录'!$A$1:$H$31"}</definedName>
    <definedName name="随机配套" localSheetId="7" hidden="1">{"'照明目录'!$A$1:$H$31"}</definedName>
    <definedName name="随机配套" localSheetId="0" hidden="1">{"'照明目录'!$A$1:$H$31"}</definedName>
    <definedName name="随机配套" hidden="1">{"'照明目录'!$A$1:$H$31"}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0" i="48" l="1"/>
  <c r="J179" i="69" l="1"/>
  <c r="J163" i="69"/>
  <c r="W34" i="48" l="1"/>
  <c r="W12" i="48"/>
  <c r="T8" i="48"/>
  <c r="V54" i="48"/>
  <c r="U54" i="48"/>
  <c r="V53" i="48"/>
  <c r="U53" i="48"/>
  <c r="V52" i="48"/>
  <c r="U52" i="48"/>
  <c r="V51" i="48"/>
  <c r="U51" i="48"/>
  <c r="V50" i="48"/>
  <c r="U50" i="48"/>
  <c r="V49" i="48"/>
  <c r="U49" i="48"/>
  <c r="V48" i="48"/>
  <c r="U48" i="48"/>
  <c r="V47" i="48"/>
  <c r="U47" i="48"/>
  <c r="V46" i="48"/>
  <c r="U46" i="48"/>
  <c r="V45" i="48"/>
  <c r="U45" i="48"/>
  <c r="V44" i="48"/>
  <c r="U44" i="48"/>
  <c r="V43" i="48"/>
  <c r="U43" i="48"/>
  <c r="V42" i="48"/>
  <c r="U42" i="48"/>
  <c r="V41" i="48"/>
  <c r="U41" i="48"/>
  <c r="V40" i="48"/>
  <c r="U40" i="48"/>
  <c r="V39" i="48"/>
  <c r="U39" i="48"/>
  <c r="V38" i="48"/>
  <c r="U38" i="48"/>
  <c r="V37" i="48"/>
  <c r="U37" i="48"/>
  <c r="V36" i="48"/>
  <c r="U36" i="48"/>
  <c r="V35" i="48"/>
  <c r="U35" i="48"/>
  <c r="V34" i="48"/>
  <c r="U34" i="48"/>
  <c r="V33" i="48"/>
  <c r="U33" i="48"/>
  <c r="V32" i="48"/>
  <c r="U32" i="48"/>
  <c r="V31" i="48"/>
  <c r="U31" i="48"/>
  <c r="V30" i="48"/>
  <c r="U30" i="48"/>
  <c r="V29" i="48"/>
  <c r="U29" i="48"/>
  <c r="V28" i="48"/>
  <c r="U28" i="48"/>
  <c r="V27" i="48"/>
  <c r="U27" i="48"/>
  <c r="V26" i="48"/>
  <c r="U26" i="48"/>
  <c r="V25" i="48"/>
  <c r="U25" i="48"/>
  <c r="V24" i="48"/>
  <c r="U24" i="48"/>
  <c r="V23" i="48"/>
  <c r="U23" i="48"/>
  <c r="V22" i="48"/>
  <c r="U22" i="48"/>
  <c r="V21" i="48"/>
  <c r="U21" i="48"/>
  <c r="V20" i="48"/>
  <c r="U20" i="48"/>
  <c r="V19" i="48"/>
  <c r="U19" i="48"/>
  <c r="V18" i="48"/>
  <c r="U18" i="48"/>
  <c r="V17" i="48"/>
  <c r="U17" i="48"/>
  <c r="V16" i="48"/>
  <c r="U16" i="48"/>
  <c r="V15" i="48"/>
  <c r="U15" i="48"/>
  <c r="V14" i="48"/>
  <c r="U14" i="48"/>
  <c r="V13" i="48"/>
  <c r="U13" i="48"/>
  <c r="V12" i="48"/>
  <c r="U12" i="48"/>
  <c r="V11" i="48"/>
  <c r="U11" i="48"/>
  <c r="V10" i="48"/>
  <c r="U10" i="48"/>
  <c r="T5" i="48"/>
  <c r="W99" i="41"/>
  <c r="W98" i="41"/>
  <c r="W97" i="41"/>
  <c r="W96" i="41"/>
  <c r="W95" i="41"/>
  <c r="W94" i="41"/>
  <c r="W93" i="41"/>
  <c r="W92" i="41"/>
  <c r="W91" i="41"/>
  <c r="W90" i="41"/>
  <c r="W89" i="41"/>
  <c r="W88" i="41"/>
  <c r="W87" i="41"/>
  <c r="W86" i="41"/>
  <c r="W85" i="41"/>
  <c r="W84" i="41"/>
  <c r="W83" i="41"/>
  <c r="W82" i="41"/>
  <c r="W81" i="41"/>
  <c r="W80" i="41"/>
  <c r="W79" i="41"/>
  <c r="W78" i="41"/>
  <c r="W77" i="41"/>
  <c r="W76" i="41"/>
  <c r="W75" i="41"/>
  <c r="W74" i="41"/>
  <c r="W73" i="41"/>
  <c r="R31" i="48"/>
  <c r="Q31" i="48"/>
  <c r="P31" i="48"/>
  <c r="O31" i="48"/>
  <c r="N31" i="48"/>
  <c r="M31" i="48"/>
  <c r="L31" i="48"/>
  <c r="K31" i="48"/>
  <c r="J31" i="48"/>
  <c r="I31" i="48"/>
  <c r="H31" i="48"/>
  <c r="G31" i="48"/>
  <c r="J66" i="73" l="1"/>
  <c r="K66" i="73"/>
  <c r="L66" i="73"/>
  <c r="M66" i="73"/>
  <c r="Q66" i="73"/>
  <c r="P66" i="73"/>
  <c r="O66" i="73"/>
  <c r="N66" i="73"/>
  <c r="I66" i="73"/>
  <c r="O61" i="73"/>
  <c r="P61" i="73"/>
  <c r="Q61" i="73"/>
  <c r="I61" i="73"/>
  <c r="J61" i="73"/>
  <c r="N61" i="73"/>
  <c r="M61" i="73"/>
  <c r="L61" i="73"/>
  <c r="K61" i="73"/>
  <c r="W68" i="41" l="1"/>
  <c r="W61" i="41"/>
  <c r="W60" i="41"/>
  <c r="W59" i="41"/>
  <c r="W58" i="41"/>
  <c r="W57" i="41"/>
  <c r="W56" i="41"/>
  <c r="W55" i="41"/>
  <c r="W54" i="41"/>
  <c r="W53" i="41"/>
  <c r="W52" i="41"/>
  <c r="W51" i="41"/>
  <c r="W50" i="41"/>
  <c r="W46" i="41"/>
  <c r="W39" i="41"/>
  <c r="W38" i="41"/>
  <c r="W37" i="41"/>
  <c r="W36" i="41"/>
  <c r="W35" i="41"/>
  <c r="W34" i="41"/>
  <c r="W33" i="41"/>
  <c r="W32" i="41"/>
  <c r="W31" i="41"/>
  <c r="W30" i="41"/>
  <c r="W29" i="41"/>
  <c r="W28" i="41"/>
  <c r="Z29" i="47"/>
  <c r="E11" i="47"/>
  <c r="E10" i="47" l="1"/>
  <c r="K18" i="47"/>
  <c r="AD82" i="69"/>
  <c r="AR82" i="69"/>
  <c r="K15" i="47"/>
  <c r="K33" i="47"/>
  <c r="K28" i="47"/>
  <c r="K16" i="47"/>
  <c r="K17" i="47"/>
  <c r="K5" i="47"/>
  <c r="AG74" i="73"/>
  <c r="AG69" i="73"/>
  <c r="AG59" i="73"/>
  <c r="E108" i="52"/>
  <c r="AG58" i="73" l="1"/>
  <c r="I36" i="52"/>
  <c r="H36" i="52"/>
  <c r="G36" i="52"/>
  <c r="F36" i="52"/>
  <c r="D36" i="52"/>
  <c r="J36" i="52" s="1"/>
  <c r="I22" i="52" l="1"/>
  <c r="H22" i="52"/>
  <c r="G22" i="52"/>
  <c r="F22" i="52"/>
  <c r="D22" i="52"/>
  <c r="G8" i="52"/>
  <c r="I8" i="52"/>
  <c r="H8" i="52"/>
  <c r="F8" i="52"/>
  <c r="D42" i="52"/>
  <c r="D14" i="52"/>
  <c r="J6" i="52" s="1"/>
  <c r="E7" i="52"/>
  <c r="F7" i="52" s="1"/>
  <c r="G7" i="52" s="1"/>
  <c r="H7" i="52" s="1"/>
  <c r="J47" i="39"/>
  <c r="W28" i="65"/>
  <c r="W29" i="65"/>
  <c r="AF48" i="65"/>
  <c r="AB59" i="73"/>
  <c r="AA59" i="73"/>
  <c r="AR31" i="40"/>
  <c r="J34" i="52" l="1"/>
  <c r="K11" i="47" l="1"/>
  <c r="K14" i="47" s="1"/>
  <c r="G14" i="38"/>
  <c r="AR87" i="40" l="1"/>
  <c r="J88" i="40" l="1"/>
  <c r="R5" i="48"/>
  <c r="Q5" i="48"/>
  <c r="P5" i="48"/>
  <c r="O5" i="48"/>
  <c r="N5" i="48"/>
  <c r="M5" i="48"/>
  <c r="L5" i="48"/>
  <c r="K5" i="48"/>
  <c r="J5" i="48"/>
  <c r="K88" i="40" l="1"/>
  <c r="O88" i="40"/>
  <c r="P88" i="40"/>
  <c r="N88" i="40"/>
  <c r="H88" i="40"/>
  <c r="G88" i="40"/>
  <c r="F88" i="40"/>
  <c r="Q88" i="40"/>
  <c r="M88" i="40"/>
  <c r="I88" i="40"/>
  <c r="L88" i="40"/>
  <c r="G30" i="48" l="1"/>
  <c r="AJ49" i="65"/>
  <c r="K30" i="48" s="1"/>
  <c r="AJ48" i="65"/>
  <c r="F108" i="52" l="1"/>
  <c r="G108" i="52" s="1"/>
  <c r="O92" i="40" l="1"/>
  <c r="H31" i="40" l="1"/>
  <c r="AQ85" i="40"/>
  <c r="L40" i="40"/>
  <c r="AQ89" i="40"/>
  <c r="L37" i="40"/>
  <c r="AQ86" i="40"/>
  <c r="L35" i="40"/>
  <c r="AQ87" i="40"/>
  <c r="AS87" i="40" s="1"/>
  <c r="AU87" i="40" s="1"/>
  <c r="AQ88" i="40"/>
  <c r="K26" i="40"/>
  <c r="O26" i="40"/>
  <c r="O28" i="40"/>
  <c r="M31" i="40"/>
  <c r="G27" i="40"/>
  <c r="P28" i="40"/>
  <c r="N31" i="40"/>
  <c r="I27" i="40"/>
  <c r="F28" i="40"/>
  <c r="K27" i="40"/>
  <c r="H29" i="40"/>
  <c r="F29" i="40"/>
  <c r="O27" i="40"/>
  <c r="N29" i="40"/>
  <c r="J28" i="40"/>
  <c r="H26" i="40"/>
  <c r="P27" i="40"/>
  <c r="O29" i="40"/>
  <c r="K31" i="40"/>
  <c r="G29" i="40"/>
  <c r="J26" i="40"/>
  <c r="G28" i="40"/>
  <c r="J31" i="40"/>
  <c r="H39" i="40"/>
  <c r="F35" i="40"/>
  <c r="L30" i="40"/>
  <c r="H34" i="40"/>
  <c r="M30" i="40"/>
  <c r="I34" i="40"/>
  <c r="Q34" i="40"/>
  <c r="N35" i="40"/>
  <c r="P39" i="40"/>
  <c r="F26" i="40"/>
  <c r="I26" i="40"/>
  <c r="H27" i="40"/>
  <c r="Q27" i="40"/>
  <c r="Q28" i="40"/>
  <c r="Q29" i="40"/>
  <c r="N30" i="40"/>
  <c r="L31" i="40"/>
  <c r="J34" i="40"/>
  <c r="G35" i="40"/>
  <c r="O35" i="40"/>
  <c r="M40" i="40"/>
  <c r="G30" i="40"/>
  <c r="O30" i="40"/>
  <c r="H35" i="40"/>
  <c r="H30" i="40"/>
  <c r="L34" i="40"/>
  <c r="I35" i="40"/>
  <c r="F30" i="40"/>
  <c r="L26" i="40"/>
  <c r="L27" i="40"/>
  <c r="K28" i="40"/>
  <c r="I29" i="40"/>
  <c r="I30" i="40"/>
  <c r="Q30" i="40"/>
  <c r="O31" i="40"/>
  <c r="M34" i="40"/>
  <c r="J35" i="40"/>
  <c r="J36" i="40"/>
  <c r="M35" i="40"/>
  <c r="K34" i="40"/>
  <c r="P30" i="40"/>
  <c r="Q35" i="40"/>
  <c r="F31" i="40"/>
  <c r="M26" i="40"/>
  <c r="M27" i="40"/>
  <c r="L28" i="40"/>
  <c r="J29" i="40"/>
  <c r="J30" i="40"/>
  <c r="G31" i="40"/>
  <c r="P31" i="40"/>
  <c r="N34" i="40"/>
  <c r="K35" i="40"/>
  <c r="M37" i="40"/>
  <c r="P34" i="40"/>
  <c r="P35" i="40"/>
  <c r="F34" i="40"/>
  <c r="N26" i="40"/>
  <c r="N27" i="40"/>
  <c r="N28" i="40"/>
  <c r="M29" i="40"/>
  <c r="K30" i="40"/>
  <c r="I31" i="40"/>
  <c r="G34" i="40"/>
  <c r="O34" i="40"/>
  <c r="K38" i="40"/>
  <c r="L38" i="40"/>
  <c r="I39" i="40"/>
  <c r="Q39" i="40"/>
  <c r="N40" i="40"/>
  <c r="M38" i="40"/>
  <c r="J39" i="40"/>
  <c r="G40" i="40"/>
  <c r="O40" i="40"/>
  <c r="F38" i="40"/>
  <c r="N38" i="40"/>
  <c r="K39" i="40"/>
  <c r="H40" i="40"/>
  <c r="P40" i="40"/>
  <c r="F39" i="40"/>
  <c r="G38" i="40"/>
  <c r="O38" i="40"/>
  <c r="L39" i="40"/>
  <c r="I40" i="40"/>
  <c r="Q40" i="40"/>
  <c r="F40" i="40"/>
  <c r="H38" i="40"/>
  <c r="P38" i="40"/>
  <c r="M39" i="40"/>
  <c r="J40" i="40"/>
  <c r="H98" i="40"/>
  <c r="I38" i="40"/>
  <c r="Q38" i="40"/>
  <c r="N39" i="40"/>
  <c r="K40" i="40"/>
  <c r="J38" i="40"/>
  <c r="G39" i="40"/>
  <c r="O39" i="40"/>
  <c r="L32" i="40"/>
  <c r="O33" i="40"/>
  <c r="J95" i="40"/>
  <c r="K94" i="40"/>
  <c r="O91" i="40"/>
  <c r="M32" i="40"/>
  <c r="N37" i="40"/>
  <c r="F33" i="40"/>
  <c r="O32" i="40"/>
  <c r="M36" i="40"/>
  <c r="P32" i="40"/>
  <c r="N36" i="40"/>
  <c r="Q37" i="40"/>
  <c r="Q32" i="40"/>
  <c r="O36" i="40"/>
  <c r="F36" i="40"/>
  <c r="G33" i="40"/>
  <c r="P36" i="40"/>
  <c r="K36" i="40"/>
  <c r="F32" i="40"/>
  <c r="Q33" i="40"/>
  <c r="L36" i="40"/>
  <c r="O37" i="40"/>
  <c r="P37" i="40"/>
  <c r="F37" i="40"/>
  <c r="H33" i="40"/>
  <c r="Q36" i="40"/>
  <c r="P33" i="40"/>
  <c r="N32" i="40"/>
  <c r="I33" i="40"/>
  <c r="G37" i="40"/>
  <c r="G32" i="40"/>
  <c r="J33" i="40"/>
  <c r="H37" i="40"/>
  <c r="H32" i="40"/>
  <c r="K33" i="40"/>
  <c r="I37" i="40"/>
  <c r="I32" i="40"/>
  <c r="L33" i="40"/>
  <c r="G36" i="40"/>
  <c r="J37" i="40"/>
  <c r="J32" i="40"/>
  <c r="M33" i="40"/>
  <c r="H36" i="40"/>
  <c r="K37" i="40"/>
  <c r="K32" i="40"/>
  <c r="N33" i="40"/>
  <c r="I36" i="40"/>
  <c r="N89" i="40"/>
  <c r="P26" i="40"/>
  <c r="H28" i="40"/>
  <c r="K29" i="40"/>
  <c r="Q31" i="40"/>
  <c r="Q26" i="40"/>
  <c r="I28" i="40"/>
  <c r="L29" i="40"/>
  <c r="F27" i="40"/>
  <c r="G26" i="40"/>
  <c r="J27" i="40"/>
  <c r="M28" i="40"/>
  <c r="P29" i="40"/>
  <c r="K92" i="40"/>
  <c r="K97" i="40"/>
  <c r="P91" i="40"/>
  <c r="N94" i="40"/>
  <c r="O94" i="40"/>
  <c r="L92" i="40"/>
  <c r="P94" i="40"/>
  <c r="L97" i="40"/>
  <c r="P92" i="40"/>
  <c r="Q94" i="40"/>
  <c r="M94" i="40"/>
  <c r="J90" i="40"/>
  <c r="G93" i="40"/>
  <c r="G95" i="40"/>
  <c r="K90" i="40"/>
  <c r="H93" i="40"/>
  <c r="O95" i="40"/>
  <c r="F93" i="40"/>
  <c r="P90" i="40"/>
  <c r="P95" i="40"/>
  <c r="Q91" i="40"/>
  <c r="F92" i="40"/>
  <c r="I93" i="40"/>
  <c r="F97" i="40"/>
  <c r="F90" i="40"/>
  <c r="F94" i="40"/>
  <c r="Q90" i="40"/>
  <c r="J93" i="40"/>
  <c r="Q95" i="40"/>
  <c r="F95" i="40"/>
  <c r="G91" i="40"/>
  <c r="K93" i="40"/>
  <c r="I91" i="40"/>
  <c r="L93" i="40"/>
  <c r="M91" i="40"/>
  <c r="I94" i="40"/>
  <c r="N91" i="40"/>
  <c r="J94" i="40"/>
  <c r="F91" i="40"/>
  <c r="H91" i="40"/>
  <c r="Q92" i="40"/>
  <c r="L94" i="40"/>
  <c r="L90" i="40"/>
  <c r="G92" i="40"/>
  <c r="M93" i="40"/>
  <c r="K95" i="40"/>
  <c r="M90" i="40"/>
  <c r="H92" i="40"/>
  <c r="N93" i="40"/>
  <c r="L95" i="40"/>
  <c r="N90" i="40"/>
  <c r="I92" i="40"/>
  <c r="O93" i="40"/>
  <c r="M95" i="40"/>
  <c r="H97" i="40"/>
  <c r="O90" i="40"/>
  <c r="J92" i="40"/>
  <c r="H94" i="40"/>
  <c r="N95" i="40"/>
  <c r="O98" i="40"/>
  <c r="G90" i="40"/>
  <c r="J91" i="40"/>
  <c r="M92" i="40"/>
  <c r="P93" i="40"/>
  <c r="H95" i="40"/>
  <c r="Q98" i="40"/>
  <c r="H90" i="40"/>
  <c r="K91" i="40"/>
  <c r="N92" i="40"/>
  <c r="Q93" i="40"/>
  <c r="I95" i="40"/>
  <c r="I90" i="40"/>
  <c r="L91" i="40"/>
  <c r="G94" i="40"/>
  <c r="N97" i="40" l="1"/>
  <c r="P98" i="40"/>
  <c r="L96" i="40"/>
  <c r="K96" i="40"/>
  <c r="J98" i="40"/>
  <c r="O97" i="40"/>
  <c r="I97" i="40"/>
  <c r="F98" i="40"/>
  <c r="N96" i="40"/>
  <c r="Q97" i="40"/>
  <c r="F96" i="40"/>
  <c r="M96" i="40"/>
  <c r="L98" i="40"/>
  <c r="G96" i="40"/>
  <c r="K98" i="40"/>
  <c r="I96" i="40"/>
  <c r="G98" i="40"/>
  <c r="M97" i="40"/>
  <c r="Q96" i="40"/>
  <c r="M98" i="40"/>
  <c r="H96" i="40"/>
  <c r="I98" i="40"/>
  <c r="N98" i="40"/>
  <c r="G97" i="40"/>
  <c r="O85" i="40"/>
  <c r="J96" i="40"/>
  <c r="G85" i="40"/>
  <c r="L84" i="40"/>
  <c r="K84" i="40"/>
  <c r="M86" i="40"/>
  <c r="J84" i="40"/>
  <c r="H85" i="40"/>
  <c r="P97" i="40"/>
  <c r="J97" i="40"/>
  <c r="P96" i="40"/>
  <c r="O96" i="40"/>
  <c r="F86" i="40"/>
  <c r="J89" i="40"/>
  <c r="L89" i="40"/>
  <c r="Q89" i="40"/>
  <c r="I89" i="40"/>
  <c r="O87" i="40"/>
  <c r="G87" i="40"/>
  <c r="K85" i="40"/>
  <c r="M89" i="40"/>
  <c r="L87" i="40"/>
  <c r="K87" i="40"/>
  <c r="O86" i="40"/>
  <c r="N86" i="40"/>
  <c r="G86" i="40"/>
  <c r="P87" i="40"/>
  <c r="J86" i="40"/>
  <c r="P89" i="40"/>
  <c r="J85" i="40"/>
  <c r="H87" i="40"/>
  <c r="M85" i="40"/>
  <c r="H89" i="40"/>
  <c r="J87" i="40"/>
  <c r="M84" i="40"/>
  <c r="K86" i="40"/>
  <c r="P84" i="40"/>
  <c r="N87" i="40"/>
  <c r="F89" i="40"/>
  <c r="N85" i="40"/>
  <c r="H84" i="40"/>
  <c r="Q86" i="40"/>
  <c r="I85" i="40"/>
  <c r="Q84" i="40"/>
  <c r="F84" i="40"/>
  <c r="I86" i="40"/>
  <c r="P85" i="40"/>
  <c r="K89" i="40"/>
  <c r="I84" i="40"/>
  <c r="O89" i="40"/>
  <c r="L85" i="40"/>
  <c r="Q87" i="40"/>
  <c r="F85" i="40"/>
  <c r="G89" i="40"/>
  <c r="O84" i="40"/>
  <c r="I87" i="40"/>
  <c r="N84" i="40"/>
  <c r="M87" i="40"/>
  <c r="G84" i="40"/>
  <c r="F87" i="40"/>
  <c r="L86" i="40"/>
  <c r="Q85" i="40"/>
  <c r="P86" i="40"/>
  <c r="H86" i="40"/>
  <c r="AR9" i="65" l="1"/>
  <c r="AD24" i="65"/>
  <c r="AD23" i="65"/>
  <c r="AD22" i="65"/>
  <c r="AD21" i="65"/>
  <c r="AD20" i="65"/>
  <c r="AD19" i="65"/>
  <c r="AD18" i="65"/>
  <c r="AD17" i="65"/>
  <c r="AD16" i="65"/>
  <c r="AD15" i="65"/>
  <c r="AD14" i="65"/>
  <c r="AD13" i="65"/>
  <c r="AD12" i="65"/>
  <c r="AD11" i="65"/>
  <c r="AD10" i="65"/>
  <c r="AS9" i="65" l="1"/>
  <c r="S8" i="39"/>
  <c r="S7" i="39"/>
  <c r="F77" i="38" l="1"/>
  <c r="N35" i="38"/>
  <c r="M35" i="38"/>
  <c r="L35" i="38"/>
  <c r="K35" i="38"/>
  <c r="R34" i="38"/>
  <c r="R35" i="38" s="1"/>
  <c r="Q34" i="38"/>
  <c r="Q35" i="38" s="1"/>
  <c r="P34" i="38"/>
  <c r="P35" i="38" s="1"/>
  <c r="O34" i="38"/>
  <c r="O35" i="38" s="1"/>
  <c r="N34" i="38"/>
  <c r="M34" i="38"/>
  <c r="L34" i="38"/>
  <c r="K34" i="38"/>
  <c r="J34" i="38"/>
  <c r="J35" i="38" s="1"/>
  <c r="I34" i="38"/>
  <c r="I35" i="38" s="1"/>
  <c r="H34" i="38"/>
  <c r="H35" i="38" s="1"/>
  <c r="G34" i="38"/>
  <c r="G35" i="38" s="1"/>
  <c r="N28" i="38"/>
  <c r="M28" i="38"/>
  <c r="L28" i="38"/>
  <c r="K28" i="38"/>
  <c r="R27" i="38"/>
  <c r="R28" i="38" s="1"/>
  <c r="Q27" i="38"/>
  <c r="Q28" i="38" s="1"/>
  <c r="P27" i="38"/>
  <c r="P28" i="38" s="1"/>
  <c r="O27" i="38"/>
  <c r="O28" i="38" s="1"/>
  <c r="N27" i="38"/>
  <c r="M27" i="38"/>
  <c r="L27" i="38"/>
  <c r="K27" i="38"/>
  <c r="J27" i="38"/>
  <c r="J28" i="38" s="1"/>
  <c r="I27" i="38"/>
  <c r="I28" i="38" s="1"/>
  <c r="H27" i="38"/>
  <c r="H28" i="38" s="1"/>
  <c r="G27" i="38"/>
  <c r="G28" i="38" s="1"/>
  <c r="R14" i="38"/>
  <c r="Q14" i="38"/>
  <c r="P14" i="38"/>
  <c r="O14" i="38"/>
  <c r="N14" i="38"/>
  <c r="M14" i="38"/>
  <c r="L14" i="38"/>
  <c r="K14" i="38"/>
  <c r="J14" i="38"/>
  <c r="I14" i="38"/>
  <c r="H14" i="38"/>
  <c r="F14" i="38"/>
  <c r="E14" i="38"/>
  <c r="R8" i="38"/>
  <c r="Q8" i="38"/>
  <c r="P8" i="38"/>
  <c r="O8" i="38"/>
  <c r="N8" i="38"/>
  <c r="M8" i="38"/>
  <c r="L8" i="38"/>
  <c r="K8" i="38"/>
  <c r="J8" i="38"/>
  <c r="I8" i="38"/>
  <c r="H8" i="38"/>
  <c r="G8" i="38"/>
  <c r="F8" i="38"/>
  <c r="E8" i="38"/>
  <c r="F94" i="52" l="1"/>
  <c r="F97" i="52"/>
  <c r="E96" i="52" l="1"/>
  <c r="E95" i="52" s="1"/>
  <c r="E97" i="52"/>
  <c r="E92" i="52"/>
  <c r="P117" i="52" l="1"/>
  <c r="O117" i="52"/>
  <c r="N117" i="52"/>
  <c r="M117" i="52"/>
  <c r="L117" i="52"/>
  <c r="K117" i="52"/>
  <c r="J117" i="52"/>
  <c r="I117" i="52"/>
  <c r="H117" i="52"/>
  <c r="G117" i="52"/>
  <c r="F117" i="52"/>
  <c r="E117" i="52"/>
  <c r="Q117" i="52" l="1"/>
  <c r="R90" i="73"/>
  <c r="R89" i="73"/>
  <c r="R88" i="73"/>
  <c r="I81" i="73"/>
  <c r="O81" i="73" l="1"/>
  <c r="M81" i="73"/>
  <c r="N87" i="73"/>
  <c r="K87" i="73"/>
  <c r="G81" i="73"/>
  <c r="G87" i="73"/>
  <c r="H66" i="73"/>
  <c r="L87" i="73"/>
  <c r="J87" i="73"/>
  <c r="H87" i="73"/>
  <c r="P87" i="73"/>
  <c r="M87" i="73"/>
  <c r="J81" i="73"/>
  <c r="K81" i="73"/>
  <c r="N81" i="73"/>
  <c r="L81" i="73"/>
  <c r="H81" i="73"/>
  <c r="P81" i="73"/>
  <c r="I87" i="73"/>
  <c r="Q87" i="73"/>
  <c r="O87" i="73"/>
  <c r="Q81" i="73"/>
  <c r="G66" i="73"/>
  <c r="H61" i="73"/>
  <c r="G61" i="73"/>
  <c r="H60" i="73" l="1"/>
  <c r="G60" i="73"/>
  <c r="F66" i="73"/>
  <c r="I16" i="39"/>
  <c r="I5" i="48" s="1"/>
  <c r="R4" i="39"/>
  <c r="Q4" i="39"/>
  <c r="P4" i="39"/>
  <c r="O4" i="39"/>
  <c r="N4" i="39"/>
  <c r="M4" i="39"/>
  <c r="L4" i="39"/>
  <c r="K4" i="39"/>
  <c r="J4" i="39"/>
  <c r="I4" i="39"/>
  <c r="H4" i="39"/>
  <c r="G4" i="39"/>
  <c r="G16" i="39"/>
  <c r="Q131" i="52"/>
  <c r="Q134" i="52" s="1"/>
  <c r="P131" i="52"/>
  <c r="P134" i="52" s="1"/>
  <c r="O131" i="52"/>
  <c r="O132" i="52" s="1"/>
  <c r="O135" i="52" s="1"/>
  <c r="N131" i="52"/>
  <c r="N134" i="52" s="1"/>
  <c r="M131" i="52"/>
  <c r="M132" i="52" s="1"/>
  <c r="M135" i="52" s="1"/>
  <c r="L131" i="52"/>
  <c r="L132" i="52" s="1"/>
  <c r="L135" i="52" s="1"/>
  <c r="K131" i="52"/>
  <c r="K132" i="52" s="1"/>
  <c r="K135" i="52" s="1"/>
  <c r="J131" i="52"/>
  <c r="J132" i="52" s="1"/>
  <c r="J135" i="52" s="1"/>
  <c r="I131" i="52"/>
  <c r="I134" i="52" s="1"/>
  <c r="H131" i="52"/>
  <c r="H134" i="52" s="1"/>
  <c r="G131" i="52"/>
  <c r="G132" i="52" s="1"/>
  <c r="G135" i="52" s="1"/>
  <c r="F131" i="52"/>
  <c r="F132" i="52" s="1"/>
  <c r="F135" i="52" s="1"/>
  <c r="E131" i="52"/>
  <c r="E132" i="52" s="1"/>
  <c r="E135" i="52" s="1"/>
  <c r="G93" i="52" l="1"/>
  <c r="G5" i="48"/>
  <c r="E134" i="52"/>
  <c r="F134" i="52"/>
  <c r="M134" i="52"/>
  <c r="L134" i="52"/>
  <c r="G134" i="52"/>
  <c r="O134" i="52"/>
  <c r="J134" i="52"/>
  <c r="K134" i="52"/>
  <c r="F61" i="73"/>
  <c r="F60" i="73" s="1"/>
  <c r="N132" i="52"/>
  <c r="N135" i="52" s="1"/>
  <c r="P132" i="52"/>
  <c r="P135" i="52" s="1"/>
  <c r="Q132" i="52"/>
  <c r="Q135" i="52" s="1"/>
  <c r="E138" i="52"/>
  <c r="E137" i="52" s="1"/>
  <c r="H132" i="52"/>
  <c r="H135" i="52" s="1"/>
  <c r="I132" i="52"/>
  <c r="I135" i="52" s="1"/>
  <c r="K42" i="73" l="1"/>
  <c r="AK37" i="41"/>
  <c r="R97" i="73"/>
  <c r="S1" i="39"/>
  <c r="T28" i="47"/>
  <c r="E14" i="47"/>
  <c r="G13" i="47"/>
  <c r="F88" i="38"/>
  <c r="F89" i="38" s="1"/>
  <c r="F69" i="38"/>
  <c r="D103" i="52" l="1"/>
  <c r="I103" i="52"/>
  <c r="F103" i="52"/>
  <c r="I102" i="52"/>
  <c r="I21" i="81"/>
  <c r="D21" i="81"/>
  <c r="F93" i="52"/>
  <c r="F92" i="52" s="1"/>
  <c r="R16" i="39"/>
  <c r="R93" i="52" s="1"/>
  <c r="Q16" i="39"/>
  <c r="Q93" i="52" s="1"/>
  <c r="P16" i="39"/>
  <c r="P93" i="52" s="1"/>
  <c r="O16" i="39"/>
  <c r="O93" i="52" s="1"/>
  <c r="N16" i="39"/>
  <c r="M16" i="39"/>
  <c r="M93" i="52" s="1"/>
  <c r="L16" i="39"/>
  <c r="L93" i="52" s="1"/>
  <c r="K16" i="39"/>
  <c r="K93" i="52" s="1"/>
  <c r="J16" i="39"/>
  <c r="J93" i="52" s="1"/>
  <c r="I93" i="52"/>
  <c r="H16" i="39"/>
  <c r="C70" i="52"/>
  <c r="E70" i="52"/>
  <c r="F70" i="52" s="1"/>
  <c r="G70" i="52" s="1"/>
  <c r="H70" i="52" s="1"/>
  <c r="I70" i="52" s="1"/>
  <c r="D50" i="52"/>
  <c r="D28" i="52"/>
  <c r="D8" i="52"/>
  <c r="J8" i="52" s="1"/>
  <c r="E12" i="52" s="1"/>
  <c r="AH74" i="73"/>
  <c r="AF74" i="73"/>
  <c r="AH69" i="73"/>
  <c r="AF69" i="73"/>
  <c r="AE69" i="73"/>
  <c r="AE58" i="73" s="1"/>
  <c r="AD69" i="73"/>
  <c r="AD58" i="73" s="1"/>
  <c r="AC69" i="73"/>
  <c r="AC58" i="73" s="1"/>
  <c r="AB69" i="73"/>
  <c r="AB58" i="73" s="1"/>
  <c r="AA69" i="73"/>
  <c r="AA58" i="73" s="1"/>
  <c r="V69" i="73"/>
  <c r="U69" i="73"/>
  <c r="Z69" i="73"/>
  <c r="Y69" i="73"/>
  <c r="X69" i="73"/>
  <c r="W69" i="73"/>
  <c r="AE65" i="73"/>
  <c r="AD65" i="73"/>
  <c r="AC65" i="73"/>
  <c r="AH59" i="73"/>
  <c r="AF59" i="73"/>
  <c r="V59" i="73"/>
  <c r="U59" i="73"/>
  <c r="Z59" i="73"/>
  <c r="Y59" i="73"/>
  <c r="X59" i="73"/>
  <c r="W59" i="73"/>
  <c r="E41" i="52"/>
  <c r="F41" i="52" s="1"/>
  <c r="E35" i="52"/>
  <c r="F35" i="52" s="1"/>
  <c r="G35" i="52" s="1"/>
  <c r="H35" i="52" s="1"/>
  <c r="F47" i="39"/>
  <c r="F40" i="39"/>
  <c r="F39" i="39"/>
  <c r="F38" i="39"/>
  <c r="AH58" i="73" l="1"/>
  <c r="H93" i="52"/>
  <c r="H5" i="48"/>
  <c r="V58" i="73"/>
  <c r="Y58" i="73"/>
  <c r="K103" i="52"/>
  <c r="Z58" i="73"/>
  <c r="W58" i="73"/>
  <c r="X58" i="73"/>
  <c r="AF58" i="73"/>
  <c r="F73" i="73"/>
  <c r="U58" i="73"/>
  <c r="S16" i="39"/>
  <c r="N93" i="52"/>
  <c r="E40" i="52"/>
  <c r="E71" i="52" s="1"/>
  <c r="S5" i="48" l="1"/>
  <c r="G73" i="73"/>
  <c r="G72" i="73"/>
  <c r="G58" i="73" s="1"/>
  <c r="H73" i="73"/>
  <c r="H72" i="73"/>
  <c r="H58" i="73" s="1"/>
  <c r="S17" i="39"/>
  <c r="D13" i="81"/>
  <c r="AB22" i="40"/>
  <c r="C13" i="81" l="1"/>
  <c r="AO99" i="41" l="1"/>
  <c r="N27" i="81" l="1"/>
  <c r="M27" i="81"/>
  <c r="L27" i="81"/>
  <c r="K27" i="81"/>
  <c r="J27" i="81"/>
  <c r="I27" i="81"/>
  <c r="H27" i="81"/>
  <c r="G27" i="81"/>
  <c r="F27" i="81"/>
  <c r="E27" i="81"/>
  <c r="D27" i="81"/>
  <c r="C27" i="81"/>
  <c r="N25" i="81"/>
  <c r="M25" i="81"/>
  <c r="L25" i="81"/>
  <c r="K25" i="81"/>
  <c r="J25" i="81"/>
  <c r="I25" i="81"/>
  <c r="H25" i="81"/>
  <c r="G25" i="81"/>
  <c r="F25" i="81"/>
  <c r="E25" i="81"/>
  <c r="D25" i="81"/>
  <c r="C25" i="81"/>
  <c r="N21" i="81"/>
  <c r="M21" i="81"/>
  <c r="L21" i="81"/>
  <c r="K21" i="81"/>
  <c r="J21" i="81"/>
  <c r="H21" i="81"/>
  <c r="G21" i="81"/>
  <c r="F21" i="81"/>
  <c r="E21" i="81"/>
  <c r="C21" i="81"/>
  <c r="AB13" i="81"/>
  <c r="AA13" i="81"/>
  <c r="Z13" i="81"/>
  <c r="AA17" i="81"/>
  <c r="Z2" i="81"/>
  <c r="AB17" i="81"/>
  <c r="Z17" i="81"/>
  <c r="Y17" i="81"/>
  <c r="T2" i="81"/>
  <c r="R2" i="81"/>
  <c r="X2" i="81"/>
  <c r="V2" i="81"/>
  <c r="X17" i="81"/>
  <c r="Y6" i="81"/>
  <c r="X6" i="81"/>
  <c r="X5" i="81" s="1"/>
  <c r="AD21" i="81"/>
  <c r="AC21" i="81"/>
  <c r="AD17" i="81"/>
  <c r="AC17" i="81"/>
  <c r="W17" i="81"/>
  <c r="V17" i="81"/>
  <c r="U17" i="81"/>
  <c r="T17" i="81"/>
  <c r="S17" i="81"/>
  <c r="R17" i="81"/>
  <c r="AD6" i="81"/>
  <c r="AC6" i="81"/>
  <c r="W6" i="81"/>
  <c r="W5" i="81" s="1"/>
  <c r="V6" i="81"/>
  <c r="V5" i="81" s="1"/>
  <c r="U6" i="81"/>
  <c r="U5" i="81" s="1"/>
  <c r="T6" i="81"/>
  <c r="T5" i="81" s="1"/>
  <c r="S6" i="81"/>
  <c r="S5" i="81" s="1"/>
  <c r="R6" i="81"/>
  <c r="R5" i="81" s="1"/>
  <c r="N14" i="81"/>
  <c r="N22" i="81" s="1"/>
  <c r="N26" i="81" s="1"/>
  <c r="M14" i="81"/>
  <c r="M22" i="81" s="1"/>
  <c r="M26" i="81" s="1"/>
  <c r="L14" i="81"/>
  <c r="L22" i="81" s="1"/>
  <c r="L26" i="81" s="1"/>
  <c r="K14" i="81"/>
  <c r="K22" i="81" s="1"/>
  <c r="K26" i="81" s="1"/>
  <c r="J14" i="81"/>
  <c r="J22" i="81" s="1"/>
  <c r="J26" i="81" s="1"/>
  <c r="I14" i="81"/>
  <c r="I22" i="81" s="1"/>
  <c r="I26" i="81" s="1"/>
  <c r="H14" i="81"/>
  <c r="H22" i="81" s="1"/>
  <c r="H26" i="81" s="1"/>
  <c r="G14" i="81"/>
  <c r="G22" i="81" s="1"/>
  <c r="G26" i="81" s="1"/>
  <c r="F14" i="81"/>
  <c r="F22" i="81" s="1"/>
  <c r="F26" i="81" s="1"/>
  <c r="E14" i="81"/>
  <c r="E22" i="81" s="1"/>
  <c r="E26" i="81" s="1"/>
  <c r="D14" i="81"/>
  <c r="D22" i="81" s="1"/>
  <c r="D26" i="81" s="1"/>
  <c r="C22" i="81"/>
  <c r="C26" i="81" s="1"/>
  <c r="N13" i="81"/>
  <c r="M13" i="81"/>
  <c r="L13" i="81"/>
  <c r="K13" i="81"/>
  <c r="J13" i="81"/>
  <c r="I13" i="81"/>
  <c r="H13" i="81"/>
  <c r="G13" i="81"/>
  <c r="F13" i="81"/>
  <c r="E13" i="81"/>
  <c r="N9" i="81"/>
  <c r="M9" i="81"/>
  <c r="L9" i="81"/>
  <c r="K9" i="81"/>
  <c r="J9" i="81"/>
  <c r="I9" i="81"/>
  <c r="H9" i="81"/>
  <c r="G9" i="81"/>
  <c r="F9" i="81"/>
  <c r="E9" i="81"/>
  <c r="D9" i="81"/>
  <c r="C9" i="81"/>
  <c r="Z5" i="81" l="1"/>
  <c r="AA5" i="81"/>
  <c r="AB5" i="81"/>
  <c r="AC5" i="81"/>
  <c r="Y5" i="81"/>
  <c r="AD5" i="81"/>
  <c r="I60" i="73" l="1"/>
  <c r="O15" i="65"/>
  <c r="O14" i="65"/>
  <c r="O11" i="65"/>
  <c r="O9" i="65"/>
  <c r="K10" i="65"/>
  <c r="BG8" i="65"/>
  <c r="BF8" i="65"/>
  <c r="BE8" i="65"/>
  <c r="BD8" i="65"/>
  <c r="BC8" i="65"/>
  <c r="BB8" i="65"/>
  <c r="BA8" i="65"/>
  <c r="AZ8" i="65"/>
  <c r="AY8" i="65"/>
  <c r="AX8" i="65"/>
  <c r="AW8" i="65"/>
  <c r="AV8" i="65"/>
  <c r="F96" i="52" l="1"/>
  <c r="F95" i="52" s="1"/>
  <c r="F77" i="37"/>
  <c r="F76" i="37"/>
  <c r="F75" i="37"/>
  <c r="F74" i="37"/>
  <c r="F73" i="37"/>
  <c r="F72" i="37"/>
  <c r="F71" i="37"/>
  <c r="F70" i="37"/>
  <c r="F69" i="37"/>
  <c r="F68" i="37"/>
  <c r="F67" i="37"/>
  <c r="F66" i="37"/>
  <c r="F65" i="37"/>
  <c r="F64" i="37"/>
  <c r="F63" i="37"/>
  <c r="F91" i="37"/>
  <c r="F89" i="37"/>
  <c r="F88" i="37"/>
  <c r="F86" i="37"/>
  <c r="AF49" i="65"/>
  <c r="AD49" i="65"/>
  <c r="AD48" i="65"/>
  <c r="O10" i="65"/>
  <c r="L24" i="65"/>
  <c r="AR24" i="65"/>
  <c r="AS24" i="65" s="1"/>
  <c r="L15" i="65"/>
  <c r="F78" i="37" l="1"/>
  <c r="AR15" i="65"/>
  <c r="AS15" i="65" s="1"/>
  <c r="F97" i="37"/>
  <c r="E66" i="52"/>
  <c r="C66" i="52"/>
  <c r="C74" i="52"/>
  <c r="C62" i="52"/>
  <c r="E13" i="52"/>
  <c r="E55" i="52"/>
  <c r="F81" i="52" l="1"/>
  <c r="G81" i="52"/>
  <c r="F84" i="52"/>
  <c r="AC8" i="65"/>
  <c r="AK103" i="64"/>
  <c r="AJ169" i="64"/>
  <c r="AI169" i="64"/>
  <c r="AH169" i="64"/>
  <c r="AG169" i="64"/>
  <c r="AF169" i="64"/>
  <c r="AE169" i="64"/>
  <c r="AD169" i="64"/>
  <c r="AC169" i="64"/>
  <c r="AB169" i="64"/>
  <c r="AA169" i="64"/>
  <c r="Z169" i="64"/>
  <c r="Y169" i="64"/>
  <c r="AJ168" i="64"/>
  <c r="AI168" i="64"/>
  <c r="AH168" i="64"/>
  <c r="AG168" i="64"/>
  <c r="AF168" i="64"/>
  <c r="AE168" i="64"/>
  <c r="AD168" i="64"/>
  <c r="AC168" i="64"/>
  <c r="AB168" i="64"/>
  <c r="AA168" i="64"/>
  <c r="Z168" i="64"/>
  <c r="Y168" i="64"/>
  <c r="AJ165" i="64"/>
  <c r="AI165" i="64"/>
  <c r="AH165" i="64"/>
  <c r="AG165" i="64"/>
  <c r="AF165" i="64"/>
  <c r="AE165" i="64"/>
  <c r="AD165" i="64"/>
  <c r="AC165" i="64"/>
  <c r="AB165" i="64"/>
  <c r="AA165" i="64"/>
  <c r="Z165" i="64"/>
  <c r="Y165" i="64"/>
  <c r="AJ164" i="64"/>
  <c r="AI164" i="64"/>
  <c r="AH164" i="64"/>
  <c r="AG164" i="64"/>
  <c r="AF164" i="64"/>
  <c r="AE164" i="64"/>
  <c r="AD164" i="64"/>
  <c r="AC164" i="64"/>
  <c r="AB164" i="64"/>
  <c r="AA164" i="64"/>
  <c r="Z164" i="64"/>
  <c r="Y164" i="64"/>
  <c r="AJ162" i="64"/>
  <c r="AI162" i="64"/>
  <c r="AH162" i="64"/>
  <c r="AG162" i="64"/>
  <c r="AF162" i="64"/>
  <c r="AE162" i="64"/>
  <c r="AD162" i="64"/>
  <c r="AC162" i="64"/>
  <c r="AB162" i="64"/>
  <c r="AA162" i="64"/>
  <c r="Z162" i="64"/>
  <c r="Y162" i="64"/>
  <c r="AJ161" i="64"/>
  <c r="AI161" i="64"/>
  <c r="AH161" i="64"/>
  <c r="AG161" i="64"/>
  <c r="AF161" i="64"/>
  <c r="AE161" i="64"/>
  <c r="AD161" i="64"/>
  <c r="AC161" i="64"/>
  <c r="AB161" i="64"/>
  <c r="AA161" i="64"/>
  <c r="Z161" i="64"/>
  <c r="Y161" i="64"/>
  <c r="AJ160" i="64"/>
  <c r="AI160" i="64"/>
  <c r="AH160" i="64"/>
  <c r="AG160" i="64"/>
  <c r="AF160" i="64"/>
  <c r="AE160" i="64"/>
  <c r="AD160" i="64"/>
  <c r="AC160" i="64"/>
  <c r="AB160" i="64"/>
  <c r="AA160" i="64"/>
  <c r="Z160" i="64"/>
  <c r="Y160" i="64"/>
  <c r="AJ159" i="64"/>
  <c r="AI159" i="64"/>
  <c r="AH159" i="64"/>
  <c r="AG159" i="64"/>
  <c r="AF159" i="64"/>
  <c r="AE159" i="64"/>
  <c r="AD159" i="64"/>
  <c r="AC159" i="64"/>
  <c r="AB159" i="64"/>
  <c r="AA159" i="64"/>
  <c r="Z159" i="64"/>
  <c r="Y159" i="64"/>
  <c r="AJ158" i="64"/>
  <c r="AI158" i="64"/>
  <c r="AH158" i="64"/>
  <c r="AG158" i="64"/>
  <c r="AF158" i="64"/>
  <c r="AE158" i="64"/>
  <c r="AD158" i="64"/>
  <c r="AC158" i="64"/>
  <c r="AB158" i="64"/>
  <c r="AA158" i="64"/>
  <c r="Z158" i="64"/>
  <c r="Y158" i="64"/>
  <c r="AJ157" i="64"/>
  <c r="AI157" i="64"/>
  <c r="AH157" i="64"/>
  <c r="AG157" i="64"/>
  <c r="AF157" i="64"/>
  <c r="AE157" i="64"/>
  <c r="AD157" i="64"/>
  <c r="AC157" i="64"/>
  <c r="AB157" i="64"/>
  <c r="AA157" i="64"/>
  <c r="Z157" i="64"/>
  <c r="Y157" i="64"/>
  <c r="AJ155" i="64"/>
  <c r="AI155" i="64"/>
  <c r="AH155" i="64"/>
  <c r="AG155" i="64"/>
  <c r="AF155" i="64"/>
  <c r="AE155" i="64"/>
  <c r="AD155" i="64"/>
  <c r="AC155" i="64"/>
  <c r="AB155" i="64"/>
  <c r="AA155" i="64"/>
  <c r="Z155" i="64"/>
  <c r="Y155" i="64"/>
  <c r="AJ150" i="64"/>
  <c r="AI150" i="64"/>
  <c r="AH150" i="64"/>
  <c r="AG150" i="64"/>
  <c r="AF150" i="64"/>
  <c r="AE150" i="64"/>
  <c r="AD150" i="64"/>
  <c r="AC150" i="64"/>
  <c r="AB150" i="64"/>
  <c r="AA150" i="64"/>
  <c r="Z150" i="64"/>
  <c r="Y150" i="64"/>
  <c r="AJ145" i="64"/>
  <c r="AI145" i="64"/>
  <c r="AH145" i="64"/>
  <c r="AG145" i="64"/>
  <c r="AF145" i="64"/>
  <c r="AE145" i="64"/>
  <c r="AD145" i="64"/>
  <c r="AC145" i="64"/>
  <c r="AB145" i="64"/>
  <c r="AA145" i="64"/>
  <c r="Z145" i="64"/>
  <c r="Y145" i="64"/>
  <c r="AJ144" i="64"/>
  <c r="AI144" i="64"/>
  <c r="AH144" i="64"/>
  <c r="AG144" i="64"/>
  <c r="AF144" i="64"/>
  <c r="AE144" i="64"/>
  <c r="AD144" i="64"/>
  <c r="AC144" i="64"/>
  <c r="AB144" i="64"/>
  <c r="AA144" i="64"/>
  <c r="Z144" i="64"/>
  <c r="Y144" i="64"/>
  <c r="AJ143" i="64"/>
  <c r="AI143" i="64"/>
  <c r="AH143" i="64"/>
  <c r="AG143" i="64"/>
  <c r="AF143" i="64"/>
  <c r="AE143" i="64"/>
  <c r="AD143" i="64"/>
  <c r="AC143" i="64"/>
  <c r="AB143" i="64"/>
  <c r="AA143" i="64"/>
  <c r="Z143" i="64"/>
  <c r="Y143" i="64"/>
  <c r="AJ142" i="64"/>
  <c r="AI142" i="64"/>
  <c r="AH142" i="64"/>
  <c r="AG142" i="64"/>
  <c r="AF142" i="64"/>
  <c r="AE142" i="64"/>
  <c r="AD142" i="64"/>
  <c r="AC142" i="64"/>
  <c r="AB142" i="64"/>
  <c r="AA142" i="64"/>
  <c r="Z142" i="64"/>
  <c r="Y142" i="64"/>
  <c r="AJ141" i="64"/>
  <c r="AI141" i="64"/>
  <c r="AH141" i="64"/>
  <c r="AG141" i="64"/>
  <c r="AF141" i="64"/>
  <c r="AE141" i="64"/>
  <c r="AD141" i="64"/>
  <c r="AC141" i="64"/>
  <c r="AB141" i="64"/>
  <c r="AA141" i="64"/>
  <c r="Z141" i="64"/>
  <c r="Y141" i="64"/>
  <c r="AJ140" i="64"/>
  <c r="AI140" i="64"/>
  <c r="AH140" i="64"/>
  <c r="AG140" i="64"/>
  <c r="AF140" i="64"/>
  <c r="AE140" i="64"/>
  <c r="AD140" i="64"/>
  <c r="AC140" i="64"/>
  <c r="AB140" i="64"/>
  <c r="AA140" i="64"/>
  <c r="Z140" i="64"/>
  <c r="Y140" i="64"/>
  <c r="AJ139" i="64"/>
  <c r="AI139" i="64"/>
  <c r="AH139" i="64"/>
  <c r="AG139" i="64"/>
  <c r="AF139" i="64"/>
  <c r="AE139" i="64"/>
  <c r="AD139" i="64"/>
  <c r="AC139" i="64"/>
  <c r="AB139" i="64"/>
  <c r="AA139" i="64"/>
  <c r="Z139" i="64"/>
  <c r="Y139" i="64"/>
  <c r="AJ138" i="64"/>
  <c r="AI138" i="64"/>
  <c r="AH138" i="64"/>
  <c r="AG138" i="64"/>
  <c r="AF138" i="64"/>
  <c r="AE138" i="64"/>
  <c r="AD138" i="64"/>
  <c r="AC138" i="64"/>
  <c r="AB138" i="64"/>
  <c r="AA138" i="64"/>
  <c r="Z138" i="64"/>
  <c r="Y138" i="64"/>
  <c r="AJ137" i="64"/>
  <c r="AI137" i="64"/>
  <c r="AH137" i="64"/>
  <c r="AG137" i="64"/>
  <c r="AF137" i="64"/>
  <c r="AE137" i="64"/>
  <c r="AD137" i="64"/>
  <c r="AC137" i="64"/>
  <c r="AB137" i="64"/>
  <c r="AA137" i="64"/>
  <c r="Z137" i="64"/>
  <c r="Y137" i="64"/>
  <c r="AJ136" i="64"/>
  <c r="AI136" i="64"/>
  <c r="AH136" i="64"/>
  <c r="AG136" i="64"/>
  <c r="AF136" i="64"/>
  <c r="AE136" i="64"/>
  <c r="AD136" i="64"/>
  <c r="AC136" i="64"/>
  <c r="AB136" i="64"/>
  <c r="AA136" i="64"/>
  <c r="Z136" i="64"/>
  <c r="Y136" i="64"/>
  <c r="AJ135" i="64"/>
  <c r="AI135" i="64"/>
  <c r="AH135" i="64"/>
  <c r="AG135" i="64"/>
  <c r="AF135" i="64"/>
  <c r="AE135" i="64"/>
  <c r="AD135" i="64"/>
  <c r="AC135" i="64"/>
  <c r="AB135" i="64"/>
  <c r="AA135" i="64"/>
  <c r="Z135" i="64"/>
  <c r="Y135" i="64"/>
  <c r="AJ134" i="64"/>
  <c r="AI134" i="64"/>
  <c r="AH134" i="64"/>
  <c r="AG134" i="64"/>
  <c r="AF134" i="64"/>
  <c r="AE134" i="64"/>
  <c r="AD134" i="64"/>
  <c r="AC134" i="64"/>
  <c r="AB134" i="64"/>
  <c r="AA134" i="64"/>
  <c r="Z134" i="64"/>
  <c r="Y134" i="64"/>
  <c r="AJ133" i="64"/>
  <c r="AI133" i="64"/>
  <c r="AH133" i="64"/>
  <c r="AG133" i="64"/>
  <c r="AF133" i="64"/>
  <c r="AE133" i="64"/>
  <c r="AD133" i="64"/>
  <c r="AC133" i="64"/>
  <c r="AB133" i="64"/>
  <c r="AA133" i="64"/>
  <c r="Z133" i="64"/>
  <c r="Y133" i="64"/>
  <c r="AJ132" i="64"/>
  <c r="AI132" i="64"/>
  <c r="AH132" i="64"/>
  <c r="AG132" i="64"/>
  <c r="AF132" i="64"/>
  <c r="AE132" i="64"/>
  <c r="AD132" i="64"/>
  <c r="AC132" i="64"/>
  <c r="AB132" i="64"/>
  <c r="AA132" i="64"/>
  <c r="Z132" i="64"/>
  <c r="Y132" i="64"/>
  <c r="AJ131" i="64"/>
  <c r="AI131" i="64"/>
  <c r="AH131" i="64"/>
  <c r="AG131" i="64"/>
  <c r="AF131" i="64"/>
  <c r="AE131" i="64"/>
  <c r="AD131" i="64"/>
  <c r="AC131" i="64"/>
  <c r="AB131" i="64"/>
  <c r="AA131" i="64"/>
  <c r="Z131" i="64"/>
  <c r="Y131" i="64"/>
  <c r="AJ130" i="64"/>
  <c r="AI130" i="64"/>
  <c r="AH130" i="64"/>
  <c r="AG130" i="64"/>
  <c r="AF130" i="64"/>
  <c r="AE130" i="64"/>
  <c r="AD130" i="64"/>
  <c r="AC130" i="64"/>
  <c r="AB130" i="64"/>
  <c r="AA130" i="64"/>
  <c r="Z130" i="64"/>
  <c r="Y130" i="64"/>
  <c r="AJ129" i="64"/>
  <c r="AI129" i="64"/>
  <c r="AH129" i="64"/>
  <c r="AG129" i="64"/>
  <c r="AF129" i="64"/>
  <c r="AE129" i="64"/>
  <c r="AD129" i="64"/>
  <c r="AC129" i="64"/>
  <c r="AB129" i="64"/>
  <c r="AA129" i="64"/>
  <c r="Z129" i="64"/>
  <c r="Y129" i="64"/>
  <c r="AJ126" i="64"/>
  <c r="AI126" i="64"/>
  <c r="AH126" i="64"/>
  <c r="AG126" i="64"/>
  <c r="AF126" i="64"/>
  <c r="AE126" i="64"/>
  <c r="AD126" i="64"/>
  <c r="AC126" i="64"/>
  <c r="AB126" i="64"/>
  <c r="AA126" i="64"/>
  <c r="Z126" i="64"/>
  <c r="Y126" i="64"/>
  <c r="AJ123" i="64"/>
  <c r="AI123" i="64"/>
  <c r="AH123" i="64"/>
  <c r="AG123" i="64"/>
  <c r="AF123" i="64"/>
  <c r="AE123" i="64"/>
  <c r="AD123" i="64"/>
  <c r="AC123" i="64"/>
  <c r="AB123" i="64"/>
  <c r="AA123" i="64"/>
  <c r="Z123" i="64"/>
  <c r="Y123" i="64"/>
  <c r="AJ122" i="64"/>
  <c r="AI122" i="64"/>
  <c r="AH122" i="64"/>
  <c r="AG122" i="64"/>
  <c r="AF122" i="64"/>
  <c r="AE122" i="64"/>
  <c r="AD122" i="64"/>
  <c r="AC122" i="64"/>
  <c r="AB122" i="64"/>
  <c r="AA122" i="64"/>
  <c r="Z122" i="64"/>
  <c r="Y122" i="64"/>
  <c r="AJ119" i="64"/>
  <c r="AI119" i="64"/>
  <c r="AH119" i="64"/>
  <c r="AG119" i="64"/>
  <c r="AF119" i="64"/>
  <c r="AE119" i="64"/>
  <c r="AD119" i="64"/>
  <c r="AC119" i="64"/>
  <c r="AB119" i="64"/>
  <c r="AA119" i="64"/>
  <c r="Z119" i="64"/>
  <c r="Y119" i="64"/>
  <c r="AJ118" i="64"/>
  <c r="AI118" i="64"/>
  <c r="AH118" i="64"/>
  <c r="AG118" i="64"/>
  <c r="AF118" i="64"/>
  <c r="AE118" i="64"/>
  <c r="AD118" i="64"/>
  <c r="AC118" i="64"/>
  <c r="AB118" i="64"/>
  <c r="AA118" i="64"/>
  <c r="Z118" i="64"/>
  <c r="Y118" i="64"/>
  <c r="AJ116" i="64"/>
  <c r="AI116" i="64"/>
  <c r="AH116" i="64"/>
  <c r="AG116" i="64"/>
  <c r="AF116" i="64"/>
  <c r="AE116" i="64"/>
  <c r="AD116" i="64"/>
  <c r="AC116" i="64"/>
  <c r="AB116" i="64"/>
  <c r="AA116" i="64"/>
  <c r="Z116" i="64"/>
  <c r="Y116" i="64"/>
  <c r="AJ114" i="64"/>
  <c r="AI114" i="64"/>
  <c r="AH114" i="64"/>
  <c r="AG114" i="64"/>
  <c r="AF114" i="64"/>
  <c r="AE114" i="64"/>
  <c r="AD114" i="64"/>
  <c r="AC114" i="64"/>
  <c r="AB114" i="64"/>
  <c r="AA114" i="64"/>
  <c r="Z114" i="64"/>
  <c r="Y114" i="64"/>
  <c r="AJ113" i="64"/>
  <c r="AI113" i="64"/>
  <c r="AH113" i="64"/>
  <c r="AG113" i="64"/>
  <c r="AF113" i="64"/>
  <c r="AE113" i="64"/>
  <c r="AD113" i="64"/>
  <c r="AC113" i="64"/>
  <c r="AB113" i="64"/>
  <c r="AA113" i="64"/>
  <c r="Z113" i="64"/>
  <c r="Y113" i="64"/>
  <c r="AK169" i="64"/>
  <c r="AK165" i="64"/>
  <c r="AK164" i="64"/>
  <c r="AK162" i="64"/>
  <c r="AK161" i="64"/>
  <c r="AK160" i="64"/>
  <c r="AK159" i="64"/>
  <c r="AK158" i="64"/>
  <c r="AK157" i="64"/>
  <c r="AK155" i="64"/>
  <c r="AK150" i="64"/>
  <c r="AK145" i="64"/>
  <c r="AK144" i="64"/>
  <c r="AK143" i="64"/>
  <c r="AK142" i="64"/>
  <c r="AK141" i="64"/>
  <c r="AK140" i="64"/>
  <c r="AK139" i="64"/>
  <c r="AK138" i="64"/>
  <c r="AK137" i="64"/>
  <c r="AK136" i="64"/>
  <c r="AK135" i="64"/>
  <c r="AK134" i="64"/>
  <c r="AK133" i="64"/>
  <c r="AK132" i="64"/>
  <c r="AK131" i="64"/>
  <c r="AK129" i="64"/>
  <c r="AK126" i="64"/>
  <c r="AK123" i="64"/>
  <c r="AK122" i="64"/>
  <c r="AK119" i="64"/>
  <c r="AK118" i="64"/>
  <c r="AK116" i="64"/>
  <c r="AK114" i="64"/>
  <c r="AK113" i="64"/>
  <c r="AJ100" i="64"/>
  <c r="AI100" i="64"/>
  <c r="AH100" i="64"/>
  <c r="AG100" i="64"/>
  <c r="AF100" i="64"/>
  <c r="AE100" i="64"/>
  <c r="AD100" i="64"/>
  <c r="AC100" i="64"/>
  <c r="AB100" i="64"/>
  <c r="AA100" i="64"/>
  <c r="Z100" i="64"/>
  <c r="Y100" i="64"/>
  <c r="AJ99" i="64"/>
  <c r="AI99" i="64"/>
  <c r="AH99" i="64"/>
  <c r="AG99" i="64"/>
  <c r="AF99" i="64"/>
  <c r="AE99" i="64"/>
  <c r="AD99" i="64"/>
  <c r="AC99" i="64"/>
  <c r="AB99" i="64"/>
  <c r="AA99" i="64"/>
  <c r="Z99" i="64"/>
  <c r="Y99" i="64"/>
  <c r="AG98" i="64"/>
  <c r="AF98" i="64"/>
  <c r="AE98" i="64"/>
  <c r="AD98" i="64"/>
  <c r="AC98" i="64"/>
  <c r="AB98" i="64"/>
  <c r="AA98" i="64"/>
  <c r="Z98" i="64"/>
  <c r="Y98" i="64"/>
  <c r="AJ97" i="64"/>
  <c r="AI97" i="64"/>
  <c r="AH97" i="64"/>
  <c r="AG97" i="64"/>
  <c r="AF97" i="64"/>
  <c r="AE97" i="64"/>
  <c r="AD97" i="64"/>
  <c r="AC97" i="64"/>
  <c r="AB97" i="64"/>
  <c r="AA97" i="64"/>
  <c r="Z97" i="64"/>
  <c r="Y97" i="64"/>
  <c r="AJ96" i="64"/>
  <c r="AI96" i="64"/>
  <c r="AH96" i="64"/>
  <c r="AG96" i="64"/>
  <c r="AF96" i="64"/>
  <c r="AE96" i="64"/>
  <c r="AD96" i="64"/>
  <c r="AC96" i="64"/>
  <c r="AB96" i="64"/>
  <c r="AA96" i="64"/>
  <c r="Z96" i="64"/>
  <c r="Y96" i="64"/>
  <c r="AJ94" i="64"/>
  <c r="AI94" i="64"/>
  <c r="AH94" i="64"/>
  <c r="AG94" i="64"/>
  <c r="AF94" i="64"/>
  <c r="AE94" i="64"/>
  <c r="AD94" i="64"/>
  <c r="AC94" i="64"/>
  <c r="AB94" i="64"/>
  <c r="AA94" i="64"/>
  <c r="Z94" i="64"/>
  <c r="Y94" i="64"/>
  <c r="AJ93" i="64"/>
  <c r="AI93" i="64"/>
  <c r="AH93" i="64"/>
  <c r="AG93" i="64"/>
  <c r="AF93" i="64"/>
  <c r="AE93" i="64"/>
  <c r="AD93" i="64"/>
  <c r="AC93" i="64"/>
  <c r="AB93" i="64"/>
  <c r="AA93" i="64"/>
  <c r="Z93" i="64"/>
  <c r="Y93" i="64"/>
  <c r="AJ92" i="64"/>
  <c r="AI92" i="64"/>
  <c r="AG92" i="64"/>
  <c r="AF92" i="64"/>
  <c r="AE92" i="64"/>
  <c r="AD92" i="64"/>
  <c r="AC92" i="64"/>
  <c r="AB92" i="64"/>
  <c r="AA92" i="64"/>
  <c r="Z92" i="64"/>
  <c r="Y92" i="64"/>
  <c r="AJ91" i="64"/>
  <c r="AI91" i="64"/>
  <c r="AH91" i="64"/>
  <c r="AG91" i="64"/>
  <c r="AF91" i="64"/>
  <c r="AE91" i="64"/>
  <c r="AD91" i="64"/>
  <c r="AC91" i="64"/>
  <c r="AB91" i="64"/>
  <c r="AA91" i="64"/>
  <c r="Z91" i="64"/>
  <c r="Y91" i="64"/>
  <c r="AJ90" i="64"/>
  <c r="AI90" i="64"/>
  <c r="AH90" i="64"/>
  <c r="AJ89" i="64"/>
  <c r="AI89" i="64"/>
  <c r="AH89" i="64"/>
  <c r="AG89" i="64"/>
  <c r="AF89" i="64"/>
  <c r="AE89" i="64"/>
  <c r="AD89" i="64"/>
  <c r="AC89" i="64"/>
  <c r="AB89" i="64"/>
  <c r="AA89" i="64"/>
  <c r="Z89" i="64"/>
  <c r="Y89" i="64"/>
  <c r="AJ85" i="64"/>
  <c r="AI85" i="64"/>
  <c r="AH85" i="64"/>
  <c r="AG85" i="64"/>
  <c r="AF85" i="64"/>
  <c r="AE85" i="64"/>
  <c r="AD85" i="64"/>
  <c r="AC85" i="64"/>
  <c r="AB85" i="64"/>
  <c r="AA85" i="64"/>
  <c r="Z85" i="64"/>
  <c r="Y85" i="64"/>
  <c r="AK82" i="64"/>
  <c r="AJ82" i="64"/>
  <c r="AI82" i="64"/>
  <c r="AH82" i="64"/>
  <c r="AG82" i="64"/>
  <c r="AF82" i="64"/>
  <c r="AE82" i="64"/>
  <c r="AD82" i="64"/>
  <c r="AC82" i="64"/>
  <c r="AB82" i="64"/>
  <c r="AA82" i="64"/>
  <c r="Z82" i="64"/>
  <c r="Y82" i="64"/>
  <c r="AK81" i="64"/>
  <c r="AJ81" i="64"/>
  <c r="AI81" i="64"/>
  <c r="AH81" i="64"/>
  <c r="AG81" i="64"/>
  <c r="AF81" i="64"/>
  <c r="AE81" i="64"/>
  <c r="AD81" i="64"/>
  <c r="AC81" i="64"/>
  <c r="AB81" i="64"/>
  <c r="AA81" i="64"/>
  <c r="Z81" i="64"/>
  <c r="Y81" i="64"/>
  <c r="AK79" i="64"/>
  <c r="AJ79" i="64"/>
  <c r="AI79" i="64"/>
  <c r="AH79" i="64"/>
  <c r="AG79" i="64"/>
  <c r="AF79" i="64"/>
  <c r="AE79" i="64"/>
  <c r="AD79" i="64"/>
  <c r="AC79" i="64"/>
  <c r="AB79" i="64"/>
  <c r="AA79" i="64"/>
  <c r="Z79" i="64"/>
  <c r="Y79" i="64"/>
  <c r="AK77" i="64"/>
  <c r="AJ77" i="64"/>
  <c r="AI77" i="64"/>
  <c r="AH77" i="64"/>
  <c r="AG77" i="64"/>
  <c r="AF77" i="64"/>
  <c r="AE77" i="64"/>
  <c r="AD77" i="64"/>
  <c r="AC77" i="64"/>
  <c r="AB77" i="64"/>
  <c r="AA77" i="64"/>
  <c r="Z77" i="64"/>
  <c r="Y77" i="64"/>
  <c r="AK76" i="64"/>
  <c r="AJ76" i="64"/>
  <c r="AI76" i="64"/>
  <c r="AH76" i="64"/>
  <c r="AG76" i="64"/>
  <c r="AF76" i="64"/>
  <c r="AE76" i="64"/>
  <c r="AD76" i="64"/>
  <c r="AC76" i="64"/>
  <c r="AB76" i="64"/>
  <c r="AA76" i="64"/>
  <c r="Z76" i="64"/>
  <c r="Y76" i="64"/>
  <c r="AJ49" i="64"/>
  <c r="AI49" i="64"/>
  <c r="AH49" i="64"/>
  <c r="AG49" i="64"/>
  <c r="AF49" i="64"/>
  <c r="AE49" i="64"/>
  <c r="AD49" i="64"/>
  <c r="AC49" i="64"/>
  <c r="AB49" i="64"/>
  <c r="AA49" i="64"/>
  <c r="Z49" i="64"/>
  <c r="Y49" i="64"/>
  <c r="AJ47" i="64"/>
  <c r="AI47" i="64"/>
  <c r="AH47" i="64"/>
  <c r="AG47" i="64"/>
  <c r="AF47" i="64"/>
  <c r="AE47" i="64"/>
  <c r="AD47" i="64"/>
  <c r="AC47" i="64"/>
  <c r="AB47" i="64"/>
  <c r="AA47" i="64"/>
  <c r="Z47" i="64"/>
  <c r="Y47" i="64"/>
  <c r="AJ46" i="64"/>
  <c r="AI46" i="64"/>
  <c r="AH46" i="64"/>
  <c r="AG46" i="64"/>
  <c r="AF46" i="64"/>
  <c r="Y46" i="64"/>
  <c r="AJ44" i="64"/>
  <c r="AI44" i="64"/>
  <c r="AH44" i="64"/>
  <c r="AG44" i="64"/>
  <c r="AF44" i="64"/>
  <c r="AE44" i="64"/>
  <c r="AD44" i="64"/>
  <c r="AC44" i="64"/>
  <c r="AB44" i="64"/>
  <c r="AA44" i="64"/>
  <c r="Z44" i="64"/>
  <c r="Y44" i="64"/>
  <c r="AJ42" i="64"/>
  <c r="AI42" i="64"/>
  <c r="AH42" i="64"/>
  <c r="AG42" i="64"/>
  <c r="AF42" i="64"/>
  <c r="AE42" i="64"/>
  <c r="AD42" i="64"/>
  <c r="AC42" i="64"/>
  <c r="AB42" i="64"/>
  <c r="AA42" i="64"/>
  <c r="Z42" i="64"/>
  <c r="Y42" i="64"/>
  <c r="AK38" i="64"/>
  <c r="AJ38" i="64"/>
  <c r="AI38" i="64"/>
  <c r="AH38" i="64"/>
  <c r="AG38" i="64"/>
  <c r="AF38" i="64"/>
  <c r="AE38" i="64"/>
  <c r="AD38" i="64"/>
  <c r="AC38" i="64"/>
  <c r="AB38" i="64"/>
  <c r="AA38" i="64"/>
  <c r="Z38" i="64"/>
  <c r="Y38" i="64"/>
  <c r="AJ37" i="64"/>
  <c r="AI37" i="64"/>
  <c r="AH37" i="64"/>
  <c r="AG37" i="64"/>
  <c r="AF37" i="64"/>
  <c r="AE37" i="64"/>
  <c r="AD37" i="64"/>
  <c r="AC37" i="64"/>
  <c r="AB37" i="64"/>
  <c r="AA37" i="64"/>
  <c r="Z37" i="64"/>
  <c r="Y37" i="64"/>
  <c r="AJ35" i="64"/>
  <c r="AI35" i="64"/>
  <c r="AH35" i="64"/>
  <c r="AG35" i="64"/>
  <c r="AF35" i="64"/>
  <c r="AE35" i="64"/>
  <c r="AD35" i="64"/>
  <c r="AC35" i="64"/>
  <c r="AB35" i="64"/>
  <c r="AA35" i="64"/>
  <c r="Z35" i="64"/>
  <c r="Y35" i="64"/>
  <c r="AJ33" i="64"/>
  <c r="AI33" i="64"/>
  <c r="AH33" i="64"/>
  <c r="AG33" i="64"/>
  <c r="AF33" i="64"/>
  <c r="AE33" i="64"/>
  <c r="AD33" i="64"/>
  <c r="AC33" i="64"/>
  <c r="AB33" i="64"/>
  <c r="AA33" i="64"/>
  <c r="Z33" i="64"/>
  <c r="Y33" i="64"/>
  <c r="AJ32" i="64"/>
  <c r="AI32" i="64"/>
  <c r="AH32" i="64"/>
  <c r="AG32" i="64"/>
  <c r="AF32" i="64"/>
  <c r="AE32" i="64"/>
  <c r="AD32" i="64"/>
  <c r="AC32" i="64"/>
  <c r="AB32" i="64"/>
  <c r="AA32" i="64"/>
  <c r="Z32" i="64"/>
  <c r="Y32" i="64"/>
  <c r="AJ27" i="64"/>
  <c r="AI27" i="64"/>
  <c r="AH27" i="64"/>
  <c r="AG27" i="64"/>
  <c r="AF27" i="64"/>
  <c r="AE27" i="64"/>
  <c r="AD27" i="64"/>
  <c r="AC27" i="64"/>
  <c r="AB27" i="64"/>
  <c r="AA27" i="64"/>
  <c r="Z27" i="64"/>
  <c r="Y27" i="64"/>
  <c r="AK27" i="64"/>
  <c r="Q80" i="73"/>
  <c r="P80" i="73"/>
  <c r="O80" i="73"/>
  <c r="N80" i="73"/>
  <c r="M80" i="73"/>
  <c r="L80" i="73"/>
  <c r="K80" i="73"/>
  <c r="J80" i="73"/>
  <c r="I80" i="73"/>
  <c r="H80" i="73"/>
  <c r="G80" i="73"/>
  <c r="I73" i="73" l="1"/>
  <c r="AR89" i="40"/>
  <c r="C48" i="65"/>
  <c r="F62" i="52"/>
  <c r="Y181" i="69"/>
  <c r="Y180" i="69"/>
  <c r="Y179" i="69"/>
  <c r="Y178" i="69"/>
  <c r="Y177" i="69"/>
  <c r="Y176" i="69"/>
  <c r="Y175" i="69"/>
  <c r="Y174" i="69"/>
  <c r="Y173" i="69"/>
  <c r="Y172" i="69"/>
  <c r="Y171" i="69"/>
  <c r="Y170" i="69"/>
  <c r="Y169" i="69"/>
  <c r="Y168" i="69"/>
  <c r="Y167" i="69"/>
  <c r="Y166" i="69"/>
  <c r="Y165" i="69"/>
  <c r="Y164" i="69"/>
  <c r="Y163" i="69"/>
  <c r="Y162" i="69"/>
  <c r="Y161" i="69"/>
  <c r="Y160" i="69"/>
  <c r="Y159" i="69"/>
  <c r="Y158" i="69"/>
  <c r="Y157" i="69"/>
  <c r="Y156" i="69"/>
  <c r="Y155" i="69"/>
  <c r="Y154" i="69"/>
  <c r="Y153" i="69"/>
  <c r="Y152" i="69"/>
  <c r="Y151" i="69"/>
  <c r="Y150" i="69"/>
  <c r="Y149" i="69"/>
  <c r="Y148" i="69"/>
  <c r="Y147" i="69"/>
  <c r="Y146" i="69"/>
  <c r="Y145" i="69"/>
  <c r="Y144" i="69"/>
  <c r="Y143" i="69"/>
  <c r="Y142" i="69"/>
  <c r="Y141" i="69"/>
  <c r="Y140" i="69"/>
  <c r="Y139" i="69"/>
  <c r="Y138" i="69"/>
  <c r="Y137" i="69"/>
  <c r="Y136" i="69"/>
  <c r="Y135" i="69"/>
  <c r="Y134" i="69"/>
  <c r="Y133" i="69"/>
  <c r="Y132" i="69"/>
  <c r="Y131" i="69"/>
  <c r="Y130" i="69"/>
  <c r="Y129" i="69"/>
  <c r="Y128" i="69"/>
  <c r="Y127" i="69"/>
  <c r="Y126" i="69"/>
  <c r="Y125" i="69"/>
  <c r="Y124" i="69"/>
  <c r="Y123" i="69"/>
  <c r="Y122" i="69"/>
  <c r="Y121" i="69"/>
  <c r="Y120" i="69"/>
  <c r="Y119" i="69"/>
  <c r="Y118" i="69"/>
  <c r="Y117" i="69"/>
  <c r="Y116" i="69"/>
  <c r="Y115" i="69"/>
  <c r="Y114" i="69"/>
  <c r="Y113" i="69"/>
  <c r="Y112" i="69"/>
  <c r="Y111" i="69"/>
  <c r="Y110" i="69"/>
  <c r="Y109" i="69"/>
  <c r="Y108" i="69"/>
  <c r="Y107" i="69"/>
  <c r="Y106" i="69"/>
  <c r="Y105" i="69"/>
  <c r="Y104" i="69"/>
  <c r="Y103" i="69"/>
  <c r="Y102" i="69"/>
  <c r="Y101" i="69"/>
  <c r="Y100" i="69"/>
  <c r="Y99" i="69"/>
  <c r="Y98" i="69"/>
  <c r="Y97" i="69"/>
  <c r="Y96" i="69"/>
  <c r="Y95" i="69"/>
  <c r="Y94" i="69"/>
  <c r="Y93" i="69"/>
  <c r="Y92" i="69"/>
  <c r="Y91" i="69"/>
  <c r="Y90" i="69"/>
  <c r="Y89" i="69"/>
  <c r="Y88" i="69"/>
  <c r="Y87" i="69"/>
  <c r="Y86" i="69"/>
  <c r="Y84" i="69"/>
  <c r="J60" i="73" l="1"/>
  <c r="J73" i="73"/>
  <c r="G62" i="52"/>
  <c r="J57" i="65"/>
  <c r="L57" i="65" s="1"/>
  <c r="M57" i="65" s="1"/>
  <c r="H62" i="52" l="1"/>
  <c r="X31" i="65"/>
  <c r="X30" i="65"/>
  <c r="O31" i="65"/>
  <c r="O30" i="65"/>
  <c r="L31" i="65"/>
  <c r="AC31" i="65" s="1"/>
  <c r="L30" i="65"/>
  <c r="AE30" i="65" s="1"/>
  <c r="I62" i="52" l="1"/>
  <c r="M31" i="65"/>
  <c r="AE31" i="65"/>
  <c r="AD31" i="65" s="1"/>
  <c r="AQ31" i="65"/>
  <c r="AP31" i="65"/>
  <c r="AH31" i="65"/>
  <c r="AO31" i="65"/>
  <c r="AG31" i="65"/>
  <c r="AN31" i="65"/>
  <c r="AM31" i="65"/>
  <c r="AL31" i="65"/>
  <c r="AK31" i="65"/>
  <c r="AJ31" i="65"/>
  <c r="AF31" i="65"/>
  <c r="AI31" i="65"/>
  <c r="AC30" i="65"/>
  <c r="AD30" i="65" s="1"/>
  <c r="M30" i="65"/>
  <c r="L34" i="65"/>
  <c r="M34" i="65" s="1"/>
  <c r="L33" i="65"/>
  <c r="M33" i="65" s="1"/>
  <c r="L32" i="65"/>
  <c r="M32" i="65" s="1"/>
  <c r="AD35" i="65"/>
  <c r="AR35" i="65"/>
  <c r="S93" i="52" l="1"/>
  <c r="AR31" i="65"/>
  <c r="AS31" i="65" s="1"/>
  <c r="AE34" i="65"/>
  <c r="AC32" i="65"/>
  <c r="AC33" i="65"/>
  <c r="AC34" i="65"/>
  <c r="AK30" i="65"/>
  <c r="AJ30" i="65"/>
  <c r="AQ30" i="65"/>
  <c r="AI30" i="65"/>
  <c r="AP30" i="65"/>
  <c r="AH30" i="65"/>
  <c r="AO30" i="65"/>
  <c r="AG30" i="65"/>
  <c r="AN30" i="65"/>
  <c r="AF30" i="65"/>
  <c r="AM30" i="65"/>
  <c r="AL30" i="65"/>
  <c r="AE32" i="65"/>
  <c r="AE33" i="65"/>
  <c r="F79" i="73"/>
  <c r="AR30" i="65" l="1"/>
  <c r="AS30" i="65" s="1"/>
  <c r="AL34" i="65"/>
  <c r="AD34" i="65"/>
  <c r="AK34" i="65"/>
  <c r="AP34" i="65"/>
  <c r="AF34" i="65"/>
  <c r="AM34" i="65"/>
  <c r="AJ34" i="65"/>
  <c r="AQ34" i="65"/>
  <c r="AI34" i="65"/>
  <c r="AH34" i="65"/>
  <c r="AO34" i="65"/>
  <c r="AG34" i="65"/>
  <c r="AN34" i="65"/>
  <c r="AD33" i="65"/>
  <c r="AO33" i="65"/>
  <c r="AG33" i="65"/>
  <c r="AM33" i="65"/>
  <c r="AK33" i="65"/>
  <c r="AQ33" i="65"/>
  <c r="AP33" i="65"/>
  <c r="AN33" i="65"/>
  <c r="AL33" i="65"/>
  <c r="AJ33" i="65"/>
  <c r="AF33" i="65"/>
  <c r="AI33" i="65"/>
  <c r="AH33" i="65"/>
  <c r="AD32" i="65"/>
  <c r="AJ32" i="65"/>
  <c r="AQ32" i="65"/>
  <c r="AH32" i="65"/>
  <c r="AL32" i="65"/>
  <c r="AK32" i="65"/>
  <c r="AI32" i="65"/>
  <c r="AP32" i="65"/>
  <c r="AO32" i="65"/>
  <c r="AG32" i="65"/>
  <c r="AN32" i="65"/>
  <c r="AM32" i="65"/>
  <c r="AF32" i="65"/>
  <c r="Y85" i="69"/>
  <c r="N10" i="41" l="1"/>
  <c r="P7" i="41"/>
  <c r="M8" i="41"/>
  <c r="U8" i="41"/>
  <c r="R9" i="41"/>
  <c r="O10" i="41"/>
  <c r="T11" i="41"/>
  <c r="Q12" i="41"/>
  <c r="N13" i="41"/>
  <c r="V13" i="41"/>
  <c r="V10" i="41"/>
  <c r="M13" i="41"/>
  <c r="Q7" i="41"/>
  <c r="N8" i="41"/>
  <c r="V8" i="41"/>
  <c r="S9" i="41"/>
  <c r="M11" i="41"/>
  <c r="U11" i="41"/>
  <c r="R12" i="41"/>
  <c r="O13" i="41"/>
  <c r="T8" i="41"/>
  <c r="S11" i="41"/>
  <c r="U13" i="41"/>
  <c r="R7" i="41"/>
  <c r="O8" i="41"/>
  <c r="T9" i="41"/>
  <c r="Q10" i="41"/>
  <c r="N11" i="41"/>
  <c r="V11" i="41"/>
  <c r="S12" i="41"/>
  <c r="P13" i="41"/>
  <c r="L8" i="41"/>
  <c r="Q9" i="41"/>
  <c r="S7" i="41"/>
  <c r="M9" i="41"/>
  <c r="U9" i="41"/>
  <c r="R10" i="41"/>
  <c r="O11" i="41"/>
  <c r="L12" i="41"/>
  <c r="T12" i="41"/>
  <c r="Q13" i="41"/>
  <c r="O7" i="41"/>
  <c r="Q8" i="41"/>
  <c r="N9" i="41"/>
  <c r="V9" i="41"/>
  <c r="S10" i="41"/>
  <c r="P11" i="41"/>
  <c r="M12" i="41"/>
  <c r="U12" i="41"/>
  <c r="R13" i="41"/>
  <c r="M7" i="41"/>
  <c r="U7" i="41"/>
  <c r="R8" i="41"/>
  <c r="O9" i="41"/>
  <c r="L10" i="41"/>
  <c r="T10" i="41"/>
  <c r="Q11" i="41"/>
  <c r="N12" i="41"/>
  <c r="V12" i="41"/>
  <c r="S13" i="41"/>
  <c r="N7" i="41"/>
  <c r="V7" i="41"/>
  <c r="S8" i="41"/>
  <c r="P9" i="41"/>
  <c r="M10" i="41"/>
  <c r="U10" i="41"/>
  <c r="R11" i="41"/>
  <c r="O12" i="41"/>
  <c r="T13" i="41"/>
  <c r="L13" i="41"/>
  <c r="P12" i="41"/>
  <c r="L11" i="41"/>
  <c r="P10" i="41"/>
  <c r="L9" i="41"/>
  <c r="P8" i="41"/>
  <c r="L7" i="41"/>
  <c r="T7" i="41"/>
  <c r="AR33" i="65"/>
  <c r="AS33" i="65" s="1"/>
  <c r="AR32" i="65"/>
  <c r="AS32" i="65" s="1"/>
  <c r="AR34" i="65"/>
  <c r="AS34" i="65" s="1"/>
  <c r="F9" i="39" l="1"/>
  <c r="F8" i="39"/>
  <c r="F7" i="39"/>
  <c r="F13" i="39"/>
  <c r="F16" i="39" s="1"/>
  <c r="F14" i="39"/>
  <c r="P44" i="79" l="1"/>
  <c r="AA28" i="47" l="1"/>
  <c r="AD74" i="65"/>
  <c r="X68" i="65"/>
  <c r="X69" i="65"/>
  <c r="X61" i="65"/>
  <c r="X55" i="65"/>
  <c r="L73" i="65"/>
  <c r="M73" i="65" s="1"/>
  <c r="L72" i="65"/>
  <c r="M72" i="65" s="1"/>
  <c r="L71" i="65"/>
  <c r="M71" i="65" s="1"/>
  <c r="L70" i="65"/>
  <c r="M70" i="65" s="1"/>
  <c r="L68" i="65"/>
  <c r="M68" i="65" s="1"/>
  <c r="AE68" i="65" l="1"/>
  <c r="AC68" i="65"/>
  <c r="L69" i="65"/>
  <c r="M69" i="65" l="1"/>
  <c r="AE69" i="65"/>
  <c r="AC69" i="65"/>
  <c r="X29" i="65"/>
  <c r="X28" i="65"/>
  <c r="X27" i="65"/>
  <c r="L29" i="65"/>
  <c r="M29" i="65" s="1"/>
  <c r="L28" i="65"/>
  <c r="M28" i="65" s="1"/>
  <c r="L27" i="65"/>
  <c r="M27" i="65" s="1"/>
  <c r="L23" i="65"/>
  <c r="L22" i="65"/>
  <c r="L21" i="65"/>
  <c r="L20" i="65"/>
  <c r="L19" i="65"/>
  <c r="L18" i="65"/>
  <c r="L17" i="65"/>
  <c r="L16" i="65"/>
  <c r="L14" i="65"/>
  <c r="L13" i="65"/>
  <c r="L12" i="65"/>
  <c r="L11" i="65"/>
  <c r="L10" i="65"/>
  <c r="L9" i="65"/>
  <c r="AR68" i="65" l="1"/>
  <c r="AS68" i="65" s="1"/>
  <c r="AC28" i="65"/>
  <c r="AO28" i="65" s="1"/>
  <c r="AC29" i="65"/>
  <c r="AQ29" i="65" s="1"/>
  <c r="AE29" i="65"/>
  <c r="AL28" i="65"/>
  <c r="AE27" i="65"/>
  <c r="AE28" i="65"/>
  <c r="AC27" i="65"/>
  <c r="AD36" i="65"/>
  <c r="AR36" i="65"/>
  <c r="G30" i="47"/>
  <c r="L179" i="69"/>
  <c r="AC179" i="69" s="1"/>
  <c r="AP179" i="69" s="1"/>
  <c r="L178" i="69"/>
  <c r="AC178" i="69" s="1"/>
  <c r="AC185" i="69"/>
  <c r="AE185" i="69" s="1"/>
  <c r="AC184" i="69"/>
  <c r="AC183" i="69"/>
  <c r="AC182" i="69"/>
  <c r="L181" i="69"/>
  <c r="AC181" i="69" s="1"/>
  <c r="AH181" i="69" s="1"/>
  <c r="L180" i="69"/>
  <c r="AC180" i="69" s="1"/>
  <c r="AG180" i="69" s="1"/>
  <c r="L177" i="69"/>
  <c r="AC177" i="69" s="1"/>
  <c r="AJ177" i="69" s="1"/>
  <c r="L176" i="69"/>
  <c r="AC176" i="69" s="1"/>
  <c r="L175" i="69"/>
  <c r="AC175" i="69" s="1"/>
  <c r="L174" i="69"/>
  <c r="AC174" i="69" s="1"/>
  <c r="L173" i="69"/>
  <c r="AC173" i="69" s="1"/>
  <c r="AN173" i="69" s="1"/>
  <c r="L172" i="69"/>
  <c r="AC172" i="69" s="1"/>
  <c r="L171" i="69"/>
  <c r="AC171" i="69" s="1"/>
  <c r="L170" i="69"/>
  <c r="AC170" i="69" s="1"/>
  <c r="L169" i="69"/>
  <c r="AC169" i="69" s="1"/>
  <c r="L168" i="69"/>
  <c r="AC168" i="69" s="1"/>
  <c r="L167" i="69"/>
  <c r="AC167" i="69" s="1"/>
  <c r="L166" i="69"/>
  <c r="AC166" i="69" s="1"/>
  <c r="L165" i="69"/>
  <c r="AC165" i="69" s="1"/>
  <c r="AE165" i="69" s="1"/>
  <c r="L164" i="69"/>
  <c r="AC164" i="69" s="1"/>
  <c r="AE164" i="69" s="1"/>
  <c r="L163" i="69"/>
  <c r="AC163" i="69" s="1"/>
  <c r="L162" i="69"/>
  <c r="AC162" i="69" s="1"/>
  <c r="L161" i="69"/>
  <c r="AC161" i="69" s="1"/>
  <c r="L160" i="69"/>
  <c r="AC160" i="69" s="1"/>
  <c r="AP160" i="69" s="1"/>
  <c r="L159" i="69"/>
  <c r="AC159" i="69" s="1"/>
  <c r="AE159" i="69" s="1"/>
  <c r="AE166" i="69" l="1"/>
  <c r="AH177" i="69"/>
  <c r="AQ170" i="69"/>
  <c r="AJ170" i="69"/>
  <c r="AE168" i="69"/>
  <c r="AD168" i="69" s="1"/>
  <c r="AK168" i="69"/>
  <c r="AN174" i="69"/>
  <c r="AP174" i="69"/>
  <c r="AN169" i="69"/>
  <c r="AO169" i="69"/>
  <c r="AO173" i="69"/>
  <c r="AM28" i="65"/>
  <c r="AJ28" i="65"/>
  <c r="AJ29" i="65"/>
  <c r="AP28" i="65"/>
  <c r="AH28" i="65"/>
  <c r="AG28" i="65"/>
  <c r="AN28" i="65"/>
  <c r="AI29" i="65"/>
  <c r="AK28" i="65"/>
  <c r="AI28" i="65"/>
  <c r="AP29" i="65"/>
  <c r="AR69" i="65"/>
  <c r="AS69" i="65" s="1"/>
  <c r="AJ161" i="69"/>
  <c r="AL161" i="69"/>
  <c r="AQ161" i="69"/>
  <c r="AI161" i="69"/>
  <c r="AG161" i="69"/>
  <c r="AE161" i="69"/>
  <c r="AP161" i="69"/>
  <c r="AH161" i="69"/>
  <c r="AO161" i="69"/>
  <c r="AK161" i="69"/>
  <c r="AN161" i="69"/>
  <c r="AF161" i="69"/>
  <c r="AM161" i="69"/>
  <c r="AO176" i="69"/>
  <c r="AH176" i="69"/>
  <c r="AG176" i="69"/>
  <c r="AF176" i="69"/>
  <c r="AM176" i="69"/>
  <c r="AP172" i="69"/>
  <c r="AJ172" i="69"/>
  <c r="AI172" i="69"/>
  <c r="AQ172" i="69"/>
  <c r="AL172" i="69"/>
  <c r="AK172" i="69"/>
  <c r="AO172" i="69"/>
  <c r="AQ175" i="69"/>
  <c r="AF175" i="69"/>
  <c r="AM175" i="69"/>
  <c r="AL175" i="69"/>
  <c r="AP175" i="69"/>
  <c r="AK175" i="69"/>
  <c r="AG175" i="69"/>
  <c r="AJ175" i="69"/>
  <c r="AE175" i="69"/>
  <c r="AD175" i="69" s="1"/>
  <c r="AH175" i="69"/>
  <c r="AL162" i="69"/>
  <c r="AG162" i="69"/>
  <c r="AM162" i="69"/>
  <c r="AN162" i="69"/>
  <c r="AE162" i="69"/>
  <c r="AM167" i="69"/>
  <c r="AN167" i="69"/>
  <c r="AE163" i="69"/>
  <c r="AD163" i="69" s="1"/>
  <c r="AF173" i="69"/>
  <c r="AM168" i="69"/>
  <c r="AK170" i="69"/>
  <c r="AG173" i="69"/>
  <c r="AQ174" i="69"/>
  <c r="AN168" i="69"/>
  <c r="AN170" i="69"/>
  <c r="AE174" i="69"/>
  <c r="AD174" i="69" s="1"/>
  <c r="AP182" i="69"/>
  <c r="AO182" i="69"/>
  <c r="AN182" i="69"/>
  <c r="AI182" i="69"/>
  <c r="AQ182" i="69"/>
  <c r="AM182" i="69"/>
  <c r="AH182" i="69"/>
  <c r="AR182" i="69"/>
  <c r="AJ182" i="69"/>
  <c r="AL182" i="69"/>
  <c r="AK182" i="69"/>
  <c r="AH173" i="69"/>
  <c r="AF174" i="69"/>
  <c r="AL168" i="69"/>
  <c r="AP168" i="69"/>
  <c r="AJ173" i="69"/>
  <c r="AJ174" i="69"/>
  <c r="AO183" i="69"/>
  <c r="AN183" i="69"/>
  <c r="AI183" i="69"/>
  <c r="AM183" i="69"/>
  <c r="AL183" i="69"/>
  <c r="AQ183" i="69"/>
  <c r="AK183" i="69"/>
  <c r="AP183" i="69"/>
  <c r="AR183" i="69"/>
  <c r="AJ183" i="69"/>
  <c r="AG174" i="69"/>
  <c r="AO168" i="69"/>
  <c r="AI174" i="69"/>
  <c r="AQ168" i="69"/>
  <c r="AL173" i="69"/>
  <c r="AM174" i="69"/>
  <c r="AN184" i="69"/>
  <c r="AI184" i="69"/>
  <c r="AM184" i="69"/>
  <c r="AL184" i="69"/>
  <c r="AO184" i="69"/>
  <c r="AK184" i="69"/>
  <c r="AP184" i="69"/>
  <c r="AR184" i="69"/>
  <c r="AJ184" i="69"/>
  <c r="AQ184" i="69"/>
  <c r="AH174" i="69"/>
  <c r="AM173" i="69"/>
  <c r="AO174" i="69"/>
  <c r="AM185" i="69"/>
  <c r="AI185" i="69"/>
  <c r="AL185" i="69"/>
  <c r="AK185" i="69"/>
  <c r="AN185" i="69"/>
  <c r="AR185" i="69"/>
  <c r="AJ185" i="69"/>
  <c r="AO185" i="69"/>
  <c r="AQ185" i="69"/>
  <c r="AP185" i="69"/>
  <c r="AG177" i="69"/>
  <c r="AE183" i="69"/>
  <c r="AD183" i="69" s="1"/>
  <c r="AE182" i="69"/>
  <c r="AD182" i="69" s="1"/>
  <c r="AO29" i="65"/>
  <c r="AN29" i="65"/>
  <c r="AQ28" i="65"/>
  <c r="AR13" i="65"/>
  <c r="AS13" i="65" s="1"/>
  <c r="AL29" i="65"/>
  <c r="AM29" i="65"/>
  <c r="AK29" i="65"/>
  <c r="AJ27" i="65"/>
  <c r="AO27" i="65"/>
  <c r="AK27" i="65"/>
  <c r="AQ27" i="65"/>
  <c r="AI27" i="65"/>
  <c r="AP27" i="65"/>
  <c r="AN27" i="65"/>
  <c r="AM27" i="65"/>
  <c r="AL27" i="65"/>
  <c r="AH180" i="69"/>
  <c r="AK160" i="69"/>
  <c r="AL160" i="69"/>
  <c r="AI160" i="69"/>
  <c r="AE160" i="69"/>
  <c r="AM160" i="69"/>
  <c r="AQ160" i="69"/>
  <c r="AN160" i="69"/>
  <c r="AO160" i="69"/>
  <c r="AJ160" i="69"/>
  <c r="AH160" i="69"/>
  <c r="AP180" i="69"/>
  <c r="AJ180" i="69"/>
  <c r="AQ180" i="69"/>
  <c r="AO180" i="69"/>
  <c r="AI180" i="69"/>
  <c r="AM180" i="69"/>
  <c r="AL180" i="69"/>
  <c r="AK180" i="69"/>
  <c r="AN181" i="69"/>
  <c r="AJ181" i="69"/>
  <c r="AL181" i="69"/>
  <c r="AO181" i="69"/>
  <c r="AM181" i="69"/>
  <c r="AM178" i="69"/>
  <c r="AK178" i="69"/>
  <c r="AL178" i="69"/>
  <c r="AE177" i="69"/>
  <c r="AD177" i="69" s="1"/>
  <c r="AK177" i="69"/>
  <c r="AP177" i="69"/>
  <c r="AI177" i="69"/>
  <c r="AQ177" i="69"/>
  <c r="AQ179" i="69"/>
  <c r="AM172" i="69"/>
  <c r="AE173" i="69"/>
  <c r="AD173" i="69" s="1"/>
  <c r="AP173" i="69"/>
  <c r="AK174" i="69"/>
  <c r="AN175" i="69"/>
  <c r="AI176" i="69"/>
  <c r="AQ176" i="69"/>
  <c r="AL177" i="69"/>
  <c r="AO178" i="69"/>
  <c r="AJ179" i="69"/>
  <c r="AE181" i="69"/>
  <c r="AD181" i="69" s="1"/>
  <c r="AP181" i="69"/>
  <c r="AP176" i="69"/>
  <c r="AN178" i="69"/>
  <c r="AN172" i="69"/>
  <c r="AI173" i="69"/>
  <c r="AQ173" i="69"/>
  <c r="AL174" i="69"/>
  <c r="AO175" i="69"/>
  <c r="AJ176" i="69"/>
  <c r="AM177" i="69"/>
  <c r="AE178" i="69"/>
  <c r="AD178" i="69" s="1"/>
  <c r="AP178" i="69"/>
  <c r="AK179" i="69"/>
  <c r="AN180" i="69"/>
  <c r="AI181" i="69"/>
  <c r="AQ181" i="69"/>
  <c r="AE184" i="69"/>
  <c r="AD184" i="69" s="1"/>
  <c r="AK176" i="69"/>
  <c r="AN177" i="69"/>
  <c r="AI178" i="69"/>
  <c r="AQ178" i="69"/>
  <c r="AL179" i="69"/>
  <c r="AN179" i="69"/>
  <c r="AE176" i="69"/>
  <c r="AE172" i="69"/>
  <c r="AD172" i="69" s="1"/>
  <c r="AK173" i="69"/>
  <c r="AI175" i="69"/>
  <c r="AL176" i="69"/>
  <c r="AO177" i="69"/>
  <c r="AJ178" i="69"/>
  <c r="AM179" i="69"/>
  <c r="AE180" i="69"/>
  <c r="AD180" i="69" s="1"/>
  <c r="AK181" i="69"/>
  <c r="AD185" i="69"/>
  <c r="AN176" i="69"/>
  <c r="AO179" i="69"/>
  <c r="AD176" i="69"/>
  <c r="AE179" i="69"/>
  <c r="AD179" i="69" s="1"/>
  <c r="AJ171" i="69"/>
  <c r="AM171" i="69"/>
  <c r="AE171" i="69"/>
  <c r="AD171" i="69" s="1"/>
  <c r="AN171" i="69"/>
  <c r="AL171" i="69"/>
  <c r="AK171" i="69"/>
  <c r="AO171" i="69"/>
  <c r="AP171" i="69"/>
  <c r="AI171" i="69"/>
  <c r="AQ171" i="69"/>
  <c r="AL170" i="69"/>
  <c r="AM170" i="69"/>
  <c r="AH170" i="69"/>
  <c r="AP170" i="69"/>
  <c r="AE170" i="69"/>
  <c r="AD170" i="69" s="1"/>
  <c r="AO170" i="69"/>
  <c r="AI170" i="69"/>
  <c r="AP169" i="69"/>
  <c r="AE169" i="69"/>
  <c r="AD169" i="69" s="1"/>
  <c r="AO167" i="69"/>
  <c r="AH167" i="69"/>
  <c r="AP167" i="69"/>
  <c r="AE167" i="69"/>
  <c r="AD167" i="69" s="1"/>
  <c r="AI167" i="69"/>
  <c r="AQ167" i="69"/>
  <c r="AQ169" i="69"/>
  <c r="AK167" i="69"/>
  <c r="AJ167" i="69"/>
  <c r="AL167" i="69"/>
  <c r="AD166" i="69"/>
  <c r="AD164" i="69"/>
  <c r="AD165" i="69"/>
  <c r="AO162" i="69"/>
  <c r="AH162" i="69"/>
  <c r="AP162" i="69"/>
  <c r="AI162" i="69"/>
  <c r="AQ162" i="69"/>
  <c r="AJ162" i="69"/>
  <c r="AK162" i="69"/>
  <c r="AR168" i="69" l="1"/>
  <c r="AR167" i="69"/>
  <c r="AR170" i="69"/>
  <c r="AR174" i="69"/>
  <c r="AR172" i="69"/>
  <c r="AR169" i="69"/>
  <c r="O166" i="69"/>
  <c r="AH166" i="69" s="1"/>
  <c r="O165" i="69"/>
  <c r="O164" i="69"/>
  <c r="O163" i="69"/>
  <c r="AR28" i="65"/>
  <c r="AS28" i="65" s="1"/>
  <c r="AR175" i="69"/>
  <c r="AR161" i="69"/>
  <c r="AR171" i="69"/>
  <c r="AR29" i="65"/>
  <c r="AS29" i="65" s="1"/>
  <c r="AR27" i="65"/>
  <c r="AS27" i="65" s="1"/>
  <c r="AR160" i="69"/>
  <c r="AR181" i="69"/>
  <c r="AR180" i="69"/>
  <c r="AR177" i="69"/>
  <c r="AR178" i="69"/>
  <c r="AR179" i="69"/>
  <c r="AR173" i="69"/>
  <c r="AR176" i="69"/>
  <c r="AR162" i="69"/>
  <c r="AL165" i="69" l="1"/>
  <c r="AO165" i="69"/>
  <c r="AN165" i="69"/>
  <c r="AQ165" i="69"/>
  <c r="AM165" i="69"/>
  <c r="AP165" i="69"/>
  <c r="AQ166" i="69"/>
  <c r="AM166" i="69"/>
  <c r="AP166" i="69"/>
  <c r="AN166" i="69"/>
  <c r="AO166" i="69"/>
  <c r="AJ166" i="69"/>
  <c r="AL166" i="69"/>
  <c r="AI166" i="69"/>
  <c r="AK166" i="69"/>
  <c r="AJ163" i="69"/>
  <c r="AK163" i="69"/>
  <c r="AQ163" i="69"/>
  <c r="AI163" i="69"/>
  <c r="AN163" i="69"/>
  <c r="AP163" i="69"/>
  <c r="AM163" i="69"/>
  <c r="AL163" i="69"/>
  <c r="AO163" i="69"/>
  <c r="AN164" i="69"/>
  <c r="AP164" i="69"/>
  <c r="AJ164" i="69"/>
  <c r="AK164" i="69"/>
  <c r="AO164" i="69"/>
  <c r="AL164" i="69"/>
  <c r="AM164" i="69"/>
  <c r="AQ164" i="69"/>
  <c r="AQ159" i="69"/>
  <c r="AP159" i="69"/>
  <c r="AO159" i="69"/>
  <c r="AN159" i="69"/>
  <c r="AM159" i="69"/>
  <c r="AL159" i="69"/>
  <c r="AK159" i="69"/>
  <c r="AR165" i="69" l="1"/>
  <c r="AR163" i="69"/>
  <c r="AR164" i="69"/>
  <c r="AR166" i="69"/>
  <c r="AR159" i="69"/>
  <c r="AS159" i="69" s="1"/>
  <c r="AE158" i="69"/>
  <c r="AE157" i="69"/>
  <c r="AE156" i="69"/>
  <c r="AQ158" i="69"/>
  <c r="AP158" i="69"/>
  <c r="AO158" i="69"/>
  <c r="AN158" i="69"/>
  <c r="AM158" i="69"/>
  <c r="AL158" i="69"/>
  <c r="AK158" i="69"/>
  <c r="AJ158" i="69"/>
  <c r="AQ157" i="69"/>
  <c r="AP157" i="69"/>
  <c r="AO157" i="69"/>
  <c r="AN157" i="69"/>
  <c r="AM157" i="69"/>
  <c r="AL157" i="69"/>
  <c r="AK157" i="69"/>
  <c r="AJ157" i="69"/>
  <c r="AQ156" i="69"/>
  <c r="AP156" i="69"/>
  <c r="AO156" i="69"/>
  <c r="AN156" i="69"/>
  <c r="AM156" i="69"/>
  <c r="AL156" i="69"/>
  <c r="AK156" i="69"/>
  <c r="AJ156" i="69"/>
  <c r="AF157" i="69"/>
  <c r="AG157" i="69"/>
  <c r="AG156" i="69"/>
  <c r="AH157" i="69"/>
  <c r="AH156" i="69"/>
  <c r="AI157" i="69"/>
  <c r="AI156" i="69"/>
  <c r="J157" i="69"/>
  <c r="L157" i="69" s="1"/>
  <c r="L156" i="69"/>
  <c r="AR156" i="69" l="1"/>
  <c r="AS156" i="69" s="1"/>
  <c r="AR157" i="69"/>
  <c r="AS157" i="69" s="1"/>
  <c r="L155" i="69" l="1"/>
  <c r="AC155" i="69" s="1"/>
  <c r="O40" i="65"/>
  <c r="O39" i="65"/>
  <c r="AE155" i="69" l="1"/>
  <c r="AK155" i="69"/>
  <c r="AJ155" i="69"/>
  <c r="AL155" i="69"/>
  <c r="AM155" i="69"/>
  <c r="AN155" i="69"/>
  <c r="AO155" i="69"/>
  <c r="AH155" i="69"/>
  <c r="AP155" i="69"/>
  <c r="AI155" i="69"/>
  <c r="AQ155" i="69"/>
  <c r="W22" i="42"/>
  <c r="W23" i="42"/>
  <c r="W26" i="42"/>
  <c r="W30" i="42"/>
  <c r="W31" i="42"/>
  <c r="W32" i="42"/>
  <c r="W34" i="42"/>
  <c r="W38" i="42"/>
  <c r="W40" i="42"/>
  <c r="W42" i="42"/>
  <c r="W46" i="42"/>
  <c r="W48" i="42"/>
  <c r="W50" i="42"/>
  <c r="W56" i="42"/>
  <c r="W58" i="42"/>
  <c r="W54" i="42"/>
  <c r="W62" i="42"/>
  <c r="W17" i="42"/>
  <c r="W20" i="42"/>
  <c r="W21" i="42"/>
  <c r="W27" i="42"/>
  <c r="W28" i="42"/>
  <c r="W29" i="42"/>
  <c r="W33" i="42"/>
  <c r="W36" i="42"/>
  <c r="W37" i="42"/>
  <c r="W39" i="42"/>
  <c r="W41" i="42"/>
  <c r="W43" i="42"/>
  <c r="W44" i="42"/>
  <c r="W45" i="42"/>
  <c r="W47" i="42"/>
  <c r="W49" i="42"/>
  <c r="W52" i="42"/>
  <c r="W53" i="42"/>
  <c r="W55" i="42"/>
  <c r="W57" i="42"/>
  <c r="W59" i="42"/>
  <c r="W60" i="42"/>
  <c r="W61" i="42"/>
  <c r="J28" i="64"/>
  <c r="AK71" i="64"/>
  <c r="AR71" i="64" s="1"/>
  <c r="AK70" i="64"/>
  <c r="AK68" i="64"/>
  <c r="AK67" i="64"/>
  <c r="AK66" i="64"/>
  <c r="AK65" i="64"/>
  <c r="AK64" i="64"/>
  <c r="AK63" i="64"/>
  <c r="AK61" i="64"/>
  <c r="AK59" i="64"/>
  <c r="AK58" i="64"/>
  <c r="AK57" i="64"/>
  <c r="AK56" i="64"/>
  <c r="AK55" i="64"/>
  <c r="AK54" i="64"/>
  <c r="AK53" i="64"/>
  <c r="AK52" i="64"/>
  <c r="AK51" i="64"/>
  <c r="AO50" i="64"/>
  <c r="AM50" i="64"/>
  <c r="AJ50" i="64"/>
  <c r="AI50" i="64"/>
  <c r="AH50" i="64"/>
  <c r="AG50" i="64"/>
  <c r="AF50" i="64"/>
  <c r="AE50" i="64"/>
  <c r="AD50" i="64"/>
  <c r="AC50" i="64"/>
  <c r="AB50" i="64"/>
  <c r="AA50" i="64"/>
  <c r="Z50" i="64"/>
  <c r="Y50" i="64"/>
  <c r="J50" i="64"/>
  <c r="AR155" i="69" l="1"/>
  <c r="AS155" i="69" s="1"/>
  <c r="AK50" i="64"/>
  <c r="AQ71" i="64"/>
  <c r="L154" i="69" l="1"/>
  <c r="AC154" i="69" s="1"/>
  <c r="AQ154" i="69" s="1"/>
  <c r="L153" i="69"/>
  <c r="AC153" i="69" s="1"/>
  <c r="AK153" i="69" s="1"/>
  <c r="L152" i="69"/>
  <c r="AC152" i="69" s="1"/>
  <c r="AE152" i="69" s="1"/>
  <c r="AQ85" i="69"/>
  <c r="AP85" i="69"/>
  <c r="AO85" i="69"/>
  <c r="AN85" i="69"/>
  <c r="AM85" i="69"/>
  <c r="AL85" i="69"/>
  <c r="AK85" i="69"/>
  <c r="AQ84" i="69"/>
  <c r="AP84" i="69"/>
  <c r="AO84" i="69"/>
  <c r="AN84" i="69"/>
  <c r="AM84" i="69"/>
  <c r="AL84" i="69"/>
  <c r="AK84" i="69"/>
  <c r="AJ84" i="69"/>
  <c r="AI84" i="69"/>
  <c r="AE86" i="69"/>
  <c r="AE85" i="69"/>
  <c r="AE84" i="69"/>
  <c r="AL153" i="69" l="1"/>
  <c r="AM153" i="69"/>
  <c r="AN153" i="69"/>
  <c r="AN152" i="69"/>
  <c r="AK154" i="69"/>
  <c r="AO152" i="69"/>
  <c r="AL154" i="69"/>
  <c r="AP152" i="69"/>
  <c r="AR152" i="69" s="1"/>
  <c r="AS152" i="69" s="1"/>
  <c r="AM154" i="69"/>
  <c r="AJ154" i="69"/>
  <c r="AQ152" i="69"/>
  <c r="AN154" i="69"/>
  <c r="AO153" i="69"/>
  <c r="AE153" i="69"/>
  <c r="AP153" i="69"/>
  <c r="AQ153" i="69"/>
  <c r="AO154" i="69"/>
  <c r="AJ153" i="69"/>
  <c r="AE154" i="69"/>
  <c r="AP154" i="69"/>
  <c r="AI153" i="69"/>
  <c r="AI154" i="69"/>
  <c r="AR86" i="69"/>
  <c r="AS86" i="69" s="1"/>
  <c r="AR85" i="69"/>
  <c r="AS85" i="69" s="1"/>
  <c r="AR84" i="69"/>
  <c r="AR10" i="69"/>
  <c r="AR11" i="69"/>
  <c r="AR12" i="69"/>
  <c r="AR13" i="69"/>
  <c r="AR14" i="69"/>
  <c r="AR15" i="69"/>
  <c r="AR16" i="69"/>
  <c r="AR17" i="69"/>
  <c r="AR18" i="69"/>
  <c r="AR19" i="69"/>
  <c r="AR20" i="69"/>
  <c r="AR21" i="69"/>
  <c r="AR22" i="69"/>
  <c r="AR23" i="69"/>
  <c r="AR24" i="69"/>
  <c r="AR25" i="69"/>
  <c r="AR26" i="69"/>
  <c r="AR27" i="69"/>
  <c r="AR28" i="69"/>
  <c r="AR29" i="69"/>
  <c r="AR30" i="69"/>
  <c r="AR31" i="69"/>
  <c r="AR32" i="69"/>
  <c r="AR33" i="69"/>
  <c r="AR34" i="69"/>
  <c r="AR35" i="69"/>
  <c r="AR36" i="69"/>
  <c r="AR37" i="69"/>
  <c r="AR38" i="69"/>
  <c r="AR39" i="69"/>
  <c r="AR40" i="69"/>
  <c r="AR41" i="69"/>
  <c r="AR42" i="69"/>
  <c r="AR43" i="69"/>
  <c r="AR44" i="69"/>
  <c r="AR45" i="69"/>
  <c r="AR46" i="69"/>
  <c r="AR47" i="69"/>
  <c r="AR48" i="69"/>
  <c r="AR49" i="69"/>
  <c r="AR50" i="69"/>
  <c r="AR51" i="69"/>
  <c r="AR52" i="69"/>
  <c r="AR53" i="69"/>
  <c r="AR54" i="69"/>
  <c r="AR55" i="69"/>
  <c r="AR56" i="69"/>
  <c r="AR57" i="69"/>
  <c r="AR58" i="69"/>
  <c r="AR59" i="69"/>
  <c r="AR60" i="69"/>
  <c r="AR61" i="69"/>
  <c r="AR62" i="69"/>
  <c r="AR63" i="69"/>
  <c r="AR64" i="69"/>
  <c r="AR65" i="69"/>
  <c r="AR66" i="69"/>
  <c r="AR67" i="69"/>
  <c r="AR68" i="69"/>
  <c r="AR69" i="69"/>
  <c r="AR70" i="69"/>
  <c r="AR71" i="69"/>
  <c r="AR72" i="69"/>
  <c r="AR73" i="69"/>
  <c r="AR74" i="69"/>
  <c r="AR75" i="69"/>
  <c r="AR76" i="69"/>
  <c r="AR77" i="69"/>
  <c r="AR78" i="69"/>
  <c r="AR79" i="69"/>
  <c r="AR80" i="69"/>
  <c r="AS80" i="69" s="1"/>
  <c r="AR81" i="69"/>
  <c r="AS81" i="69" s="1"/>
  <c r="AS160" i="69"/>
  <c r="AS161" i="69"/>
  <c r="AS162" i="69"/>
  <c r="AS163" i="69"/>
  <c r="AS164" i="69"/>
  <c r="AS165" i="69"/>
  <c r="AS166" i="69"/>
  <c r="AS167" i="69"/>
  <c r="AS168" i="69"/>
  <c r="AS169" i="69"/>
  <c r="AS170" i="69"/>
  <c r="AS171" i="69"/>
  <c r="AS172" i="69"/>
  <c r="AS173" i="69"/>
  <c r="AS174" i="69"/>
  <c r="AS175" i="69"/>
  <c r="AS176" i="69"/>
  <c r="AS177" i="69"/>
  <c r="AS178" i="69"/>
  <c r="AS179" i="69"/>
  <c r="AS180" i="69"/>
  <c r="AS181" i="69"/>
  <c r="AS182" i="69"/>
  <c r="AS183" i="69"/>
  <c r="AS184" i="69"/>
  <c r="AS185" i="69"/>
  <c r="AR186" i="69"/>
  <c r="AS186" i="69" s="1"/>
  <c r="AR187" i="69"/>
  <c r="AS187" i="69" s="1"/>
  <c r="AR188" i="69"/>
  <c r="AS188" i="69" s="1"/>
  <c r="AR189" i="69"/>
  <c r="AS189" i="69" s="1"/>
  <c r="AR190" i="69"/>
  <c r="AS190" i="69" s="1"/>
  <c r="AR191" i="69"/>
  <c r="AS191" i="69" s="1"/>
  <c r="AR153" i="69" l="1"/>
  <c r="AR154" i="69"/>
  <c r="AS84" i="69"/>
  <c r="AS154" i="69" l="1"/>
  <c r="AS153" i="69"/>
  <c r="L151" i="69"/>
  <c r="AC151" i="69" s="1"/>
  <c r="AO151" i="69" s="1"/>
  <c r="L150" i="69"/>
  <c r="AC150" i="69" s="1"/>
  <c r="L149" i="69"/>
  <c r="AC149" i="69" s="1"/>
  <c r="L148" i="69"/>
  <c r="AC148" i="69" s="1"/>
  <c r="L147" i="69"/>
  <c r="AC147" i="69" s="1"/>
  <c r="AO147" i="69" s="1"/>
  <c r="L146" i="69"/>
  <c r="AC146" i="69" s="1"/>
  <c r="L145" i="69"/>
  <c r="AC145" i="69" s="1"/>
  <c r="L144" i="69"/>
  <c r="AC144" i="69" s="1"/>
  <c r="L143" i="69"/>
  <c r="AC143" i="69" s="1"/>
  <c r="AO143" i="69" s="1"/>
  <c r="L142" i="69"/>
  <c r="AC142" i="69" s="1"/>
  <c r="L141" i="69"/>
  <c r="AC141" i="69" s="1"/>
  <c r="L140" i="69"/>
  <c r="AC140" i="69" s="1"/>
  <c r="L139" i="69"/>
  <c r="AC139" i="69" s="1"/>
  <c r="L138" i="69"/>
  <c r="AC138" i="69" s="1"/>
  <c r="L137" i="69"/>
  <c r="AC137" i="69" s="1"/>
  <c r="L136" i="69"/>
  <c r="AC136" i="69" s="1"/>
  <c r="L135" i="69"/>
  <c r="AC135" i="69" s="1"/>
  <c r="L134" i="69"/>
  <c r="AC134" i="69" s="1"/>
  <c r="L133" i="69"/>
  <c r="AC133" i="69" s="1"/>
  <c r="AO133" i="69" s="1"/>
  <c r="L132" i="69"/>
  <c r="AC132" i="69" s="1"/>
  <c r="L131" i="69"/>
  <c r="AC131" i="69" s="1"/>
  <c r="L129" i="69"/>
  <c r="L128" i="69"/>
  <c r="L127" i="69"/>
  <c r="L126" i="69"/>
  <c r="L125" i="69"/>
  <c r="L124" i="69"/>
  <c r="J130" i="69"/>
  <c r="L130" i="69" s="1"/>
  <c r="AC130" i="69" s="1"/>
  <c r="W25" i="42" l="1"/>
  <c r="AO137" i="69"/>
  <c r="AJ137" i="69"/>
  <c r="AH137" i="69"/>
  <c r="AK133" i="69"/>
  <c r="AI133" i="69"/>
  <c r="AH133" i="69"/>
  <c r="AO138" i="69"/>
  <c r="AJ138" i="69"/>
  <c r="AI138" i="69"/>
  <c r="AQ138" i="69"/>
  <c r="AP138" i="69"/>
  <c r="AO146" i="69"/>
  <c r="AQ146" i="69"/>
  <c r="AP146" i="69"/>
  <c r="AJ146" i="69"/>
  <c r="AI146" i="69"/>
  <c r="AH146" i="69"/>
  <c r="AO139" i="69"/>
  <c r="AQ139" i="69"/>
  <c r="AP139" i="69"/>
  <c r="AJ139" i="69"/>
  <c r="AI139" i="69"/>
  <c r="AO132" i="69"/>
  <c r="AQ132" i="69"/>
  <c r="AP132" i="69"/>
  <c r="AI132" i="69"/>
  <c r="AJ132" i="69"/>
  <c r="AH132" i="69"/>
  <c r="AO141" i="69"/>
  <c r="AF141" i="69"/>
  <c r="AJ141" i="69"/>
  <c r="AI141" i="69"/>
  <c r="AH141" i="69"/>
  <c r="AP141" i="69"/>
  <c r="AQ141" i="69"/>
  <c r="AO148" i="69"/>
  <c r="AH148" i="69"/>
  <c r="AI148" i="69"/>
  <c r="AQ148" i="69"/>
  <c r="AP148" i="69"/>
  <c r="AJ148" i="69"/>
  <c r="AO150" i="69"/>
  <c r="AQ150" i="69"/>
  <c r="AP150" i="69"/>
  <c r="AJ150" i="69"/>
  <c r="AI150" i="69"/>
  <c r="AH150" i="69"/>
  <c r="AO130" i="69"/>
  <c r="AJ130" i="69"/>
  <c r="AI130" i="69"/>
  <c r="AH130" i="69"/>
  <c r="AP130" i="69"/>
  <c r="AQ130" i="69"/>
  <c r="AO134" i="69"/>
  <c r="AI134" i="69"/>
  <c r="AH134" i="69"/>
  <c r="AJ134" i="69"/>
  <c r="AQ134" i="69"/>
  <c r="AP134" i="69"/>
  <c r="AO135" i="69"/>
  <c r="AP135" i="69"/>
  <c r="AJ135" i="69"/>
  <c r="AI135" i="69"/>
  <c r="AH135" i="69"/>
  <c r="AQ135" i="69"/>
  <c r="AO131" i="69"/>
  <c r="AQ131" i="69"/>
  <c r="AP131" i="69"/>
  <c r="AJ131" i="69"/>
  <c r="AI131" i="69"/>
  <c r="AH131" i="69"/>
  <c r="AO140" i="69"/>
  <c r="AQ140" i="69"/>
  <c r="AP140" i="69"/>
  <c r="AI140" i="69"/>
  <c r="AJ140" i="69"/>
  <c r="AO149" i="69"/>
  <c r="AJ149" i="69"/>
  <c r="AI149" i="69"/>
  <c r="AH149" i="69"/>
  <c r="AP149" i="69"/>
  <c r="AQ149" i="69"/>
  <c r="AO142" i="69"/>
  <c r="AQ142" i="69"/>
  <c r="AP142" i="69"/>
  <c r="AJ142" i="69"/>
  <c r="AI142" i="69"/>
  <c r="AH142" i="69"/>
  <c r="AO136" i="69"/>
  <c r="AQ136" i="69"/>
  <c r="AP136" i="69"/>
  <c r="AJ136" i="69"/>
  <c r="AI136" i="69"/>
  <c r="AH136" i="69"/>
  <c r="AO144" i="69"/>
  <c r="AH144" i="69"/>
  <c r="AQ144" i="69"/>
  <c r="AP144" i="69"/>
  <c r="AJ144" i="69"/>
  <c r="AI144" i="69"/>
  <c r="AO145" i="69"/>
  <c r="AJ145" i="69"/>
  <c r="AI145" i="69"/>
  <c r="AH145" i="69"/>
  <c r="AP145" i="69"/>
  <c r="AQ145" i="69"/>
  <c r="AJ133" i="69"/>
  <c r="AI137" i="69"/>
  <c r="AH143" i="69"/>
  <c r="AH147" i="69"/>
  <c r="AH151" i="69"/>
  <c r="AI151" i="69"/>
  <c r="AP133" i="69"/>
  <c r="AP137" i="69"/>
  <c r="AJ143" i="69"/>
  <c r="AJ147" i="69"/>
  <c r="AJ151" i="69"/>
  <c r="AI143" i="69"/>
  <c r="AQ133" i="69"/>
  <c r="AQ137" i="69"/>
  <c r="AP143" i="69"/>
  <c r="AP147" i="69"/>
  <c r="AP151" i="69"/>
  <c r="AI147" i="69"/>
  <c r="AQ143" i="69"/>
  <c r="AQ147" i="69"/>
  <c r="AQ151" i="69"/>
  <c r="AF137" i="69"/>
  <c r="AK130" i="69"/>
  <c r="AK131" i="69"/>
  <c r="AK132" i="69"/>
  <c r="AK137" i="69"/>
  <c r="AK138" i="69"/>
  <c r="AK139" i="69"/>
  <c r="AK140" i="69"/>
  <c r="AK141" i="69"/>
  <c r="AK142" i="69"/>
  <c r="AK143" i="69"/>
  <c r="AK144" i="69"/>
  <c r="AK145" i="69"/>
  <c r="AK146" i="69"/>
  <c r="AK147" i="69"/>
  <c r="AK148" i="69"/>
  <c r="AK149" i="69"/>
  <c r="AK150" i="69"/>
  <c r="AK151" i="69"/>
  <c r="AL130" i="69"/>
  <c r="AL131" i="69"/>
  <c r="AL132" i="69"/>
  <c r="AL133" i="69"/>
  <c r="AL134" i="69"/>
  <c r="AL135" i="69"/>
  <c r="AL136" i="69"/>
  <c r="AL137" i="69"/>
  <c r="AL138" i="69"/>
  <c r="AL139" i="69"/>
  <c r="AL140" i="69"/>
  <c r="AL141" i="69"/>
  <c r="AL142" i="69"/>
  <c r="AL143" i="69"/>
  <c r="AL144" i="69"/>
  <c r="AL145" i="69"/>
  <c r="AL146" i="69"/>
  <c r="AL147" i="69"/>
  <c r="AL148" i="69"/>
  <c r="AL149" i="69"/>
  <c r="AL150" i="69"/>
  <c r="AL151" i="69"/>
  <c r="AE141" i="69"/>
  <c r="AE130" i="69"/>
  <c r="AE131" i="69"/>
  <c r="AE132" i="69"/>
  <c r="AE133" i="69"/>
  <c r="AE134" i="69"/>
  <c r="AE135" i="69"/>
  <c r="AE136" i="69"/>
  <c r="AE137" i="69"/>
  <c r="AD137" i="69" s="1"/>
  <c r="AE138" i="69"/>
  <c r="AE139" i="69"/>
  <c r="AE140" i="69"/>
  <c r="AM141" i="69"/>
  <c r="AE142" i="69"/>
  <c r="AD142" i="69" s="1"/>
  <c r="AE143" i="69"/>
  <c r="AE144" i="69"/>
  <c r="AE145" i="69"/>
  <c r="AD145" i="69" s="1"/>
  <c r="AE146" i="69"/>
  <c r="AE147" i="69"/>
  <c r="AM148" i="69"/>
  <c r="AM151" i="69"/>
  <c r="AF130" i="69"/>
  <c r="AN130" i="69"/>
  <c r="AF131" i="69"/>
  <c r="AN131" i="69"/>
  <c r="AF132" i="69"/>
  <c r="AN132" i="69"/>
  <c r="AF133" i="69"/>
  <c r="AN133" i="69"/>
  <c r="AF134" i="69"/>
  <c r="AN134" i="69"/>
  <c r="AF135" i="69"/>
  <c r="AN135" i="69"/>
  <c r="AF136" i="69"/>
  <c r="AN136" i="69"/>
  <c r="AN137" i="69"/>
  <c r="AN138" i="69"/>
  <c r="AN139" i="69"/>
  <c r="AN140" i="69"/>
  <c r="AN141" i="69"/>
  <c r="AF142" i="69"/>
  <c r="AN142" i="69"/>
  <c r="AF143" i="69"/>
  <c r="AN143" i="69"/>
  <c r="AF144" i="69"/>
  <c r="AN144" i="69"/>
  <c r="AF145" i="69"/>
  <c r="AN145" i="69"/>
  <c r="AF146" i="69"/>
  <c r="AN146" i="69"/>
  <c r="AF147" i="69"/>
  <c r="AN147" i="69"/>
  <c r="AF148" i="69"/>
  <c r="AN148" i="69"/>
  <c r="AN149" i="69"/>
  <c r="AF150" i="69"/>
  <c r="AN150" i="69"/>
  <c r="AN151" i="69"/>
  <c r="AK134" i="69"/>
  <c r="AK135" i="69"/>
  <c r="AK136" i="69"/>
  <c r="AM130" i="69"/>
  <c r="AM131" i="69"/>
  <c r="AM132" i="69"/>
  <c r="AM133" i="69"/>
  <c r="AM134" i="69"/>
  <c r="AM135" i="69"/>
  <c r="AM136" i="69"/>
  <c r="AM137" i="69"/>
  <c r="AM138" i="69"/>
  <c r="AM139" i="69"/>
  <c r="AM140" i="69"/>
  <c r="AM142" i="69"/>
  <c r="AM143" i="69"/>
  <c r="AM144" i="69"/>
  <c r="AM145" i="69"/>
  <c r="AM146" i="69"/>
  <c r="AM147" i="69"/>
  <c r="AE148" i="69"/>
  <c r="AE149" i="69"/>
  <c r="AD149" i="69" s="1"/>
  <c r="AM149" i="69"/>
  <c r="AE150" i="69"/>
  <c r="AM150" i="69"/>
  <c r="AE151" i="69"/>
  <c r="AG130" i="69"/>
  <c r="AG131" i="69"/>
  <c r="AG132" i="69"/>
  <c r="AG133" i="69"/>
  <c r="AG134" i="69"/>
  <c r="AG135" i="69"/>
  <c r="AG136" i="69"/>
  <c r="AG137" i="69"/>
  <c r="AG141" i="69"/>
  <c r="AG142" i="69"/>
  <c r="AG143" i="69"/>
  <c r="AG144" i="69"/>
  <c r="AG145" i="69"/>
  <c r="AG146" i="69"/>
  <c r="AG147" i="69"/>
  <c r="AG148" i="69"/>
  <c r="AG149" i="69"/>
  <c r="AG150" i="69"/>
  <c r="AG151" i="69"/>
  <c r="AR143" i="69" l="1"/>
  <c r="AR151" i="69"/>
  <c r="AR136" i="69"/>
  <c r="AS136" i="69" s="1"/>
  <c r="AR132" i="69"/>
  <c r="AS132" i="69" s="1"/>
  <c r="AR141" i="69"/>
  <c r="AS141" i="69" s="1"/>
  <c r="AR139" i="69"/>
  <c r="AS139" i="69" s="1"/>
  <c r="AR142" i="69"/>
  <c r="AD130" i="69"/>
  <c r="AD139" i="69"/>
  <c r="AR146" i="69"/>
  <c r="AS146" i="69" s="1"/>
  <c r="AR150" i="69"/>
  <c r="AS150" i="69" s="1"/>
  <c r="AR135" i="69"/>
  <c r="AS135" i="69" s="1"/>
  <c r="AR131" i="69"/>
  <c r="AS131" i="69" s="1"/>
  <c r="AD144" i="69"/>
  <c r="AD136" i="69"/>
  <c r="AD146" i="69"/>
  <c r="AD141" i="69"/>
  <c r="AR140" i="69"/>
  <c r="AS140" i="69" s="1"/>
  <c r="AD131" i="69"/>
  <c r="AR145" i="69"/>
  <c r="AS145" i="69" s="1"/>
  <c r="AD143" i="69"/>
  <c r="AS143" i="69"/>
  <c r="AD135" i="69"/>
  <c r="AR147" i="69"/>
  <c r="AS147" i="69" s="1"/>
  <c r="AD147" i="69"/>
  <c r="AD148" i="69"/>
  <c r="AR134" i="69"/>
  <c r="AS134" i="69" s="1"/>
  <c r="AR130" i="69"/>
  <c r="AS130" i="69" s="1"/>
  <c r="AS142" i="69"/>
  <c r="AD150" i="69"/>
  <c r="AD134" i="69"/>
  <c r="AR149" i="69"/>
  <c r="AS149" i="69" s="1"/>
  <c r="AR148" i="69"/>
  <c r="AS148" i="69" s="1"/>
  <c r="AR144" i="69"/>
  <c r="AS144" i="69" s="1"/>
  <c r="AD133" i="69"/>
  <c r="AR137" i="69"/>
  <c r="AS137" i="69" s="1"/>
  <c r="AR138" i="69"/>
  <c r="AS138" i="69" s="1"/>
  <c r="AR133" i="69"/>
  <c r="AS133" i="69" s="1"/>
  <c r="AD140" i="69"/>
  <c r="AD132" i="69"/>
  <c r="AD138" i="69"/>
  <c r="AD151" i="69"/>
  <c r="AS151" i="69"/>
  <c r="AC129" i="69"/>
  <c r="AK129" i="69" s="1"/>
  <c r="AC128" i="69"/>
  <c r="AC127" i="69"/>
  <c r="AC126" i="69"/>
  <c r="AC125" i="69"/>
  <c r="AK125" i="69" s="1"/>
  <c r="AC124" i="69"/>
  <c r="AJ126" i="69" l="1"/>
  <c r="AO126" i="69"/>
  <c r="AF126" i="69"/>
  <c r="AQ126" i="69"/>
  <c r="AI126" i="69"/>
  <c r="AN126" i="69"/>
  <c r="AE126" i="69"/>
  <c r="AP126" i="69"/>
  <c r="AH126" i="69"/>
  <c r="AG126" i="69"/>
  <c r="AM126" i="69"/>
  <c r="AL126" i="69"/>
  <c r="AK126" i="69"/>
  <c r="AJ127" i="69"/>
  <c r="AO127" i="69"/>
  <c r="AN127" i="69"/>
  <c r="AE127" i="69"/>
  <c r="AD127" i="69" s="1"/>
  <c r="AL127" i="69"/>
  <c r="AQ127" i="69"/>
  <c r="AI127" i="69"/>
  <c r="AM127" i="69"/>
  <c r="AP127" i="69"/>
  <c r="AH127" i="69"/>
  <c r="AG127" i="69"/>
  <c r="AF127" i="69"/>
  <c r="AK127" i="69"/>
  <c r="AJ124" i="69"/>
  <c r="AG124" i="69"/>
  <c r="AN124" i="69"/>
  <c r="AE124" i="69"/>
  <c r="AL124" i="69"/>
  <c r="AQ124" i="69"/>
  <c r="AI124" i="69"/>
  <c r="AM124" i="69"/>
  <c r="AP124" i="69"/>
  <c r="AH124" i="69"/>
  <c r="AO124" i="69"/>
  <c r="AF124" i="69"/>
  <c r="AJ128" i="69"/>
  <c r="AQ128" i="69"/>
  <c r="AI128" i="69"/>
  <c r="AO128" i="69"/>
  <c r="AN128" i="69"/>
  <c r="AF128" i="69"/>
  <c r="AM128" i="69"/>
  <c r="AL128" i="69"/>
  <c r="AP128" i="69"/>
  <c r="AH128" i="69"/>
  <c r="AG128" i="69"/>
  <c r="AE128" i="69"/>
  <c r="AD128" i="69" s="1"/>
  <c r="AK124" i="69"/>
  <c r="AK128" i="69"/>
  <c r="AJ125" i="69"/>
  <c r="AO125" i="69"/>
  <c r="AM125" i="69"/>
  <c r="AQ125" i="69"/>
  <c r="AI125" i="69"/>
  <c r="AG125" i="69"/>
  <c r="AF125" i="69"/>
  <c r="AL125" i="69"/>
  <c r="AP125" i="69"/>
  <c r="AH125" i="69"/>
  <c r="AN125" i="69"/>
  <c r="AE125" i="69"/>
  <c r="AD125" i="69" s="1"/>
  <c r="AJ129" i="69"/>
  <c r="AG129" i="69"/>
  <c r="AF129" i="69"/>
  <c r="AE129" i="69"/>
  <c r="AQ129" i="69"/>
  <c r="AI129" i="69"/>
  <c r="AP129" i="69"/>
  <c r="AH129" i="69"/>
  <c r="AO129" i="69"/>
  <c r="AN129" i="69"/>
  <c r="AM129" i="69"/>
  <c r="AL129" i="69"/>
  <c r="AR128" i="69" l="1"/>
  <c r="AS128" i="69" s="1"/>
  <c r="AR124" i="69"/>
  <c r="AS124" i="69" s="1"/>
  <c r="AD124" i="69"/>
  <c r="AD126" i="69"/>
  <c r="AD129" i="69"/>
  <c r="AR129" i="69"/>
  <c r="AS129" i="69" s="1"/>
  <c r="AR125" i="69"/>
  <c r="AS125" i="69" s="1"/>
  <c r="AR127" i="69"/>
  <c r="AS127" i="69" s="1"/>
  <c r="AR126" i="69"/>
  <c r="AS126" i="69" s="1"/>
  <c r="L109" i="69"/>
  <c r="AC109" i="69" s="1"/>
  <c r="AJ109" i="69" s="1"/>
  <c r="L108" i="69"/>
  <c r="AC108" i="69" s="1"/>
  <c r="L106" i="69"/>
  <c r="AC106" i="69" s="1"/>
  <c r="L105" i="69"/>
  <c r="AC105" i="69" s="1"/>
  <c r="W19" i="42" l="1"/>
  <c r="AP108" i="69"/>
  <c r="AE108" i="69"/>
  <c r="AD108" i="69" s="1"/>
  <c r="AO108" i="69"/>
  <c r="AN108" i="69"/>
  <c r="AM108" i="69"/>
  <c r="AQ105" i="69"/>
  <c r="AI105" i="69"/>
  <c r="AO105" i="69"/>
  <c r="AM105" i="69"/>
  <c r="AL105" i="69"/>
  <c r="AK105" i="69"/>
  <c r="AJ105" i="69"/>
  <c r="AP105" i="69"/>
  <c r="AE105" i="69"/>
  <c r="AN105" i="69"/>
  <c r="AN106" i="69"/>
  <c r="AL106" i="69"/>
  <c r="AJ106" i="69"/>
  <c r="AQ106" i="69"/>
  <c r="AI106" i="69"/>
  <c r="AP106" i="69"/>
  <c r="AO106" i="69"/>
  <c r="AM106" i="69"/>
  <c r="AK106" i="69"/>
  <c r="AE106" i="69"/>
  <c r="AI108" i="69"/>
  <c r="AQ108" i="69"/>
  <c r="AK109" i="69"/>
  <c r="AJ108" i="69"/>
  <c r="AK108" i="69"/>
  <c r="AL109" i="69"/>
  <c r="AL108" i="69"/>
  <c r="AE109" i="69"/>
  <c r="AO109" i="69"/>
  <c r="AN109" i="69"/>
  <c r="AP109" i="69"/>
  <c r="AI109" i="69"/>
  <c r="AQ109" i="69"/>
  <c r="AM109" i="69"/>
  <c r="AD105" i="69"/>
  <c r="AD106" i="69"/>
  <c r="AD109" i="69"/>
  <c r="AD159" i="69"/>
  <c r="AD160" i="69"/>
  <c r="AD161" i="69"/>
  <c r="AD162" i="69"/>
  <c r="AD186" i="69"/>
  <c r="AD187" i="69"/>
  <c r="AD188" i="69"/>
  <c r="AD189" i="69"/>
  <c r="AD190" i="69"/>
  <c r="AD191" i="69"/>
  <c r="AR109" i="69" l="1"/>
  <c r="AS109" i="69" s="1"/>
  <c r="AR108" i="69"/>
  <c r="AS108" i="69" s="1"/>
  <c r="AR105" i="69"/>
  <c r="AS105" i="69" s="1"/>
  <c r="AR106" i="69"/>
  <c r="AS106" i="69" s="1"/>
  <c r="X26" i="47" l="1"/>
  <c r="U32" i="47"/>
  <c r="U31" i="47"/>
  <c r="U30" i="47"/>
  <c r="T32" i="47"/>
  <c r="V32" i="47" s="1"/>
  <c r="U29" i="47"/>
  <c r="U28" i="47"/>
  <c r="U33" i="47" s="1"/>
  <c r="F28" i="47" s="1"/>
  <c r="V31" i="47"/>
  <c r="T29" i="47"/>
  <c r="V29" i="47" s="1"/>
  <c r="T30" i="47"/>
  <c r="V30" i="47" s="1"/>
  <c r="V28" i="47" l="1"/>
  <c r="V33" i="47" s="1"/>
  <c r="G28" i="47" s="1"/>
  <c r="O26" i="47" l="1"/>
  <c r="J26" i="47"/>
  <c r="K32" i="47" l="1"/>
  <c r="E27" i="47" s="1"/>
  <c r="F27" i="47"/>
  <c r="W24" i="42" l="1"/>
  <c r="Q79" i="73"/>
  <c r="P79" i="73"/>
  <c r="O79" i="73"/>
  <c r="N79" i="73"/>
  <c r="M79" i="73"/>
  <c r="L79" i="73"/>
  <c r="K79" i="73"/>
  <c r="J79" i="73"/>
  <c r="I79" i="73"/>
  <c r="H79" i="73"/>
  <c r="G79" i="73"/>
  <c r="R81" i="73"/>
  <c r="R87" i="73"/>
  <c r="Q60" i="73"/>
  <c r="P60" i="73"/>
  <c r="O60" i="73"/>
  <c r="N60" i="73"/>
  <c r="M60" i="73"/>
  <c r="L60" i="73"/>
  <c r="K60" i="73"/>
  <c r="R59" i="73" l="1"/>
  <c r="L63" i="65"/>
  <c r="M63" i="65" s="1"/>
  <c r="AD63" i="65"/>
  <c r="AR63" i="65"/>
  <c r="J22" i="52"/>
  <c r="E21" i="52"/>
  <c r="F21" i="52" s="1"/>
  <c r="G21" i="52" s="1"/>
  <c r="K102" i="69" l="1"/>
  <c r="L102" i="69" s="1"/>
  <c r="AC102" i="69" s="1"/>
  <c r="K113" i="69"/>
  <c r="L113" i="69" s="1"/>
  <c r="AC113" i="69" s="1"/>
  <c r="K103" i="69"/>
  <c r="L103" i="69" s="1"/>
  <c r="AC103" i="69" s="1"/>
  <c r="K104" i="69"/>
  <c r="L104" i="69" s="1"/>
  <c r="AC104" i="69" s="1"/>
  <c r="K101" i="69"/>
  <c r="E26" i="52"/>
  <c r="E67" i="52" s="1"/>
  <c r="E27" i="52"/>
  <c r="H21" i="52"/>
  <c r="J81" i="52" l="1"/>
  <c r="P81" i="52"/>
  <c r="O81" i="52"/>
  <c r="M81" i="52"/>
  <c r="K81" i="52"/>
  <c r="L81" i="52"/>
  <c r="L84" i="52" s="1"/>
  <c r="Q81" i="52"/>
  <c r="I81" i="52"/>
  <c r="I84" i="52" s="1"/>
  <c r="H81" i="52"/>
  <c r="N81" i="52"/>
  <c r="G94" i="52"/>
  <c r="AL113" i="69"/>
  <c r="AJ113" i="69"/>
  <c r="AE113" i="69"/>
  <c r="AD113" i="69" s="1"/>
  <c r="AO113" i="69"/>
  <c r="AQ113" i="69"/>
  <c r="AI113" i="69"/>
  <c r="AK113" i="69"/>
  <c r="AP113" i="69"/>
  <c r="AM113" i="69"/>
  <c r="AN113" i="69"/>
  <c r="AJ102" i="69"/>
  <c r="AP102" i="69"/>
  <c r="AM102" i="69"/>
  <c r="AL102" i="69"/>
  <c r="AN102" i="69"/>
  <c r="AI102" i="69"/>
  <c r="AQ102" i="69"/>
  <c r="AK102" i="69"/>
  <c r="AE102" i="69"/>
  <c r="AD102" i="69" s="1"/>
  <c r="AO102" i="69"/>
  <c r="K107" i="69"/>
  <c r="L107" i="69" s="1"/>
  <c r="AC107" i="69" s="1"/>
  <c r="L101" i="69"/>
  <c r="AC101" i="69" s="1"/>
  <c r="AI104" i="69"/>
  <c r="AK104" i="69"/>
  <c r="AQ104" i="69"/>
  <c r="AL104" i="69"/>
  <c r="AP104" i="69"/>
  <c r="AJ104" i="69"/>
  <c r="AO104" i="69"/>
  <c r="AN104" i="69"/>
  <c r="AM104" i="69"/>
  <c r="AE104" i="69"/>
  <c r="AD104" i="69" s="1"/>
  <c r="AM103" i="69"/>
  <c r="AN103" i="69"/>
  <c r="AI103" i="69"/>
  <c r="AE103" i="69"/>
  <c r="AD103" i="69" s="1"/>
  <c r="AO103" i="69"/>
  <c r="AK103" i="69"/>
  <c r="AQ103" i="69"/>
  <c r="AJ103" i="69"/>
  <c r="AL103" i="69"/>
  <c r="AP103" i="69"/>
  <c r="K84" i="52"/>
  <c r="O84" i="52"/>
  <c r="P84" i="52"/>
  <c r="N84" i="52"/>
  <c r="E81" i="52"/>
  <c r="M84" i="52"/>
  <c r="J84" i="52"/>
  <c r="H84" i="52"/>
  <c r="G84" i="52"/>
  <c r="E28" i="52"/>
  <c r="F26" i="52"/>
  <c r="F27" i="52"/>
  <c r="R84" i="52" l="1"/>
  <c r="Q84" i="52"/>
  <c r="E84" i="52" s="1"/>
  <c r="R81" i="52"/>
  <c r="AR102" i="69"/>
  <c r="AS102" i="69" s="1"/>
  <c r="AR103" i="69"/>
  <c r="AS103" i="69" s="1"/>
  <c r="AR113" i="69"/>
  <c r="AS113" i="69" s="1"/>
  <c r="AI107" i="69"/>
  <c r="AN107" i="69"/>
  <c r="AM107" i="69"/>
  <c r="AP107" i="69"/>
  <c r="AL107" i="69"/>
  <c r="AJ107" i="69"/>
  <c r="AQ107" i="69"/>
  <c r="AE107" i="69"/>
  <c r="AD107" i="69" s="1"/>
  <c r="AD192" i="69" s="1"/>
  <c r="AK107" i="69"/>
  <c r="AO107" i="69"/>
  <c r="AR104" i="69"/>
  <c r="AS104" i="69" s="1"/>
  <c r="AE101" i="69"/>
  <c r="AM101" i="69"/>
  <c r="AK101" i="69"/>
  <c r="AO101" i="69"/>
  <c r="AL101" i="69"/>
  <c r="AJ101" i="69"/>
  <c r="AI101" i="69"/>
  <c r="AQ101" i="69"/>
  <c r="AN101" i="69"/>
  <c r="AC192" i="69"/>
  <c r="AP101" i="69"/>
  <c r="L94" i="52"/>
  <c r="M94" i="52"/>
  <c r="M92" i="52" s="1"/>
  <c r="E12" i="47"/>
  <c r="G48" i="39"/>
  <c r="H26" i="52"/>
  <c r="G26" i="52"/>
  <c r="I26" i="52" s="1"/>
  <c r="H27" i="52"/>
  <c r="G27" i="52"/>
  <c r="I27" i="52" s="1"/>
  <c r="AD45" i="65"/>
  <c r="AR45" i="65"/>
  <c r="AE192" i="69" l="1"/>
  <c r="AN192" i="69"/>
  <c r="AJ192" i="69"/>
  <c r="AL192" i="69"/>
  <c r="AR101" i="69"/>
  <c r="AF192" i="69"/>
  <c r="AR107" i="69"/>
  <c r="AS107" i="69" s="1"/>
  <c r="AK192" i="69"/>
  <c r="AQ192" i="69"/>
  <c r="AH192" i="69"/>
  <c r="AI192" i="69"/>
  <c r="AG192" i="69"/>
  <c r="H41" i="48"/>
  <c r="AO192" i="69"/>
  <c r="AM192" i="69"/>
  <c r="AP192" i="69"/>
  <c r="G92" i="52"/>
  <c r="E102" i="73"/>
  <c r="E100" i="73"/>
  <c r="E98" i="73"/>
  <c r="E91" i="73"/>
  <c r="K118" i="69" s="1"/>
  <c r="L118" i="69" s="1"/>
  <c r="AC118" i="69" s="1"/>
  <c r="E79" i="73"/>
  <c r="E72" i="73"/>
  <c r="E106" i="73" s="1"/>
  <c r="E59" i="73"/>
  <c r="K121" i="69" s="1"/>
  <c r="L121" i="69" s="1"/>
  <c r="AC121" i="69" s="1"/>
  <c r="E53" i="73"/>
  <c r="K120" i="69" s="1"/>
  <c r="L120" i="69" s="1"/>
  <c r="AC120" i="69" s="1"/>
  <c r="E42" i="73"/>
  <c r="K122" i="69" s="1"/>
  <c r="L122" i="69" s="1"/>
  <c r="AC122" i="69" s="1"/>
  <c r="E38" i="73"/>
  <c r="K119" i="69" s="1"/>
  <c r="L119" i="69" s="1"/>
  <c r="AC119" i="69" s="1"/>
  <c r="E36" i="73"/>
  <c r="E34" i="73"/>
  <c r="E32" i="73"/>
  <c r="E30" i="73"/>
  <c r="E28" i="73"/>
  <c r="K123" i="69" s="1"/>
  <c r="L123" i="69" s="1"/>
  <c r="AC123" i="69" s="1"/>
  <c r="E26" i="73"/>
  <c r="E24" i="73"/>
  <c r="E22" i="73"/>
  <c r="K117" i="69" s="1"/>
  <c r="L117" i="69" s="1"/>
  <c r="AC117" i="69" s="1"/>
  <c r="E17" i="73"/>
  <c r="K115" i="69" s="1"/>
  <c r="L115" i="69" s="1"/>
  <c r="AC115" i="69" s="1"/>
  <c r="E9" i="73"/>
  <c r="K116" i="69" s="1"/>
  <c r="L116" i="69" s="1"/>
  <c r="AC116" i="69" s="1"/>
  <c r="E6" i="73"/>
  <c r="K114" i="69" s="1"/>
  <c r="L114" i="69" s="1"/>
  <c r="AC114" i="69" s="1"/>
  <c r="AN119" i="69" l="1"/>
  <c r="AK119" i="69"/>
  <c r="AM119" i="69"/>
  <c r="AL119" i="69"/>
  <c r="AJ119" i="69"/>
  <c r="AO119" i="69"/>
  <c r="AE119" i="69"/>
  <c r="AD119" i="69" s="1"/>
  <c r="AH119" i="69"/>
  <c r="AQ119" i="69"/>
  <c r="AI119" i="69"/>
  <c r="AP119" i="69"/>
  <c r="AN122" i="69"/>
  <c r="AI122" i="69"/>
  <c r="AO122" i="69"/>
  <c r="AL122" i="69"/>
  <c r="AP122" i="69"/>
  <c r="AH122" i="69"/>
  <c r="AE122" i="69"/>
  <c r="AD122" i="69" s="1"/>
  <c r="AK122" i="69"/>
  <c r="AJ122" i="69"/>
  <c r="AM122" i="69"/>
  <c r="AQ122" i="69"/>
  <c r="AL114" i="69"/>
  <c r="AE114" i="69"/>
  <c r="AD114" i="69" s="1"/>
  <c r="AH114" i="69"/>
  <c r="AP114" i="69"/>
  <c r="AO114" i="69"/>
  <c r="AM114" i="69"/>
  <c r="AJ114" i="69"/>
  <c r="AN114" i="69"/>
  <c r="AQ114" i="69"/>
  <c r="AI114" i="69"/>
  <c r="AK114" i="69"/>
  <c r="AP116" i="69"/>
  <c r="AE116" i="69"/>
  <c r="AD116" i="69" s="1"/>
  <c r="AJ116" i="69"/>
  <c r="AO116" i="69"/>
  <c r="AM116" i="69"/>
  <c r="AQ116" i="69"/>
  <c r="AI116" i="69"/>
  <c r="AN116" i="69"/>
  <c r="AH116" i="69"/>
  <c r="AL116" i="69"/>
  <c r="AK116" i="69"/>
  <c r="AJ115" i="69"/>
  <c r="AK115" i="69"/>
  <c r="AQ115" i="69"/>
  <c r="AL115" i="69"/>
  <c r="AI115" i="69"/>
  <c r="AO115" i="69"/>
  <c r="AM115" i="69"/>
  <c r="AP115" i="69"/>
  <c r="AH115" i="69"/>
  <c r="AN115" i="69"/>
  <c r="AE115" i="69"/>
  <c r="AD115" i="69" s="1"/>
  <c r="AS101" i="69"/>
  <c r="AR192" i="69"/>
  <c r="AL118" i="69"/>
  <c r="AK118" i="69"/>
  <c r="AO118" i="69"/>
  <c r="AE118" i="69"/>
  <c r="AD118" i="69" s="1"/>
  <c r="AJ118" i="69"/>
  <c r="AQ118" i="69"/>
  <c r="AI118" i="69"/>
  <c r="AN118" i="69"/>
  <c r="AH118" i="69"/>
  <c r="AM118" i="69"/>
  <c r="AP118" i="69"/>
  <c r="AM123" i="69"/>
  <c r="AK123" i="69"/>
  <c r="AJ123" i="69"/>
  <c r="AL123" i="69"/>
  <c r="AQ123" i="69"/>
  <c r="AI123" i="69"/>
  <c r="AN123" i="69"/>
  <c r="AE123" i="69"/>
  <c r="AD123" i="69" s="1"/>
  <c r="AP123" i="69"/>
  <c r="AH123" i="69"/>
  <c r="AO123" i="69"/>
  <c r="AM120" i="69"/>
  <c r="AL120" i="69"/>
  <c r="AO120" i="69"/>
  <c r="AJ120" i="69"/>
  <c r="AK120" i="69"/>
  <c r="AQ120" i="69"/>
  <c r="AI120" i="69"/>
  <c r="AN120" i="69"/>
  <c r="AE120" i="69"/>
  <c r="AD120" i="69" s="1"/>
  <c r="AP120" i="69"/>
  <c r="AH120" i="69"/>
  <c r="AK121" i="69"/>
  <c r="AH121" i="69"/>
  <c r="AJ121" i="69"/>
  <c r="AO121" i="69"/>
  <c r="AE121" i="69"/>
  <c r="AD121" i="69" s="1"/>
  <c r="AQ121" i="69"/>
  <c r="AI121" i="69"/>
  <c r="AL121" i="69"/>
  <c r="AM121" i="69"/>
  <c r="AP121" i="69"/>
  <c r="AN121" i="69"/>
  <c r="AL117" i="69"/>
  <c r="AQ117" i="69"/>
  <c r="AE117" i="69"/>
  <c r="AD117" i="69" s="1"/>
  <c r="AH117" i="69"/>
  <c r="AP117" i="69"/>
  <c r="AO117" i="69"/>
  <c r="AK117" i="69"/>
  <c r="AJ117" i="69"/>
  <c r="AN117" i="69"/>
  <c r="AI117" i="69"/>
  <c r="AM117" i="69"/>
  <c r="E58" i="73"/>
  <c r="AR115" i="69" l="1"/>
  <c r="AS115" i="69" s="1"/>
  <c r="AR123" i="69"/>
  <c r="AS123" i="69" s="1"/>
  <c r="AR121" i="69"/>
  <c r="AS121" i="69" s="1"/>
  <c r="AR114" i="69"/>
  <c r="AS114" i="69" s="1"/>
  <c r="AR116" i="69"/>
  <c r="AS116" i="69" s="1"/>
  <c r="AR122" i="69"/>
  <c r="AS122" i="69" s="1"/>
  <c r="AR117" i="69"/>
  <c r="AS117" i="69" s="1"/>
  <c r="AR120" i="69"/>
  <c r="AS120" i="69" s="1"/>
  <c r="AR118" i="69"/>
  <c r="AS118" i="69" s="1"/>
  <c r="W18" i="42"/>
  <c r="G41" i="48"/>
  <c r="AR119" i="69"/>
  <c r="AS119" i="69" s="1"/>
  <c r="E52" i="73"/>
  <c r="E104" i="73" s="1"/>
  <c r="E105" i="73" s="1"/>
  <c r="E107" i="73"/>
  <c r="E49" i="52"/>
  <c r="AS74" i="69" l="1"/>
  <c r="AS73" i="69"/>
  <c r="AS72" i="69"/>
  <c r="AS71" i="69"/>
  <c r="AS69" i="69"/>
  <c r="AS68" i="69"/>
  <c r="AS66" i="69"/>
  <c r="AS65" i="69"/>
  <c r="AS64" i="69"/>
  <c r="AS63" i="69"/>
  <c r="AS60" i="69"/>
  <c r="AS58" i="69"/>
  <c r="AS57" i="69"/>
  <c r="AS56" i="69"/>
  <c r="AS55" i="69"/>
  <c r="AS53" i="69"/>
  <c r="AS52" i="69"/>
  <c r="AS50" i="69"/>
  <c r="AS49" i="69"/>
  <c r="AS48" i="69"/>
  <c r="AS45" i="69"/>
  <c r="AS42" i="69"/>
  <c r="AS41" i="69"/>
  <c r="AS40" i="69"/>
  <c r="AS39" i="69"/>
  <c r="AS37" i="69"/>
  <c r="AS36" i="69"/>
  <c r="AS34" i="69"/>
  <c r="AS33" i="69"/>
  <c r="AS31" i="69"/>
  <c r="AS29" i="69"/>
  <c r="AS28" i="69"/>
  <c r="AS26" i="69"/>
  <c r="AS25" i="69"/>
  <c r="AS24" i="69"/>
  <c r="AS23" i="69"/>
  <c r="AS21" i="69"/>
  <c r="AS20" i="69"/>
  <c r="AS22" i="69"/>
  <c r="AS27" i="69"/>
  <c r="AS30" i="69"/>
  <c r="AS32" i="69"/>
  <c r="AS35" i="69"/>
  <c r="AS38" i="69"/>
  <c r="AS43" i="69"/>
  <c r="AS44" i="69"/>
  <c r="AS46" i="69"/>
  <c r="AS47" i="69"/>
  <c r="AS51" i="69"/>
  <c r="AS54" i="69"/>
  <c r="AS59" i="69"/>
  <c r="AS61" i="69"/>
  <c r="AS62" i="69"/>
  <c r="AS67" i="69"/>
  <c r="AS70" i="69"/>
  <c r="AS75" i="69"/>
  <c r="AS76" i="69"/>
  <c r="AS77" i="69"/>
  <c r="AS78" i="69"/>
  <c r="AS79" i="69"/>
  <c r="X44" i="65" l="1"/>
  <c r="X43" i="65"/>
  <c r="X42" i="65"/>
  <c r="X41" i="65"/>
  <c r="X40" i="65"/>
  <c r="X39" i="65"/>
  <c r="AF47" i="65"/>
  <c r="G42" i="48" l="1"/>
  <c r="K63" i="42"/>
  <c r="AF8" i="65" l="1"/>
  <c r="AV7" i="65" s="1"/>
  <c r="AR19" i="65"/>
  <c r="AS19" i="65" s="1"/>
  <c r="AR18" i="65"/>
  <c r="AS18" i="65" s="1"/>
  <c r="AQ8" i="65"/>
  <c r="AH8" i="65" l="1"/>
  <c r="AK8" i="65"/>
  <c r="AJ8" i="65"/>
  <c r="AP8" i="65"/>
  <c r="AM8" i="65"/>
  <c r="AL8" i="65"/>
  <c r="AN8" i="65"/>
  <c r="AI8" i="65"/>
  <c r="AG8" i="65"/>
  <c r="AO8" i="65"/>
  <c r="AR12" i="65"/>
  <c r="AS12" i="65" s="1"/>
  <c r="AR10" i="65"/>
  <c r="AS10" i="65" s="1"/>
  <c r="L66" i="65" l="1"/>
  <c r="M66" i="65" s="1"/>
  <c r="L65" i="65"/>
  <c r="L64" i="65"/>
  <c r="M64" i="65" s="1"/>
  <c r="L62" i="65"/>
  <c r="M62" i="65" s="1"/>
  <c r="L60" i="65"/>
  <c r="M60" i="65" s="1"/>
  <c r="L59" i="65"/>
  <c r="M59" i="65" s="1"/>
  <c r="L58" i="65"/>
  <c r="M58" i="65" s="1"/>
  <c r="L56" i="65"/>
  <c r="M56" i="65" s="1"/>
  <c r="L44" i="65"/>
  <c r="L43" i="65"/>
  <c r="L42" i="65"/>
  <c r="L41" i="65"/>
  <c r="L40" i="65"/>
  <c r="L39" i="65"/>
  <c r="M44" i="65" l="1"/>
  <c r="AC44" i="65"/>
  <c r="M43" i="65"/>
  <c r="AC43" i="65"/>
  <c r="M39" i="65"/>
  <c r="AC39" i="65"/>
  <c r="M40" i="65"/>
  <c r="AC40" i="65"/>
  <c r="M41" i="65"/>
  <c r="AC41" i="65"/>
  <c r="M42" i="65"/>
  <c r="AC42" i="65"/>
  <c r="L55" i="65"/>
  <c r="L61" i="65"/>
  <c r="M65" i="65"/>
  <c r="AJ73" i="64"/>
  <c r="AE61" i="65" l="1"/>
  <c r="AE48" i="65" s="1"/>
  <c r="AC61" i="65"/>
  <c r="AC48" i="65" s="1"/>
  <c r="AC55" i="65"/>
  <c r="AC49" i="65" s="1"/>
  <c r="AE55" i="65"/>
  <c r="AC46" i="65"/>
  <c r="AN39" i="65"/>
  <c r="AP39" i="65"/>
  <c r="AM39" i="65"/>
  <c r="AJ39" i="65"/>
  <c r="AI39" i="65"/>
  <c r="AO39" i="65"/>
  <c r="AL39" i="65"/>
  <c r="AQ39" i="65"/>
  <c r="AK39" i="65"/>
  <c r="AH39" i="65"/>
  <c r="AN41" i="65"/>
  <c r="AJ41" i="65"/>
  <c r="AP41" i="65"/>
  <c r="AM41" i="65"/>
  <c r="AG41" i="65"/>
  <c r="AI41" i="65"/>
  <c r="AL41" i="65"/>
  <c r="AQ41" i="65"/>
  <c r="AO41" i="65"/>
  <c r="AK41" i="65"/>
  <c r="AH41" i="65"/>
  <c r="AL43" i="65"/>
  <c r="AM43" i="65"/>
  <c r="AK43" i="65"/>
  <c r="AN43" i="65"/>
  <c r="AJ43" i="65"/>
  <c r="AQ43" i="65"/>
  <c r="AI43" i="65"/>
  <c r="AP43" i="65"/>
  <c r="AO43" i="65"/>
  <c r="AL42" i="65"/>
  <c r="AO42" i="65"/>
  <c r="AK42" i="65"/>
  <c r="AI42" i="65"/>
  <c r="AM42" i="65"/>
  <c r="AJ42" i="65"/>
  <c r="AP42" i="65"/>
  <c r="AN42" i="65"/>
  <c r="AQ42" i="65"/>
  <c r="AL40" i="65"/>
  <c r="AH40" i="65"/>
  <c r="AO40" i="65"/>
  <c r="AK40" i="65"/>
  <c r="AJ40" i="65"/>
  <c r="AP40" i="65"/>
  <c r="AN40" i="65"/>
  <c r="AM40" i="65"/>
  <c r="AQ40" i="65"/>
  <c r="AI40" i="65"/>
  <c r="AL44" i="65"/>
  <c r="AK44" i="65"/>
  <c r="AH44" i="65"/>
  <c r="AN44" i="65"/>
  <c r="AM44" i="65"/>
  <c r="AJ44" i="65"/>
  <c r="AO44" i="65"/>
  <c r="AF44" i="65"/>
  <c r="AF46" i="65" s="1"/>
  <c r="AQ44" i="65"/>
  <c r="AI44" i="65"/>
  <c r="AP44" i="65"/>
  <c r="AG44" i="65"/>
  <c r="AE41" i="65"/>
  <c r="AE40" i="65"/>
  <c r="AE43" i="65"/>
  <c r="AE42" i="65"/>
  <c r="AE39" i="65"/>
  <c r="AE44" i="65"/>
  <c r="M61" i="65"/>
  <c r="M55" i="65"/>
  <c r="G32" i="48" l="1"/>
  <c r="G52" i="48" s="1"/>
  <c r="K99" i="41"/>
  <c r="AE74" i="65"/>
  <c r="AE49" i="65"/>
  <c r="AH48" i="65"/>
  <c r="AL61" i="65"/>
  <c r="AL48" i="65" s="1"/>
  <c r="AJ61" i="65"/>
  <c r="AG48" i="65"/>
  <c r="AK61" i="65"/>
  <c r="AK48" i="65" s="1"/>
  <c r="AI61" i="65"/>
  <c r="AI48" i="65" s="1"/>
  <c r="AQ61" i="65"/>
  <c r="AQ48" i="65" s="1"/>
  <c r="AP61" i="65"/>
  <c r="AP48" i="65" s="1"/>
  <c r="AO61" i="65"/>
  <c r="AO48" i="65" s="1"/>
  <c r="AN61" i="65"/>
  <c r="AN48" i="65" s="1"/>
  <c r="AM61" i="65"/>
  <c r="AM48" i="65" s="1"/>
  <c r="AQ55" i="65"/>
  <c r="AQ49" i="65" s="1"/>
  <c r="AI55" i="65"/>
  <c r="AI49" i="65" s="1"/>
  <c r="AC74" i="65"/>
  <c r="AG49" i="65"/>
  <c r="AN55" i="65"/>
  <c r="AN49" i="65" s="1"/>
  <c r="AM55" i="65"/>
  <c r="AM49" i="65" s="1"/>
  <c r="AK55" i="65"/>
  <c r="AK49" i="65" s="1"/>
  <c r="AP55" i="65"/>
  <c r="AO55" i="65"/>
  <c r="AL55" i="65"/>
  <c r="AL49" i="65" s="1"/>
  <c r="AJ55" i="65"/>
  <c r="AF38" i="65"/>
  <c r="AG38" i="65"/>
  <c r="AI38" i="65"/>
  <c r="AH38" i="65"/>
  <c r="AN38" i="65"/>
  <c r="AC26" i="65"/>
  <c r="H30" i="48" l="1"/>
  <c r="J30" i="48"/>
  <c r="AO74" i="65"/>
  <c r="AO49" i="65"/>
  <c r="AH49" i="65"/>
  <c r="AP74" i="65"/>
  <c r="AP49" i="65"/>
  <c r="AL74" i="65"/>
  <c r="AJ74" i="65"/>
  <c r="AQ74" i="65"/>
  <c r="AK74" i="65"/>
  <c r="AM74" i="65"/>
  <c r="AI74" i="65"/>
  <c r="AN74" i="65"/>
  <c r="AP38" i="65"/>
  <c r="AJ38" i="65"/>
  <c r="AM38" i="65"/>
  <c r="AO38" i="65"/>
  <c r="AK38" i="65"/>
  <c r="AL38" i="65"/>
  <c r="AF26" i="65"/>
  <c r="AQ38" i="65"/>
  <c r="AR40" i="65"/>
  <c r="AS40" i="65" s="1"/>
  <c r="AR39" i="65"/>
  <c r="AS39" i="65" s="1"/>
  <c r="AR44" i="65"/>
  <c r="AS44" i="65" s="1"/>
  <c r="AR43" i="65"/>
  <c r="AS43" i="65" s="1"/>
  <c r="AR41" i="65"/>
  <c r="AS41" i="65" s="1"/>
  <c r="AR42" i="65"/>
  <c r="AS42" i="65" s="1"/>
  <c r="AE26" i="65"/>
  <c r="AD26" i="65" s="1"/>
  <c r="N30" i="48" l="1"/>
  <c r="M30" i="48"/>
  <c r="L30" i="48"/>
  <c r="O30" i="48"/>
  <c r="R30" i="48"/>
  <c r="I30" i="48"/>
  <c r="AF50" i="65"/>
  <c r="AM26" i="65"/>
  <c r="AG26" i="65"/>
  <c r="AP26" i="65"/>
  <c r="AJ26" i="65"/>
  <c r="AH26" i="65"/>
  <c r="AL26" i="65"/>
  <c r="AR61" i="65"/>
  <c r="AK26" i="65"/>
  <c r="AO26" i="65"/>
  <c r="AQ26" i="65"/>
  <c r="AI26" i="65"/>
  <c r="AR55" i="65"/>
  <c r="AR49" i="65" s="1"/>
  <c r="AN26" i="65"/>
  <c r="P30" i="48" l="1"/>
  <c r="Q30" i="48"/>
  <c r="AS61" i="65"/>
  <c r="AS48" i="65" s="1"/>
  <c r="AR48" i="65"/>
  <c r="AS55" i="65"/>
  <c r="AS49" i="65" s="1"/>
  <c r="AR74" i="65"/>
  <c r="AR26" i="65"/>
  <c r="AS74" i="65" l="1"/>
  <c r="F49" i="52"/>
  <c r="G49" i="52" s="1"/>
  <c r="E63" i="52" l="1"/>
  <c r="AR107" i="64"/>
  <c r="AQ107" i="64"/>
  <c r="AR106" i="64"/>
  <c r="AQ106" i="64"/>
  <c r="AK101" i="64"/>
  <c r="E57" i="48" l="1"/>
  <c r="E61" i="48" s="1"/>
  <c r="E10" i="38"/>
  <c r="E107" i="38"/>
  <c r="E88" i="38"/>
  <c r="E69" i="38"/>
  <c r="E41" i="38"/>
  <c r="E34" i="38"/>
  <c r="E20" i="38"/>
  <c r="AG90" i="64" l="1"/>
  <c r="AK98" i="41"/>
  <c r="AK99" i="64" s="1"/>
  <c r="AK90" i="41"/>
  <c r="AK91" i="64" s="1"/>
  <c r="AK84" i="41"/>
  <c r="AK85" i="64" s="1"/>
  <c r="AK43" i="41" l="1"/>
  <c r="AK93" i="41"/>
  <c r="AK94" i="64" s="1"/>
  <c r="AK92" i="41"/>
  <c r="AK93" i="64" s="1"/>
  <c r="AD104" i="64" l="1"/>
  <c r="AD108" i="64" s="1"/>
  <c r="AH104" i="64"/>
  <c r="AH108" i="64" s="1"/>
  <c r="Y104" i="64"/>
  <c r="Y108" i="64" s="1"/>
  <c r="AA104" i="64"/>
  <c r="AA108" i="64" s="1"/>
  <c r="AI104" i="64"/>
  <c r="AI108" i="64" s="1"/>
  <c r="AE104" i="64"/>
  <c r="AE108" i="64" s="1"/>
  <c r="AG104" i="64"/>
  <c r="AG108" i="64" s="1"/>
  <c r="AB104" i="64"/>
  <c r="AB108" i="64" s="1"/>
  <c r="AJ104" i="64"/>
  <c r="AJ108" i="64" s="1"/>
  <c r="AF104" i="64"/>
  <c r="AF108" i="64" s="1"/>
  <c r="Z104" i="64"/>
  <c r="Z108" i="64" s="1"/>
  <c r="AC104" i="64"/>
  <c r="AC108" i="64" s="1"/>
  <c r="AK5" i="62"/>
  <c r="AK41" i="41"/>
  <c r="Y45" i="64"/>
  <c r="AJ45" i="64"/>
  <c r="AI45" i="64"/>
  <c r="AH45" i="64"/>
  <c r="AG45" i="64"/>
  <c r="AF45" i="64"/>
  <c r="AD45" i="64"/>
  <c r="AB45" i="64"/>
  <c r="AA45" i="64"/>
  <c r="Z45" i="64"/>
  <c r="AG41" i="64"/>
  <c r="AF41" i="64"/>
  <c r="AE41" i="64"/>
  <c r="AD41" i="64"/>
  <c r="AC41" i="64"/>
  <c r="AB41" i="64"/>
  <c r="AA41" i="64"/>
  <c r="Z41" i="64"/>
  <c r="Y41" i="64"/>
  <c r="AF48" i="64"/>
  <c r="AE48" i="64"/>
  <c r="AC48" i="64"/>
  <c r="AB48" i="64"/>
  <c r="AA48" i="64"/>
  <c r="Z48" i="64"/>
  <c r="Y48" i="64"/>
  <c r="AG43" i="64"/>
  <c r="AF43" i="64"/>
  <c r="AE43" i="64"/>
  <c r="AD43" i="64"/>
  <c r="AC43" i="64"/>
  <c r="AB43" i="64"/>
  <c r="Z43" i="64"/>
  <c r="Y43" i="64"/>
  <c r="Y73" i="64"/>
  <c r="AJ40" i="64"/>
  <c r="AB40" i="64"/>
  <c r="AA40" i="64"/>
  <c r="AJ39" i="64"/>
  <c r="AI39" i="64"/>
  <c r="AH39" i="64"/>
  <c r="AG39" i="64"/>
  <c r="AE39" i="64"/>
  <c r="AD39" i="64"/>
  <c r="AA39" i="64"/>
  <c r="Z39" i="64"/>
  <c r="Y39" i="64"/>
  <c r="Y40" i="64"/>
  <c r="AJ34" i="64"/>
  <c r="AG34" i="64"/>
  <c r="AF34" i="64"/>
  <c r="AC34" i="64"/>
  <c r="AB34" i="64"/>
  <c r="AA34" i="64"/>
  <c r="Z34" i="64"/>
  <c r="Y34" i="64"/>
  <c r="AJ31" i="64"/>
  <c r="AI31" i="64"/>
  <c r="AG31" i="64"/>
  <c r="AF31" i="64"/>
  <c r="AE31" i="64"/>
  <c r="AA31" i="64"/>
  <c r="Z31" i="64"/>
  <c r="Y31" i="64"/>
  <c r="AJ36" i="64"/>
  <c r="AI36" i="64"/>
  <c r="AH36" i="64"/>
  <c r="AD36" i="64"/>
  <c r="AC36" i="64"/>
  <c r="AB36" i="64"/>
  <c r="Z36" i="64"/>
  <c r="Y36" i="64"/>
  <c r="AI30" i="64"/>
  <c r="AF30" i="64"/>
  <c r="AE30" i="64"/>
  <c r="AC30" i="64"/>
  <c r="AB30" i="64"/>
  <c r="AA30" i="64"/>
  <c r="Z30" i="64"/>
  <c r="Y30" i="64"/>
  <c r="AF29" i="64"/>
  <c r="AE29" i="64"/>
  <c r="AD29" i="64"/>
  <c r="AB29" i="64"/>
  <c r="AA29" i="64"/>
  <c r="Z29" i="64"/>
  <c r="Y29" i="64" l="1"/>
  <c r="Z111" i="64"/>
  <c r="AA115" i="64"/>
  <c r="AC125" i="64"/>
  <c r="AH127" i="64"/>
  <c r="AH149" i="64"/>
  <c r="AI78" i="64"/>
  <c r="AD88" i="64"/>
  <c r="AI98" i="64"/>
  <c r="AD125" i="64"/>
  <c r="AF154" i="64"/>
  <c r="AJ163" i="64"/>
  <c r="AG74" i="64"/>
  <c r="Y83" i="64"/>
  <c r="AF86" i="64"/>
  <c r="AH88" i="64"/>
  <c r="Y120" i="64"/>
  <c r="Y124" i="64"/>
  <c r="AF128" i="64"/>
  <c r="AE147" i="64"/>
  <c r="AI151" i="64"/>
  <c r="AG154" i="64"/>
  <c r="AJ149" i="64"/>
  <c r="Y87" i="64"/>
  <c r="AJ152" i="64"/>
  <c r="AD80" i="64"/>
  <c r="AI88" i="64"/>
  <c r="AJ110" i="64"/>
  <c r="AA112" i="64"/>
  <c r="AH120" i="64"/>
  <c r="AA127" i="64"/>
  <c r="AH166" i="64"/>
  <c r="AB73" i="64"/>
  <c r="AI74" i="64"/>
  <c r="AF75" i="64"/>
  <c r="AA83" i="64"/>
  <c r="Y86" i="64"/>
  <c r="AH86" i="64"/>
  <c r="AJ88" i="64"/>
  <c r="AA95" i="64"/>
  <c r="AC87" i="64"/>
  <c r="AF90" i="64"/>
  <c r="AA110" i="64"/>
  <c r="AE111" i="64"/>
  <c r="Y117" i="64"/>
  <c r="AI117" i="64"/>
  <c r="AE112" i="64"/>
  <c r="AG115" i="64"/>
  <c r="AA120" i="64"/>
  <c r="AI120" i="64"/>
  <c r="AJ125" i="64"/>
  <c r="AB124" i="64"/>
  <c r="AB127" i="64"/>
  <c r="AD156" i="64"/>
  <c r="AG147" i="64"/>
  <c r="AF146" i="64"/>
  <c r="AA151" i="64"/>
  <c r="AD152" i="64"/>
  <c r="AA153" i="64"/>
  <c r="Z163" i="64"/>
  <c r="Y166" i="64"/>
  <c r="Y88" i="64"/>
  <c r="Z128" i="64"/>
  <c r="Y149" i="64"/>
  <c r="AE153" i="64"/>
  <c r="Y80" i="64"/>
  <c r="AF78" i="64"/>
  <c r="AJ87" i="64"/>
  <c r="AI111" i="64"/>
  <c r="AF148" i="64"/>
  <c r="AE154" i="64"/>
  <c r="AI163" i="64"/>
  <c r="AE90" i="64"/>
  <c r="Y75" i="64"/>
  <c r="Z87" i="64"/>
  <c r="AA111" i="64"/>
  <c r="AF120" i="64"/>
  <c r="AI127" i="64"/>
  <c r="AC146" i="64"/>
  <c r="AA80" i="64"/>
  <c r="AC84" i="64"/>
  <c r="AJ98" i="64"/>
  <c r="AI110" i="64"/>
  <c r="AE115" i="64"/>
  <c r="Y95" i="64"/>
  <c r="AH74" i="64"/>
  <c r="Z83" i="64"/>
  <c r="AC111" i="64"/>
  <c r="AF115" i="64"/>
  <c r="AF125" i="64"/>
  <c r="AF147" i="64"/>
  <c r="Z151" i="64"/>
  <c r="AE73" i="64"/>
  <c r="Y74" i="64"/>
  <c r="AJ74" i="64"/>
  <c r="AF80" i="64"/>
  <c r="Y78" i="64"/>
  <c r="AC83" i="64"/>
  <c r="Z86" i="64"/>
  <c r="AI86" i="64"/>
  <c r="Z88" i="64"/>
  <c r="AB95" i="64"/>
  <c r="AD87" i="64"/>
  <c r="AB110" i="64"/>
  <c r="AF111" i="64"/>
  <c r="AA117" i="64"/>
  <c r="AF112" i="64"/>
  <c r="AB120" i="64"/>
  <c r="AJ120" i="64"/>
  <c r="AC124" i="64"/>
  <c r="Y148" i="64"/>
  <c r="AC127" i="64"/>
  <c r="AH156" i="64"/>
  <c r="AH147" i="64"/>
  <c r="AC151" i="64"/>
  <c r="Y154" i="64"/>
  <c r="AE152" i="64"/>
  <c r="AB153" i="64"/>
  <c r="AB163" i="64"/>
  <c r="AA166" i="64"/>
  <c r="AA128" i="64"/>
  <c r="Z149" i="64"/>
  <c r="AI73" i="64"/>
  <c r="AH83" i="64"/>
  <c r="AC88" i="64"/>
  <c r="AF95" i="64"/>
  <c r="AD117" i="64"/>
  <c r="AE120" i="64"/>
  <c r="AJ124" i="64"/>
  <c r="AD128" i="64"/>
  <c r="AB146" i="64"/>
  <c r="AJ153" i="64"/>
  <c r="AF74" i="64"/>
  <c r="Z80" i="64"/>
  <c r="AI83" i="64"/>
  <c r="AD86" i="64"/>
  <c r="AI95" i="64"/>
  <c r="AH110" i="64"/>
  <c r="AB115" i="64"/>
  <c r="AI148" i="64"/>
  <c r="AD147" i="64"/>
  <c r="AI149" i="64"/>
  <c r="AI166" i="64"/>
  <c r="Z73" i="64"/>
  <c r="AA75" i="64"/>
  <c r="AJ83" i="64"/>
  <c r="AA87" i="64"/>
  <c r="Z112" i="64"/>
  <c r="AG120" i="64"/>
  <c r="AE125" i="64"/>
  <c r="AJ148" i="64"/>
  <c r="AJ127" i="64"/>
  <c r="AD146" i="64"/>
  <c r="Z152" i="64"/>
  <c r="Z166" i="64"/>
  <c r="AC75" i="64"/>
  <c r="AG84" i="64"/>
  <c r="AG86" i="64"/>
  <c r="Z90" i="64"/>
  <c r="Z110" i="64"/>
  <c r="AG117" i="64"/>
  <c r="Z120" i="64"/>
  <c r="Z156" i="64"/>
  <c r="AE146" i="64"/>
  <c r="AH154" i="64"/>
  <c r="Y163" i="64"/>
  <c r="Y128" i="64"/>
  <c r="AF73" i="64"/>
  <c r="Z74" i="64"/>
  <c r="AI80" i="64"/>
  <c r="AJ75" i="64"/>
  <c r="AB78" i="64"/>
  <c r="AF83" i="64"/>
  <c r="AA86" i="64"/>
  <c r="AJ86" i="64"/>
  <c r="AA88" i="64"/>
  <c r="AE87" i="64"/>
  <c r="AC110" i="64"/>
  <c r="AG111" i="64"/>
  <c r="AI112" i="64"/>
  <c r="AI115" i="64"/>
  <c r="AC120" i="64"/>
  <c r="AD124" i="64"/>
  <c r="AA148" i="64"/>
  <c r="AD127" i="64"/>
  <c r="AJ146" i="64"/>
  <c r="AD151" i="64"/>
  <c r="Z154" i="64"/>
  <c r="AF149" i="64"/>
  <c r="AF152" i="64"/>
  <c r="AC153" i="64"/>
  <c r="AC163" i="64"/>
  <c r="AE166" i="64"/>
  <c r="AB128" i="64"/>
  <c r="AA149" i="64"/>
  <c r="AC86" i="64"/>
  <c r="AH98" i="64"/>
  <c r="AG110" i="64"/>
  <c r="Z121" i="64"/>
  <c r="Z147" i="64"/>
  <c r="AH152" i="64"/>
  <c r="AG166" i="64"/>
  <c r="AE117" i="64"/>
  <c r="AE128" i="64"/>
  <c r="AH151" i="64"/>
  <c r="Y152" i="64"/>
  <c r="Y28" i="64"/>
  <c r="AJ95" i="64"/>
  <c r="AF117" i="64"/>
  <c r="AF121" i="64"/>
  <c r="Z127" i="64"/>
  <c r="AK104" i="64"/>
  <c r="AK108" i="64"/>
  <c r="AA73" i="64"/>
  <c r="AB87" i="64"/>
  <c r="AH121" i="64"/>
  <c r="Z115" i="64"/>
  <c r="AH73" i="64"/>
  <c r="AA74" i="64"/>
  <c r="AC78" i="64"/>
  <c r="AG83" i="64"/>
  <c r="AB86" i="64"/>
  <c r="AB88" i="64"/>
  <c r="AD95" i="64"/>
  <c r="AF87" i="64"/>
  <c r="AE110" i="64"/>
  <c r="Y111" i="64"/>
  <c r="AH111" i="64"/>
  <c r="AC117" i="64"/>
  <c r="Y115" i="64"/>
  <c r="AD120" i="64"/>
  <c r="AB125" i="64"/>
  <c r="AH124" i="64"/>
  <c r="AB148" i="64"/>
  <c r="AC128" i="64"/>
  <c r="AD154" i="64"/>
  <c r="AG149" i="64"/>
  <c r="AG152" i="64"/>
  <c r="AD153" i="64"/>
  <c r="AH163" i="64"/>
  <c r="AF166" i="64"/>
  <c r="Y90" i="64"/>
  <c r="Y110" i="64"/>
  <c r="AB149" i="64"/>
  <c r="AA43" i="64"/>
  <c r="AC29" i="64"/>
  <c r="AG30" i="64"/>
  <c r="AG36" i="64"/>
  <c r="AE34" i="64"/>
  <c r="AH30" i="64"/>
  <c r="AE40" i="64"/>
  <c r="AF36" i="64"/>
  <c r="AJ30" i="64"/>
  <c r="AH34" i="64"/>
  <c r="AG40" i="64"/>
  <c r="AC31" i="64"/>
  <c r="AI34" i="64"/>
  <c r="AE86" i="64"/>
  <c r="AD30" i="64"/>
  <c r="AD31" i="64"/>
  <c r="AF39" i="64"/>
  <c r="AI40" i="64"/>
  <c r="AD48" i="64"/>
  <c r="AE36" i="64"/>
  <c r="AB31" i="64"/>
  <c r="AF40" i="64"/>
  <c r="AC40" i="64"/>
  <c r="AH40" i="64"/>
  <c r="AC45" i="64"/>
  <c r="AB39" i="64"/>
  <c r="AE45" i="64"/>
  <c r="AG29" i="64"/>
  <c r="AH31" i="64"/>
  <c r="AD34" i="64"/>
  <c r="AC39" i="64"/>
  <c r="AD40" i="64"/>
  <c r="AG48" i="64"/>
  <c r="AK63" i="42"/>
  <c r="AK168" i="64" s="1"/>
  <c r="AK15" i="42"/>
  <c r="AK120" i="64" s="1"/>
  <c r="AK99" i="41"/>
  <c r="AK100" i="64" s="1"/>
  <c r="AI48" i="64"/>
  <c r="AI43" i="64"/>
  <c r="AI41" i="64"/>
  <c r="AI29" i="64"/>
  <c r="AJ43" i="64"/>
  <c r="AJ41" i="64"/>
  <c r="AJ48" i="64"/>
  <c r="AH48" i="64"/>
  <c r="AH43" i="64"/>
  <c r="AH29" i="64" l="1"/>
  <c r="AF28" i="64"/>
  <c r="AG28" i="64"/>
  <c r="AI146" i="64"/>
  <c r="AD112" i="64"/>
  <c r="AE74" i="64"/>
  <c r="AG151" i="64"/>
  <c r="Z125" i="64"/>
  <c r="AD84" i="64"/>
  <c r="AC80" i="64"/>
  <c r="AB111" i="64"/>
  <c r="AE121" i="64"/>
  <c r="AA124" i="64"/>
  <c r="Z124" i="64"/>
  <c r="AG80" i="64"/>
  <c r="AJ80" i="64"/>
  <c r="AA146" i="64"/>
  <c r="AC156" i="64"/>
  <c r="AF124" i="64"/>
  <c r="AF84" i="64"/>
  <c r="AG127" i="64"/>
  <c r="AG128" i="64"/>
  <c r="AG95" i="64"/>
  <c r="AC147" i="64"/>
  <c r="AC95" i="64"/>
  <c r="AE83" i="64"/>
  <c r="AI154" i="64"/>
  <c r="AF127" i="64"/>
  <c r="AD115" i="64"/>
  <c r="AB147" i="64"/>
  <c r="AF163" i="64"/>
  <c r="Z75" i="64"/>
  <c r="AJ78" i="64"/>
  <c r="AB154" i="64"/>
  <c r="AI84" i="64"/>
  <c r="AJ29" i="64"/>
  <c r="AJ28" i="64" s="1"/>
  <c r="AI28" i="64"/>
  <c r="AE88" i="64"/>
  <c r="AG78" i="64"/>
  <c r="AG75" i="64"/>
  <c r="AJ151" i="64"/>
  <c r="AH128" i="64"/>
  <c r="AE78" i="64"/>
  <c r="Y151" i="64"/>
  <c r="Z153" i="64"/>
  <c r="AA147" i="64"/>
  <c r="AH112" i="64"/>
  <c r="AE163" i="64"/>
  <c r="AD111" i="64"/>
  <c r="Z117" i="64"/>
  <c r="AH84" i="64"/>
  <c r="AH95" i="64"/>
  <c r="AB74" i="64"/>
  <c r="AH78" i="64"/>
  <c r="AA84" i="64"/>
  <c r="AE80" i="64"/>
  <c r="AJ115" i="64"/>
  <c r="AG87" i="64"/>
  <c r="AH75" i="64"/>
  <c r="AD149" i="64"/>
  <c r="AH115" i="64"/>
  <c r="Z146" i="64"/>
  <c r="AD121" i="64"/>
  <c r="AF110" i="64"/>
  <c r="AG88" i="64"/>
  <c r="AJ154" i="64"/>
  <c r="AF156" i="64"/>
  <c r="AE75" i="64"/>
  <c r="AG73" i="64"/>
  <c r="AE156" i="64"/>
  <c r="AC112" i="64"/>
  <c r="AH153" i="64"/>
  <c r="AI147" i="64"/>
  <c r="AH117" i="64"/>
  <c r="AD73" i="64"/>
  <c r="AB80" i="64"/>
  <c r="AI153" i="64"/>
  <c r="AI87" i="64"/>
  <c r="AH87" i="64"/>
  <c r="AH148" i="64"/>
  <c r="Y147" i="64"/>
  <c r="AF151" i="64"/>
  <c r="AA154" i="64"/>
  <c r="AJ128" i="64"/>
  <c r="AB121" i="64"/>
  <c r="AC148" i="64"/>
  <c r="AI121" i="64"/>
  <c r="AI152" i="64"/>
  <c r="AJ112" i="64"/>
  <c r="AE95" i="64"/>
  <c r="AI128" i="64"/>
  <c r="AG125" i="64"/>
  <c r="AG153" i="64"/>
  <c r="Z148" i="64"/>
  <c r="AB84" i="64"/>
  <c r="AG112" i="64"/>
  <c r="AD166" i="64"/>
  <c r="AE151" i="64"/>
  <c r="AG156" i="64"/>
  <c r="AC90" i="64"/>
  <c r="Z84" i="64"/>
  <c r="AG146" i="64"/>
  <c r="AG124" i="64"/>
  <c r="AB90" i="64"/>
  <c r="AA36" i="64"/>
  <c r="AB152" i="64"/>
  <c r="AD83" i="64"/>
  <c r="AB83" i="64"/>
  <c r="AD74" i="64"/>
  <c r="AC154" i="64"/>
  <c r="AF88" i="64"/>
  <c r="AJ121" i="64"/>
  <c r="Y127" i="64"/>
  <c r="Y121" i="64"/>
  <c r="AJ84" i="64"/>
  <c r="AG148" i="64"/>
  <c r="AE148" i="64"/>
  <c r="AD75" i="64"/>
  <c r="AA163" i="64"/>
  <c r="AB151" i="64"/>
  <c r="AH125" i="64"/>
  <c r="AB75" i="64"/>
  <c r="AB117" i="64"/>
  <c r="AC149" i="64"/>
  <c r="AJ156" i="64"/>
  <c r="AC115" i="64"/>
  <c r="AF153" i="64"/>
  <c r="AI124" i="64"/>
  <c r="AH80" i="64"/>
  <c r="AA78" i="64"/>
  <c r="AD78" i="64"/>
  <c r="Z95" i="64"/>
  <c r="AC73" i="64"/>
  <c r="Z78" i="64"/>
  <c r="AI75" i="64"/>
  <c r="Y84" i="64"/>
  <c r="Y72" i="64" s="1"/>
  <c r="AB166" i="64"/>
  <c r="AE149" i="64"/>
  <c r="AI125" i="64"/>
  <c r="AJ117" i="64"/>
  <c r="AG163" i="64"/>
  <c r="AJ147" i="64"/>
  <c r="AG121" i="64"/>
  <c r="AA156" i="64"/>
  <c r="AC74" i="64"/>
  <c r="AD110" i="64"/>
  <c r="AA125" i="64"/>
  <c r="AE127" i="64"/>
  <c r="AJ166" i="64"/>
  <c r="AC152" i="64"/>
  <c r="AD148" i="64"/>
  <c r="AA90" i="64"/>
  <c r="AE124" i="64"/>
  <c r="AA121" i="64"/>
  <c r="AE84" i="64"/>
  <c r="AA152" i="64"/>
  <c r="AB112" i="64"/>
  <c r="AJ111" i="64"/>
  <c r="AB156" i="64"/>
  <c r="Y125" i="64"/>
  <c r="Y153" i="64"/>
  <c r="AI156" i="64"/>
  <c r="Z40" i="64"/>
  <c r="Y112" i="64"/>
  <c r="AD90" i="64"/>
  <c r="AD163" i="64"/>
  <c r="AH146" i="64"/>
  <c r="Y156" i="64"/>
  <c r="AC166" i="64"/>
  <c r="Y146" i="64"/>
  <c r="AC121" i="64"/>
  <c r="AK72" i="41"/>
  <c r="AK73" i="64" s="1"/>
  <c r="AK85" i="41"/>
  <c r="AK86" i="64" s="1"/>
  <c r="AK41" i="42"/>
  <c r="AK146" i="64" s="1"/>
  <c r="AK5" i="42"/>
  <c r="AK47" i="42"/>
  <c r="AK152" i="64" s="1"/>
  <c r="AK44" i="42"/>
  <c r="AK149" i="64" s="1"/>
  <c r="AK79" i="41"/>
  <c r="AK80" i="64" s="1"/>
  <c r="AK96" i="41"/>
  <c r="AK97" i="64" s="1"/>
  <c r="AK44" i="41"/>
  <c r="AK58" i="42"/>
  <c r="AK163" i="64" s="1"/>
  <c r="AK6" i="42"/>
  <c r="AK111" i="64" s="1"/>
  <c r="AK12" i="42"/>
  <c r="AK117" i="64" s="1"/>
  <c r="AK49" i="42"/>
  <c r="AK154" i="64" s="1"/>
  <c r="AK43" i="42"/>
  <c r="AK148" i="64" s="1"/>
  <c r="AK29" i="41"/>
  <c r="AK48" i="42"/>
  <c r="AK153" i="64" s="1"/>
  <c r="AK38" i="41"/>
  <c r="AK73" i="41"/>
  <c r="AK74" i="64" s="1"/>
  <c r="AK23" i="42"/>
  <c r="AK128" i="64" s="1"/>
  <c r="AK86" i="41"/>
  <c r="AK87" i="64" s="1"/>
  <c r="AK33" i="41"/>
  <c r="AK87" i="41"/>
  <c r="AK88" i="64" s="1"/>
  <c r="AK47" i="41"/>
  <c r="AK16" i="42"/>
  <c r="AK121" i="64" s="1"/>
  <c r="AK30" i="41"/>
  <c r="AK61" i="42"/>
  <c r="AK166" i="64" s="1"/>
  <c r="AK7" i="42"/>
  <c r="AK112" i="64" s="1"/>
  <c r="AK10" i="42"/>
  <c r="AK115" i="64" s="1"/>
  <c r="AK35" i="41"/>
  <c r="AK89" i="41"/>
  <c r="AK90" i="64" s="1"/>
  <c r="AK20" i="42"/>
  <c r="AK125" i="64" s="1"/>
  <c r="AK51" i="42"/>
  <c r="AK156" i="64" s="1"/>
  <c r="AK94" i="41"/>
  <c r="AK95" i="64" s="1"/>
  <c r="AK46" i="42"/>
  <c r="AK151" i="64" s="1"/>
  <c r="AK77" i="41"/>
  <c r="AK78" i="64" s="1"/>
  <c r="AK22" i="42"/>
  <c r="AK127" i="64" s="1"/>
  <c r="AK42" i="42"/>
  <c r="AK147" i="64" s="1"/>
  <c r="AK82" i="41"/>
  <c r="AK83" i="64" s="1"/>
  <c r="AK39" i="41"/>
  <c r="AK40" i="64" s="1"/>
  <c r="AK42" i="41"/>
  <c r="AK19" i="42"/>
  <c r="AK124" i="64" s="1"/>
  <c r="AK74" i="41"/>
  <c r="AK75" i="64" s="1"/>
  <c r="AK110" i="64" l="1"/>
  <c r="AF72" i="64"/>
  <c r="AB72" i="64"/>
  <c r="Z72" i="64"/>
  <c r="AA72" i="64"/>
  <c r="AE72" i="64"/>
  <c r="AI72" i="64"/>
  <c r="AC72" i="64"/>
  <c r="AJ72" i="64"/>
  <c r="AK40" i="41"/>
  <c r="AH41" i="64"/>
  <c r="AH28" i="64" s="1"/>
  <c r="AG72" i="64"/>
  <c r="AD72" i="64"/>
  <c r="AM17" i="41" l="1"/>
  <c r="AJ17" i="41"/>
  <c r="AI17" i="41"/>
  <c r="AH17" i="41"/>
  <c r="AG17" i="41"/>
  <c r="AF17" i="41"/>
  <c r="AE17" i="41"/>
  <c r="AD17" i="41"/>
  <c r="AC17" i="41"/>
  <c r="AB17" i="41"/>
  <c r="AA17" i="41"/>
  <c r="Z17" i="41"/>
  <c r="AQ61" i="41"/>
  <c r="AR61" i="41"/>
  <c r="AQ117" i="41"/>
  <c r="AR117" i="41"/>
  <c r="AQ139" i="41"/>
  <c r="AR139" i="41"/>
  <c r="AM24" i="41"/>
  <c r="AM23" i="41"/>
  <c r="AM19" i="41"/>
  <c r="AJ24" i="41"/>
  <c r="AI24" i="41"/>
  <c r="AH24" i="41"/>
  <c r="AG24" i="41"/>
  <c r="AF24" i="41"/>
  <c r="AE24" i="41"/>
  <c r="AD24" i="41"/>
  <c r="AC24" i="41"/>
  <c r="AB24" i="41"/>
  <c r="AA24" i="41"/>
  <c r="Z24" i="41"/>
  <c r="Y24" i="41"/>
  <c r="AJ23" i="41"/>
  <c r="AI23" i="41"/>
  <c r="AH23" i="41"/>
  <c r="AG23" i="41"/>
  <c r="AF23" i="41"/>
  <c r="Y23" i="41"/>
  <c r="AJ19" i="41"/>
  <c r="AI19" i="41"/>
  <c r="AH19" i="41"/>
  <c r="AG19" i="41"/>
  <c r="AF19" i="41"/>
  <c r="AE19" i="41"/>
  <c r="AD19" i="41"/>
  <c r="AC19" i="41"/>
  <c r="AB19" i="41"/>
  <c r="AA19" i="41"/>
  <c r="AK97" i="41"/>
  <c r="AK98" i="64" s="1"/>
  <c r="AK95" i="41"/>
  <c r="AK96" i="64" s="1"/>
  <c r="AM25" i="41"/>
  <c r="AJ25" i="41"/>
  <c r="AI25" i="41"/>
  <c r="AH25" i="41"/>
  <c r="AG25" i="41"/>
  <c r="AF25" i="41"/>
  <c r="AE25" i="41"/>
  <c r="AD25" i="41"/>
  <c r="AC25" i="41"/>
  <c r="AB25" i="41"/>
  <c r="AA25" i="41"/>
  <c r="Z25" i="41"/>
  <c r="Y25" i="41"/>
  <c r="AO24" i="41"/>
  <c r="AK46" i="41"/>
  <c r="AK47" i="64" s="1"/>
  <c r="AO23" i="41"/>
  <c r="AO22" i="41"/>
  <c r="AM22" i="41"/>
  <c r="AJ22" i="41"/>
  <c r="AI22" i="41"/>
  <c r="AH22" i="41"/>
  <c r="AG22" i="41"/>
  <c r="AF22" i="41"/>
  <c r="AE22" i="41"/>
  <c r="AD22" i="41"/>
  <c r="AC22" i="41"/>
  <c r="AB22" i="41"/>
  <c r="AA22" i="41"/>
  <c r="Z22" i="41"/>
  <c r="Y22" i="41"/>
  <c r="AO21" i="41"/>
  <c r="AM21" i="41"/>
  <c r="AJ21" i="41"/>
  <c r="AI21" i="41"/>
  <c r="AH21" i="41"/>
  <c r="AG21" i="41"/>
  <c r="AF21" i="41"/>
  <c r="AE21" i="41"/>
  <c r="AD21" i="41"/>
  <c r="AC21" i="41"/>
  <c r="AA21" i="41"/>
  <c r="Z21" i="41"/>
  <c r="Y21" i="41"/>
  <c r="AM20" i="41"/>
  <c r="AJ20" i="41"/>
  <c r="AI20" i="41"/>
  <c r="AH20" i="41"/>
  <c r="AG20" i="41"/>
  <c r="AF20" i="41"/>
  <c r="AE20" i="41"/>
  <c r="AD20" i="41"/>
  <c r="AC20" i="41"/>
  <c r="AB20" i="41"/>
  <c r="AA20" i="41"/>
  <c r="Z20" i="41"/>
  <c r="AO19" i="41"/>
  <c r="Y19" i="41"/>
  <c r="AM18" i="41"/>
  <c r="AJ18" i="41"/>
  <c r="AI18" i="41"/>
  <c r="AH18" i="41"/>
  <c r="AG18" i="41"/>
  <c r="AF18" i="41"/>
  <c r="AE18" i="41"/>
  <c r="AD18" i="41"/>
  <c r="AC18" i="41"/>
  <c r="AB18" i="41"/>
  <c r="AA18" i="41"/>
  <c r="Z18" i="41"/>
  <c r="AO16" i="41"/>
  <c r="AM16" i="41"/>
  <c r="AJ16" i="41"/>
  <c r="AI16" i="41"/>
  <c r="AH16" i="41"/>
  <c r="AG16" i="41"/>
  <c r="AF16" i="41"/>
  <c r="AE16" i="41"/>
  <c r="AD16" i="41"/>
  <c r="AC16" i="41"/>
  <c r="AB16" i="41"/>
  <c r="AA16" i="41"/>
  <c r="Z16" i="41"/>
  <c r="AO15" i="41"/>
  <c r="AM15" i="41"/>
  <c r="AJ15" i="41"/>
  <c r="AI15" i="41"/>
  <c r="AH15" i="41"/>
  <c r="AG15" i="41"/>
  <c r="AF15" i="41"/>
  <c r="AE15" i="41"/>
  <c r="AD15" i="41"/>
  <c r="AC15" i="41"/>
  <c r="AB15" i="41"/>
  <c r="AA15" i="41"/>
  <c r="Z15" i="41"/>
  <c r="Y15" i="41"/>
  <c r="AO14" i="41"/>
  <c r="AM14" i="41"/>
  <c r="AJ14" i="41"/>
  <c r="AI14" i="41"/>
  <c r="AH14" i="41"/>
  <c r="AG14" i="41"/>
  <c r="AF14" i="41"/>
  <c r="AE14" i="41"/>
  <c r="AD14" i="41"/>
  <c r="AC14" i="41"/>
  <c r="AB14" i="41"/>
  <c r="AA14" i="41"/>
  <c r="Z14" i="41"/>
  <c r="Y14" i="41"/>
  <c r="AM13" i="41"/>
  <c r="AJ13" i="41"/>
  <c r="AI13" i="41"/>
  <c r="AH13" i="41"/>
  <c r="AG13" i="41"/>
  <c r="AF13" i="41"/>
  <c r="AE13" i="41"/>
  <c r="AD13" i="41"/>
  <c r="AC13" i="41"/>
  <c r="AB13" i="41"/>
  <c r="AA13" i="41"/>
  <c r="Z13" i="41"/>
  <c r="Y13" i="41"/>
  <c r="AO12" i="41"/>
  <c r="AM12" i="41"/>
  <c r="AJ12" i="41"/>
  <c r="AI12" i="41"/>
  <c r="AH12" i="41"/>
  <c r="AG12" i="41"/>
  <c r="AF12" i="41"/>
  <c r="AE12" i="41"/>
  <c r="AD12" i="41"/>
  <c r="AC12" i="41"/>
  <c r="AB12" i="41"/>
  <c r="AA12" i="41"/>
  <c r="Z12" i="41"/>
  <c r="Y12" i="41"/>
  <c r="AM11" i="41"/>
  <c r="AJ11" i="41"/>
  <c r="AI11" i="41"/>
  <c r="AH11" i="41"/>
  <c r="AG11" i="41"/>
  <c r="AF11" i="41"/>
  <c r="AE11" i="41"/>
  <c r="AD11" i="41"/>
  <c r="AC11" i="41"/>
  <c r="AB11" i="41"/>
  <c r="AA11" i="41"/>
  <c r="Y11" i="41"/>
  <c r="AO10" i="41"/>
  <c r="AM10" i="41"/>
  <c r="AJ10" i="41"/>
  <c r="AI10" i="41"/>
  <c r="AH10" i="41"/>
  <c r="AG10" i="41"/>
  <c r="AF10" i="41"/>
  <c r="AE10" i="41"/>
  <c r="AD10" i="41"/>
  <c r="AC10" i="41"/>
  <c r="AB10" i="41"/>
  <c r="AA10" i="41"/>
  <c r="Z10" i="41"/>
  <c r="AO9" i="41"/>
  <c r="AM9" i="41"/>
  <c r="AJ9" i="41"/>
  <c r="AI9" i="41"/>
  <c r="AH9" i="41"/>
  <c r="AG9" i="41"/>
  <c r="AF9" i="41"/>
  <c r="AE9" i="41"/>
  <c r="AD9" i="41"/>
  <c r="AC9" i="41"/>
  <c r="AB9" i="41"/>
  <c r="AA9" i="41"/>
  <c r="Z9" i="41"/>
  <c r="AM8" i="41"/>
  <c r="AJ8" i="41"/>
  <c r="AI8" i="41"/>
  <c r="AH8" i="41"/>
  <c r="AG8" i="41"/>
  <c r="AF8" i="41"/>
  <c r="AE8" i="41"/>
  <c r="AD8" i="41"/>
  <c r="AC8" i="41"/>
  <c r="AB8" i="41"/>
  <c r="AA8" i="41"/>
  <c r="Z8" i="41"/>
  <c r="Y8" i="41"/>
  <c r="AM7" i="41"/>
  <c r="AJ7" i="41"/>
  <c r="AI7" i="41"/>
  <c r="AH7" i="41"/>
  <c r="AG7" i="41"/>
  <c r="AF7" i="41"/>
  <c r="AE7" i="41"/>
  <c r="AD7" i="41"/>
  <c r="AC7" i="41"/>
  <c r="AB7" i="41"/>
  <c r="AA7" i="41"/>
  <c r="Z7" i="41"/>
  <c r="AM6" i="41"/>
  <c r="AJ6" i="41"/>
  <c r="AI6" i="41"/>
  <c r="AH6" i="41"/>
  <c r="AG6" i="41"/>
  <c r="AF6" i="41"/>
  <c r="AE6" i="41"/>
  <c r="AD6" i="41"/>
  <c r="AC6" i="41"/>
  <c r="AB6" i="41"/>
  <c r="AA6" i="41"/>
  <c r="Z6" i="41"/>
  <c r="Y6" i="41"/>
  <c r="AA13" i="64" l="1"/>
  <c r="AA10" i="64"/>
  <c r="AI10" i="64"/>
  <c r="AD11" i="64"/>
  <c r="AB13" i="64"/>
  <c r="AJ13" i="64"/>
  <c r="Y15" i="64"/>
  <c r="AG15" i="64"/>
  <c r="AA16" i="64"/>
  <c r="AI16" i="64"/>
  <c r="AE22" i="64"/>
  <c r="AC20" i="64"/>
  <c r="Y24" i="64"/>
  <c r="AA25" i="64"/>
  <c r="AI25" i="64"/>
  <c r="AI13" i="64"/>
  <c r="AB10" i="64"/>
  <c r="AJ10" i="64"/>
  <c r="AE11" i="64"/>
  <c r="AC13" i="64"/>
  <c r="Z15" i="64"/>
  <c r="AH15" i="64"/>
  <c r="AB16" i="64"/>
  <c r="AJ16" i="64"/>
  <c r="AF22" i="64"/>
  <c r="AD20" i="64"/>
  <c r="AF24" i="64"/>
  <c r="AB25" i="64"/>
  <c r="AJ25" i="64"/>
  <c r="AC10" i="64"/>
  <c r="AF11" i="64"/>
  <c r="AD13" i="64"/>
  <c r="AA15" i="64"/>
  <c r="AI15" i="64"/>
  <c r="AC16" i="64"/>
  <c r="AG22" i="64"/>
  <c r="AE20" i="64"/>
  <c r="AG24" i="64"/>
  <c r="AC25" i="64"/>
  <c r="Z10" i="64"/>
  <c r="Z16" i="64"/>
  <c r="AD22" i="64"/>
  <c r="AB20" i="64"/>
  <c r="AD10" i="64"/>
  <c r="AG11" i="64"/>
  <c r="AE13" i="64"/>
  <c r="AB15" i="64"/>
  <c r="AJ15" i="64"/>
  <c r="AD16" i="64"/>
  <c r="Y22" i="64"/>
  <c r="AH22" i="64"/>
  <c r="AF20" i="64"/>
  <c r="AD25" i="64"/>
  <c r="AH16" i="64"/>
  <c r="AE10" i="64"/>
  <c r="Z11" i="64"/>
  <c r="AH11" i="64"/>
  <c r="AF13" i="64"/>
  <c r="AC15" i="64"/>
  <c r="AE16" i="64"/>
  <c r="Z22" i="64"/>
  <c r="AI22" i="64"/>
  <c r="AG20" i="64"/>
  <c r="AI24" i="64"/>
  <c r="AE25" i="64"/>
  <c r="AC11" i="64"/>
  <c r="Z25" i="64"/>
  <c r="AF10" i="64"/>
  <c r="AA11" i="64"/>
  <c r="AI11" i="64"/>
  <c r="Y13" i="64"/>
  <c r="AG13" i="64"/>
  <c r="AD15" i="64"/>
  <c r="AF16" i="64"/>
  <c r="Y20" i="64"/>
  <c r="AA22" i="64"/>
  <c r="AJ22" i="64"/>
  <c r="AH20" i="64"/>
  <c r="AJ24" i="64"/>
  <c r="AF25" i="64"/>
  <c r="AH10" i="64"/>
  <c r="AF15" i="64"/>
  <c r="AJ20" i="64"/>
  <c r="AG10" i="64"/>
  <c r="AB11" i="64"/>
  <c r="AJ11" i="64"/>
  <c r="Z13" i="64"/>
  <c r="AH13" i="64"/>
  <c r="AE15" i="64"/>
  <c r="Y16" i="64"/>
  <c r="AG16" i="64"/>
  <c r="AC22" i="64"/>
  <c r="AA20" i="64"/>
  <c r="AI20" i="64"/>
  <c r="Y25" i="64"/>
  <c r="AG25" i="64"/>
  <c r="AH25" i="64"/>
  <c r="AH24" i="64"/>
  <c r="AA23" i="41"/>
  <c r="AA46" i="64"/>
  <c r="AA28" i="64" s="1"/>
  <c r="AG26" i="64"/>
  <c r="AD18" i="64"/>
  <c r="AB23" i="41"/>
  <c r="AB46" i="64"/>
  <c r="AB28" i="64" s="1"/>
  <c r="Z26" i="64"/>
  <c r="AH26" i="64"/>
  <c r="AE18" i="64"/>
  <c r="AG7" i="64"/>
  <c r="Y12" i="64"/>
  <c r="AH12" i="64"/>
  <c r="AE14" i="64"/>
  <c r="AE17" i="64"/>
  <c r="Z19" i="64"/>
  <c r="AH19" i="64"/>
  <c r="AB21" i="64"/>
  <c r="AJ21" i="64"/>
  <c r="Z23" i="64"/>
  <c r="AH23" i="64"/>
  <c r="AA26" i="64"/>
  <c r="AD23" i="41"/>
  <c r="AD46" i="64"/>
  <c r="AD28" i="64" s="1"/>
  <c r="AE23" i="41"/>
  <c r="AE46" i="64"/>
  <c r="AE28" i="64" s="1"/>
  <c r="AH18" i="64"/>
  <c r="Z167" i="64"/>
  <c r="Z170" i="64" s="1"/>
  <c r="AH167" i="64"/>
  <c r="AH170" i="64" s="1"/>
  <c r="AB7" i="64"/>
  <c r="AJ7" i="64"/>
  <c r="AF8" i="64"/>
  <c r="AA9" i="64"/>
  <c r="AI9" i="64"/>
  <c r="AC12" i="64"/>
  <c r="Z14" i="64"/>
  <c r="AH14" i="64"/>
  <c r="Z17" i="64"/>
  <c r="AH17" i="64"/>
  <c r="AC19" i="64"/>
  <c r="AE21" i="64"/>
  <c r="AC23" i="64"/>
  <c r="AD26" i="64"/>
  <c r="AA18" i="64"/>
  <c r="AI18" i="64"/>
  <c r="AC167" i="64"/>
  <c r="AC170" i="64" s="1"/>
  <c r="AI8" i="64"/>
  <c r="Z21" i="64"/>
  <c r="AD167" i="64"/>
  <c r="AD170" i="64" s="1"/>
  <c r="AB8" i="64"/>
  <c r="AG12" i="64"/>
  <c r="AA21" i="64"/>
  <c r="AE167" i="64"/>
  <c r="AE170" i="64" s="1"/>
  <c r="AC8" i="64"/>
  <c r="AF9" i="64"/>
  <c r="AC23" i="41"/>
  <c r="AC46" i="64"/>
  <c r="AC28" i="64" s="1"/>
  <c r="AI26" i="64"/>
  <c r="AF18" i="64"/>
  <c r="Z7" i="64"/>
  <c r="Y9" i="64"/>
  <c r="AA12" i="64"/>
  <c r="AF17" i="64"/>
  <c r="AC21" i="64"/>
  <c r="AI23" i="64"/>
  <c r="Y167" i="64"/>
  <c r="Y170" i="64" s="1"/>
  <c r="AA7" i="64"/>
  <c r="Z9" i="64"/>
  <c r="AJ12" i="64"/>
  <c r="Y14" i="64"/>
  <c r="AG14" i="64"/>
  <c r="AG17" i="64"/>
  <c r="AB19" i="64"/>
  <c r="AJ19" i="64"/>
  <c r="AD21" i="64"/>
  <c r="AB23" i="64"/>
  <c r="AJ23" i="64"/>
  <c r="AC26" i="64"/>
  <c r="Z18" i="64"/>
  <c r="AA167" i="64"/>
  <c r="AA170" i="64" s="1"/>
  <c r="AI167" i="64"/>
  <c r="AI170" i="64" s="1"/>
  <c r="AC7" i="64"/>
  <c r="AG8" i="64"/>
  <c r="AB9" i="64"/>
  <c r="AJ9" i="64"/>
  <c r="AD12" i="64"/>
  <c r="AA14" i="64"/>
  <c r="AI14" i="64"/>
  <c r="AA17" i="64"/>
  <c r="AI17" i="64"/>
  <c r="AD19" i="64"/>
  <c r="AF21" i="64"/>
  <c r="AD23" i="64"/>
  <c r="AE26" i="64"/>
  <c r="AB18" i="64"/>
  <c r="AJ18" i="64"/>
  <c r="AE7" i="64"/>
  <c r="AA8" i="64"/>
  <c r="AD9" i="64"/>
  <c r="AF12" i="64"/>
  <c r="AC14" i="64"/>
  <c r="AC17" i="64"/>
  <c r="AF19" i="64"/>
  <c r="AH21" i="64"/>
  <c r="AF23" i="64"/>
  <c r="Y26" i="64"/>
  <c r="AF7" i="64"/>
  <c r="AJ8" i="64"/>
  <c r="AE9" i="64"/>
  <c r="AD14" i="64"/>
  <c r="AD17" i="64"/>
  <c r="AG19" i="64"/>
  <c r="AI21" i="64"/>
  <c r="Y23" i="64"/>
  <c r="AG23" i="64"/>
  <c r="Y7" i="64"/>
  <c r="AF167" i="64"/>
  <c r="AF170" i="64" s="1"/>
  <c r="AH7" i="64"/>
  <c r="AD8" i="64"/>
  <c r="AG9" i="64"/>
  <c r="AI12" i="64"/>
  <c r="AF14" i="64"/>
  <c r="AA19" i="64"/>
  <c r="AI19" i="64"/>
  <c r="AA23" i="64"/>
  <c r="AB26" i="64"/>
  <c r="AJ26" i="64"/>
  <c r="AG18" i="64"/>
  <c r="AG167" i="64"/>
  <c r="AG170" i="64" s="1"/>
  <c r="AI7" i="64"/>
  <c r="AE8" i="64"/>
  <c r="AH9" i="64"/>
  <c r="AB12" i="64"/>
  <c r="AB167" i="64"/>
  <c r="AB170" i="64" s="1"/>
  <c r="AJ167" i="64"/>
  <c r="AJ170" i="64" s="1"/>
  <c r="AD7" i="64"/>
  <c r="Z8" i="64"/>
  <c r="AH8" i="64"/>
  <c r="AC9" i="64"/>
  <c r="AE12" i="64"/>
  <c r="AB14" i="64"/>
  <c r="AJ14" i="64"/>
  <c r="AB17" i="64"/>
  <c r="AJ17" i="64"/>
  <c r="AE19" i="64"/>
  <c r="AG21" i="64"/>
  <c r="AE23" i="64"/>
  <c r="Z23" i="41"/>
  <c r="Z46" i="64"/>
  <c r="Z28" i="64" s="1"/>
  <c r="AF26" i="64"/>
  <c r="AC18" i="64"/>
  <c r="AK45" i="41"/>
  <c r="AK8" i="41"/>
  <c r="AK13" i="41"/>
  <c r="AK14" i="41"/>
  <c r="AK15" i="41"/>
  <c r="AK16" i="64" s="1"/>
  <c r="AK22" i="41"/>
  <c r="AK6" i="41"/>
  <c r="AK12" i="41"/>
  <c r="AK25" i="41"/>
  <c r="Z11" i="41"/>
  <c r="Z12" i="64" s="1"/>
  <c r="Z19" i="41"/>
  <c r="Y10" i="41"/>
  <c r="AB21" i="41"/>
  <c r="AK83" i="41"/>
  <c r="Y18" i="41"/>
  <c r="Y19" i="64" s="1"/>
  <c r="Y20" i="41"/>
  <c r="Y21" i="64" s="1"/>
  <c r="Y16" i="41"/>
  <c r="Y17" i="64" s="1"/>
  <c r="Y7" i="41"/>
  <c r="Y8" i="64" s="1"/>
  <c r="Y9" i="41"/>
  <c r="AK24" i="41"/>
  <c r="AK25" i="64" s="1"/>
  <c r="AR39" i="41"/>
  <c r="Y17" i="41"/>
  <c r="Y18" i="64" s="1"/>
  <c r="AK28" i="41"/>
  <c r="AK62" i="42"/>
  <c r="AK167" i="64" s="1"/>
  <c r="AK21" i="41" l="1"/>
  <c r="AB22" i="64"/>
  <c r="AK10" i="41"/>
  <c r="Y11" i="64"/>
  <c r="AK9" i="41"/>
  <c r="Y10" i="64"/>
  <c r="AK19" i="41"/>
  <c r="AK20" i="64" s="1"/>
  <c r="Z20" i="64"/>
  <c r="AG6" i="64"/>
  <c r="AG102" i="64" s="1"/>
  <c r="AG171" i="64" s="1"/>
  <c r="AF6" i="64"/>
  <c r="AF102" i="64" s="1"/>
  <c r="AF171" i="64" s="1"/>
  <c r="AK84" i="64"/>
  <c r="AE24" i="64"/>
  <c r="AE6" i="64" s="1"/>
  <c r="AE102" i="64" s="1"/>
  <c r="AE171" i="64" s="1"/>
  <c r="Z24" i="64"/>
  <c r="AK23" i="41"/>
  <c r="AH6" i="64"/>
  <c r="AJ6" i="64"/>
  <c r="AJ102" i="64" s="1"/>
  <c r="AJ171" i="64" s="1"/>
  <c r="AC24" i="64"/>
  <c r="AC6" i="64" s="1"/>
  <c r="AC102" i="64" s="1"/>
  <c r="AC171" i="64" s="1"/>
  <c r="AB24" i="64"/>
  <c r="AI6" i="64"/>
  <c r="AI102" i="64" s="1"/>
  <c r="AI171" i="64" s="1"/>
  <c r="AD24" i="64"/>
  <c r="AD6" i="64" s="1"/>
  <c r="AD102" i="64" s="1"/>
  <c r="AD171" i="64" s="1"/>
  <c r="AA24" i="64"/>
  <c r="AA6" i="64" s="1"/>
  <c r="AA102" i="64" s="1"/>
  <c r="AA171" i="64" s="1"/>
  <c r="AK16" i="41"/>
  <c r="AK20" i="41"/>
  <c r="AK17" i="41"/>
  <c r="AK18" i="64" s="1"/>
  <c r="AK7" i="41"/>
  <c r="AK11" i="41"/>
  <c r="AK18" i="41"/>
  <c r="AQ92" i="41"/>
  <c r="AR92" i="41"/>
  <c r="AQ39" i="41"/>
  <c r="W14" i="42"/>
  <c r="AR14" i="42" s="1"/>
  <c r="W153" i="41"/>
  <c r="AR153" i="41" s="1"/>
  <c r="W148" i="41"/>
  <c r="AR148" i="41" s="1"/>
  <c r="W146" i="41"/>
  <c r="AQ146" i="41" s="1"/>
  <c r="W137" i="41"/>
  <c r="AR137" i="41" s="1"/>
  <c r="W124" i="41"/>
  <c r="AR124" i="41" s="1"/>
  <c r="W115" i="41"/>
  <c r="AR115" i="41" s="1"/>
  <c r="AR97" i="41"/>
  <c r="AR90" i="41"/>
  <c r="AQ81" i="41"/>
  <c r="V24" i="41"/>
  <c r="U24" i="41"/>
  <c r="T24" i="41"/>
  <c r="S24" i="41"/>
  <c r="R24" i="41"/>
  <c r="Q24" i="41"/>
  <c r="P24" i="41"/>
  <c r="O24" i="41"/>
  <c r="N24" i="41"/>
  <c r="M24" i="41"/>
  <c r="L24" i="41"/>
  <c r="K24" i="41"/>
  <c r="AQ46" i="41"/>
  <c r="AQ68" i="41"/>
  <c r="AQ59" i="41"/>
  <c r="Y6" i="64" l="1"/>
  <c r="Y102" i="64" s="1"/>
  <c r="Y171" i="64" s="1"/>
  <c r="AQ14" i="42"/>
  <c r="Z6" i="64"/>
  <c r="Z102" i="64" s="1"/>
  <c r="Z171" i="64" s="1"/>
  <c r="AB6" i="64"/>
  <c r="AB102" i="64" s="1"/>
  <c r="AB171" i="64" s="1"/>
  <c r="W24" i="41"/>
  <c r="AR24" i="41" s="1"/>
  <c r="AQ153" i="41"/>
  <c r="AQ148" i="41"/>
  <c r="AQ137" i="41"/>
  <c r="AR146" i="41"/>
  <c r="AQ124" i="41"/>
  <c r="AQ115" i="41"/>
  <c r="AQ97" i="41"/>
  <c r="AQ90" i="41"/>
  <c r="AR81" i="41"/>
  <c r="AR46" i="41"/>
  <c r="AR59" i="41"/>
  <c r="AR68" i="41"/>
  <c r="AR43" i="42"/>
  <c r="V17" i="41"/>
  <c r="U17" i="41"/>
  <c r="T17" i="41"/>
  <c r="S17" i="41"/>
  <c r="R17" i="41"/>
  <c r="Q17" i="41"/>
  <c r="P17" i="41"/>
  <c r="O17" i="41"/>
  <c r="N17" i="41"/>
  <c r="M17" i="41"/>
  <c r="L17" i="41"/>
  <c r="K17" i="41"/>
  <c r="AJ59" i="40"/>
  <c r="AJ21" i="40"/>
  <c r="AJ60" i="40"/>
  <c r="W17" i="41" l="1"/>
  <c r="AQ24" i="41"/>
  <c r="AQ43" i="42"/>
  <c r="AH98" i="40"/>
  <c r="AJ40" i="40" l="1"/>
  <c r="AJ39" i="40"/>
  <c r="AJ38" i="40"/>
  <c r="AJ37" i="40"/>
  <c r="AJ36" i="40"/>
  <c r="AJ35" i="40"/>
  <c r="AJ34" i="40"/>
  <c r="AJ33" i="40"/>
  <c r="AJ32" i="40"/>
  <c r="AJ31" i="40"/>
  <c r="AJ30" i="40"/>
  <c r="AJ29" i="40"/>
  <c r="AJ28" i="40"/>
  <c r="AJ27" i="40"/>
  <c r="AJ26" i="40"/>
  <c r="AH40" i="40"/>
  <c r="AH39" i="40"/>
  <c r="AH38" i="40"/>
  <c r="AH37" i="40"/>
  <c r="AH36" i="40"/>
  <c r="AH35" i="40"/>
  <c r="AH34" i="40"/>
  <c r="AH33" i="40"/>
  <c r="AH32" i="40"/>
  <c r="AH31" i="40"/>
  <c r="AH30" i="40"/>
  <c r="AH29" i="40"/>
  <c r="AH28" i="40"/>
  <c r="AH27" i="40"/>
  <c r="AH26" i="40"/>
  <c r="AE40" i="40"/>
  <c r="AD40" i="40"/>
  <c r="AC40" i="40"/>
  <c r="AB40" i="40"/>
  <c r="AA40" i="40"/>
  <c r="Z40" i="40"/>
  <c r="Y40" i="40"/>
  <c r="X40" i="40"/>
  <c r="W40" i="40"/>
  <c r="V40" i="40"/>
  <c r="U40" i="40"/>
  <c r="AE39" i="40"/>
  <c r="AD39" i="40"/>
  <c r="AC39" i="40"/>
  <c r="AB39" i="40"/>
  <c r="AA39" i="40"/>
  <c r="Z39" i="40"/>
  <c r="Y39" i="40"/>
  <c r="X39" i="40"/>
  <c r="W39" i="40"/>
  <c r="V39" i="40"/>
  <c r="U39" i="40"/>
  <c r="AE38" i="40"/>
  <c r="AD38" i="40"/>
  <c r="AC38" i="40"/>
  <c r="AB38" i="40"/>
  <c r="AA38" i="40"/>
  <c r="Z38" i="40"/>
  <c r="Y38" i="40"/>
  <c r="X38" i="40"/>
  <c r="W38" i="40"/>
  <c r="V38" i="40"/>
  <c r="U38" i="40"/>
  <c r="AE37" i="40"/>
  <c r="AD37" i="40"/>
  <c r="AC37" i="40"/>
  <c r="AB37" i="40"/>
  <c r="AA37" i="40"/>
  <c r="Z37" i="40"/>
  <c r="Y37" i="40"/>
  <c r="X37" i="40"/>
  <c r="W37" i="40"/>
  <c r="V37" i="40"/>
  <c r="U37" i="40"/>
  <c r="AE36" i="40"/>
  <c r="AD36" i="40"/>
  <c r="AC36" i="40"/>
  <c r="AB36" i="40"/>
  <c r="AA36" i="40"/>
  <c r="Z36" i="40"/>
  <c r="Y36" i="40"/>
  <c r="X36" i="40"/>
  <c r="W36" i="40"/>
  <c r="V36" i="40"/>
  <c r="U36" i="40"/>
  <c r="AE35" i="40"/>
  <c r="AD35" i="40"/>
  <c r="AC35" i="40"/>
  <c r="AB35" i="40"/>
  <c r="AA35" i="40"/>
  <c r="Z35" i="40"/>
  <c r="Y35" i="40"/>
  <c r="X35" i="40"/>
  <c r="W35" i="40"/>
  <c r="V35" i="40"/>
  <c r="U35" i="40"/>
  <c r="AE34" i="40"/>
  <c r="AD34" i="40"/>
  <c r="AC34" i="40"/>
  <c r="AB34" i="40"/>
  <c r="AA34" i="40"/>
  <c r="Z34" i="40"/>
  <c r="Y34" i="40"/>
  <c r="X34" i="40"/>
  <c r="W34" i="40"/>
  <c r="V34" i="40"/>
  <c r="U34" i="40"/>
  <c r="AE33" i="40"/>
  <c r="AD33" i="40"/>
  <c r="AC33" i="40"/>
  <c r="AB33" i="40"/>
  <c r="AA33" i="40"/>
  <c r="Z33" i="40"/>
  <c r="Y33" i="40"/>
  <c r="X33" i="40"/>
  <c r="W33" i="40"/>
  <c r="V33" i="40"/>
  <c r="U33" i="40"/>
  <c r="AE32" i="40"/>
  <c r="AD32" i="40"/>
  <c r="AC32" i="40"/>
  <c r="AB32" i="40"/>
  <c r="AA32" i="40"/>
  <c r="Z32" i="40"/>
  <c r="Y32" i="40"/>
  <c r="X32" i="40"/>
  <c r="W32" i="40"/>
  <c r="V32" i="40"/>
  <c r="U32" i="40"/>
  <c r="AE31" i="40"/>
  <c r="AD31" i="40"/>
  <c r="AC31" i="40"/>
  <c r="AB31" i="40"/>
  <c r="AA31" i="40"/>
  <c r="Z31" i="40"/>
  <c r="Y31" i="40"/>
  <c r="X31" i="40"/>
  <c r="W31" i="40"/>
  <c r="V31" i="40"/>
  <c r="U31" i="40"/>
  <c r="AE30" i="40"/>
  <c r="AD30" i="40"/>
  <c r="AC30" i="40"/>
  <c r="AB30" i="40"/>
  <c r="AA30" i="40"/>
  <c r="Z30" i="40"/>
  <c r="Y30" i="40"/>
  <c r="X30" i="40"/>
  <c r="W30" i="40"/>
  <c r="V30" i="40"/>
  <c r="U30" i="40"/>
  <c r="AE29" i="40"/>
  <c r="AD29" i="40"/>
  <c r="AC29" i="40"/>
  <c r="AB29" i="40"/>
  <c r="AA29" i="40"/>
  <c r="Z29" i="40"/>
  <c r="Y29" i="40"/>
  <c r="X29" i="40"/>
  <c r="W29" i="40"/>
  <c r="V29" i="40"/>
  <c r="U29" i="40"/>
  <c r="AE28" i="40"/>
  <c r="AD28" i="40"/>
  <c r="AC28" i="40"/>
  <c r="AB28" i="40"/>
  <c r="AA28" i="40"/>
  <c r="Z28" i="40"/>
  <c r="Y28" i="40"/>
  <c r="X28" i="40"/>
  <c r="W28" i="40"/>
  <c r="V28" i="40"/>
  <c r="U28" i="40"/>
  <c r="AE27" i="40"/>
  <c r="AD27" i="40"/>
  <c r="AC27" i="40"/>
  <c r="AB27" i="40"/>
  <c r="AA27" i="40"/>
  <c r="Z27" i="40"/>
  <c r="Y27" i="40"/>
  <c r="X27" i="40"/>
  <c r="W27" i="40"/>
  <c r="V27" i="40"/>
  <c r="U27" i="40"/>
  <c r="AE26" i="40"/>
  <c r="AD26" i="40"/>
  <c r="AC26" i="40"/>
  <c r="AB26" i="40"/>
  <c r="AA26" i="40"/>
  <c r="Z26" i="40"/>
  <c r="Y26" i="40"/>
  <c r="X26" i="40"/>
  <c r="W26" i="40"/>
  <c r="V26" i="40"/>
  <c r="U26" i="40"/>
  <c r="T40" i="40"/>
  <c r="T39" i="40"/>
  <c r="T38" i="40"/>
  <c r="T37" i="40"/>
  <c r="T36" i="40"/>
  <c r="T35" i="40"/>
  <c r="T34" i="40"/>
  <c r="T33" i="40"/>
  <c r="T32" i="40"/>
  <c r="T31" i="40"/>
  <c r="T30" i="40"/>
  <c r="T29" i="40"/>
  <c r="T28" i="40"/>
  <c r="T27" i="40"/>
  <c r="T26" i="40"/>
  <c r="AJ118" i="40"/>
  <c r="AH118" i="40"/>
  <c r="AJ80" i="40"/>
  <c r="AH80" i="40"/>
  <c r="AH60" i="40"/>
  <c r="AJ22" i="40"/>
  <c r="AH22" i="40"/>
  <c r="AH99" i="40" l="1"/>
  <c r="AJ41" i="40"/>
  <c r="AH41" i="40"/>
  <c r="J42" i="73" l="1"/>
  <c r="F42" i="73"/>
  <c r="Q3" i="73"/>
  <c r="P3" i="73"/>
  <c r="O3" i="73"/>
  <c r="N3" i="73"/>
  <c r="M3" i="73"/>
  <c r="L3" i="73"/>
  <c r="K3" i="73"/>
  <c r="J3" i="73"/>
  <c r="I3" i="73"/>
  <c r="H3" i="73"/>
  <c r="G3" i="73"/>
  <c r="F3" i="73"/>
  <c r="Q102" i="73"/>
  <c r="P102" i="73"/>
  <c r="O102" i="73"/>
  <c r="N102" i="73"/>
  <c r="M102" i="73"/>
  <c r="L102" i="73"/>
  <c r="K102" i="73"/>
  <c r="J102" i="73"/>
  <c r="I102" i="73"/>
  <c r="H102" i="73"/>
  <c r="G102" i="73"/>
  <c r="F102" i="73"/>
  <c r="Q100" i="73"/>
  <c r="P100" i="73"/>
  <c r="O100" i="73"/>
  <c r="N100" i="73"/>
  <c r="M100" i="73"/>
  <c r="L100" i="73"/>
  <c r="K100" i="73"/>
  <c r="J100" i="73"/>
  <c r="I100" i="73"/>
  <c r="H100" i="73"/>
  <c r="G100" i="73"/>
  <c r="F100" i="73"/>
  <c r="Q98" i="73"/>
  <c r="P98" i="73"/>
  <c r="O98" i="73"/>
  <c r="N98" i="73"/>
  <c r="M98" i="73"/>
  <c r="L98" i="73"/>
  <c r="K98" i="73"/>
  <c r="J98" i="73"/>
  <c r="I98" i="73"/>
  <c r="H98" i="73"/>
  <c r="G98" i="73"/>
  <c r="F98" i="73"/>
  <c r="R95" i="73"/>
  <c r="R94" i="73"/>
  <c r="R93" i="73"/>
  <c r="R92" i="73"/>
  <c r="Q91" i="73"/>
  <c r="P91" i="73"/>
  <c r="O91" i="73"/>
  <c r="N91" i="73"/>
  <c r="M91" i="73"/>
  <c r="L91" i="73"/>
  <c r="K91" i="73"/>
  <c r="J91" i="73"/>
  <c r="I91" i="73"/>
  <c r="H91" i="73"/>
  <c r="G91" i="73"/>
  <c r="F91" i="73"/>
  <c r="R80" i="73"/>
  <c r="R79" i="73"/>
  <c r="R76" i="73"/>
  <c r="R71" i="73"/>
  <c r="R66" i="73"/>
  <c r="R57" i="73"/>
  <c r="R56" i="73"/>
  <c r="R55" i="73"/>
  <c r="R54" i="73"/>
  <c r="Q53" i="73"/>
  <c r="P53" i="73"/>
  <c r="O53" i="73"/>
  <c r="N53" i="73"/>
  <c r="M53" i="73"/>
  <c r="L53" i="73"/>
  <c r="K53" i="73"/>
  <c r="J53" i="73"/>
  <c r="I53" i="73"/>
  <c r="H53" i="73"/>
  <c r="G53" i="73"/>
  <c r="F53" i="73"/>
  <c r="R50" i="73"/>
  <c r="R49" i="73"/>
  <c r="R48" i="73"/>
  <c r="R47" i="73"/>
  <c r="R46" i="73"/>
  <c r="R45" i="73"/>
  <c r="R44" i="73"/>
  <c r="R43" i="73"/>
  <c r="Q42" i="73"/>
  <c r="P42" i="73"/>
  <c r="O42" i="73"/>
  <c r="N42" i="73"/>
  <c r="M42" i="73"/>
  <c r="L42" i="73"/>
  <c r="I42" i="73"/>
  <c r="H42" i="73"/>
  <c r="G42" i="73"/>
  <c r="R41" i="73"/>
  <c r="R40" i="73"/>
  <c r="R39" i="73"/>
  <c r="Q38" i="73"/>
  <c r="P38" i="73"/>
  <c r="O38" i="73"/>
  <c r="N38" i="73"/>
  <c r="M38" i="73"/>
  <c r="L38" i="73"/>
  <c r="K38" i="73"/>
  <c r="J38" i="73"/>
  <c r="I38" i="73"/>
  <c r="H38" i="73"/>
  <c r="G38" i="73"/>
  <c r="F38" i="73"/>
  <c r="R37" i="73"/>
  <c r="Q36" i="73"/>
  <c r="R36" i="73" s="1"/>
  <c r="P36" i="73"/>
  <c r="O36" i="73"/>
  <c r="N36" i="73"/>
  <c r="M36" i="73"/>
  <c r="L36" i="73"/>
  <c r="K36" i="73"/>
  <c r="J36" i="73"/>
  <c r="I36" i="73"/>
  <c r="H36" i="73"/>
  <c r="G36" i="73"/>
  <c r="F36" i="73"/>
  <c r="R35" i="73"/>
  <c r="Q34" i="73"/>
  <c r="R34" i="73" s="1"/>
  <c r="P34" i="73"/>
  <c r="O34" i="73"/>
  <c r="N34" i="73"/>
  <c r="M34" i="73"/>
  <c r="L34" i="73"/>
  <c r="K34" i="73"/>
  <c r="J34" i="73"/>
  <c r="I34" i="73"/>
  <c r="H34" i="73"/>
  <c r="G34" i="73"/>
  <c r="F34" i="73"/>
  <c r="R33" i="73"/>
  <c r="Q32" i="73"/>
  <c r="R32" i="73" s="1"/>
  <c r="P32" i="73"/>
  <c r="O32" i="73"/>
  <c r="N32" i="73"/>
  <c r="M32" i="73"/>
  <c r="L32" i="73"/>
  <c r="K32" i="73"/>
  <c r="J32" i="73"/>
  <c r="I32" i="73"/>
  <c r="H32" i="73"/>
  <c r="G32" i="73"/>
  <c r="F32" i="73"/>
  <c r="R31" i="73"/>
  <c r="Q30" i="73"/>
  <c r="R30" i="73" s="1"/>
  <c r="P30" i="73"/>
  <c r="O30" i="73"/>
  <c r="N30" i="73"/>
  <c r="M30" i="73"/>
  <c r="L30" i="73"/>
  <c r="K30" i="73"/>
  <c r="J30" i="73"/>
  <c r="I30" i="73"/>
  <c r="H30" i="73"/>
  <c r="G30" i="73"/>
  <c r="F30" i="73"/>
  <c r="R29" i="73"/>
  <c r="Q28" i="73"/>
  <c r="R28" i="73" s="1"/>
  <c r="P28" i="73"/>
  <c r="O28" i="73"/>
  <c r="N28" i="73"/>
  <c r="M28" i="73"/>
  <c r="L28" i="73"/>
  <c r="K28" i="73"/>
  <c r="J28" i="73"/>
  <c r="I28" i="73"/>
  <c r="H28" i="73"/>
  <c r="G28" i="73"/>
  <c r="F28" i="73"/>
  <c r="Q26" i="73"/>
  <c r="P26" i="73"/>
  <c r="O26" i="73"/>
  <c r="N26" i="73"/>
  <c r="M26" i="73"/>
  <c r="L26" i="73"/>
  <c r="K26" i="73"/>
  <c r="J26" i="73"/>
  <c r="I26" i="73"/>
  <c r="H26" i="73"/>
  <c r="G26" i="73"/>
  <c r="F26" i="73"/>
  <c r="Q24" i="73"/>
  <c r="P24" i="73"/>
  <c r="O24" i="73"/>
  <c r="N24" i="73"/>
  <c r="M24" i="73"/>
  <c r="L24" i="73"/>
  <c r="K24" i="73"/>
  <c r="J24" i="73"/>
  <c r="I24" i="73"/>
  <c r="H24" i="73"/>
  <c r="G24" i="73"/>
  <c r="F24" i="73"/>
  <c r="R22" i="73"/>
  <c r="K93" i="69" s="1"/>
  <c r="L93" i="69" s="1"/>
  <c r="AC93" i="69" s="1"/>
  <c r="Q22" i="73"/>
  <c r="P22" i="73"/>
  <c r="O22" i="73"/>
  <c r="N22" i="73"/>
  <c r="M22" i="73"/>
  <c r="L22" i="73"/>
  <c r="K22" i="73"/>
  <c r="J22" i="73"/>
  <c r="I22" i="73"/>
  <c r="H22" i="73"/>
  <c r="G22" i="73"/>
  <c r="F22" i="73"/>
  <c r="R21" i="73"/>
  <c r="R20" i="73"/>
  <c r="R19" i="73"/>
  <c r="R18" i="73"/>
  <c r="Q17" i="73"/>
  <c r="P17" i="73"/>
  <c r="O17" i="73"/>
  <c r="N17" i="73"/>
  <c r="M17" i="73"/>
  <c r="L17" i="73"/>
  <c r="K17" i="73"/>
  <c r="J17" i="73"/>
  <c r="I17" i="73"/>
  <c r="H17" i="73"/>
  <c r="G17" i="73"/>
  <c r="F17" i="73"/>
  <c r="R16" i="73"/>
  <c r="R15" i="73"/>
  <c r="R14" i="73"/>
  <c r="R13" i="73"/>
  <c r="R12" i="73"/>
  <c r="K89" i="69" s="1"/>
  <c r="L89" i="69" s="1"/>
  <c r="AC89" i="69" s="1"/>
  <c r="R11" i="73"/>
  <c r="R10" i="73"/>
  <c r="Q9" i="73"/>
  <c r="P9" i="73"/>
  <c r="O9" i="73"/>
  <c r="N9" i="73"/>
  <c r="M9" i="73"/>
  <c r="L9" i="73"/>
  <c r="K9" i="73"/>
  <c r="J9" i="73"/>
  <c r="I9" i="73"/>
  <c r="H9" i="73"/>
  <c r="G9" i="73"/>
  <c r="F9" i="73"/>
  <c r="R8" i="73"/>
  <c r="R7" i="73"/>
  <c r="Q6" i="73"/>
  <c r="P6" i="73"/>
  <c r="O6" i="73"/>
  <c r="N6" i="73"/>
  <c r="M6" i="73"/>
  <c r="L6" i="73"/>
  <c r="K6" i="73"/>
  <c r="J6" i="73"/>
  <c r="I6" i="73"/>
  <c r="H6" i="73"/>
  <c r="G6" i="73"/>
  <c r="F6" i="73"/>
  <c r="AM75" i="40"/>
  <c r="AL75" i="40"/>
  <c r="AM93" i="69" l="1"/>
  <c r="AJ93" i="69"/>
  <c r="AK93" i="69"/>
  <c r="AI93" i="69"/>
  <c r="AN93" i="69"/>
  <c r="AQ93" i="69"/>
  <c r="AL93" i="69"/>
  <c r="AP93" i="69"/>
  <c r="AE93" i="69"/>
  <c r="AO93" i="69"/>
  <c r="K94" i="69"/>
  <c r="L94" i="69" s="1"/>
  <c r="AC94" i="69" s="1"/>
  <c r="AN89" i="69"/>
  <c r="AQ89" i="69"/>
  <c r="AI89" i="69"/>
  <c r="AM89" i="69"/>
  <c r="AP89" i="69"/>
  <c r="AL89" i="69"/>
  <c r="AK89" i="69"/>
  <c r="AE89" i="69"/>
  <c r="AO89" i="69"/>
  <c r="AJ89" i="69"/>
  <c r="R60" i="73"/>
  <c r="O73" i="73"/>
  <c r="N73" i="73"/>
  <c r="M73" i="73"/>
  <c r="L73" i="73"/>
  <c r="K73" i="73"/>
  <c r="R6" i="73"/>
  <c r="R38" i="73"/>
  <c r="R17" i="73"/>
  <c r="R91" i="73"/>
  <c r="R53" i="73"/>
  <c r="R42" i="73"/>
  <c r="R9" i="73"/>
  <c r="U80" i="40"/>
  <c r="AF18" i="40"/>
  <c r="X80" i="40"/>
  <c r="AF7" i="40"/>
  <c r="AF13" i="40"/>
  <c r="AF10" i="40"/>
  <c r="AF11" i="40"/>
  <c r="Y22" i="40"/>
  <c r="AC80" i="40"/>
  <c r="U22" i="40"/>
  <c r="AF21" i="40"/>
  <c r="W80" i="40"/>
  <c r="W22" i="40"/>
  <c r="AE22" i="40"/>
  <c r="AE80" i="40"/>
  <c r="AC22" i="40"/>
  <c r="AF12" i="40"/>
  <c r="Z22" i="40"/>
  <c r="AD22" i="40"/>
  <c r="Y80" i="40"/>
  <c r="AF19" i="40"/>
  <c r="AF8" i="40"/>
  <c r="V22" i="40"/>
  <c r="AF9" i="40"/>
  <c r="AF14" i="40"/>
  <c r="AF20" i="40"/>
  <c r="T22" i="40"/>
  <c r="AA22" i="40"/>
  <c r="AF15" i="40"/>
  <c r="AF16" i="40"/>
  <c r="X22" i="40"/>
  <c r="Z80" i="40"/>
  <c r="AA80" i="40"/>
  <c r="AB80" i="40"/>
  <c r="AF17" i="40"/>
  <c r="V80" i="40"/>
  <c r="AD80" i="40"/>
  <c r="T80" i="40"/>
  <c r="AR93" i="69" l="1"/>
  <c r="K97" i="69"/>
  <c r="L97" i="69" s="1"/>
  <c r="AC97" i="69" s="1"/>
  <c r="AR89" i="69"/>
  <c r="AS89" i="69" s="1"/>
  <c r="K100" i="69"/>
  <c r="L100" i="69" s="1"/>
  <c r="AC100" i="69" s="1"/>
  <c r="K99" i="69"/>
  <c r="L99" i="69" s="1"/>
  <c r="AC99" i="69" s="1"/>
  <c r="K98" i="69"/>
  <c r="L98" i="69" s="1"/>
  <c r="AC98" i="69" s="1"/>
  <c r="AS93" i="69"/>
  <c r="K88" i="69"/>
  <c r="L88" i="69" s="1"/>
  <c r="AC88" i="69" s="1"/>
  <c r="K112" i="69"/>
  <c r="L112" i="69" s="1"/>
  <c r="AC112" i="69" s="1"/>
  <c r="K87" i="69"/>
  <c r="L87" i="69" s="1"/>
  <c r="AC87" i="69" s="1"/>
  <c r="K110" i="69"/>
  <c r="L110" i="69" s="1"/>
  <c r="AC110" i="69" s="1"/>
  <c r="AJ94" i="69"/>
  <c r="AI94" i="69"/>
  <c r="AP94" i="69"/>
  <c r="AL94" i="69"/>
  <c r="AO94" i="69"/>
  <c r="AK94" i="69"/>
  <c r="AN94" i="69"/>
  <c r="AQ94" i="69"/>
  <c r="AE94" i="69"/>
  <c r="AM94" i="69"/>
  <c r="K111" i="69"/>
  <c r="L111" i="69" s="1"/>
  <c r="AC111" i="69" s="1"/>
  <c r="K92" i="69"/>
  <c r="L92" i="69" s="1"/>
  <c r="AC92" i="69" s="1"/>
  <c r="K91" i="69"/>
  <c r="L91" i="69" s="1"/>
  <c r="AC91" i="69" s="1"/>
  <c r="K90" i="69"/>
  <c r="L90" i="69" s="1"/>
  <c r="AC90" i="69" s="1"/>
  <c r="K96" i="69"/>
  <c r="L96" i="69" s="1"/>
  <c r="AC96" i="69" s="1"/>
  <c r="K95" i="69"/>
  <c r="L95" i="69" s="1"/>
  <c r="AC95" i="69" s="1"/>
  <c r="P72" i="73"/>
  <c r="P73" i="73"/>
  <c r="R61" i="73"/>
  <c r="F72" i="73"/>
  <c r="N72" i="73"/>
  <c r="N58" i="73" s="1"/>
  <c r="O72" i="73"/>
  <c r="O106" i="73" s="1"/>
  <c r="L72" i="73"/>
  <c r="L58" i="73" s="1"/>
  <c r="I72" i="73"/>
  <c r="I58" i="73" s="1"/>
  <c r="M72" i="73"/>
  <c r="J72" i="73"/>
  <c r="J106" i="73" s="1"/>
  <c r="K72" i="73"/>
  <c r="AF22" i="40"/>
  <c r="AF80" i="40"/>
  <c r="AE87" i="69" l="1"/>
  <c r="AP87" i="69"/>
  <c r="AO87" i="69"/>
  <c r="AN87" i="69"/>
  <c r="AJ87" i="69"/>
  <c r="AM87" i="69"/>
  <c r="AL87" i="69"/>
  <c r="AI87" i="69"/>
  <c r="AQ87" i="69"/>
  <c r="AC194" i="69"/>
  <c r="AK87" i="69"/>
  <c r="AR94" i="69"/>
  <c r="AS94" i="69" s="1"/>
  <c r="AI112" i="69"/>
  <c r="AK112" i="69"/>
  <c r="AP112" i="69"/>
  <c r="AM112" i="69"/>
  <c r="AJ112" i="69"/>
  <c r="AN112" i="69"/>
  <c r="AQ112" i="69"/>
  <c r="AE112" i="69"/>
  <c r="AD112" i="69" s="1"/>
  <c r="AD193" i="69" s="1"/>
  <c r="AO112" i="69"/>
  <c r="AL112" i="69"/>
  <c r="AQ88" i="69"/>
  <c r="AE88" i="69"/>
  <c r="AN88" i="69"/>
  <c r="AM88" i="69"/>
  <c r="AI88" i="69"/>
  <c r="AK88" i="69"/>
  <c r="AO88" i="69"/>
  <c r="AJ88" i="69"/>
  <c r="AL88" i="69"/>
  <c r="AP88" i="69"/>
  <c r="AN95" i="69"/>
  <c r="AM95" i="69"/>
  <c r="AE95" i="69"/>
  <c r="AL95" i="69"/>
  <c r="AI95" i="69"/>
  <c r="AQ95" i="69"/>
  <c r="AP95" i="69"/>
  <c r="AK95" i="69"/>
  <c r="AO95" i="69"/>
  <c r="AJ95" i="69"/>
  <c r="AI96" i="69"/>
  <c r="AO96" i="69"/>
  <c r="AN96" i="69"/>
  <c r="AM96" i="69"/>
  <c r="AM193" i="69" s="1"/>
  <c r="AQ96" i="69"/>
  <c r="AL96" i="69"/>
  <c r="AK96" i="69"/>
  <c r="AE96" i="69"/>
  <c r="AJ96" i="69"/>
  <c r="AP96" i="69"/>
  <c r="AL98" i="69"/>
  <c r="AK98" i="69"/>
  <c r="AM98" i="69"/>
  <c r="AQ98" i="69"/>
  <c r="AI98" i="69"/>
  <c r="AP98" i="69"/>
  <c r="AO98" i="69"/>
  <c r="AE98" i="69"/>
  <c r="AN98" i="69"/>
  <c r="AJ98" i="69"/>
  <c r="AL90" i="69"/>
  <c r="AO90" i="69"/>
  <c r="AE90" i="69"/>
  <c r="AN90" i="69"/>
  <c r="AJ90" i="69"/>
  <c r="AQ90" i="69"/>
  <c r="AI90" i="69"/>
  <c r="AM90" i="69"/>
  <c r="AP90" i="69"/>
  <c r="AK90" i="69"/>
  <c r="AI99" i="69"/>
  <c r="AK99" i="69"/>
  <c r="AJ99" i="69"/>
  <c r="AP99" i="69"/>
  <c r="AO99" i="69"/>
  <c r="AQ99" i="69"/>
  <c r="AN99" i="69"/>
  <c r="AM99" i="69"/>
  <c r="AL99" i="69"/>
  <c r="AE99" i="69"/>
  <c r="AE91" i="69"/>
  <c r="AO91" i="69"/>
  <c r="AN91" i="69"/>
  <c r="AJ91" i="69"/>
  <c r="AI91" i="69"/>
  <c r="AM91" i="69"/>
  <c r="AL91" i="69"/>
  <c r="AK91" i="69"/>
  <c r="AP91" i="69"/>
  <c r="AQ91" i="69"/>
  <c r="AJ100" i="69"/>
  <c r="AP100" i="69"/>
  <c r="AI100" i="69"/>
  <c r="AL100" i="69"/>
  <c r="AO100" i="69"/>
  <c r="AN100" i="69"/>
  <c r="AM100" i="69"/>
  <c r="AQ100" i="69"/>
  <c r="AK100" i="69"/>
  <c r="AE100" i="69"/>
  <c r="AM92" i="69"/>
  <c r="AI92" i="69"/>
  <c r="AL92" i="69"/>
  <c r="AQ92" i="69"/>
  <c r="AK92" i="69"/>
  <c r="AE92" i="69"/>
  <c r="AP92" i="69"/>
  <c r="AO92" i="69"/>
  <c r="AJ92" i="69"/>
  <c r="AN92" i="69"/>
  <c r="AO110" i="69"/>
  <c r="AQ110" i="69"/>
  <c r="AJ110" i="69"/>
  <c r="AK110" i="69"/>
  <c r="AL110" i="69"/>
  <c r="AN110" i="69"/>
  <c r="AP110" i="69"/>
  <c r="AM110" i="69"/>
  <c r="AE110" i="69"/>
  <c r="AD110" i="69" s="1"/>
  <c r="AI110" i="69"/>
  <c r="AJ111" i="69"/>
  <c r="AL111" i="69"/>
  <c r="AK111" i="69"/>
  <c r="AM111" i="69"/>
  <c r="AQ111" i="69"/>
  <c r="AI111" i="69"/>
  <c r="AN111" i="69"/>
  <c r="AP111" i="69"/>
  <c r="AO111" i="69"/>
  <c r="AE111" i="69"/>
  <c r="AD111" i="69" s="1"/>
  <c r="AO97" i="69"/>
  <c r="AL97" i="69"/>
  <c r="AJ97" i="69"/>
  <c r="AN97" i="69"/>
  <c r="AQ97" i="69"/>
  <c r="AI97" i="69"/>
  <c r="AP97" i="69"/>
  <c r="AM97" i="69"/>
  <c r="AK97" i="69"/>
  <c r="AE97" i="69"/>
  <c r="F58" i="73"/>
  <c r="F52" i="73" s="1"/>
  <c r="F104" i="73" s="1"/>
  <c r="F106" i="73"/>
  <c r="P106" i="73"/>
  <c r="P58" i="73"/>
  <c r="P52" i="73" s="1"/>
  <c r="P104" i="73" s="1"/>
  <c r="Q72" i="73"/>
  <c r="Q58" i="73" s="1"/>
  <c r="Q52" i="73" s="1"/>
  <c r="Q104" i="73" s="1"/>
  <c r="Q73" i="73"/>
  <c r="R73" i="73" s="1"/>
  <c r="N106" i="73"/>
  <c r="N107" i="73" s="1"/>
  <c r="H106" i="73"/>
  <c r="H107" i="73" s="1"/>
  <c r="O58" i="73"/>
  <c r="M106" i="73"/>
  <c r="H52" i="73"/>
  <c r="H104" i="73" s="1"/>
  <c r="N52" i="73"/>
  <c r="N104" i="73" s="1"/>
  <c r="G106" i="73"/>
  <c r="I106" i="73"/>
  <c r="L52" i="73"/>
  <c r="L104" i="73" s="1"/>
  <c r="K106" i="73"/>
  <c r="L106" i="73"/>
  <c r="L107" i="73" s="1"/>
  <c r="M58" i="73"/>
  <c r="J58" i="73"/>
  <c r="K58" i="73"/>
  <c r="AM65" i="42"/>
  <c r="AR64" i="42"/>
  <c r="AQ64" i="42"/>
  <c r="AJ65" i="42"/>
  <c r="AH65" i="42"/>
  <c r="AI65" i="42"/>
  <c r="AR14" i="62"/>
  <c r="AQ14" i="62"/>
  <c r="AR13" i="62"/>
  <c r="AQ13" i="62"/>
  <c r="AR12" i="62"/>
  <c r="AQ12" i="62"/>
  <c r="AR7" i="62"/>
  <c r="AQ7" i="62"/>
  <c r="AK13" i="62"/>
  <c r="AK14" i="62" s="1"/>
  <c r="AK12" i="62"/>
  <c r="AO14" i="62"/>
  <c r="AO8" i="62"/>
  <c r="AM14" i="62"/>
  <c r="AJ14" i="62"/>
  <c r="AI14" i="62"/>
  <c r="AH14" i="62"/>
  <c r="AG14" i="62"/>
  <c r="AF14" i="62"/>
  <c r="AE14" i="62"/>
  <c r="AD14" i="62"/>
  <c r="AC14" i="62"/>
  <c r="AB14" i="62"/>
  <c r="AA14" i="62"/>
  <c r="Z14" i="62"/>
  <c r="Y14" i="62"/>
  <c r="AH8" i="62"/>
  <c r="AG8" i="62"/>
  <c r="Z8" i="62"/>
  <c r="Y8" i="62"/>
  <c r="AE8" i="62"/>
  <c r="AK6" i="62"/>
  <c r="AJ8" i="62"/>
  <c r="AI8" i="62"/>
  <c r="AF8" i="62"/>
  <c r="AD8" i="62"/>
  <c r="AC8" i="62"/>
  <c r="AB8" i="62"/>
  <c r="AA8" i="62"/>
  <c r="AK48" i="41"/>
  <c r="AK70" i="41"/>
  <c r="AR70" i="41" s="1"/>
  <c r="AK69" i="41"/>
  <c r="AK67" i="41"/>
  <c r="AK66" i="41"/>
  <c r="AK65" i="41"/>
  <c r="AK64" i="41"/>
  <c r="AK63" i="41"/>
  <c r="AK62" i="41"/>
  <c r="AK60" i="41"/>
  <c r="AK58" i="41"/>
  <c r="AK57" i="41"/>
  <c r="AK56" i="41"/>
  <c r="AK55" i="41"/>
  <c r="AK54" i="41"/>
  <c r="AK53" i="41"/>
  <c r="AK52" i="41"/>
  <c r="AK51" i="41"/>
  <c r="AK50" i="41"/>
  <c r="AR156" i="41"/>
  <c r="AQ156" i="41"/>
  <c r="AR126" i="41"/>
  <c r="AQ126" i="41"/>
  <c r="AR119" i="41"/>
  <c r="AQ119" i="41"/>
  <c r="AR100" i="41"/>
  <c r="AQ100" i="41"/>
  <c r="AR26" i="41"/>
  <c r="AQ26" i="41"/>
  <c r="AK155" i="41"/>
  <c r="AK154" i="41"/>
  <c r="AK152" i="41"/>
  <c r="AK151" i="41"/>
  <c r="AK150" i="41"/>
  <c r="AK149" i="41"/>
  <c r="AK147" i="41"/>
  <c r="AK48" i="64" s="1"/>
  <c r="AK145" i="41"/>
  <c r="AK46" i="64" s="1"/>
  <c r="AK144" i="41"/>
  <c r="AK45" i="64" s="1"/>
  <c r="AK143" i="41"/>
  <c r="AK44" i="64" s="1"/>
  <c r="AK142" i="41"/>
  <c r="AK43" i="64" s="1"/>
  <c r="AK141" i="41"/>
  <c r="AK42" i="64" s="1"/>
  <c r="AK140" i="41"/>
  <c r="AK41" i="64" s="1"/>
  <c r="AK138" i="41"/>
  <c r="AK39" i="64" s="1"/>
  <c r="AK136" i="41"/>
  <c r="AK37" i="64" s="1"/>
  <c r="AK135" i="41"/>
  <c r="AK36" i="64" s="1"/>
  <c r="AK134" i="41"/>
  <c r="AK35" i="64" s="1"/>
  <c r="AK133" i="41"/>
  <c r="AK34" i="64" s="1"/>
  <c r="AK132" i="41"/>
  <c r="AK33" i="64" s="1"/>
  <c r="AK131" i="41"/>
  <c r="AK32" i="64" s="1"/>
  <c r="AK130" i="41"/>
  <c r="AK31" i="64" s="1"/>
  <c r="AK129" i="41"/>
  <c r="AK30" i="64" s="1"/>
  <c r="AK128" i="41"/>
  <c r="AK29" i="64" s="1"/>
  <c r="AJ127" i="41"/>
  <c r="AI127" i="41"/>
  <c r="AH127" i="41"/>
  <c r="AG127" i="41"/>
  <c r="AF127" i="41"/>
  <c r="AE127" i="41"/>
  <c r="AD127" i="41"/>
  <c r="AC127" i="41"/>
  <c r="AB127" i="41"/>
  <c r="AA127" i="41"/>
  <c r="Z127" i="41"/>
  <c r="Y127" i="41"/>
  <c r="AK125" i="41"/>
  <c r="AK26" i="64" s="1"/>
  <c r="AK123" i="41"/>
  <c r="AK24" i="64" s="1"/>
  <c r="AK122" i="41"/>
  <c r="AK23" i="64" s="1"/>
  <c r="AK121" i="41"/>
  <c r="AK22" i="64" s="1"/>
  <c r="AK120" i="41"/>
  <c r="AK21" i="64" s="1"/>
  <c r="AK118" i="41"/>
  <c r="AK19" i="64" s="1"/>
  <c r="AK116" i="41"/>
  <c r="AK17" i="64" s="1"/>
  <c r="AK114" i="41"/>
  <c r="AK15" i="64" s="1"/>
  <c r="AK113" i="41"/>
  <c r="AK14" i="64" s="1"/>
  <c r="AK112" i="41"/>
  <c r="AK13" i="64" s="1"/>
  <c r="AK111" i="41"/>
  <c r="AK12" i="64" s="1"/>
  <c r="AK110" i="41"/>
  <c r="AK11" i="64" s="1"/>
  <c r="AK109" i="41"/>
  <c r="AK10" i="64" s="1"/>
  <c r="AK108" i="41"/>
  <c r="AK9" i="64" s="1"/>
  <c r="AK107" i="41"/>
  <c r="AK8" i="64" s="1"/>
  <c r="AK106" i="41"/>
  <c r="AJ105" i="41"/>
  <c r="AI105" i="41"/>
  <c r="AH105" i="41"/>
  <c r="AG105" i="41"/>
  <c r="AF105" i="41"/>
  <c r="AE105" i="41"/>
  <c r="AD105" i="41"/>
  <c r="AC105" i="41"/>
  <c r="AB105" i="41"/>
  <c r="AA105" i="41"/>
  <c r="Z105" i="41"/>
  <c r="Y105" i="41"/>
  <c r="AC71" i="41"/>
  <c r="AJ49" i="41"/>
  <c r="AH27" i="41"/>
  <c r="Z27" i="41"/>
  <c r="R3" i="73"/>
  <c r="AK193" i="69" l="1"/>
  <c r="AO193" i="69"/>
  <c r="AE193" i="69"/>
  <c r="AP193" i="69"/>
  <c r="AL193" i="69"/>
  <c r="AR90" i="69"/>
  <c r="AS90" i="69" s="1"/>
  <c r="AJ193" i="69"/>
  <c r="R72" i="73"/>
  <c r="R58" i="73" s="1"/>
  <c r="O29" i="48"/>
  <c r="AQ194" i="69"/>
  <c r="AQ83" i="69"/>
  <c r="H29" i="48"/>
  <c r="AR112" i="69"/>
  <c r="AS112" i="69" s="1"/>
  <c r="AJ83" i="69"/>
  <c r="AJ194" i="69"/>
  <c r="K6" i="41"/>
  <c r="AD194" i="69"/>
  <c r="AR98" i="69"/>
  <c r="AS98" i="69" s="1"/>
  <c r="AN83" i="69"/>
  <c r="AN194" i="69"/>
  <c r="U15" i="41"/>
  <c r="Q23" i="48"/>
  <c r="AR92" i="69"/>
  <c r="AS92" i="69" s="1"/>
  <c r="AO194" i="69"/>
  <c r="AO83" i="69"/>
  <c r="AF194" i="69"/>
  <c r="AR87" i="69"/>
  <c r="AS87" i="69" s="1"/>
  <c r="AF83" i="69"/>
  <c r="AL83" i="69"/>
  <c r="AL194" i="69"/>
  <c r="AR95" i="69"/>
  <c r="AS95" i="69" s="1"/>
  <c r="AR88" i="69"/>
  <c r="AS88" i="69" s="1"/>
  <c r="AN193" i="69"/>
  <c r="AQ193" i="69"/>
  <c r="AP194" i="69"/>
  <c r="AP83" i="69"/>
  <c r="AF193" i="69"/>
  <c r="AR96" i="69"/>
  <c r="AS96" i="69" s="1"/>
  <c r="AM194" i="69"/>
  <c r="AM195" i="69" s="1"/>
  <c r="AM83" i="69"/>
  <c r="AR110" i="69"/>
  <c r="AS110" i="69" s="1"/>
  <c r="AR111" i="69"/>
  <c r="AS111" i="69" s="1"/>
  <c r="AR100" i="69"/>
  <c r="AS100" i="69" s="1"/>
  <c r="AR91" i="69"/>
  <c r="AS91" i="69" s="1"/>
  <c r="AK83" i="69"/>
  <c r="AK194" i="69"/>
  <c r="AK195" i="69" s="1"/>
  <c r="K29" i="48"/>
  <c r="AR97" i="69"/>
  <c r="AS97" i="69" s="1"/>
  <c r="AR99" i="69"/>
  <c r="AS99" i="69" s="1"/>
  <c r="AE194" i="69"/>
  <c r="AQ48" i="41"/>
  <c r="AK49" i="64"/>
  <c r="AK28" i="64" s="1"/>
  <c r="Q106" i="73"/>
  <c r="R106" i="73" s="1"/>
  <c r="P107" i="73"/>
  <c r="N105" i="73"/>
  <c r="P105" i="73"/>
  <c r="O52" i="73"/>
  <c r="O104" i="73" s="1"/>
  <c r="O105" i="73" s="1"/>
  <c r="AK7" i="64"/>
  <c r="AK6" i="64" s="1"/>
  <c r="U14" i="41"/>
  <c r="H105" i="73"/>
  <c r="O107" i="73"/>
  <c r="M52" i="73"/>
  <c r="M104" i="73" s="1"/>
  <c r="M105" i="73" s="1"/>
  <c r="M107" i="73"/>
  <c r="I52" i="73"/>
  <c r="I104" i="73" s="1"/>
  <c r="I105" i="73" s="1"/>
  <c r="I107" i="73"/>
  <c r="G52" i="73"/>
  <c r="G107" i="73"/>
  <c r="J52" i="73"/>
  <c r="J104" i="73" s="1"/>
  <c r="J107" i="73"/>
  <c r="L105" i="73"/>
  <c r="K52" i="73"/>
  <c r="K104" i="73" s="1"/>
  <c r="K105" i="73" s="1"/>
  <c r="K107" i="73"/>
  <c r="F105" i="73"/>
  <c r="F107" i="73"/>
  <c r="AR48" i="41"/>
  <c r="AQ70" i="41"/>
  <c r="AB157" i="41"/>
  <c r="AJ157" i="41"/>
  <c r="Z157" i="41"/>
  <c r="AH157" i="41"/>
  <c r="AA157" i="41"/>
  <c r="AI157" i="41"/>
  <c r="AC157" i="41"/>
  <c r="AF49" i="41"/>
  <c r="AD157" i="41"/>
  <c r="AB49" i="41"/>
  <c r="AG49" i="41"/>
  <c r="AC27" i="41"/>
  <c r="AF27" i="41"/>
  <c r="AA27" i="41"/>
  <c r="AI27" i="41"/>
  <c r="AD27" i="41"/>
  <c r="AE49" i="41"/>
  <c r="Z49" i="41"/>
  <c r="AH49" i="41"/>
  <c r="AC49" i="41"/>
  <c r="AK105" i="41"/>
  <c r="Y157" i="41"/>
  <c r="AG157" i="41"/>
  <c r="AB71" i="41"/>
  <c r="AJ71" i="41"/>
  <c r="AE27" i="41"/>
  <c r="Y27" i="41"/>
  <c r="AG27" i="41"/>
  <c r="AB27" i="41"/>
  <c r="AJ27" i="41"/>
  <c r="AH5" i="41"/>
  <c r="AA49" i="41"/>
  <c r="AI49" i="41"/>
  <c r="AD49" i="41"/>
  <c r="AK127" i="41"/>
  <c r="Y49" i="41"/>
  <c r="AE157" i="41"/>
  <c r="AF71" i="41"/>
  <c r="AF157" i="41"/>
  <c r="AM105" i="41"/>
  <c r="AE71" i="41"/>
  <c r="AF5" i="41"/>
  <c r="Z71" i="41"/>
  <c r="AG71" i="41"/>
  <c r="AB5" i="41"/>
  <c r="AJ5" i="41"/>
  <c r="AC5" i="41"/>
  <c r="AC101" i="41" s="1"/>
  <c r="AA71" i="41"/>
  <c r="AI71" i="41"/>
  <c r="AN195" i="69" l="1"/>
  <c r="AL195" i="69"/>
  <c r="AO195" i="69"/>
  <c r="AP195" i="69"/>
  <c r="J29" i="48"/>
  <c r="P29" i="48"/>
  <c r="AJ195" i="69"/>
  <c r="R29" i="48"/>
  <c r="I29" i="48"/>
  <c r="M29" i="48"/>
  <c r="L29" i="48"/>
  <c r="N29" i="48"/>
  <c r="AF195" i="69"/>
  <c r="R15" i="41"/>
  <c r="N23" i="48"/>
  <c r="M6" i="41"/>
  <c r="L15" i="41"/>
  <c r="O15" i="41"/>
  <c r="K23" i="48"/>
  <c r="U6" i="41"/>
  <c r="Q29" i="48"/>
  <c r="Q15" i="41"/>
  <c r="M23" i="48"/>
  <c r="T6" i="41"/>
  <c r="N15" i="41"/>
  <c r="P15" i="41"/>
  <c r="S6" i="41"/>
  <c r="AQ195" i="69"/>
  <c r="Q107" i="73"/>
  <c r="R107" i="73" s="1"/>
  <c r="AR49" i="64"/>
  <c r="AQ49" i="64"/>
  <c r="G104" i="73"/>
  <c r="G105" i="73" s="1"/>
  <c r="Q105" i="73"/>
  <c r="R105" i="73" s="1"/>
  <c r="K15" i="41"/>
  <c r="J105" i="73"/>
  <c r="R14" i="41"/>
  <c r="T14" i="41"/>
  <c r="S14" i="41"/>
  <c r="Q14" i="41"/>
  <c r="P14" i="41"/>
  <c r="L14" i="41"/>
  <c r="N14" i="41"/>
  <c r="M14" i="41"/>
  <c r="O14" i="41"/>
  <c r="M15" i="41"/>
  <c r="T15" i="41"/>
  <c r="S15" i="41"/>
  <c r="AJ101" i="41"/>
  <c r="R52" i="73"/>
  <c r="AK8" i="62"/>
  <c r="AM8" i="62"/>
  <c r="AO127" i="41"/>
  <c r="AK27" i="41"/>
  <c r="AM127" i="41"/>
  <c r="AM157" i="41" s="1"/>
  <c r="AF101" i="41"/>
  <c r="AK157" i="41"/>
  <c r="AK49" i="41"/>
  <c r="AO105" i="41"/>
  <c r="AG5" i="41"/>
  <c r="AG101" i="41" s="1"/>
  <c r="AD5" i="41"/>
  <c r="AB101" i="41"/>
  <c r="AE5" i="41"/>
  <c r="AE101" i="41" s="1"/>
  <c r="AI5" i="41"/>
  <c r="AI101" i="41" s="1"/>
  <c r="AA5" i="41"/>
  <c r="AA101" i="41" s="1"/>
  <c r="Z5" i="41"/>
  <c r="Z101" i="41" s="1"/>
  <c r="Y5" i="41"/>
  <c r="B11" i="71"/>
  <c r="B12" i="71" s="1"/>
  <c r="B13" i="71" s="1"/>
  <c r="B14" i="71" s="1"/>
  <c r="B15" i="71" s="1"/>
  <c r="B16" i="71" s="1"/>
  <c r="B17" i="71" s="1"/>
  <c r="B10" i="71"/>
  <c r="G7" i="71"/>
  <c r="G22" i="71" s="1"/>
  <c r="E3" i="71" s="1"/>
  <c r="G3" i="71" s="1"/>
  <c r="BS5" i="71"/>
  <c r="BT5" i="71" s="1"/>
  <c r="BU5" i="71" s="1"/>
  <c r="BV5" i="71" s="1"/>
  <c r="BW5" i="71" s="1"/>
  <c r="BX5" i="71" s="1"/>
  <c r="BY5" i="71" s="1"/>
  <c r="BZ5" i="71" s="1"/>
  <c r="CA5" i="71" s="1"/>
  <c r="CB5" i="71" s="1"/>
  <c r="CC5" i="71" s="1"/>
  <c r="CD5" i="71" s="1"/>
  <c r="CE5" i="71" s="1"/>
  <c r="CF5" i="71" s="1"/>
  <c r="CG5" i="71" s="1"/>
  <c r="CH5" i="71" s="1"/>
  <c r="CI5" i="71" s="1"/>
  <c r="CJ5" i="71" s="1"/>
  <c r="CK5" i="71" s="1"/>
  <c r="CL5" i="71" s="1"/>
  <c r="CM5" i="71" s="1"/>
  <c r="CN5" i="71" s="1"/>
  <c r="CO5" i="71" s="1"/>
  <c r="CP5" i="71" s="1"/>
  <c r="CQ5" i="71" s="1"/>
  <c r="CR5" i="71" s="1"/>
  <c r="CS5" i="71" s="1"/>
  <c r="CT5" i="71" s="1"/>
  <c r="B3" i="71"/>
  <c r="H23" i="48" l="1"/>
  <c r="V15" i="41"/>
  <c r="P6" i="41"/>
  <c r="L23" i="48"/>
  <c r="N6" i="41"/>
  <c r="O6" i="41"/>
  <c r="J23" i="48"/>
  <c r="L6" i="41"/>
  <c r="W16" i="42"/>
  <c r="Q6" i="41"/>
  <c r="R6" i="41"/>
  <c r="V14" i="41"/>
  <c r="O23" i="48"/>
  <c r="P23" i="48"/>
  <c r="I23" i="48"/>
  <c r="W15" i="41"/>
  <c r="R104" i="73"/>
  <c r="AO49" i="41"/>
  <c r="AK5" i="41"/>
  <c r="AM49" i="41"/>
  <c r="AO157" i="41"/>
  <c r="AM27" i="41"/>
  <c r="AM5" i="41"/>
  <c r="AD71" i="41"/>
  <c r="AD101" i="41" s="1"/>
  <c r="G15" i="71"/>
  <c r="G17" i="71"/>
  <c r="D4" i="71"/>
  <c r="E7" i="71"/>
  <c r="D14" i="71" s="1"/>
  <c r="D16" i="71" s="1"/>
  <c r="G12" i="71"/>
  <c r="D11" i="71"/>
  <c r="D15" i="71" s="1"/>
  <c r="B2" i="71"/>
  <c r="D9" i="71" s="1"/>
  <c r="G14" i="71"/>
  <c r="D2" i="71"/>
  <c r="G19" i="71"/>
  <c r="D10" i="71"/>
  <c r="G16" i="71"/>
  <c r="D3" i="71"/>
  <c r="G8" i="71"/>
  <c r="G13" i="71"/>
  <c r="G20" i="71"/>
  <c r="E4" i="71"/>
  <c r="G9" i="71"/>
  <c r="G18" i="71"/>
  <c r="C5" i="71"/>
  <c r="D8" i="71"/>
  <c r="G11" i="71"/>
  <c r="D13" i="71"/>
  <c r="E8" i="71"/>
  <c r="E9" i="71" s="1"/>
  <c r="E10" i="71" s="1"/>
  <c r="E11" i="71" s="1"/>
  <c r="E12" i="71" s="1"/>
  <c r="G10" i="71"/>
  <c r="G21" i="71"/>
  <c r="AR83" i="41" l="1"/>
  <c r="AQ83" i="41"/>
  <c r="V6" i="41"/>
  <c r="W6" i="41" s="1"/>
  <c r="R23" i="48"/>
  <c r="AQ15" i="41"/>
  <c r="AR15" i="41"/>
  <c r="AQ37" i="41"/>
  <c r="AR37" i="41"/>
  <c r="D12" i="71"/>
  <c r="E13" i="71"/>
  <c r="E14" i="71" s="1"/>
  <c r="E15" i="71" s="1"/>
  <c r="E16" i="71" s="1"/>
  <c r="W35" i="42" l="1"/>
  <c r="AO122" i="40"/>
  <c r="F123" i="40" s="1"/>
  <c r="R123" i="40" l="1"/>
  <c r="O123" i="40"/>
  <c r="Q123" i="40"/>
  <c r="J123" i="40"/>
  <c r="M123" i="40"/>
  <c r="H123" i="40"/>
  <c r="P123" i="40"/>
  <c r="I123" i="40"/>
  <c r="G123" i="40"/>
  <c r="L123" i="40"/>
  <c r="N123" i="40"/>
  <c r="K123" i="40"/>
  <c r="AM123" i="40" l="1"/>
  <c r="AL123" i="40"/>
  <c r="AM71" i="41"/>
  <c r="AM101" i="41" s="1"/>
  <c r="AR30" i="40" l="1"/>
  <c r="AR29" i="40"/>
  <c r="AR28" i="40"/>
  <c r="AR27" i="40"/>
  <c r="AF50" i="40" l="1"/>
  <c r="AF31" i="40" s="1"/>
  <c r="AF47" i="40"/>
  <c r="AF28" i="40" s="1"/>
  <c r="AF46" i="40"/>
  <c r="AF27" i="40" s="1"/>
  <c r="AF45" i="40"/>
  <c r="AF26" i="40" s="1"/>
  <c r="AF48" i="40"/>
  <c r="AF29" i="40" s="1"/>
  <c r="G13" i="39"/>
  <c r="V60" i="40" l="1"/>
  <c r="V41" i="40" s="1"/>
  <c r="X60" i="40"/>
  <c r="X41" i="40" s="1"/>
  <c r="AF59" i="40"/>
  <c r="AF40" i="40" s="1"/>
  <c r="U60" i="40"/>
  <c r="U41" i="40" s="1"/>
  <c r="Z60" i="40"/>
  <c r="Z41" i="40" s="1"/>
  <c r="AC60" i="40"/>
  <c r="AC41" i="40" s="1"/>
  <c r="AA60" i="40"/>
  <c r="AA41" i="40" s="1"/>
  <c r="W60" i="40"/>
  <c r="W41" i="40" s="1"/>
  <c r="AB60" i="40"/>
  <c r="AB41" i="40" s="1"/>
  <c r="AE60" i="40"/>
  <c r="AE41" i="40" s="1"/>
  <c r="T60" i="40"/>
  <c r="T41" i="40" s="1"/>
  <c r="AD60" i="40"/>
  <c r="AD41" i="40" s="1"/>
  <c r="Y60" i="40"/>
  <c r="Y41" i="40" s="1"/>
  <c r="AF58" i="40"/>
  <c r="AF39" i="40" s="1"/>
  <c r="AF51" i="40"/>
  <c r="AF32" i="40" s="1"/>
  <c r="AF56" i="40"/>
  <c r="AF37" i="40" s="1"/>
  <c r="AF103" i="40"/>
  <c r="AF106" i="40"/>
  <c r="AF54" i="40"/>
  <c r="AF35" i="40" s="1"/>
  <c r="AF108" i="40"/>
  <c r="AF52" i="40"/>
  <c r="AF33" i="40" s="1"/>
  <c r="AF57" i="40"/>
  <c r="AF38" i="40" s="1"/>
  <c r="AF49" i="40"/>
  <c r="AF30" i="40" s="1"/>
  <c r="AF55" i="40"/>
  <c r="AF36" i="40" s="1"/>
  <c r="AF53" i="40"/>
  <c r="AF34" i="40" s="1"/>
  <c r="AF105" i="40"/>
  <c r="AF104" i="40"/>
  <c r="S43" i="48" l="1"/>
  <c r="T43" i="48" s="1"/>
  <c r="AB118" i="40"/>
  <c r="X118" i="40"/>
  <c r="AC118" i="40"/>
  <c r="AF60" i="40"/>
  <c r="AE118" i="40"/>
  <c r="AF113" i="40"/>
  <c r="AD118" i="40"/>
  <c r="Y118" i="40"/>
  <c r="V118" i="40"/>
  <c r="AF114" i="40"/>
  <c r="Z118" i="40"/>
  <c r="AA118" i="40"/>
  <c r="U118" i="40"/>
  <c r="W118" i="40"/>
  <c r="AF116" i="40"/>
  <c r="AF111" i="40"/>
  <c r="AF117" i="40"/>
  <c r="AF112" i="40"/>
  <c r="AF110" i="40"/>
  <c r="AF107" i="40"/>
  <c r="AF115" i="40"/>
  <c r="T118" i="40"/>
  <c r="AF109" i="40"/>
  <c r="AF41" i="40" l="1"/>
  <c r="AF118" i="40"/>
  <c r="AR30" i="67"/>
  <c r="AR29" i="67"/>
  <c r="AE83" i="69"/>
  <c r="AE8" i="69"/>
  <c r="AS19" i="69"/>
  <c r="AS18" i="69"/>
  <c r="AS17" i="69"/>
  <c r="AS16" i="69"/>
  <c r="AS14" i="69"/>
  <c r="AS13" i="69"/>
  <c r="AS12" i="69"/>
  <c r="AS11" i="69"/>
  <c r="AS10" i="69"/>
  <c r="AR9" i="69"/>
  <c r="AS9" i="69" s="1"/>
  <c r="AQ8" i="69"/>
  <c r="AP8" i="69"/>
  <c r="AO8" i="69"/>
  <c r="AN8" i="69"/>
  <c r="AM8" i="69"/>
  <c r="AL8" i="69"/>
  <c r="AK8" i="69"/>
  <c r="AJ8" i="69"/>
  <c r="AI8" i="69"/>
  <c r="AH8" i="69"/>
  <c r="AG8" i="69"/>
  <c r="AF8" i="69"/>
  <c r="AC8" i="69"/>
  <c r="AS15" i="69" l="1"/>
  <c r="AD8" i="69"/>
  <c r="AR8" i="69"/>
  <c r="AS8" i="69" s="1"/>
  <c r="AD195" i="69"/>
  <c r="AE195" i="69"/>
  <c r="AE38" i="65" l="1"/>
  <c r="AC38" i="65"/>
  <c r="AR23" i="65"/>
  <c r="AR22" i="65"/>
  <c r="AR21" i="65"/>
  <c r="AR20" i="65"/>
  <c r="AR17" i="65"/>
  <c r="AR16" i="65"/>
  <c r="AR14" i="65"/>
  <c r="AR11" i="65"/>
  <c r="AC47" i="65"/>
  <c r="AC50" i="65" s="1"/>
  <c r="AQ47" i="65"/>
  <c r="AP47" i="65"/>
  <c r="AO47" i="65"/>
  <c r="AN47" i="65"/>
  <c r="AM47" i="65"/>
  <c r="AL47" i="65"/>
  <c r="AK47" i="65"/>
  <c r="AJ47" i="65"/>
  <c r="AI47" i="65"/>
  <c r="AH47" i="65"/>
  <c r="AG47" i="65"/>
  <c r="AQ46" i="65"/>
  <c r="AP46" i="65"/>
  <c r="AO46" i="65"/>
  <c r="AN46" i="65"/>
  <c r="AM46" i="65"/>
  <c r="AL46" i="65"/>
  <c r="AK46" i="65"/>
  <c r="AJ46" i="65"/>
  <c r="AI46" i="65"/>
  <c r="AH46" i="65"/>
  <c r="AG46" i="65"/>
  <c r="L14" i="62"/>
  <c r="V14" i="62"/>
  <c r="J14" i="62"/>
  <c r="U14" i="62"/>
  <c r="T14" i="62"/>
  <c r="S14" i="62"/>
  <c r="R14" i="62"/>
  <c r="Q14" i="62"/>
  <c r="P14" i="62"/>
  <c r="O14" i="62"/>
  <c r="N14" i="62"/>
  <c r="M14" i="62"/>
  <c r="K14" i="62"/>
  <c r="G168" i="64"/>
  <c r="G167" i="64"/>
  <c r="G165" i="64"/>
  <c r="G164" i="64"/>
  <c r="G163" i="64"/>
  <c r="G162" i="64"/>
  <c r="G161" i="64"/>
  <c r="G160" i="64"/>
  <c r="G159" i="64"/>
  <c r="G158" i="64"/>
  <c r="G157" i="64"/>
  <c r="G154" i="64"/>
  <c r="G153" i="64"/>
  <c r="G151" i="64"/>
  <c r="G150" i="64"/>
  <c r="G149" i="64"/>
  <c r="G146" i="64"/>
  <c r="G145" i="64"/>
  <c r="G144" i="64"/>
  <c r="G143" i="64"/>
  <c r="G142" i="64"/>
  <c r="G140" i="64"/>
  <c r="G139" i="64"/>
  <c r="G138" i="64"/>
  <c r="G137" i="64"/>
  <c r="G136" i="64"/>
  <c r="G134" i="64"/>
  <c r="G133" i="64"/>
  <c r="G132" i="64"/>
  <c r="G131" i="64"/>
  <c r="G130" i="64"/>
  <c r="G128" i="64"/>
  <c r="G127" i="64"/>
  <c r="G124" i="64"/>
  <c r="G123" i="64"/>
  <c r="G122" i="64"/>
  <c r="G121" i="64"/>
  <c r="N32" i="48" l="1"/>
  <c r="R99" i="41"/>
  <c r="P99" i="41"/>
  <c r="L32" i="48"/>
  <c r="L52" i="48" s="1"/>
  <c r="O32" i="48"/>
  <c r="S99" i="41"/>
  <c r="H32" i="48"/>
  <c r="L99" i="41"/>
  <c r="P32" i="48"/>
  <c r="T99" i="41"/>
  <c r="O99" i="41"/>
  <c r="K32" i="48"/>
  <c r="M32" i="48"/>
  <c r="Q99" i="41"/>
  <c r="M99" i="41"/>
  <c r="I32" i="48"/>
  <c r="U99" i="41"/>
  <c r="Q32" i="48"/>
  <c r="N99" i="41"/>
  <c r="J32" i="48"/>
  <c r="V99" i="41"/>
  <c r="R32" i="48"/>
  <c r="M42" i="48"/>
  <c r="N42" i="48"/>
  <c r="O42" i="48"/>
  <c r="H42" i="48"/>
  <c r="P42" i="48"/>
  <c r="I42" i="48"/>
  <c r="Q42" i="48"/>
  <c r="J42" i="48"/>
  <c r="R42" i="48"/>
  <c r="K42" i="48"/>
  <c r="L42" i="48"/>
  <c r="AJ50" i="65"/>
  <c r="AQ50" i="65"/>
  <c r="L63" i="42"/>
  <c r="AK50" i="65"/>
  <c r="U63" i="42"/>
  <c r="V63" i="42"/>
  <c r="O63" i="42"/>
  <c r="AN50" i="65"/>
  <c r="AG50" i="65"/>
  <c r="AO50" i="65"/>
  <c r="Q63" i="42"/>
  <c r="AI50" i="65"/>
  <c r="S63" i="42"/>
  <c r="T63" i="42"/>
  <c r="M63" i="42"/>
  <c r="AL50" i="65"/>
  <c r="N63" i="42"/>
  <c r="AM50" i="65"/>
  <c r="P63" i="42"/>
  <c r="AH50" i="65"/>
  <c r="AP50" i="65"/>
  <c r="R63" i="42"/>
  <c r="AR8" i="65"/>
  <c r="AD38" i="65"/>
  <c r="AR38" i="65"/>
  <c r="W14" i="62"/>
  <c r="J65" i="42"/>
  <c r="J8" i="62"/>
  <c r="V127" i="41"/>
  <c r="U127" i="41"/>
  <c r="T127" i="41"/>
  <c r="S127" i="41"/>
  <c r="R127" i="41"/>
  <c r="Q127" i="41"/>
  <c r="P127" i="41"/>
  <c r="O127" i="41"/>
  <c r="N127" i="41"/>
  <c r="M127" i="41"/>
  <c r="L127" i="41"/>
  <c r="K127" i="41"/>
  <c r="J127" i="41"/>
  <c r="V105" i="41"/>
  <c r="U105" i="41"/>
  <c r="T105" i="41"/>
  <c r="S105" i="41"/>
  <c r="R105" i="41"/>
  <c r="Q105" i="41"/>
  <c r="P105" i="41"/>
  <c r="O105" i="41"/>
  <c r="N105" i="41"/>
  <c r="M105" i="41"/>
  <c r="L105" i="41"/>
  <c r="K105" i="41"/>
  <c r="J105" i="41"/>
  <c r="J5" i="41"/>
  <c r="J27" i="41"/>
  <c r="J49" i="41"/>
  <c r="J71" i="41"/>
  <c r="I52" i="48" l="1"/>
  <c r="K52" i="48"/>
  <c r="N52" i="48"/>
  <c r="J52" i="48"/>
  <c r="H52" i="48"/>
  <c r="Q52" i="48"/>
  <c r="R52" i="48"/>
  <c r="M52" i="48"/>
  <c r="P52" i="48"/>
  <c r="O52" i="48"/>
  <c r="W63" i="42"/>
  <c r="N157" i="41"/>
  <c r="V157" i="41"/>
  <c r="M157" i="41"/>
  <c r="U157" i="41"/>
  <c r="O157" i="41"/>
  <c r="J101" i="41"/>
  <c r="J157" i="41"/>
  <c r="R157" i="41"/>
  <c r="P157" i="41"/>
  <c r="Q157" i="41"/>
  <c r="K157" i="41"/>
  <c r="S157" i="41"/>
  <c r="L157" i="41"/>
  <c r="T157" i="41"/>
  <c r="AQ359" i="67"/>
  <c r="AP359" i="67"/>
  <c r="AO359" i="67"/>
  <c r="AN359" i="67"/>
  <c r="AM359" i="67"/>
  <c r="AL359" i="67"/>
  <c r="AK359" i="67"/>
  <c r="AJ359" i="67"/>
  <c r="AI359" i="67"/>
  <c r="AH359" i="67"/>
  <c r="AG359" i="67"/>
  <c r="AF359" i="67"/>
  <c r="AR358" i="67"/>
  <c r="AR357" i="67"/>
  <c r="AR356" i="67"/>
  <c r="AR355" i="67"/>
  <c r="AR354" i="67"/>
  <c r="AR353" i="67"/>
  <c r="AR352" i="67"/>
  <c r="AR351" i="67"/>
  <c r="AR350" i="67"/>
  <c r="AR349" i="67"/>
  <c r="AR348" i="67"/>
  <c r="AR347" i="67"/>
  <c r="AR346" i="67"/>
  <c r="AR345" i="67"/>
  <c r="AQ344" i="67"/>
  <c r="AP344" i="67"/>
  <c r="AO344" i="67"/>
  <c r="AN344" i="67"/>
  <c r="AM344" i="67"/>
  <c r="AL344" i="67"/>
  <c r="AK344" i="67"/>
  <c r="AJ344" i="67"/>
  <c r="AI344" i="67"/>
  <c r="AH344" i="67"/>
  <c r="AG344" i="67"/>
  <c r="AF344" i="67"/>
  <c r="AR343" i="67"/>
  <c r="AR342" i="67"/>
  <c r="AR341" i="67"/>
  <c r="AR340" i="67"/>
  <c r="AS340" i="67" s="1"/>
  <c r="AT340" i="67" s="1"/>
  <c r="AR339" i="67"/>
  <c r="AR338" i="67"/>
  <c r="AR337" i="67"/>
  <c r="AR336" i="67"/>
  <c r="AR335" i="67"/>
  <c r="AR334" i="67"/>
  <c r="AR333" i="67"/>
  <c r="AR332" i="67"/>
  <c r="AR331" i="67"/>
  <c r="AR330" i="67"/>
  <c r="AR329" i="67"/>
  <c r="AR328" i="67"/>
  <c r="AR327" i="67"/>
  <c r="AR326" i="67"/>
  <c r="AR325" i="67"/>
  <c r="AR324" i="67"/>
  <c r="AR323" i="67"/>
  <c r="AR322" i="67"/>
  <c r="AR321" i="67"/>
  <c r="AR320" i="67"/>
  <c r="AR319" i="67"/>
  <c r="AR318" i="67"/>
  <c r="AR317" i="67"/>
  <c r="AR316" i="67"/>
  <c r="AR315" i="67"/>
  <c r="AR314" i="67"/>
  <c r="AR313" i="67"/>
  <c r="AR312" i="67"/>
  <c r="AR311" i="67"/>
  <c r="AR310" i="67"/>
  <c r="AR309" i="67"/>
  <c r="AR308" i="67"/>
  <c r="AR307" i="67"/>
  <c r="AR306" i="67"/>
  <c r="AR305" i="67"/>
  <c r="AR304" i="67"/>
  <c r="AR303" i="67"/>
  <c r="AR302" i="67"/>
  <c r="AR301" i="67"/>
  <c r="AR300" i="67"/>
  <c r="AR299" i="67"/>
  <c r="AR298" i="67"/>
  <c r="AR297" i="67"/>
  <c r="AR296" i="67"/>
  <c r="AR295" i="67"/>
  <c r="AR294" i="67"/>
  <c r="AR293" i="67"/>
  <c r="AR292" i="67"/>
  <c r="AR291" i="67"/>
  <c r="AR290" i="67"/>
  <c r="AR289" i="67"/>
  <c r="AR288" i="67"/>
  <c r="AR287" i="67"/>
  <c r="AR286" i="67"/>
  <c r="AR285" i="67"/>
  <c r="AR284" i="67"/>
  <c r="AR283" i="67"/>
  <c r="AR282" i="67"/>
  <c r="AR281" i="67"/>
  <c r="AR280" i="67"/>
  <c r="AR279" i="67"/>
  <c r="AR278" i="67"/>
  <c r="AR277" i="67"/>
  <c r="AR276" i="67"/>
  <c r="AR275" i="67"/>
  <c r="AR274" i="67"/>
  <c r="AR273" i="67"/>
  <c r="AR272" i="67"/>
  <c r="AR271" i="67"/>
  <c r="AR270" i="67"/>
  <c r="AS270" i="67" s="1"/>
  <c r="AT270" i="67" s="1"/>
  <c r="AR269" i="67"/>
  <c r="AS269" i="67" s="1"/>
  <c r="AT269" i="67" s="1"/>
  <c r="AR268" i="67"/>
  <c r="AS268" i="67" s="1"/>
  <c r="AT268" i="67" s="1"/>
  <c r="AR267" i="67"/>
  <c r="AR266" i="67"/>
  <c r="AR265" i="67"/>
  <c r="AR264" i="67"/>
  <c r="AR263" i="67"/>
  <c r="AR262" i="67"/>
  <c r="AR261" i="67"/>
  <c r="AR260" i="67"/>
  <c r="AR259" i="67"/>
  <c r="AR258" i="67"/>
  <c r="AR257" i="67"/>
  <c r="AQ256" i="67"/>
  <c r="AP256" i="67"/>
  <c r="AO256" i="67"/>
  <c r="AN256" i="67"/>
  <c r="AM256" i="67"/>
  <c r="AL256" i="67"/>
  <c r="AK256" i="67"/>
  <c r="AJ256" i="67"/>
  <c r="AI256" i="67"/>
  <c r="AH256" i="67"/>
  <c r="AG256" i="67"/>
  <c r="AF256" i="67"/>
  <c r="AR255" i="67"/>
  <c r="AR254" i="67"/>
  <c r="AR253" i="67"/>
  <c r="AR252" i="67"/>
  <c r="AR251" i="67"/>
  <c r="AR250" i="67"/>
  <c r="AR249" i="67"/>
  <c r="AR248" i="67"/>
  <c r="AR247" i="67"/>
  <c r="AR246" i="67"/>
  <c r="AR245" i="67"/>
  <c r="AR244" i="67"/>
  <c r="AR243" i="67"/>
  <c r="AQ242" i="67"/>
  <c r="AP242" i="67"/>
  <c r="AO242" i="67"/>
  <c r="AN242" i="67"/>
  <c r="AM242" i="67"/>
  <c r="AL242" i="67"/>
  <c r="AK242" i="67"/>
  <c r="AJ242" i="67"/>
  <c r="AI242" i="67"/>
  <c r="AH242" i="67"/>
  <c r="AG242" i="67"/>
  <c r="AF242" i="67"/>
  <c r="AR241" i="67"/>
  <c r="AR240" i="67"/>
  <c r="AR239" i="67"/>
  <c r="AR238" i="67"/>
  <c r="AR237" i="67"/>
  <c r="AR236" i="67"/>
  <c r="AR235" i="67"/>
  <c r="AR234" i="67"/>
  <c r="AR233" i="67"/>
  <c r="AQ232" i="67"/>
  <c r="AP232" i="67"/>
  <c r="AO232" i="67"/>
  <c r="AN232" i="67"/>
  <c r="AM232" i="67"/>
  <c r="AL232" i="67"/>
  <c r="AK232" i="67"/>
  <c r="AJ232" i="67"/>
  <c r="AI232" i="67"/>
  <c r="AH232" i="67"/>
  <c r="AG232" i="67"/>
  <c r="AF232" i="67"/>
  <c r="AR231" i="67"/>
  <c r="AR230" i="67"/>
  <c r="AR229" i="67"/>
  <c r="AR228" i="67"/>
  <c r="AR227" i="67"/>
  <c r="AR226" i="67"/>
  <c r="AR225" i="67"/>
  <c r="AR224" i="67"/>
  <c r="AR223" i="67"/>
  <c r="AR222" i="67"/>
  <c r="AR221" i="67"/>
  <c r="AR220" i="67"/>
  <c r="AR219" i="67"/>
  <c r="AR218" i="67"/>
  <c r="AR217" i="67"/>
  <c r="AR216" i="67"/>
  <c r="AR215" i="67"/>
  <c r="AR214" i="67"/>
  <c r="AR213" i="67"/>
  <c r="AR212" i="67"/>
  <c r="AR211" i="67"/>
  <c r="AR210" i="67"/>
  <c r="AR209" i="67"/>
  <c r="AR208" i="67"/>
  <c r="AR207" i="67"/>
  <c r="AR206" i="67"/>
  <c r="AR205" i="67"/>
  <c r="AR204" i="67"/>
  <c r="AR203" i="67"/>
  <c r="AR202" i="67"/>
  <c r="AR201" i="67"/>
  <c r="AR200" i="67"/>
  <c r="AR199" i="67"/>
  <c r="AR198" i="67"/>
  <c r="AR197" i="67"/>
  <c r="AR196" i="67"/>
  <c r="AR195" i="67"/>
  <c r="AR194" i="67"/>
  <c r="AR193" i="67"/>
  <c r="AR192" i="67"/>
  <c r="AR191" i="67"/>
  <c r="AR190" i="67"/>
  <c r="AR189" i="67"/>
  <c r="AR188" i="67"/>
  <c r="AR187" i="67"/>
  <c r="AR186" i="67"/>
  <c r="AR185" i="67"/>
  <c r="AR184" i="67"/>
  <c r="AR183" i="67"/>
  <c r="AR182" i="67"/>
  <c r="AR181" i="67"/>
  <c r="AR180" i="67"/>
  <c r="AR179" i="67"/>
  <c r="AR178" i="67"/>
  <c r="AR177" i="67"/>
  <c r="AR176" i="67"/>
  <c r="AR175" i="67"/>
  <c r="AR174" i="67"/>
  <c r="AR173" i="67"/>
  <c r="AR172" i="67"/>
  <c r="AR171" i="67"/>
  <c r="AR170" i="67"/>
  <c r="AR169" i="67"/>
  <c r="AR168" i="67"/>
  <c r="AR167" i="67"/>
  <c r="AR166" i="67"/>
  <c r="AR165" i="67"/>
  <c r="AR164" i="67"/>
  <c r="AR163" i="67"/>
  <c r="AR162" i="67"/>
  <c r="AR161" i="67"/>
  <c r="AR160" i="67"/>
  <c r="AR159" i="67"/>
  <c r="AR158" i="67"/>
  <c r="AR157" i="67"/>
  <c r="AR156" i="67"/>
  <c r="AR155" i="67"/>
  <c r="AQ154" i="67"/>
  <c r="AP154" i="67"/>
  <c r="AO154" i="67"/>
  <c r="AN154" i="67"/>
  <c r="AM154" i="67"/>
  <c r="AL154" i="67"/>
  <c r="AK154" i="67"/>
  <c r="AJ154" i="67"/>
  <c r="AI154" i="67"/>
  <c r="AH154" i="67"/>
  <c r="AG154" i="67"/>
  <c r="AF154" i="67"/>
  <c r="AR153" i="67"/>
  <c r="AR152" i="67"/>
  <c r="AR151" i="67"/>
  <c r="AR150" i="67"/>
  <c r="AR149" i="67"/>
  <c r="AR148" i="67"/>
  <c r="AR147" i="67"/>
  <c r="AR146" i="67"/>
  <c r="AR145" i="67"/>
  <c r="AR144" i="67"/>
  <c r="AR143" i="67"/>
  <c r="AR142" i="67"/>
  <c r="AR141" i="67"/>
  <c r="AR140" i="67"/>
  <c r="AR139" i="67"/>
  <c r="AR138" i="67"/>
  <c r="AR137" i="67"/>
  <c r="AQ136" i="67"/>
  <c r="AP136" i="67"/>
  <c r="AO136" i="67"/>
  <c r="AN136" i="67"/>
  <c r="AM136" i="67"/>
  <c r="AL136" i="67"/>
  <c r="AK136" i="67"/>
  <c r="AJ136" i="67"/>
  <c r="AI136" i="67"/>
  <c r="AH136" i="67"/>
  <c r="AG136" i="67"/>
  <c r="AF136" i="67"/>
  <c r="AR135" i="67"/>
  <c r="AR134" i="67"/>
  <c r="AR133" i="67"/>
  <c r="AR132" i="67"/>
  <c r="AR131" i="67"/>
  <c r="AR130" i="67"/>
  <c r="AR129" i="67"/>
  <c r="AR128" i="67"/>
  <c r="AS128" i="67" s="1"/>
  <c r="AT128" i="67" s="1"/>
  <c r="AR127" i="67"/>
  <c r="AR126" i="67"/>
  <c r="AR125" i="67"/>
  <c r="AR124" i="67"/>
  <c r="AR123" i="67"/>
  <c r="AQ122" i="67"/>
  <c r="AP122" i="67"/>
  <c r="AO122" i="67"/>
  <c r="AN122" i="67"/>
  <c r="AM122" i="67"/>
  <c r="AL122" i="67"/>
  <c r="AK122" i="67"/>
  <c r="AJ122" i="67"/>
  <c r="AI122" i="67"/>
  <c r="AH122" i="67"/>
  <c r="AG122" i="67"/>
  <c r="AF122" i="67"/>
  <c r="AR121" i="67"/>
  <c r="AR120" i="67"/>
  <c r="AR119" i="67"/>
  <c r="AR118" i="67"/>
  <c r="AR117" i="67"/>
  <c r="AR116" i="67"/>
  <c r="AR115" i="67"/>
  <c r="AR114" i="67"/>
  <c r="AR113" i="67"/>
  <c r="AR112" i="67"/>
  <c r="AQ111" i="67"/>
  <c r="AP111" i="67"/>
  <c r="AO111" i="67"/>
  <c r="AN111" i="67"/>
  <c r="AM111" i="67"/>
  <c r="AL111" i="67"/>
  <c r="AK111" i="67"/>
  <c r="AJ111" i="67"/>
  <c r="AI111" i="67"/>
  <c r="AH111" i="67"/>
  <c r="AG111" i="67"/>
  <c r="AF111" i="67"/>
  <c r="AR110" i="67"/>
  <c r="AR109" i="67"/>
  <c r="AR108" i="67"/>
  <c r="AR107" i="67"/>
  <c r="AR106" i="67"/>
  <c r="AR105" i="67"/>
  <c r="AR104" i="67"/>
  <c r="AR103" i="67"/>
  <c r="AR102" i="67"/>
  <c r="AR101" i="67"/>
  <c r="AR100" i="67"/>
  <c r="AR99" i="67"/>
  <c r="AR98" i="67"/>
  <c r="AR97" i="67"/>
  <c r="AR96" i="67"/>
  <c r="AR95" i="67"/>
  <c r="AR94" i="67"/>
  <c r="AR93" i="67"/>
  <c r="AR92" i="67"/>
  <c r="AR91" i="67"/>
  <c r="AR90" i="67"/>
  <c r="AR89" i="67"/>
  <c r="AR88" i="67"/>
  <c r="AR87" i="67"/>
  <c r="AR86" i="67"/>
  <c r="AR85" i="67"/>
  <c r="AR84" i="67"/>
  <c r="AR83" i="67"/>
  <c r="AR82" i="67"/>
  <c r="AR81" i="67"/>
  <c r="AR80" i="67"/>
  <c r="AR79" i="67"/>
  <c r="AR78" i="67"/>
  <c r="AR77" i="67"/>
  <c r="AR76" i="67"/>
  <c r="AR75" i="67"/>
  <c r="AR74" i="67"/>
  <c r="AR73" i="67"/>
  <c r="AR72" i="67"/>
  <c r="AR71" i="67"/>
  <c r="AR70" i="67"/>
  <c r="AR69" i="67"/>
  <c r="AR68" i="67"/>
  <c r="AR67" i="67"/>
  <c r="AR66" i="67"/>
  <c r="AR65" i="67"/>
  <c r="AR64" i="67"/>
  <c r="AR63" i="67"/>
  <c r="AR62" i="67"/>
  <c r="AR61" i="67"/>
  <c r="AR60" i="67"/>
  <c r="AR59" i="67"/>
  <c r="AR58" i="67"/>
  <c r="AR57" i="67"/>
  <c r="AR56" i="67"/>
  <c r="AR55" i="67"/>
  <c r="AR54" i="67"/>
  <c r="AR53" i="67"/>
  <c r="AR52" i="67"/>
  <c r="AR51" i="67"/>
  <c r="AR50" i="67"/>
  <c r="AR49" i="67"/>
  <c r="AR48" i="67"/>
  <c r="AR47" i="67"/>
  <c r="AR46" i="67"/>
  <c r="AR45" i="67"/>
  <c r="AR44" i="67"/>
  <c r="AR43" i="67"/>
  <c r="AR42" i="67"/>
  <c r="AQ41" i="67"/>
  <c r="AP41" i="67"/>
  <c r="AO41" i="67"/>
  <c r="AN41" i="67"/>
  <c r="AM41" i="67"/>
  <c r="AL41" i="67"/>
  <c r="AK41" i="67"/>
  <c r="AJ41" i="67"/>
  <c r="AI41" i="67"/>
  <c r="AH41" i="67"/>
  <c r="AG41" i="67"/>
  <c r="AF41" i="67"/>
  <c r="AR40" i="67"/>
  <c r="AR39" i="67"/>
  <c r="AR38" i="67"/>
  <c r="AR37" i="67"/>
  <c r="AR36" i="67"/>
  <c r="AR35" i="67"/>
  <c r="AR34" i="67"/>
  <c r="AR33" i="67"/>
  <c r="AS33" i="67" s="1"/>
  <c r="AT33" i="67" s="1"/>
  <c r="AR32" i="67"/>
  <c r="AR31" i="67"/>
  <c r="AR28" i="67"/>
  <c r="AR27" i="67"/>
  <c r="AR26" i="67"/>
  <c r="AQ25" i="67"/>
  <c r="AP25" i="67"/>
  <c r="AO25" i="67"/>
  <c r="AN25" i="67"/>
  <c r="AM25" i="67"/>
  <c r="AL25" i="67"/>
  <c r="AK25" i="67"/>
  <c r="AJ25" i="67"/>
  <c r="AI25" i="67"/>
  <c r="AH25" i="67"/>
  <c r="AG25" i="67"/>
  <c r="AF25" i="67"/>
  <c r="AR24" i="67"/>
  <c r="AR23" i="67" s="1"/>
  <c r="AC23" i="67"/>
  <c r="AB23" i="67"/>
  <c r="AA23" i="67"/>
  <c r="Y23" i="67"/>
  <c r="X23" i="67"/>
  <c r="W23" i="67"/>
  <c r="V23" i="67"/>
  <c r="U23" i="67"/>
  <c r="T23" i="67"/>
  <c r="S23" i="67"/>
  <c r="R23" i="67"/>
  <c r="AQ23" i="67"/>
  <c r="AP23" i="67"/>
  <c r="AO23" i="67"/>
  <c r="AN23" i="67"/>
  <c r="AM23" i="67"/>
  <c r="AL23" i="67"/>
  <c r="AK23" i="67"/>
  <c r="AJ23" i="67"/>
  <c r="AI23" i="67"/>
  <c r="AH23" i="67"/>
  <c r="AG23" i="67"/>
  <c r="AF23" i="67"/>
  <c r="Z23" i="67"/>
  <c r="AR22" i="67"/>
  <c r="AR21" i="67"/>
  <c r="AR20" i="67"/>
  <c r="AR19" i="67"/>
  <c r="AR18" i="67"/>
  <c r="AR17" i="67"/>
  <c r="AS17" i="67" s="1"/>
  <c r="AT17" i="67" s="1"/>
  <c r="AR16" i="67"/>
  <c r="AR15" i="67"/>
  <c r="AR14" i="67"/>
  <c r="AR13" i="67"/>
  <c r="AR12" i="67"/>
  <c r="AR11" i="67"/>
  <c r="AR10" i="67"/>
  <c r="AQ9" i="67"/>
  <c r="AP9" i="67"/>
  <c r="AO9" i="67"/>
  <c r="AN9" i="67"/>
  <c r="AM9" i="67"/>
  <c r="AL9" i="67"/>
  <c r="AK9" i="67"/>
  <c r="AJ9" i="67"/>
  <c r="AI9" i="67"/>
  <c r="AH9" i="67"/>
  <c r="AG9" i="67"/>
  <c r="AF9" i="67"/>
  <c r="S344" i="67" l="1"/>
  <c r="AA344" i="67"/>
  <c r="AD346" i="67"/>
  <c r="AS346" i="67" s="1"/>
  <c r="AT346" i="67" s="1"/>
  <c r="Y344" i="67"/>
  <c r="T344" i="67"/>
  <c r="AB344" i="67"/>
  <c r="W344" i="67"/>
  <c r="Z344" i="67"/>
  <c r="AD354" i="67"/>
  <c r="AS354" i="67" s="1"/>
  <c r="AT354" i="67" s="1"/>
  <c r="AD282" i="67"/>
  <c r="AS282" i="67" s="1"/>
  <c r="AT282" i="67" s="1"/>
  <c r="W25" i="67"/>
  <c r="R232" i="67"/>
  <c r="Z232" i="67"/>
  <c r="Z136" i="67"/>
  <c r="AR154" i="67"/>
  <c r="V9" i="67"/>
  <c r="AD22" i="67"/>
  <c r="AS22" i="67" s="1"/>
  <c r="AT22" i="67" s="1"/>
  <c r="AD125" i="67"/>
  <c r="AS125" i="67" s="1"/>
  <c r="AT125" i="67" s="1"/>
  <c r="Y154" i="67"/>
  <c r="T154" i="67"/>
  <c r="X154" i="67"/>
  <c r="AD162" i="67"/>
  <c r="AS162" i="67" s="1"/>
  <c r="AT162" i="67" s="1"/>
  <c r="AD170" i="67"/>
  <c r="AS170" i="67" s="1"/>
  <c r="AT170" i="67" s="1"/>
  <c r="AD178" i="67"/>
  <c r="AS178" i="67" s="1"/>
  <c r="AT178" i="67" s="1"/>
  <c r="AD186" i="67"/>
  <c r="AS186" i="67" s="1"/>
  <c r="AT186" i="67" s="1"/>
  <c r="AD194" i="67"/>
  <c r="AS194" i="67" s="1"/>
  <c r="AT194" i="67" s="1"/>
  <c r="AD202" i="67"/>
  <c r="AS202" i="67" s="1"/>
  <c r="AT202" i="67" s="1"/>
  <c r="AD271" i="67"/>
  <c r="AS271" i="67" s="1"/>
  <c r="AT271" i="67" s="1"/>
  <c r="S25" i="67"/>
  <c r="AD35" i="67"/>
  <c r="AS35" i="67" s="1"/>
  <c r="AT35" i="67" s="1"/>
  <c r="S9" i="67"/>
  <c r="AR9" i="67"/>
  <c r="X111" i="67"/>
  <c r="S111" i="67"/>
  <c r="U122" i="67"/>
  <c r="AC122" i="67"/>
  <c r="W256" i="67"/>
  <c r="AD258" i="67"/>
  <c r="AS258" i="67" s="1"/>
  <c r="AT258" i="67" s="1"/>
  <c r="U256" i="67"/>
  <c r="AR344" i="67"/>
  <c r="AD11" i="67"/>
  <c r="AS11" i="67" s="1"/>
  <c r="AT11" i="67" s="1"/>
  <c r="AA25" i="67"/>
  <c r="AB25" i="67"/>
  <c r="AA9" i="67"/>
  <c r="T25" i="67"/>
  <c r="Y9" i="67"/>
  <c r="AD229" i="67"/>
  <c r="AS229" i="67" s="1"/>
  <c r="AT229" i="67" s="1"/>
  <c r="AR232" i="67"/>
  <c r="V25" i="67"/>
  <c r="AC111" i="67"/>
  <c r="W136" i="67"/>
  <c r="R136" i="67"/>
  <c r="W232" i="67"/>
  <c r="W242" i="67"/>
  <c r="AD247" i="67"/>
  <c r="AS247" i="67" s="1"/>
  <c r="AT247" i="67" s="1"/>
  <c r="AD255" i="67"/>
  <c r="AS255" i="67" s="1"/>
  <c r="AT255" i="67" s="1"/>
  <c r="T256" i="67"/>
  <c r="AR25" i="67"/>
  <c r="X41" i="67"/>
  <c r="AR41" i="67"/>
  <c r="W41" i="67"/>
  <c r="AD48" i="67"/>
  <c r="AS48" i="67" s="1"/>
  <c r="AT48" i="67" s="1"/>
  <c r="AD60" i="67"/>
  <c r="AS60" i="67" s="1"/>
  <c r="AT60" i="67" s="1"/>
  <c r="AD88" i="67"/>
  <c r="AS88" i="67" s="1"/>
  <c r="AT88" i="67" s="1"/>
  <c r="AD97" i="67"/>
  <c r="AS97" i="67" s="1"/>
  <c r="AT97" i="67" s="1"/>
  <c r="AD105" i="67"/>
  <c r="AS105" i="67" s="1"/>
  <c r="AT105" i="67" s="1"/>
  <c r="X232" i="67"/>
  <c r="AD235" i="67"/>
  <c r="AS235" i="67" s="1"/>
  <c r="AT235" i="67" s="1"/>
  <c r="Y232" i="67"/>
  <c r="AD237" i="67"/>
  <c r="AS237" i="67" s="1"/>
  <c r="AT237" i="67" s="1"/>
  <c r="W359" i="67"/>
  <c r="Y41" i="67"/>
  <c r="Y136" i="67"/>
  <c r="AB136" i="67"/>
  <c r="W154" i="67"/>
  <c r="AD284" i="67"/>
  <c r="AS284" i="67" s="1"/>
  <c r="AT284" i="67" s="1"/>
  <c r="AD292" i="67"/>
  <c r="AS292" i="67" s="1"/>
  <c r="AT292" i="67" s="1"/>
  <c r="AD300" i="67"/>
  <c r="AS300" i="67" s="1"/>
  <c r="AT300" i="67" s="1"/>
  <c r="AD316" i="67"/>
  <c r="AS316" i="67" s="1"/>
  <c r="AT316" i="67" s="1"/>
  <c r="AD324" i="67"/>
  <c r="AS324" i="67" s="1"/>
  <c r="AT324" i="67" s="1"/>
  <c r="AD332" i="67"/>
  <c r="AS332" i="67" s="1"/>
  <c r="AT332" i="67" s="1"/>
  <c r="R344" i="67"/>
  <c r="AD23" i="67"/>
  <c r="AS23" i="67" s="1"/>
  <c r="AT23" i="67" s="1"/>
  <c r="AD16" i="67"/>
  <c r="AS16" i="67" s="1"/>
  <c r="AT16" i="67" s="1"/>
  <c r="AD19" i="67"/>
  <c r="AS19" i="67" s="1"/>
  <c r="AT19" i="67" s="1"/>
  <c r="AD28" i="67"/>
  <c r="AS28" i="67" s="1"/>
  <c r="AT28" i="67" s="1"/>
  <c r="AD32" i="67"/>
  <c r="AS32" i="67" s="1"/>
  <c r="AT32" i="67" s="1"/>
  <c r="AD34" i="67"/>
  <c r="AS34" i="67" s="1"/>
  <c r="AT34" i="67" s="1"/>
  <c r="AD40" i="67"/>
  <c r="AS40" i="67" s="1"/>
  <c r="AT40" i="67" s="1"/>
  <c r="AD45" i="67"/>
  <c r="AS45" i="67" s="1"/>
  <c r="AT45" i="67" s="1"/>
  <c r="AD57" i="67"/>
  <c r="AS57" i="67" s="1"/>
  <c r="AT57" i="67" s="1"/>
  <c r="AD69" i="67"/>
  <c r="AS69" i="67" s="1"/>
  <c r="AT69" i="67" s="1"/>
  <c r="AD77" i="67"/>
  <c r="AS77" i="67" s="1"/>
  <c r="AT77" i="67" s="1"/>
  <c r="AD85" i="67"/>
  <c r="AS85" i="67" s="1"/>
  <c r="AT85" i="67" s="1"/>
  <c r="AD94" i="67"/>
  <c r="AS94" i="67" s="1"/>
  <c r="AT94" i="67" s="1"/>
  <c r="AD102" i="67"/>
  <c r="AS102" i="67" s="1"/>
  <c r="AT102" i="67" s="1"/>
  <c r="AD109" i="67"/>
  <c r="AS109" i="67" s="1"/>
  <c r="AT109" i="67" s="1"/>
  <c r="Y111" i="67"/>
  <c r="X136" i="67"/>
  <c r="AD149" i="67"/>
  <c r="AS149" i="67" s="1"/>
  <c r="AT149" i="67" s="1"/>
  <c r="R154" i="67"/>
  <c r="Z154" i="67"/>
  <c r="AD156" i="67"/>
  <c r="AS156" i="67" s="1"/>
  <c r="AT156" i="67" s="1"/>
  <c r="AD159" i="67"/>
  <c r="AS159" i="67" s="1"/>
  <c r="AT159" i="67" s="1"/>
  <c r="AD164" i="67"/>
  <c r="AS164" i="67" s="1"/>
  <c r="AT164" i="67" s="1"/>
  <c r="AD167" i="67"/>
  <c r="AS167" i="67" s="1"/>
  <c r="AT167" i="67" s="1"/>
  <c r="AD172" i="67"/>
  <c r="AS172" i="67" s="1"/>
  <c r="AT172" i="67" s="1"/>
  <c r="AD175" i="67"/>
  <c r="AS175" i="67" s="1"/>
  <c r="AT175" i="67" s="1"/>
  <c r="AD183" i="67"/>
  <c r="AS183" i="67" s="1"/>
  <c r="AT183" i="67" s="1"/>
  <c r="AD191" i="67"/>
  <c r="AS191" i="67" s="1"/>
  <c r="AT191" i="67" s="1"/>
  <c r="AD199" i="67"/>
  <c r="AS199" i="67" s="1"/>
  <c r="AT199" i="67" s="1"/>
  <c r="AD207" i="67"/>
  <c r="AS207" i="67" s="1"/>
  <c r="AT207" i="67" s="1"/>
  <c r="AD214" i="67"/>
  <c r="AS214" i="67" s="1"/>
  <c r="AT214" i="67" s="1"/>
  <c r="AD217" i="67"/>
  <c r="AS217" i="67" s="1"/>
  <c r="AT217" i="67" s="1"/>
  <c r="X256" i="67"/>
  <c r="AD263" i="67"/>
  <c r="AS263" i="67" s="1"/>
  <c r="AT263" i="67" s="1"/>
  <c r="AD266" i="67"/>
  <c r="AS266" i="67" s="1"/>
  <c r="AT266" i="67" s="1"/>
  <c r="AB256" i="67"/>
  <c r="AD279" i="67"/>
  <c r="AS279" i="67" s="1"/>
  <c r="AT279" i="67" s="1"/>
  <c r="AD351" i="67"/>
  <c r="AS351" i="67" s="1"/>
  <c r="AT351" i="67" s="1"/>
  <c r="AC25" i="67"/>
  <c r="Z111" i="67"/>
  <c r="AD116" i="67"/>
  <c r="AS116" i="67" s="1"/>
  <c r="AT116" i="67" s="1"/>
  <c r="AD120" i="67"/>
  <c r="AS120" i="67" s="1"/>
  <c r="AT120" i="67" s="1"/>
  <c r="T122" i="67"/>
  <c r="AB122" i="67"/>
  <c r="S154" i="67"/>
  <c r="AA154" i="67"/>
  <c r="AD161" i="67"/>
  <c r="AS161" i="67" s="1"/>
  <c r="AT161" i="67" s="1"/>
  <c r="AD169" i="67"/>
  <c r="AS169" i="67" s="1"/>
  <c r="AT169" i="67" s="1"/>
  <c r="AD177" i="67"/>
  <c r="AS177" i="67" s="1"/>
  <c r="AT177" i="67" s="1"/>
  <c r="AD180" i="67"/>
  <c r="AS180" i="67" s="1"/>
  <c r="AT180" i="67" s="1"/>
  <c r="AD188" i="67"/>
  <c r="AS188" i="67" s="1"/>
  <c r="AT188" i="67" s="1"/>
  <c r="AD196" i="67"/>
  <c r="AS196" i="67" s="1"/>
  <c r="AT196" i="67" s="1"/>
  <c r="AD204" i="67"/>
  <c r="AS204" i="67" s="1"/>
  <c r="AT204" i="67" s="1"/>
  <c r="AD234" i="67"/>
  <c r="AS234" i="67" s="1"/>
  <c r="AT234" i="67" s="1"/>
  <c r="X242" i="67"/>
  <c r="AD253" i="67"/>
  <c r="AS253" i="67" s="1"/>
  <c r="AT253" i="67" s="1"/>
  <c r="AD260" i="67"/>
  <c r="AS260" i="67" s="1"/>
  <c r="AT260" i="67" s="1"/>
  <c r="AD342" i="67"/>
  <c r="AS342" i="67" s="1"/>
  <c r="AT342" i="67" s="1"/>
  <c r="U344" i="67"/>
  <c r="AC344" i="67"/>
  <c r="AD348" i="67"/>
  <c r="AS348" i="67" s="1"/>
  <c r="AT348" i="67" s="1"/>
  <c r="AD356" i="67"/>
  <c r="AS356" i="67" s="1"/>
  <c r="AT356" i="67" s="1"/>
  <c r="AD13" i="67"/>
  <c r="AS13" i="67" s="1"/>
  <c r="AT13" i="67" s="1"/>
  <c r="AD37" i="67"/>
  <c r="AS37" i="67" s="1"/>
  <c r="AT37" i="67" s="1"/>
  <c r="AD42" i="67"/>
  <c r="AS42" i="67" s="1"/>
  <c r="AT42" i="67" s="1"/>
  <c r="AD50" i="67"/>
  <c r="AS50" i="67" s="1"/>
  <c r="AT50" i="67" s="1"/>
  <c r="AD90" i="67"/>
  <c r="AS90" i="67" s="1"/>
  <c r="AT90" i="67" s="1"/>
  <c r="AD10" i="67"/>
  <c r="AS10" i="67" s="1"/>
  <c r="AT10" i="67" s="1"/>
  <c r="Z9" i="67"/>
  <c r="AD21" i="67"/>
  <c r="AS21" i="67" s="1"/>
  <c r="AT21" i="67" s="1"/>
  <c r="S41" i="67"/>
  <c r="AA41" i="67"/>
  <c r="AD47" i="67"/>
  <c r="AS47" i="67" s="1"/>
  <c r="AT47" i="67" s="1"/>
  <c r="AD55" i="67"/>
  <c r="AS55" i="67" s="1"/>
  <c r="AT55" i="67" s="1"/>
  <c r="AD63" i="67"/>
  <c r="AS63" i="67" s="1"/>
  <c r="AT63" i="67" s="1"/>
  <c r="AD71" i="67"/>
  <c r="AS71" i="67" s="1"/>
  <c r="AT71" i="67" s="1"/>
  <c r="AD79" i="67"/>
  <c r="AS79" i="67" s="1"/>
  <c r="AT79" i="67" s="1"/>
  <c r="AD87" i="67"/>
  <c r="AS87" i="67" s="1"/>
  <c r="AT87" i="67" s="1"/>
  <c r="AD96" i="67"/>
  <c r="AS96" i="67" s="1"/>
  <c r="AT96" i="67" s="1"/>
  <c r="AD104" i="67"/>
  <c r="AS104" i="67" s="1"/>
  <c r="AT104" i="67" s="1"/>
  <c r="AD107" i="67"/>
  <c r="AS107" i="67" s="1"/>
  <c r="AT107" i="67" s="1"/>
  <c r="AA111" i="67"/>
  <c r="AD118" i="67"/>
  <c r="AS118" i="67" s="1"/>
  <c r="AT118" i="67" s="1"/>
  <c r="V122" i="67"/>
  <c r="AR122" i="67"/>
  <c r="AB154" i="67"/>
  <c r="AD158" i="67"/>
  <c r="AS158" i="67" s="1"/>
  <c r="AT158" i="67" s="1"/>
  <c r="AC154" i="67"/>
  <c r="AD166" i="67"/>
  <c r="AS166" i="67" s="1"/>
  <c r="AT166" i="67" s="1"/>
  <c r="AD174" i="67"/>
  <c r="AS174" i="67" s="1"/>
  <c r="AT174" i="67" s="1"/>
  <c r="AD185" i="67"/>
  <c r="AS185" i="67" s="1"/>
  <c r="AT185" i="67" s="1"/>
  <c r="AD193" i="67"/>
  <c r="AS193" i="67" s="1"/>
  <c r="AT193" i="67" s="1"/>
  <c r="AD201" i="67"/>
  <c r="AS201" i="67" s="1"/>
  <c r="AT201" i="67" s="1"/>
  <c r="AD222" i="67"/>
  <c r="AS222" i="67" s="1"/>
  <c r="AT222" i="67" s="1"/>
  <c r="AD225" i="67"/>
  <c r="AS225" i="67" s="1"/>
  <c r="AT225" i="67" s="1"/>
  <c r="S232" i="67"/>
  <c r="AA232" i="67"/>
  <c r="Y242" i="67"/>
  <c r="AD246" i="67"/>
  <c r="AS246" i="67" s="1"/>
  <c r="AT246" i="67" s="1"/>
  <c r="AD254" i="67"/>
  <c r="AS254" i="67" s="1"/>
  <c r="AT254" i="67" s="1"/>
  <c r="V344" i="67"/>
  <c r="AD353" i="67"/>
  <c r="AS353" i="67" s="1"/>
  <c r="AT353" i="67" s="1"/>
  <c r="AD141" i="67"/>
  <c r="AS141" i="67" s="1"/>
  <c r="AT141" i="67" s="1"/>
  <c r="AD308" i="67"/>
  <c r="AS308" i="67" s="1"/>
  <c r="AT308" i="67" s="1"/>
  <c r="X9" i="67"/>
  <c r="U25" i="67"/>
  <c r="AD58" i="67"/>
  <c r="AS58" i="67" s="1"/>
  <c r="AT58" i="67" s="1"/>
  <c r="AD99" i="67"/>
  <c r="AS99" i="67" s="1"/>
  <c r="AT99" i="67" s="1"/>
  <c r="R111" i="67"/>
  <c r="AD15" i="67"/>
  <c r="AS15" i="67" s="1"/>
  <c r="AT15" i="67" s="1"/>
  <c r="AD18" i="67"/>
  <c r="AS18" i="67" s="1"/>
  <c r="AT18" i="67" s="1"/>
  <c r="AD27" i="67"/>
  <c r="AS27" i="67" s="1"/>
  <c r="AT27" i="67" s="1"/>
  <c r="AD31" i="67"/>
  <c r="AS31" i="67" s="1"/>
  <c r="AT31" i="67" s="1"/>
  <c r="AD39" i="67"/>
  <c r="AS39" i="67" s="1"/>
  <c r="AT39" i="67" s="1"/>
  <c r="T41" i="67"/>
  <c r="AB41" i="67"/>
  <c r="AD44" i="67"/>
  <c r="AS44" i="67" s="1"/>
  <c r="AT44" i="67" s="1"/>
  <c r="AD56" i="67"/>
  <c r="AS56" i="67" s="1"/>
  <c r="AT56" i="67" s="1"/>
  <c r="AD64" i="67"/>
  <c r="AS64" i="67" s="1"/>
  <c r="AT64" i="67" s="1"/>
  <c r="AD68" i="67"/>
  <c r="AS68" i="67" s="1"/>
  <c r="AT68" i="67" s="1"/>
  <c r="AD76" i="67"/>
  <c r="AS76" i="67" s="1"/>
  <c r="AT76" i="67" s="1"/>
  <c r="AD84" i="67"/>
  <c r="AS84" i="67" s="1"/>
  <c r="AT84" i="67" s="1"/>
  <c r="AD93" i="67"/>
  <c r="AS93" i="67" s="1"/>
  <c r="AT93" i="67" s="1"/>
  <c r="AD101" i="67"/>
  <c r="AS101" i="67" s="1"/>
  <c r="AT101" i="67" s="1"/>
  <c r="T111" i="67"/>
  <c r="AB111" i="67"/>
  <c r="AD114" i="67"/>
  <c r="AS114" i="67" s="1"/>
  <c r="AT114" i="67" s="1"/>
  <c r="AD115" i="67"/>
  <c r="AS115" i="67" s="1"/>
  <c r="AT115" i="67" s="1"/>
  <c r="W122" i="67"/>
  <c r="S122" i="67"/>
  <c r="AA122" i="67"/>
  <c r="AD137" i="67"/>
  <c r="AS137" i="67" s="1"/>
  <c r="AT137" i="67" s="1"/>
  <c r="AA136" i="67"/>
  <c r="AR136" i="67"/>
  <c r="AD145" i="67"/>
  <c r="AS145" i="67" s="1"/>
  <c r="AT145" i="67" s="1"/>
  <c r="AD163" i="67"/>
  <c r="AS163" i="67" s="1"/>
  <c r="AT163" i="67" s="1"/>
  <c r="AD171" i="67"/>
  <c r="AS171" i="67" s="1"/>
  <c r="AT171" i="67" s="1"/>
  <c r="AD179" i="67"/>
  <c r="AS179" i="67" s="1"/>
  <c r="AT179" i="67" s="1"/>
  <c r="AD182" i="67"/>
  <c r="AS182" i="67" s="1"/>
  <c r="AT182" i="67" s="1"/>
  <c r="AD190" i="67"/>
  <c r="AS190" i="67" s="1"/>
  <c r="AT190" i="67" s="1"/>
  <c r="AD198" i="67"/>
  <c r="AS198" i="67" s="1"/>
  <c r="AT198" i="67" s="1"/>
  <c r="AD206" i="67"/>
  <c r="AS206" i="67" s="1"/>
  <c r="AT206" i="67" s="1"/>
  <c r="AD213" i="67"/>
  <c r="AS213" i="67" s="1"/>
  <c r="AT213" i="67" s="1"/>
  <c r="T232" i="67"/>
  <c r="AB232" i="67"/>
  <c r="AD236" i="67"/>
  <c r="AS236" i="67" s="1"/>
  <c r="AT236" i="67" s="1"/>
  <c r="AD239" i="67"/>
  <c r="AS239" i="67" s="1"/>
  <c r="AT239" i="67" s="1"/>
  <c r="AD241" i="67"/>
  <c r="AS241" i="67" s="1"/>
  <c r="AT241" i="67" s="1"/>
  <c r="AD262" i="67"/>
  <c r="AS262" i="67" s="1"/>
  <c r="AT262" i="67" s="1"/>
  <c r="AD265" i="67"/>
  <c r="AS265" i="67" s="1"/>
  <c r="AT265" i="67" s="1"/>
  <c r="AD277" i="67"/>
  <c r="AS277" i="67" s="1"/>
  <c r="AT277" i="67" s="1"/>
  <c r="AD278" i="67"/>
  <c r="AS278" i="67" s="1"/>
  <c r="AT278" i="67" s="1"/>
  <c r="AD288" i="67"/>
  <c r="AS288" i="67" s="1"/>
  <c r="AT288" i="67" s="1"/>
  <c r="AD296" i="67"/>
  <c r="AS296" i="67" s="1"/>
  <c r="AT296" i="67" s="1"/>
  <c r="AD304" i="67"/>
  <c r="AS304" i="67" s="1"/>
  <c r="AT304" i="67" s="1"/>
  <c r="AD312" i="67"/>
  <c r="AS312" i="67" s="1"/>
  <c r="AT312" i="67" s="1"/>
  <c r="AD320" i="67"/>
  <c r="AS320" i="67" s="1"/>
  <c r="AT320" i="67" s="1"/>
  <c r="AD328" i="67"/>
  <c r="AS328" i="67" s="1"/>
  <c r="AT328" i="67" s="1"/>
  <c r="AD337" i="67"/>
  <c r="AS337" i="67" s="1"/>
  <c r="AT337" i="67" s="1"/>
  <c r="AD350" i="67"/>
  <c r="AS350" i="67" s="1"/>
  <c r="AT350" i="67" s="1"/>
  <c r="AD358" i="67"/>
  <c r="AS358" i="67" s="1"/>
  <c r="AT358" i="67" s="1"/>
  <c r="AC256" i="67"/>
  <c r="Z41" i="67"/>
  <c r="AR111" i="67"/>
  <c r="Z122" i="67"/>
  <c r="AB9" i="67"/>
  <c r="AD12" i="67"/>
  <c r="AS12" i="67" s="1"/>
  <c r="AT12" i="67" s="1"/>
  <c r="X25" i="67"/>
  <c r="AD36" i="67"/>
  <c r="AS36" i="67" s="1"/>
  <c r="AT36" i="67" s="1"/>
  <c r="U41" i="67"/>
  <c r="AC41" i="67"/>
  <c r="AD49" i="67"/>
  <c r="AS49" i="67" s="1"/>
  <c r="AT49" i="67" s="1"/>
  <c r="AD53" i="67"/>
  <c r="AS53" i="67" s="1"/>
  <c r="AT53" i="67" s="1"/>
  <c r="AD61" i="67"/>
  <c r="AS61" i="67" s="1"/>
  <c r="AT61" i="67" s="1"/>
  <c r="AD65" i="67"/>
  <c r="AS65" i="67" s="1"/>
  <c r="AT65" i="67" s="1"/>
  <c r="AD73" i="67"/>
  <c r="AS73" i="67" s="1"/>
  <c r="AT73" i="67" s="1"/>
  <c r="AD81" i="67"/>
  <c r="AS81" i="67" s="1"/>
  <c r="AT81" i="67" s="1"/>
  <c r="AD89" i="67"/>
  <c r="AS89" i="67" s="1"/>
  <c r="AT89" i="67" s="1"/>
  <c r="AD98" i="67"/>
  <c r="AS98" i="67" s="1"/>
  <c r="AT98" i="67" s="1"/>
  <c r="AD108" i="67"/>
  <c r="AS108" i="67" s="1"/>
  <c r="AT108" i="67" s="1"/>
  <c r="AD119" i="67"/>
  <c r="AS119" i="67" s="1"/>
  <c r="AT119" i="67" s="1"/>
  <c r="AD126" i="67"/>
  <c r="AS126" i="67" s="1"/>
  <c r="AT126" i="67" s="1"/>
  <c r="T136" i="67"/>
  <c r="AD153" i="67"/>
  <c r="AS153" i="67" s="1"/>
  <c r="AT153" i="67" s="1"/>
  <c r="AD187" i="67"/>
  <c r="AS187" i="67" s="1"/>
  <c r="AT187" i="67" s="1"/>
  <c r="AD195" i="67"/>
  <c r="AS195" i="67" s="1"/>
  <c r="AT195" i="67" s="1"/>
  <c r="AD203" i="67"/>
  <c r="AS203" i="67" s="1"/>
  <c r="AT203" i="67" s="1"/>
  <c r="AD230" i="67"/>
  <c r="AS230" i="67" s="1"/>
  <c r="AT230" i="67" s="1"/>
  <c r="AD252" i="67"/>
  <c r="AS252" i="67" s="1"/>
  <c r="AT252" i="67" s="1"/>
  <c r="AD259" i="67"/>
  <c r="AS259" i="67" s="1"/>
  <c r="AT259" i="67" s="1"/>
  <c r="AD272" i="67"/>
  <c r="AS272" i="67" s="1"/>
  <c r="AT272" i="67" s="1"/>
  <c r="AD341" i="67"/>
  <c r="AS341" i="67" s="1"/>
  <c r="AT341" i="67" s="1"/>
  <c r="X344" i="67"/>
  <c r="AD347" i="67"/>
  <c r="AS347" i="67" s="1"/>
  <c r="AT347" i="67" s="1"/>
  <c r="AD355" i="67"/>
  <c r="AS355" i="67" s="1"/>
  <c r="AT355" i="67" s="1"/>
  <c r="V41" i="67"/>
  <c r="AD74" i="67"/>
  <c r="AS74" i="67" s="1"/>
  <c r="AT74" i="67" s="1"/>
  <c r="AD91" i="67"/>
  <c r="AS91" i="67" s="1"/>
  <c r="AT91" i="67" s="1"/>
  <c r="AD20" i="67"/>
  <c r="AS20" i="67" s="1"/>
  <c r="AT20" i="67" s="1"/>
  <c r="AD30" i="67"/>
  <c r="AS30" i="67" s="1"/>
  <c r="AT30" i="67" s="1"/>
  <c r="Y25" i="67"/>
  <c r="AD46" i="67"/>
  <c r="AS46" i="67" s="1"/>
  <c r="AT46" i="67" s="1"/>
  <c r="AD54" i="67"/>
  <c r="AS54" i="67" s="1"/>
  <c r="AT54" i="67" s="1"/>
  <c r="AD62" i="67"/>
  <c r="AS62" i="67" s="1"/>
  <c r="AT62" i="67" s="1"/>
  <c r="AD86" i="67"/>
  <c r="AS86" i="67" s="1"/>
  <c r="AT86" i="67" s="1"/>
  <c r="AD95" i="67"/>
  <c r="AS95" i="67" s="1"/>
  <c r="AT95" i="67" s="1"/>
  <c r="AD103" i="67"/>
  <c r="AS103" i="67" s="1"/>
  <c r="AT103" i="67" s="1"/>
  <c r="AD106" i="67"/>
  <c r="AS106" i="67" s="1"/>
  <c r="AT106" i="67" s="1"/>
  <c r="AD110" i="67"/>
  <c r="AS110" i="67" s="1"/>
  <c r="AT110" i="67" s="1"/>
  <c r="V111" i="67"/>
  <c r="AD123" i="67"/>
  <c r="AS123" i="67" s="1"/>
  <c r="AT123" i="67" s="1"/>
  <c r="R122" i="67"/>
  <c r="U136" i="67"/>
  <c r="AC136" i="67"/>
  <c r="AD150" i="67"/>
  <c r="AS150" i="67" s="1"/>
  <c r="AT150" i="67" s="1"/>
  <c r="AD157" i="67"/>
  <c r="AS157" i="67" s="1"/>
  <c r="AT157" i="67" s="1"/>
  <c r="AD160" i="67"/>
  <c r="AS160" i="67" s="1"/>
  <c r="AT160" i="67" s="1"/>
  <c r="AD165" i="67"/>
  <c r="AS165" i="67" s="1"/>
  <c r="AT165" i="67" s="1"/>
  <c r="AD168" i="67"/>
  <c r="AS168" i="67" s="1"/>
  <c r="AT168" i="67" s="1"/>
  <c r="AD173" i="67"/>
  <c r="AS173" i="67" s="1"/>
  <c r="AT173" i="67" s="1"/>
  <c r="AD176" i="67"/>
  <c r="AS176" i="67" s="1"/>
  <c r="AT176" i="67" s="1"/>
  <c r="AD184" i="67"/>
  <c r="AS184" i="67" s="1"/>
  <c r="AT184" i="67" s="1"/>
  <c r="AD192" i="67"/>
  <c r="AS192" i="67" s="1"/>
  <c r="AT192" i="67" s="1"/>
  <c r="AD200" i="67"/>
  <c r="AS200" i="67" s="1"/>
  <c r="AT200" i="67" s="1"/>
  <c r="AD221" i="67"/>
  <c r="AS221" i="67" s="1"/>
  <c r="AT221" i="67" s="1"/>
  <c r="AD238" i="67"/>
  <c r="AS238" i="67" s="1"/>
  <c r="AT238" i="67" s="1"/>
  <c r="AD249" i="67"/>
  <c r="AS249" i="67" s="1"/>
  <c r="AT249" i="67" s="1"/>
  <c r="AD264" i="67"/>
  <c r="AS264" i="67" s="1"/>
  <c r="AT264" i="67" s="1"/>
  <c r="AD267" i="67"/>
  <c r="AS267" i="67" s="1"/>
  <c r="AT267" i="67" s="1"/>
  <c r="AD280" i="67"/>
  <c r="AS280" i="67" s="1"/>
  <c r="AT280" i="67" s="1"/>
  <c r="AD352" i="67"/>
  <c r="AS352" i="67" s="1"/>
  <c r="AT352" i="67" s="1"/>
  <c r="AR359" i="67"/>
  <c r="AD14" i="67"/>
  <c r="AS14" i="67" s="1"/>
  <c r="AT14" i="67" s="1"/>
  <c r="AD26" i="67"/>
  <c r="AS26" i="67" s="1"/>
  <c r="AT26" i="67" s="1"/>
  <c r="Z25" i="67"/>
  <c r="AD29" i="67"/>
  <c r="AS29" i="67" s="1"/>
  <c r="AT29" i="67" s="1"/>
  <c r="AD38" i="67"/>
  <c r="AS38" i="67" s="1"/>
  <c r="AT38" i="67" s="1"/>
  <c r="AD43" i="67"/>
  <c r="AS43" i="67" s="1"/>
  <c r="AT43" i="67" s="1"/>
  <c r="AD51" i="67"/>
  <c r="AS51" i="67" s="1"/>
  <c r="AT51" i="67" s="1"/>
  <c r="AD59" i="67"/>
  <c r="AS59" i="67" s="1"/>
  <c r="AT59" i="67" s="1"/>
  <c r="AD67" i="67"/>
  <c r="AS67" i="67" s="1"/>
  <c r="AT67" i="67" s="1"/>
  <c r="AD83" i="67"/>
  <c r="AS83" i="67" s="1"/>
  <c r="AT83" i="67" s="1"/>
  <c r="AD92" i="67"/>
  <c r="AS92" i="67" s="1"/>
  <c r="AT92" i="67" s="1"/>
  <c r="AD100" i="67"/>
  <c r="AS100" i="67" s="1"/>
  <c r="AT100" i="67" s="1"/>
  <c r="W111" i="67"/>
  <c r="AD113" i="67"/>
  <c r="AS113" i="67" s="1"/>
  <c r="AT113" i="67" s="1"/>
  <c r="AD117" i="67"/>
  <c r="AS117" i="67" s="1"/>
  <c r="AT117" i="67" s="1"/>
  <c r="AD121" i="67"/>
  <c r="AS121" i="67" s="1"/>
  <c r="AT121" i="67" s="1"/>
  <c r="AD132" i="67"/>
  <c r="AS132" i="67" s="1"/>
  <c r="AT132" i="67" s="1"/>
  <c r="V136" i="67"/>
  <c r="AD181" i="67"/>
  <c r="AS181" i="67" s="1"/>
  <c r="AT181" i="67" s="1"/>
  <c r="AD189" i="67"/>
  <c r="AS189" i="67" s="1"/>
  <c r="AT189" i="67" s="1"/>
  <c r="AD197" i="67"/>
  <c r="AS197" i="67" s="1"/>
  <c r="AT197" i="67" s="1"/>
  <c r="AD205" i="67"/>
  <c r="AS205" i="67" s="1"/>
  <c r="AT205" i="67" s="1"/>
  <c r="AD209" i="67"/>
  <c r="AS209" i="67" s="1"/>
  <c r="AT209" i="67" s="1"/>
  <c r="AD240" i="67"/>
  <c r="AS240" i="67" s="1"/>
  <c r="AT240" i="67" s="1"/>
  <c r="U242" i="67"/>
  <c r="AC242" i="67"/>
  <c r="AD261" i="67"/>
  <c r="AS261" i="67" s="1"/>
  <c r="AT261" i="67" s="1"/>
  <c r="AD273" i="67"/>
  <c r="AS273" i="67" s="1"/>
  <c r="AT273" i="67" s="1"/>
  <c r="AD274" i="67"/>
  <c r="AS274" i="67" s="1"/>
  <c r="AT274" i="67" s="1"/>
  <c r="AD276" i="67"/>
  <c r="AS276" i="67" s="1"/>
  <c r="AT276" i="67" s="1"/>
  <c r="AD287" i="67"/>
  <c r="AS287" i="67" s="1"/>
  <c r="AT287" i="67" s="1"/>
  <c r="AD295" i="67"/>
  <c r="AS295" i="67" s="1"/>
  <c r="AT295" i="67" s="1"/>
  <c r="AD303" i="67"/>
  <c r="AS303" i="67" s="1"/>
  <c r="AT303" i="67" s="1"/>
  <c r="AD311" i="67"/>
  <c r="AS311" i="67" s="1"/>
  <c r="AT311" i="67" s="1"/>
  <c r="AD319" i="67"/>
  <c r="AS319" i="67" s="1"/>
  <c r="AT319" i="67" s="1"/>
  <c r="AD327" i="67"/>
  <c r="AS327" i="67" s="1"/>
  <c r="AT327" i="67" s="1"/>
  <c r="AD343" i="67"/>
  <c r="AS343" i="67" s="1"/>
  <c r="AT343" i="67" s="1"/>
  <c r="AD349" i="67"/>
  <c r="AS349" i="67" s="1"/>
  <c r="AT349" i="67" s="1"/>
  <c r="AD357" i="67"/>
  <c r="AS357" i="67" s="1"/>
  <c r="AT357" i="67" s="1"/>
  <c r="AD52" i="67"/>
  <c r="AS52" i="67" s="1"/>
  <c r="AT52" i="67" s="1"/>
  <c r="AC359" i="67"/>
  <c r="R25" i="67"/>
  <c r="T359" i="67"/>
  <c r="U359" i="67"/>
  <c r="R9" i="67"/>
  <c r="V359" i="67"/>
  <c r="AD66" i="67"/>
  <c r="AS66" i="67" s="1"/>
  <c r="AT66" i="67" s="1"/>
  <c r="AD82" i="67"/>
  <c r="AS82" i="67" s="1"/>
  <c r="AT82" i="67" s="1"/>
  <c r="T9" i="67"/>
  <c r="X359" i="67"/>
  <c r="R41" i="67"/>
  <c r="U9" i="67"/>
  <c r="AC9" i="67"/>
  <c r="Y359" i="67"/>
  <c r="AD24" i="67"/>
  <c r="AS24" i="67" s="1"/>
  <c r="AT24" i="67" s="1"/>
  <c r="R359" i="67"/>
  <c r="AD70" i="67"/>
  <c r="AS70" i="67" s="1"/>
  <c r="AT70" i="67" s="1"/>
  <c r="AD78" i="67"/>
  <c r="AS78" i="67" s="1"/>
  <c r="AT78" i="67" s="1"/>
  <c r="Z359" i="67"/>
  <c r="W9" i="67"/>
  <c r="S359" i="67"/>
  <c r="AA359" i="67"/>
  <c r="AD75" i="67"/>
  <c r="AS75" i="67" s="1"/>
  <c r="AT75" i="67" s="1"/>
  <c r="AB359" i="67"/>
  <c r="AD72" i="67"/>
  <c r="AS72" i="67" s="1"/>
  <c r="AT72" i="67" s="1"/>
  <c r="AD80" i="67"/>
  <c r="AS80" i="67" s="1"/>
  <c r="AT80" i="67" s="1"/>
  <c r="AD124" i="67"/>
  <c r="AS124" i="67" s="1"/>
  <c r="AT124" i="67" s="1"/>
  <c r="U111" i="67"/>
  <c r="S136" i="67"/>
  <c r="AD131" i="67"/>
  <c r="AS131" i="67" s="1"/>
  <c r="AT131" i="67" s="1"/>
  <c r="AD135" i="67"/>
  <c r="AS135" i="67" s="1"/>
  <c r="AT135" i="67" s="1"/>
  <c r="AD140" i="67"/>
  <c r="AS140" i="67" s="1"/>
  <c r="AT140" i="67" s="1"/>
  <c r="AD144" i="67"/>
  <c r="AS144" i="67" s="1"/>
  <c r="AT144" i="67" s="1"/>
  <c r="X122" i="67"/>
  <c r="AD148" i="67"/>
  <c r="AS148" i="67" s="1"/>
  <c r="AT148" i="67" s="1"/>
  <c r="AD152" i="67"/>
  <c r="AS152" i="67" s="1"/>
  <c r="AT152" i="67" s="1"/>
  <c r="U154" i="67"/>
  <c r="AD112" i="67"/>
  <c r="AS112" i="67" s="1"/>
  <c r="AT112" i="67" s="1"/>
  <c r="Y122" i="67"/>
  <c r="AD130" i="67"/>
  <c r="AS130" i="67" s="1"/>
  <c r="AT130" i="67" s="1"/>
  <c r="AD134" i="67"/>
  <c r="AS134" i="67" s="1"/>
  <c r="AT134" i="67" s="1"/>
  <c r="AD139" i="67"/>
  <c r="AS139" i="67" s="1"/>
  <c r="AT139" i="67" s="1"/>
  <c r="AD143" i="67"/>
  <c r="AS143" i="67" s="1"/>
  <c r="AT143" i="67" s="1"/>
  <c r="AD147" i="67"/>
  <c r="AS147" i="67" s="1"/>
  <c r="AT147" i="67" s="1"/>
  <c r="V154" i="67"/>
  <c r="AD155" i="67"/>
  <c r="AS155" i="67" s="1"/>
  <c r="AT155" i="67" s="1"/>
  <c r="AD127" i="67"/>
  <c r="AS127" i="67" s="1"/>
  <c r="AT127" i="67" s="1"/>
  <c r="AD151" i="67"/>
  <c r="AS151" i="67" s="1"/>
  <c r="AT151" i="67" s="1"/>
  <c r="AD129" i="67"/>
  <c r="AS129" i="67" s="1"/>
  <c r="AT129" i="67" s="1"/>
  <c r="AD133" i="67"/>
  <c r="AS133" i="67" s="1"/>
  <c r="AT133" i="67" s="1"/>
  <c r="AD138" i="67"/>
  <c r="AS138" i="67" s="1"/>
  <c r="AT138" i="67" s="1"/>
  <c r="AD142" i="67"/>
  <c r="AS142" i="67" s="1"/>
  <c r="AT142" i="67" s="1"/>
  <c r="AD146" i="67"/>
  <c r="AS146" i="67" s="1"/>
  <c r="AT146" i="67" s="1"/>
  <c r="AD212" i="67"/>
  <c r="AS212" i="67" s="1"/>
  <c r="AT212" i="67" s="1"/>
  <c r="AD220" i="67"/>
  <c r="AS220" i="67" s="1"/>
  <c r="AT220" i="67" s="1"/>
  <c r="AD228" i="67"/>
  <c r="AS228" i="67" s="1"/>
  <c r="AT228" i="67" s="1"/>
  <c r="AD250" i="67"/>
  <c r="AS250" i="67" s="1"/>
  <c r="AT250" i="67" s="1"/>
  <c r="R242" i="67"/>
  <c r="R256" i="67"/>
  <c r="AD257" i="67"/>
  <c r="AS257" i="67" s="1"/>
  <c r="AT257" i="67" s="1"/>
  <c r="Z256" i="67"/>
  <c r="AD345" i="67"/>
  <c r="AS345" i="67" s="1"/>
  <c r="AT345" i="67" s="1"/>
  <c r="AD211" i="67"/>
  <c r="AS211" i="67" s="1"/>
  <c r="AT211" i="67" s="1"/>
  <c r="AD219" i="67"/>
  <c r="AS219" i="67" s="1"/>
  <c r="AT219" i="67" s="1"/>
  <c r="AD227" i="67"/>
  <c r="AS227" i="67" s="1"/>
  <c r="AT227" i="67" s="1"/>
  <c r="U232" i="67"/>
  <c r="AC232" i="67"/>
  <c r="AD244" i="67"/>
  <c r="AS244" i="67" s="1"/>
  <c r="AT244" i="67" s="1"/>
  <c r="S256" i="67"/>
  <c r="AA256" i="67"/>
  <c r="AD275" i="67"/>
  <c r="AS275" i="67" s="1"/>
  <c r="AT275" i="67" s="1"/>
  <c r="AD291" i="67"/>
  <c r="AS291" i="67" s="1"/>
  <c r="AT291" i="67" s="1"/>
  <c r="AD307" i="67"/>
  <c r="AS307" i="67" s="1"/>
  <c r="AT307" i="67" s="1"/>
  <c r="AD323" i="67"/>
  <c r="AS323" i="67" s="1"/>
  <c r="AT323" i="67" s="1"/>
  <c r="AD210" i="67"/>
  <c r="AS210" i="67" s="1"/>
  <c r="AT210" i="67" s="1"/>
  <c r="AD218" i="67"/>
  <c r="AS218" i="67" s="1"/>
  <c r="AT218" i="67" s="1"/>
  <c r="AD226" i="67"/>
  <c r="AS226" i="67" s="1"/>
  <c r="AT226" i="67" s="1"/>
  <c r="V232" i="67"/>
  <c r="AD233" i="67"/>
  <c r="AS233" i="67" s="1"/>
  <c r="AT233" i="67" s="1"/>
  <c r="V256" i="67"/>
  <c r="AD281" i="67"/>
  <c r="AS281" i="67" s="1"/>
  <c r="AT281" i="67" s="1"/>
  <c r="AD208" i="67"/>
  <c r="AS208" i="67" s="1"/>
  <c r="AT208" i="67" s="1"/>
  <c r="AD216" i="67"/>
  <c r="AS216" i="67" s="1"/>
  <c r="AT216" i="67" s="1"/>
  <c r="AD224" i="67"/>
  <c r="AS224" i="67" s="1"/>
  <c r="AT224" i="67" s="1"/>
  <c r="AD243" i="67"/>
  <c r="AS243" i="67" s="1"/>
  <c r="AT243" i="67" s="1"/>
  <c r="Z242" i="67"/>
  <c r="AD215" i="67"/>
  <c r="AS215" i="67" s="1"/>
  <c r="AT215" i="67" s="1"/>
  <c r="AD223" i="67"/>
  <c r="AS223" i="67" s="1"/>
  <c r="AT223" i="67" s="1"/>
  <c r="AD231" i="67"/>
  <c r="AS231" i="67" s="1"/>
  <c r="AT231" i="67" s="1"/>
  <c r="V242" i="67"/>
  <c r="S242" i="67"/>
  <c r="AA242" i="67"/>
  <c r="AD251" i="67"/>
  <c r="AS251" i="67" s="1"/>
  <c r="AT251" i="67" s="1"/>
  <c r="AD283" i="67"/>
  <c r="AS283" i="67" s="1"/>
  <c r="AT283" i="67" s="1"/>
  <c r="AD299" i="67"/>
  <c r="AS299" i="67" s="1"/>
  <c r="AT299" i="67" s="1"/>
  <c r="AD315" i="67"/>
  <c r="AS315" i="67" s="1"/>
  <c r="AT315" i="67" s="1"/>
  <c r="AD331" i="67"/>
  <c r="AS331" i="67" s="1"/>
  <c r="AT331" i="67" s="1"/>
  <c r="T242" i="67"/>
  <c r="AB242" i="67"/>
  <c r="AD245" i="67"/>
  <c r="AS245" i="67" s="1"/>
  <c r="AT245" i="67" s="1"/>
  <c r="AS248" i="67"/>
  <c r="AT248" i="67" s="1"/>
  <c r="AR242" i="67"/>
  <c r="AD336" i="67"/>
  <c r="AS336" i="67" s="1"/>
  <c r="AT336" i="67" s="1"/>
  <c r="AD286" i="67"/>
  <c r="AS286" i="67" s="1"/>
  <c r="AT286" i="67" s="1"/>
  <c r="AD290" i="67"/>
  <c r="AS290" i="67" s="1"/>
  <c r="AT290" i="67" s="1"/>
  <c r="AD294" i="67"/>
  <c r="AS294" i="67" s="1"/>
  <c r="AT294" i="67" s="1"/>
  <c r="AD298" i="67"/>
  <c r="AS298" i="67" s="1"/>
  <c r="AT298" i="67" s="1"/>
  <c r="AD302" i="67"/>
  <c r="AS302" i="67" s="1"/>
  <c r="AT302" i="67" s="1"/>
  <c r="AD306" i="67"/>
  <c r="AS306" i="67" s="1"/>
  <c r="AT306" i="67" s="1"/>
  <c r="AD310" i="67"/>
  <c r="AS310" i="67" s="1"/>
  <c r="AT310" i="67" s="1"/>
  <c r="AD314" i="67"/>
  <c r="AS314" i="67" s="1"/>
  <c r="AT314" i="67" s="1"/>
  <c r="AD318" i="67"/>
  <c r="AS318" i="67" s="1"/>
  <c r="AT318" i="67" s="1"/>
  <c r="AD322" i="67"/>
  <c r="AS322" i="67" s="1"/>
  <c r="AT322" i="67" s="1"/>
  <c r="AD326" i="67"/>
  <c r="AS326" i="67" s="1"/>
  <c r="AT326" i="67" s="1"/>
  <c r="AD330" i="67"/>
  <c r="AS330" i="67" s="1"/>
  <c r="AT330" i="67" s="1"/>
  <c r="AR256" i="67"/>
  <c r="AD335" i="67"/>
  <c r="AS335" i="67" s="1"/>
  <c r="AT335" i="67" s="1"/>
  <c r="AD339" i="67"/>
  <c r="AS339" i="67" s="1"/>
  <c r="AT339" i="67" s="1"/>
  <c r="AD285" i="67"/>
  <c r="AS285" i="67" s="1"/>
  <c r="AT285" i="67" s="1"/>
  <c r="AD289" i="67"/>
  <c r="AS289" i="67" s="1"/>
  <c r="AT289" i="67" s="1"/>
  <c r="AD293" i="67"/>
  <c r="AS293" i="67" s="1"/>
  <c r="AT293" i="67" s="1"/>
  <c r="AD297" i="67"/>
  <c r="AS297" i="67" s="1"/>
  <c r="AT297" i="67" s="1"/>
  <c r="AD301" i="67"/>
  <c r="AS301" i="67" s="1"/>
  <c r="AT301" i="67" s="1"/>
  <c r="AD305" i="67"/>
  <c r="AS305" i="67" s="1"/>
  <c r="AT305" i="67" s="1"/>
  <c r="AD309" i="67"/>
  <c r="AS309" i="67" s="1"/>
  <c r="AT309" i="67" s="1"/>
  <c r="AD313" i="67"/>
  <c r="AS313" i="67" s="1"/>
  <c r="AT313" i="67" s="1"/>
  <c r="AD317" i="67"/>
  <c r="AS317" i="67" s="1"/>
  <c r="AT317" i="67" s="1"/>
  <c r="AD321" i="67"/>
  <c r="AS321" i="67" s="1"/>
  <c r="AT321" i="67" s="1"/>
  <c r="AD325" i="67"/>
  <c r="AS325" i="67" s="1"/>
  <c r="AT325" i="67" s="1"/>
  <c r="AD329" i="67"/>
  <c r="AS329" i="67" s="1"/>
  <c r="AT329" i="67" s="1"/>
  <c r="AD333" i="67"/>
  <c r="AS333" i="67" s="1"/>
  <c r="AT333" i="67" s="1"/>
  <c r="Y256" i="67"/>
  <c r="AD334" i="67"/>
  <c r="AS334" i="67" s="1"/>
  <c r="AT334" i="67" s="1"/>
  <c r="AD338" i="67"/>
  <c r="AS338" i="67" s="1"/>
  <c r="AT338" i="67" s="1"/>
  <c r="AD344" i="67" l="1"/>
  <c r="AS344" i="67" s="1"/>
  <c r="AT344" i="67" s="1"/>
  <c r="AD232" i="67"/>
  <c r="AS232" i="67" s="1"/>
  <c r="AT232" i="67" s="1"/>
  <c r="AD111" i="67"/>
  <c r="AS111" i="67" s="1"/>
  <c r="AT111" i="67" s="1"/>
  <c r="AD136" i="67"/>
  <c r="AS136" i="67" s="1"/>
  <c r="AT136" i="67" s="1"/>
  <c r="AD41" i="67"/>
  <c r="AS41" i="67" s="1"/>
  <c r="AT41" i="67" s="1"/>
  <c r="AD122" i="67"/>
  <c r="AS122" i="67" s="1"/>
  <c r="AT122" i="67" s="1"/>
  <c r="AD154" i="67"/>
  <c r="AS154" i="67" s="1"/>
  <c r="AT154" i="67" s="1"/>
  <c r="AD25" i="67"/>
  <c r="AS25" i="67" s="1"/>
  <c r="AT25" i="67" s="1"/>
  <c r="AD359" i="67"/>
  <c r="AS359" i="67" s="1"/>
  <c r="AT359" i="67" s="1"/>
  <c r="AD9" i="67"/>
  <c r="AS9" i="67" s="1"/>
  <c r="AT9" i="67" s="1"/>
  <c r="AD256" i="67"/>
  <c r="AS256" i="67" s="1"/>
  <c r="AT256" i="67" s="1"/>
  <c r="AD242" i="67"/>
  <c r="AS242" i="67" s="1"/>
  <c r="AT242" i="67" s="1"/>
  <c r="G34" i="47" l="1"/>
  <c r="E102" i="52" l="1"/>
  <c r="F102" i="52" s="1"/>
  <c r="G102" i="52" s="1"/>
  <c r="E107" i="52" l="1"/>
  <c r="H102" i="52"/>
  <c r="F107" i="52" l="1"/>
  <c r="G107" i="52" s="1"/>
  <c r="I107" i="52" s="1"/>
  <c r="H107" i="52" l="1"/>
  <c r="H108" i="52"/>
  <c r="I108" i="52"/>
  <c r="V16" i="41" l="1"/>
  <c r="U16" i="41"/>
  <c r="T16" i="41"/>
  <c r="S16" i="41"/>
  <c r="R16" i="41"/>
  <c r="Q16" i="41"/>
  <c r="P16" i="41"/>
  <c r="O16" i="41"/>
  <c r="N16" i="41"/>
  <c r="M16" i="41"/>
  <c r="L16" i="41"/>
  <c r="K16" i="41"/>
  <c r="W155" i="41"/>
  <c r="W154" i="41"/>
  <c r="W152" i="41"/>
  <c r="W151" i="41"/>
  <c r="W150" i="41"/>
  <c r="W149" i="41"/>
  <c r="W147" i="41"/>
  <c r="W145" i="41"/>
  <c r="W144" i="41"/>
  <c r="W143" i="41"/>
  <c r="W142" i="41"/>
  <c r="W141" i="41"/>
  <c r="W138" i="41"/>
  <c r="W140" i="41"/>
  <c r="W136" i="41"/>
  <c r="W135" i="41"/>
  <c r="W134" i="41"/>
  <c r="W133" i="41"/>
  <c r="W132" i="41"/>
  <c r="W131" i="41"/>
  <c r="W130" i="41"/>
  <c r="W129" i="41"/>
  <c r="W125" i="41"/>
  <c r="W123" i="41"/>
  <c r="W122" i="41"/>
  <c r="W121" i="41"/>
  <c r="W120" i="41"/>
  <c r="W118" i="41"/>
  <c r="W116" i="41"/>
  <c r="W114" i="41"/>
  <c r="W113" i="41"/>
  <c r="W112" i="41"/>
  <c r="W111" i="41"/>
  <c r="W110" i="41"/>
  <c r="W109" i="41"/>
  <c r="W108" i="41"/>
  <c r="W107" i="41"/>
  <c r="W106" i="41"/>
  <c r="G23" i="48" l="1"/>
  <c r="W16" i="41"/>
  <c r="AQ55" i="41"/>
  <c r="K11" i="41"/>
  <c r="W11" i="41" s="1"/>
  <c r="AQ56" i="41"/>
  <c r="K12" i="41"/>
  <c r="W12" i="41" s="1"/>
  <c r="AQ57" i="41"/>
  <c r="K13" i="41"/>
  <c r="W13" i="41" s="1"/>
  <c r="AQ58" i="41"/>
  <c r="K14" i="41"/>
  <c r="W14" i="41" s="1"/>
  <c r="AQ51" i="41"/>
  <c r="K7" i="41"/>
  <c r="W7" i="41" s="1"/>
  <c r="AQ52" i="41"/>
  <c r="K8" i="41"/>
  <c r="W8" i="41" s="1"/>
  <c r="AR53" i="41"/>
  <c r="K9" i="41"/>
  <c r="W9" i="41" s="1"/>
  <c r="AQ54" i="41"/>
  <c r="K10" i="41"/>
  <c r="W10" i="41" s="1"/>
  <c r="AQ38" i="41"/>
  <c r="AR38" i="41"/>
  <c r="AQ118" i="41"/>
  <c r="AR118" i="41"/>
  <c r="AR109" i="41"/>
  <c r="AQ109" i="41"/>
  <c r="AR133" i="41"/>
  <c r="AQ133" i="41"/>
  <c r="AR113" i="41"/>
  <c r="AQ113" i="41"/>
  <c r="AR125" i="41"/>
  <c r="AQ125" i="41"/>
  <c r="AR136" i="41"/>
  <c r="AQ136" i="41"/>
  <c r="AQ147" i="41"/>
  <c r="AR147" i="41"/>
  <c r="AR60" i="41"/>
  <c r="AQ60" i="41"/>
  <c r="AQ132" i="41"/>
  <c r="AR132" i="41"/>
  <c r="AR154" i="41"/>
  <c r="AQ154" i="41"/>
  <c r="AQ106" i="41"/>
  <c r="AR106" i="41"/>
  <c r="AQ114" i="41"/>
  <c r="AR114" i="41"/>
  <c r="AR129" i="41"/>
  <c r="AQ129" i="41"/>
  <c r="AR140" i="41"/>
  <c r="AQ140" i="41"/>
  <c r="AR149" i="41"/>
  <c r="AQ149" i="41"/>
  <c r="AR120" i="41"/>
  <c r="AQ120" i="41"/>
  <c r="AR110" i="41"/>
  <c r="AQ110" i="41"/>
  <c r="AQ107" i="41"/>
  <c r="AR107" i="41"/>
  <c r="AR116" i="41"/>
  <c r="AQ116" i="41"/>
  <c r="AR130" i="41"/>
  <c r="AQ130" i="41"/>
  <c r="AR138" i="41"/>
  <c r="AQ138" i="41"/>
  <c r="AR150" i="41"/>
  <c r="AQ150" i="41"/>
  <c r="AR143" i="41"/>
  <c r="AQ143" i="41"/>
  <c r="AQ108" i="41"/>
  <c r="AR108" i="41"/>
  <c r="AQ131" i="41"/>
  <c r="AR131" i="41"/>
  <c r="AQ141" i="41"/>
  <c r="AR141" i="41"/>
  <c r="AQ151" i="41"/>
  <c r="AR151" i="41"/>
  <c r="AQ142" i="41"/>
  <c r="AR142" i="41"/>
  <c r="AQ111" i="41"/>
  <c r="AR111" i="41"/>
  <c r="AR122" i="41"/>
  <c r="AQ122" i="41"/>
  <c r="AR134" i="41"/>
  <c r="AQ134" i="41"/>
  <c r="AR144" i="41"/>
  <c r="AQ144" i="41"/>
  <c r="AR155" i="41"/>
  <c r="AQ155" i="41"/>
  <c r="AR152" i="41"/>
  <c r="AQ152" i="41"/>
  <c r="AR121" i="41"/>
  <c r="AQ121" i="41"/>
  <c r="AQ112" i="41"/>
  <c r="AR112" i="41"/>
  <c r="AR123" i="41"/>
  <c r="AQ123" i="41"/>
  <c r="AQ135" i="41"/>
  <c r="AR135" i="41"/>
  <c r="AQ145" i="41"/>
  <c r="AR145" i="41"/>
  <c r="AQ31" i="41"/>
  <c r="AR31" i="41"/>
  <c r="AR50" i="41"/>
  <c r="AQ50" i="41"/>
  <c r="AR32" i="41"/>
  <c r="AQ32" i="41"/>
  <c r="AQ34" i="41"/>
  <c r="AR34" i="41"/>
  <c r="W105" i="41"/>
  <c r="W128" i="41"/>
  <c r="S23" i="48" l="1"/>
  <c r="T23" i="48" s="1"/>
  <c r="AQ53" i="41"/>
  <c r="AR57" i="41"/>
  <c r="AR51" i="41"/>
  <c r="G29" i="48"/>
  <c r="AR55" i="41"/>
  <c r="AR56" i="41"/>
  <c r="AR52" i="41"/>
  <c r="AR58" i="41"/>
  <c r="AR54" i="41"/>
  <c r="W127" i="41"/>
  <c r="AQ128" i="41"/>
  <c r="AR128" i="41"/>
  <c r="AR16" i="41"/>
  <c r="AQ16" i="41"/>
  <c r="AR105" i="41"/>
  <c r="AQ105" i="41"/>
  <c r="AR94" i="41"/>
  <c r="W15" i="42"/>
  <c r="S29" i="48" l="1"/>
  <c r="T29" i="48" s="1"/>
  <c r="H40" i="48"/>
  <c r="G40" i="48"/>
  <c r="O40" i="48"/>
  <c r="I40" i="48"/>
  <c r="Q40" i="48"/>
  <c r="R40" i="48"/>
  <c r="K40" i="48"/>
  <c r="L40" i="48"/>
  <c r="P40" i="48"/>
  <c r="J40" i="48"/>
  <c r="M40" i="48"/>
  <c r="N40" i="48"/>
  <c r="K65" i="42"/>
  <c r="AR21" i="42"/>
  <c r="AQ21" i="42"/>
  <c r="AR54" i="42"/>
  <c r="AQ54" i="42"/>
  <c r="AR18" i="42"/>
  <c r="AQ18" i="42"/>
  <c r="AQ34" i="42"/>
  <c r="AR34" i="42"/>
  <c r="AR20" i="42"/>
  <c r="AQ20" i="42"/>
  <c r="AR28" i="42"/>
  <c r="AQ28" i="42"/>
  <c r="AR36" i="42"/>
  <c r="AQ36" i="42"/>
  <c r="AR45" i="42"/>
  <c r="AQ45" i="42"/>
  <c r="AR53" i="42"/>
  <c r="AQ53" i="42"/>
  <c r="AR61" i="42"/>
  <c r="AQ61" i="42"/>
  <c r="AR37" i="42"/>
  <c r="AQ37" i="42"/>
  <c r="AQ62" i="42"/>
  <c r="AR62" i="42"/>
  <c r="AQ22" i="42"/>
  <c r="AR22" i="42"/>
  <c r="AQ38" i="42"/>
  <c r="AR38" i="42"/>
  <c r="AR55" i="42"/>
  <c r="AQ55" i="42"/>
  <c r="AR31" i="42"/>
  <c r="AQ31" i="42"/>
  <c r="AR56" i="42"/>
  <c r="AQ56" i="42"/>
  <c r="AR30" i="42"/>
  <c r="AQ30" i="42"/>
  <c r="AQ47" i="42"/>
  <c r="AR47" i="42"/>
  <c r="AQ63" i="42"/>
  <c r="AR63" i="42"/>
  <c r="AR16" i="42"/>
  <c r="AQ16" i="42"/>
  <c r="AR24" i="42"/>
  <c r="AQ24" i="42"/>
  <c r="AR32" i="42"/>
  <c r="AQ32" i="42"/>
  <c r="AR40" i="42"/>
  <c r="AQ40" i="42"/>
  <c r="AR49" i="42"/>
  <c r="AQ49" i="42"/>
  <c r="AR57" i="42"/>
  <c r="AQ57" i="42"/>
  <c r="AR15" i="42"/>
  <c r="AQ15" i="42"/>
  <c r="AR23" i="42"/>
  <c r="AQ23" i="42"/>
  <c r="AR39" i="42"/>
  <c r="AQ39" i="42"/>
  <c r="AR48" i="42"/>
  <c r="AQ48" i="42"/>
  <c r="AR17" i="42"/>
  <c r="AQ17" i="42"/>
  <c r="AR33" i="42"/>
  <c r="AQ33" i="42"/>
  <c r="AR41" i="42"/>
  <c r="AQ41" i="42"/>
  <c r="AQ50" i="42"/>
  <c r="AR50" i="42"/>
  <c r="AR58" i="42"/>
  <c r="AQ58" i="42"/>
  <c r="AQ29" i="42"/>
  <c r="AR29" i="42"/>
  <c r="AQ46" i="42"/>
  <c r="AR46" i="42"/>
  <c r="AQ26" i="42"/>
  <c r="AR26" i="42"/>
  <c r="AR42" i="42"/>
  <c r="AQ42" i="42"/>
  <c r="AQ59" i="42"/>
  <c r="AR59" i="42"/>
  <c r="AR19" i="42"/>
  <c r="AQ19" i="42"/>
  <c r="AR27" i="42"/>
  <c r="AQ27" i="42"/>
  <c r="AR35" i="42"/>
  <c r="AQ35" i="42"/>
  <c r="AR44" i="42"/>
  <c r="AQ44" i="42"/>
  <c r="AR52" i="42"/>
  <c r="AQ52" i="42"/>
  <c r="AR60" i="42"/>
  <c r="AQ60" i="42"/>
  <c r="AR86" i="41"/>
  <c r="AQ86" i="41"/>
  <c r="AR87" i="41"/>
  <c r="AQ87" i="41"/>
  <c r="AQ89" i="41"/>
  <c r="AR89" i="41"/>
  <c r="AR93" i="41"/>
  <c r="AQ93" i="41"/>
  <c r="AQ94" i="41"/>
  <c r="AQ82" i="41"/>
  <c r="AR82" i="41"/>
  <c r="AQ95" i="41"/>
  <c r="AR95" i="41"/>
  <c r="AR85" i="41"/>
  <c r="AQ85" i="41"/>
  <c r="AQ98" i="41"/>
  <c r="AR98" i="41"/>
  <c r="W157" i="41"/>
  <c r="AR127" i="41"/>
  <c r="AQ127" i="41"/>
  <c r="V71" i="41"/>
  <c r="P71" i="41"/>
  <c r="Q71" i="41"/>
  <c r="R71" i="41"/>
  <c r="K71" i="41"/>
  <c r="S71" i="41"/>
  <c r="T71" i="41"/>
  <c r="O71" i="41"/>
  <c r="L65" i="42"/>
  <c r="U71" i="41"/>
  <c r="W11" i="42"/>
  <c r="W9" i="42"/>
  <c r="W72" i="41"/>
  <c r="W7" i="42"/>
  <c r="W8" i="42"/>
  <c r="W10" i="42"/>
  <c r="W12" i="42"/>
  <c r="W13" i="42"/>
  <c r="AR157" i="41" l="1"/>
  <c r="AQ157" i="41"/>
  <c r="AR8" i="41"/>
  <c r="AQ8" i="41"/>
  <c r="AQ7" i="42"/>
  <c r="AR7" i="42"/>
  <c r="AQ72" i="41"/>
  <c r="AR72" i="41"/>
  <c r="AR80" i="41"/>
  <c r="AQ80" i="41"/>
  <c r="AQ73" i="41"/>
  <c r="AR73" i="41"/>
  <c r="AR76" i="41"/>
  <c r="AQ76" i="41"/>
  <c r="AQ12" i="41"/>
  <c r="AR12" i="41"/>
  <c r="AR78" i="41"/>
  <c r="AQ78" i="41"/>
  <c r="AQ9" i="42"/>
  <c r="AR9" i="42"/>
  <c r="AQ74" i="41"/>
  <c r="AR74" i="41"/>
  <c r="AQ14" i="41"/>
  <c r="AR14" i="41"/>
  <c r="AR7" i="41"/>
  <c r="AQ7" i="41"/>
  <c r="AQ13" i="42"/>
  <c r="AR13" i="42"/>
  <c r="AR79" i="41"/>
  <c r="AQ79" i="41"/>
  <c r="AQ10" i="41"/>
  <c r="AR10" i="41"/>
  <c r="AR13" i="41"/>
  <c r="AQ13" i="41"/>
  <c r="AR10" i="42"/>
  <c r="AQ10" i="42"/>
  <c r="AQ11" i="42"/>
  <c r="AR11" i="42"/>
  <c r="AR11" i="41"/>
  <c r="AQ11" i="41"/>
  <c r="AR12" i="42"/>
  <c r="AQ12" i="42"/>
  <c r="AQ77" i="41"/>
  <c r="AR77" i="41"/>
  <c r="AR8" i="42"/>
  <c r="AQ8" i="42"/>
  <c r="AR75" i="41"/>
  <c r="AQ75" i="41"/>
  <c r="AR9" i="41"/>
  <c r="AQ9" i="41"/>
  <c r="AQ28" i="41" l="1"/>
  <c r="AQ36" i="41"/>
  <c r="AR36" i="41"/>
  <c r="AR29" i="41"/>
  <c r="AQ29" i="41"/>
  <c r="AQ30" i="41"/>
  <c r="AR30" i="41"/>
  <c r="AR33" i="41"/>
  <c r="AQ33" i="41"/>
  <c r="AQ35" i="41"/>
  <c r="AR35" i="41"/>
  <c r="AR28" i="41" l="1"/>
  <c r="G63" i="42" l="1"/>
  <c r="G62" i="42"/>
  <c r="G56" i="42"/>
  <c r="G60" i="42"/>
  <c r="G27" i="42"/>
  <c r="G54" i="42"/>
  <c r="G38" i="42"/>
  <c r="G58" i="42"/>
  <c r="G37" i="42"/>
  <c r="G35" i="42"/>
  <c r="G57" i="42"/>
  <c r="G48" i="42"/>
  <c r="G17" i="42"/>
  <c r="G31" i="42"/>
  <c r="G49" i="42"/>
  <c r="G33" i="42"/>
  <c r="G32" i="42"/>
  <c r="G55" i="42"/>
  <c r="G59" i="42"/>
  <c r="G39" i="42"/>
  <c r="G46" i="42"/>
  <c r="G41" i="42"/>
  <c r="G40" i="42"/>
  <c r="G25" i="42"/>
  <c r="G52" i="42"/>
  <c r="G26" i="42"/>
  <c r="G44" i="42"/>
  <c r="G23" i="42"/>
  <c r="G22" i="42"/>
  <c r="G34" i="42"/>
  <c r="G53" i="42"/>
  <c r="G45" i="42"/>
  <c r="G19" i="42"/>
  <c r="G18" i="42"/>
  <c r="G29" i="42"/>
  <c r="G28" i="42"/>
  <c r="G16" i="42"/>
  <c r="F183" i="37" l="1"/>
  <c r="F191" i="37" s="1"/>
  <c r="F164" i="37"/>
  <c r="F157" i="37"/>
  <c r="O135" i="38"/>
  <c r="N135" i="38"/>
  <c r="M135" i="38"/>
  <c r="F34" i="38"/>
  <c r="Q134" i="38" l="1"/>
  <c r="Q137" i="38"/>
  <c r="I134" i="38"/>
  <c r="I137" i="38"/>
  <c r="N131" i="38"/>
  <c r="H130" i="38"/>
  <c r="H135" i="38"/>
  <c r="P130" i="38"/>
  <c r="P135" i="38"/>
  <c r="I132" i="38"/>
  <c r="I135" i="38"/>
  <c r="Q132" i="38"/>
  <c r="Q135" i="38"/>
  <c r="J132" i="38"/>
  <c r="J135" i="38"/>
  <c r="R132" i="38"/>
  <c r="R135" i="38"/>
  <c r="K135" i="38"/>
  <c r="L135" i="38"/>
  <c r="G135" i="38"/>
  <c r="M133" i="38"/>
  <c r="K132" i="38"/>
  <c r="N133" i="38"/>
  <c r="J134" i="38"/>
  <c r="R134" i="38"/>
  <c r="N136" i="38"/>
  <c r="J137" i="38"/>
  <c r="R137" i="38"/>
  <c r="M136" i="38"/>
  <c r="G133" i="38"/>
  <c r="O133" i="38"/>
  <c r="K134" i="38"/>
  <c r="G136" i="38"/>
  <c r="AR86" i="40" s="1"/>
  <c r="O136" i="38"/>
  <c r="K137" i="38"/>
  <c r="H133" i="38"/>
  <c r="P133" i="38"/>
  <c r="L134" i="38"/>
  <c r="H136" i="38"/>
  <c r="P136" i="38"/>
  <c r="L137" i="38"/>
  <c r="I133" i="38"/>
  <c r="Q133" i="38"/>
  <c r="M134" i="38"/>
  <c r="I136" i="38"/>
  <c r="Q136" i="38"/>
  <c r="M137" i="38"/>
  <c r="J133" i="38"/>
  <c r="R133" i="38"/>
  <c r="N134" i="38"/>
  <c r="J136" i="38"/>
  <c r="R136" i="38"/>
  <c r="N137" i="38"/>
  <c r="I130" i="38"/>
  <c r="K133" i="38"/>
  <c r="G134" i="38"/>
  <c r="O134" i="38"/>
  <c r="K136" i="38"/>
  <c r="G137" i="38"/>
  <c r="O137" i="38"/>
  <c r="Q130" i="38"/>
  <c r="L133" i="38"/>
  <c r="H134" i="38"/>
  <c r="P134" i="38"/>
  <c r="L136" i="38"/>
  <c r="H137" i="38"/>
  <c r="P137" i="38"/>
  <c r="J130" i="38"/>
  <c r="R130" i="38"/>
  <c r="O131" i="38"/>
  <c r="L132" i="38"/>
  <c r="K130" i="38"/>
  <c r="H131" i="38"/>
  <c r="P131" i="38"/>
  <c r="M132" i="38"/>
  <c r="L130" i="38"/>
  <c r="I131" i="38"/>
  <c r="Q131" i="38"/>
  <c r="N132" i="38"/>
  <c r="M130" i="38"/>
  <c r="J131" i="38"/>
  <c r="R131" i="38"/>
  <c r="O132" i="38"/>
  <c r="N130" i="38"/>
  <c r="K131" i="38"/>
  <c r="H132" i="38"/>
  <c r="P132" i="38"/>
  <c r="O130" i="38"/>
  <c r="L131" i="38"/>
  <c r="M131" i="38"/>
  <c r="G132" i="38"/>
  <c r="G130" i="38"/>
  <c r="AR85" i="40" s="1"/>
  <c r="G131" i="38"/>
  <c r="G41" i="38" l="1"/>
  <c r="G42" i="38" l="1"/>
  <c r="G141" i="38"/>
  <c r="G139" i="38"/>
  <c r="AR88" i="40" s="1"/>
  <c r="G140" i="38"/>
  <c r="G138" i="38"/>
  <c r="R88" i="38"/>
  <c r="Q88" i="38"/>
  <c r="P88" i="38"/>
  <c r="O88" i="38"/>
  <c r="N88" i="38"/>
  <c r="M88" i="38"/>
  <c r="L88" i="38"/>
  <c r="K88" i="38"/>
  <c r="J88" i="38"/>
  <c r="I88" i="38"/>
  <c r="H88" i="38"/>
  <c r="G88" i="38"/>
  <c r="R69" i="38"/>
  <c r="Q69" i="38"/>
  <c r="P69" i="38"/>
  <c r="O69" i="38"/>
  <c r="N69" i="38"/>
  <c r="M69" i="38"/>
  <c r="M70" i="38" s="1"/>
  <c r="L69" i="38"/>
  <c r="L70" i="38" s="1"/>
  <c r="K69" i="38"/>
  <c r="J69" i="38"/>
  <c r="I69" i="38"/>
  <c r="H69" i="38"/>
  <c r="G69" i="38"/>
  <c r="G70" i="38" s="1"/>
  <c r="G20" i="38"/>
  <c r="P20" i="38"/>
  <c r="G25" i="39"/>
  <c r="AQ27" i="40" s="1"/>
  <c r="AQ31" i="40" s="1"/>
  <c r="AS31" i="40" s="1"/>
  <c r="AU31" i="40" s="1"/>
  <c r="AV31" i="40" s="1"/>
  <c r="G28" i="39"/>
  <c r="G31" i="39"/>
  <c r="F66" i="52"/>
  <c r="G66" i="52" s="1"/>
  <c r="H66" i="52" s="1"/>
  <c r="I66" i="52" s="1"/>
  <c r="F74" i="52"/>
  <c r="G74" i="52" s="1"/>
  <c r="H74" i="52" s="1"/>
  <c r="I74" i="52" s="1"/>
  <c r="AQ28" i="40" l="1"/>
  <c r="AS28" i="40" s="1"/>
  <c r="AU28" i="40" s="1"/>
  <c r="AQ29" i="40"/>
  <c r="AS29" i="40" s="1"/>
  <c r="AU29" i="40" s="1"/>
  <c r="AQ30" i="40"/>
  <c r="AS30" i="40" s="1"/>
  <c r="AU30" i="40" s="1"/>
  <c r="AS27" i="40"/>
  <c r="AU27" i="40" s="1"/>
  <c r="H70" i="38"/>
  <c r="N70" i="38"/>
  <c r="O70" i="38"/>
  <c r="P70" i="38"/>
  <c r="I70" i="38"/>
  <c r="Q70" i="38"/>
  <c r="J70" i="38"/>
  <c r="R70" i="38"/>
  <c r="K70" i="38"/>
  <c r="BE31" i="40" l="1"/>
  <c r="BG29" i="40"/>
  <c r="AY29" i="40"/>
  <c r="BD28" i="40"/>
  <c r="BI27" i="40"/>
  <c r="BA27" i="40"/>
  <c r="BF26" i="40"/>
  <c r="BD31" i="40"/>
  <c r="BF29" i="40"/>
  <c r="BC28" i="40"/>
  <c r="BH27" i="40"/>
  <c r="AZ27" i="40"/>
  <c r="BE26" i="40"/>
  <c r="BC31" i="40"/>
  <c r="BE29" i="40"/>
  <c r="BJ28" i="40"/>
  <c r="BB28" i="40"/>
  <c r="BG27" i="40"/>
  <c r="AY27" i="40"/>
  <c r="BD26" i="40"/>
  <c r="AZ31" i="40"/>
  <c r="BA29" i="40"/>
  <c r="AZ28" i="40"/>
  <c r="BB27" i="40"/>
  <c r="BA26" i="40"/>
  <c r="BH31" i="40"/>
  <c r="BJ27" i="40"/>
  <c r="BJ31" i="40"/>
  <c r="AY31" i="40"/>
  <c r="AZ29" i="40"/>
  <c r="AY28" i="40"/>
  <c r="AZ26" i="40"/>
  <c r="BH28" i="40"/>
  <c r="BI31" i="40"/>
  <c r="BJ29" i="40"/>
  <c r="BI28" i="40"/>
  <c r="BJ26" i="40"/>
  <c r="AY26" i="40"/>
  <c r="BI29" i="40"/>
  <c r="BI26" i="40"/>
  <c r="BA28" i="40"/>
  <c r="BB26" i="40"/>
  <c r="BF31" i="40"/>
  <c r="BC27" i="40"/>
  <c r="BG28" i="40"/>
  <c r="BF28" i="40"/>
  <c r="BG31" i="40"/>
  <c r="BH29" i="40"/>
  <c r="BF27" i="40"/>
  <c r="BD29" i="40"/>
  <c r="BE27" i="40"/>
  <c r="BH26" i="40"/>
  <c r="BB31" i="40"/>
  <c r="BC29" i="40"/>
  <c r="BD27" i="40"/>
  <c r="BA31" i="40"/>
  <c r="BB29" i="40"/>
  <c r="BG26" i="40"/>
  <c r="BE28" i="40"/>
  <c r="BC26" i="40"/>
  <c r="BH40" i="40"/>
  <c r="AZ40" i="40"/>
  <c r="BE39" i="40"/>
  <c r="BJ38" i="40"/>
  <c r="BB38" i="40"/>
  <c r="BG40" i="40"/>
  <c r="AY40" i="40"/>
  <c r="BD39" i="40"/>
  <c r="BI38" i="40"/>
  <c r="BA38" i="40"/>
  <c r="BF40" i="40"/>
  <c r="BC39" i="40"/>
  <c r="BH38" i="40"/>
  <c r="AZ38" i="40"/>
  <c r="BJ39" i="40"/>
  <c r="AY39" i="40"/>
  <c r="BJ40" i="40"/>
  <c r="BI39" i="40"/>
  <c r="BG39" i="40"/>
  <c r="BI40" i="40"/>
  <c r="BH39" i="40"/>
  <c r="BG38" i="40"/>
  <c r="BE40" i="40"/>
  <c r="BF38" i="40"/>
  <c r="BA40" i="40"/>
  <c r="AY38" i="40"/>
  <c r="BF39" i="40"/>
  <c r="BB39" i="40"/>
  <c r="BE38" i="40"/>
  <c r="BD38" i="40"/>
  <c r="BA39" i="40"/>
  <c r="AZ39" i="40"/>
  <c r="BD40" i="40"/>
  <c r="BC40" i="40"/>
  <c r="BB40" i="40"/>
  <c r="BC38" i="40"/>
  <c r="BI35" i="40"/>
  <c r="BA35" i="40"/>
  <c r="BF34" i="40"/>
  <c r="BJ30" i="40"/>
  <c r="BB30" i="40"/>
  <c r="BH35" i="40"/>
  <c r="AZ35" i="40"/>
  <c r="BE34" i="40"/>
  <c r="BI30" i="40"/>
  <c r="BA30" i="40"/>
  <c r="BG35" i="40"/>
  <c r="AY35" i="40"/>
  <c r="BD34" i="40"/>
  <c r="BH30" i="40"/>
  <c r="AZ30" i="40"/>
  <c r="AZ34" i="40"/>
  <c r="AY30" i="40"/>
  <c r="BH34" i="40"/>
  <c r="BJ34" i="40"/>
  <c r="AY34" i="40"/>
  <c r="BG30" i="40"/>
  <c r="BJ35" i="40"/>
  <c r="BI34" i="40"/>
  <c r="BF35" i="40"/>
  <c r="BA34" i="40"/>
  <c r="BC30" i="40"/>
  <c r="BD35" i="40"/>
  <c r="BE35" i="40"/>
  <c r="BB35" i="40"/>
  <c r="BC34" i="40"/>
  <c r="BE30" i="40"/>
  <c r="BC35" i="40"/>
  <c r="BG34" i="40"/>
  <c r="BF30" i="40"/>
  <c r="BB34" i="40"/>
  <c r="BD30" i="40"/>
  <c r="BG37" i="40"/>
  <c r="AY37" i="40"/>
  <c r="BD36" i="40"/>
  <c r="BC33" i="40"/>
  <c r="BH32" i="40"/>
  <c r="AZ32" i="40"/>
  <c r="BF37" i="40"/>
  <c r="BC36" i="40"/>
  <c r="BJ33" i="40"/>
  <c r="BB33" i="40"/>
  <c r="BG32" i="40"/>
  <c r="AY32" i="40"/>
  <c r="BE37" i="40"/>
  <c r="BJ36" i="40"/>
  <c r="BB36" i="40"/>
  <c r="BI33" i="40"/>
  <c r="BA33" i="40"/>
  <c r="BF32" i="40"/>
  <c r="AZ37" i="40"/>
  <c r="AY36" i="40"/>
  <c r="AY33" i="40"/>
  <c r="BA32" i="40"/>
  <c r="BH37" i="40"/>
  <c r="BJ37" i="40"/>
  <c r="BI36" i="40"/>
  <c r="BG36" i="40"/>
  <c r="BG33" i="40"/>
  <c r="BI37" i="40"/>
  <c r="BH36" i="40"/>
  <c r="BH33" i="40"/>
  <c r="BJ32" i="40"/>
  <c r="BI32" i="40"/>
  <c r="AZ36" i="40"/>
  <c r="BB32" i="40"/>
  <c r="BF36" i="40"/>
  <c r="BE36" i="40"/>
  <c r="BD37" i="40"/>
  <c r="BF33" i="40"/>
  <c r="BC37" i="40"/>
  <c r="BE33" i="40"/>
  <c r="BE32" i="40"/>
  <c r="BB37" i="40"/>
  <c r="BD33" i="40"/>
  <c r="BA37" i="40"/>
  <c r="AZ33" i="40"/>
  <c r="BD32" i="40"/>
  <c r="BA36" i="40"/>
  <c r="BC32" i="40"/>
  <c r="AS88" i="40" l="1"/>
  <c r="AU88" i="40" s="1"/>
  <c r="AS89" i="40"/>
  <c r="AU89" i="40" s="1"/>
  <c r="AS85" i="40"/>
  <c r="AU85" i="40" s="1"/>
  <c r="L89" i="38"/>
  <c r="J10" i="39" l="1"/>
  <c r="K20" i="38"/>
  <c r="K89" i="38" l="1"/>
  <c r="D57" i="48" l="1"/>
  <c r="D61" i="48" s="1"/>
  <c r="F57" i="48"/>
  <c r="F61" i="48" s="1"/>
  <c r="S57" i="48"/>
  <c r="S61" i="48" s="1"/>
  <c r="R57" i="48"/>
  <c r="R61" i="48" s="1"/>
  <c r="Q57" i="48"/>
  <c r="Q61" i="48" s="1"/>
  <c r="P57" i="48"/>
  <c r="P61" i="48" s="1"/>
  <c r="O57" i="48"/>
  <c r="O61" i="48" s="1"/>
  <c r="N57" i="48"/>
  <c r="N61" i="48" s="1"/>
  <c r="M57" i="48"/>
  <c r="M61" i="48" s="1"/>
  <c r="L57" i="48"/>
  <c r="L61" i="48" s="1"/>
  <c r="K57" i="48"/>
  <c r="K61" i="48" s="1"/>
  <c r="J57" i="48"/>
  <c r="J61" i="48" s="1"/>
  <c r="I57" i="48"/>
  <c r="I61" i="48" s="1"/>
  <c r="H57" i="48"/>
  <c r="H61" i="48" s="1"/>
  <c r="G57" i="48"/>
  <c r="G61" i="48" s="1"/>
  <c r="G18" i="47" l="1"/>
  <c r="L31" i="39"/>
  <c r="M31" i="39"/>
  <c r="N31" i="39"/>
  <c r="O31" i="39"/>
  <c r="P31" i="39"/>
  <c r="Q31" i="39"/>
  <c r="R31" i="39"/>
  <c r="M13" i="39"/>
  <c r="F55" i="52" l="1"/>
  <c r="M149" i="37"/>
  <c r="M147" i="37"/>
  <c r="M148" i="37"/>
  <c r="M20" i="37"/>
  <c r="M18" i="37"/>
  <c r="M16" i="37"/>
  <c r="M14" i="37"/>
  <c r="M12" i="37"/>
  <c r="M10" i="37"/>
  <c r="M8" i="37"/>
  <c r="M6" i="37"/>
  <c r="M13" i="37"/>
  <c r="M15" i="37"/>
  <c r="M19" i="37"/>
  <c r="M7" i="37"/>
  <c r="M17" i="37"/>
  <c r="M9" i="37"/>
  <c r="M11" i="37"/>
  <c r="F13" i="52"/>
  <c r="G13" i="52" s="1"/>
  <c r="H49" i="52" l="1"/>
  <c r="M150" i="37"/>
  <c r="M187" i="37" s="1"/>
  <c r="F20" i="38" l="1"/>
  <c r="H41" i="52" l="1"/>
  <c r="I48" i="39" l="1"/>
  <c r="I94" i="52"/>
  <c r="I92" i="52" s="1"/>
  <c r="J48" i="39"/>
  <c r="J94" i="52"/>
  <c r="J92" i="52" s="1"/>
  <c r="H48" i="39"/>
  <c r="H94" i="52"/>
  <c r="K48" i="39"/>
  <c r="K94" i="52"/>
  <c r="K92" i="52" s="1"/>
  <c r="L48" i="39" l="1"/>
  <c r="L92" i="52"/>
  <c r="Q48" i="39"/>
  <c r="Q94" i="52"/>
  <c r="Q92" i="52" s="1"/>
  <c r="P48" i="39"/>
  <c r="P94" i="52"/>
  <c r="P92" i="52" s="1"/>
  <c r="M48" i="39"/>
  <c r="H92" i="52"/>
  <c r="R48" i="39"/>
  <c r="R94" i="52"/>
  <c r="R92" i="52" s="1"/>
  <c r="N48" i="39"/>
  <c r="N94" i="52"/>
  <c r="N92" i="52" s="1"/>
  <c r="O48" i="39"/>
  <c r="O94" i="52"/>
  <c r="O92" i="52" s="1"/>
  <c r="S48" i="39" l="1"/>
  <c r="S94" i="52"/>
  <c r="S92" i="52" s="1"/>
  <c r="G41" i="52"/>
  <c r="I41" i="52" s="1"/>
  <c r="F40" i="52" l="1"/>
  <c r="G40" i="52" s="1"/>
  <c r="I40" i="52" s="1"/>
  <c r="F67" i="52"/>
  <c r="G67" i="52" s="1"/>
  <c r="H67" i="52" s="1"/>
  <c r="I67" i="52" s="1"/>
  <c r="H40" i="52" l="1"/>
  <c r="J67" i="52"/>
  <c r="K67" i="52" s="1"/>
  <c r="L67" i="52" s="1"/>
  <c r="M67" i="52" l="1"/>
  <c r="AR96" i="41" l="1"/>
  <c r="AQ96" i="41"/>
  <c r="N67" i="52"/>
  <c r="H13" i="52"/>
  <c r="I13" i="52"/>
  <c r="O67" i="52" l="1"/>
  <c r="P67" i="52" l="1"/>
  <c r="Q67" i="52" l="1"/>
  <c r="R20" i="38"/>
  <c r="Q20" i="38"/>
  <c r="O20" i="38"/>
  <c r="N20" i="38"/>
  <c r="M20" i="38"/>
  <c r="L20" i="38"/>
  <c r="I20" i="38"/>
  <c r="H20" i="38"/>
  <c r="J20" i="38"/>
  <c r="H55" i="52" l="1"/>
  <c r="J50" i="52"/>
  <c r="G55" i="52" l="1"/>
  <c r="I55" i="52" s="1"/>
  <c r="H89" i="38" l="1"/>
  <c r="G21" i="39" l="1"/>
  <c r="H21" i="39"/>
  <c r="I21" i="39"/>
  <c r="J21" i="39"/>
  <c r="K21" i="39"/>
  <c r="L21" i="39"/>
  <c r="M21" i="39"/>
  <c r="N21" i="39"/>
  <c r="O21" i="39"/>
  <c r="P21" i="39"/>
  <c r="Q21" i="39"/>
  <c r="R21" i="39"/>
  <c r="F21" i="39"/>
  <c r="R89" i="38"/>
  <c r="Q89" i="38"/>
  <c r="P89" i="38"/>
  <c r="O89" i="38"/>
  <c r="N89" i="38"/>
  <c r="J89" i="38"/>
  <c r="I89" i="38"/>
  <c r="F40" i="37"/>
  <c r="H10" i="39"/>
  <c r="I10" i="39"/>
  <c r="S10" i="39"/>
  <c r="F10" i="39"/>
  <c r="G10" i="39"/>
  <c r="S28" i="39"/>
  <c r="R28" i="39"/>
  <c r="Q28" i="39"/>
  <c r="P28" i="39"/>
  <c r="O28" i="39"/>
  <c r="N28" i="39"/>
  <c r="M28" i="39"/>
  <c r="L28" i="39"/>
  <c r="K28" i="39"/>
  <c r="J28" i="39"/>
  <c r="I28" i="39"/>
  <c r="H28" i="39"/>
  <c r="F21" i="37"/>
  <c r="F41" i="38"/>
  <c r="M89" i="38" l="1"/>
  <c r="G89" i="38"/>
  <c r="D56" i="52"/>
  <c r="E56" i="52" s="1"/>
  <c r="E57" i="52" s="1"/>
  <c r="E76" i="52" s="1"/>
  <c r="E42" i="52"/>
  <c r="S21" i="39"/>
  <c r="J20" i="52" l="1"/>
  <c r="F42" i="52"/>
  <c r="H42" i="52" s="1"/>
  <c r="E43" i="52"/>
  <c r="J35" i="52" s="1"/>
  <c r="G42" i="52"/>
  <c r="I42" i="52" s="1"/>
  <c r="E58" i="52"/>
  <c r="F63" i="52"/>
  <c r="G63" i="52" s="1"/>
  <c r="H63" i="52" s="1"/>
  <c r="I63" i="52" s="1"/>
  <c r="E54" i="52"/>
  <c r="F43" i="52" l="1"/>
  <c r="E72" i="52"/>
  <c r="E44" i="52"/>
  <c r="F44" i="52" s="1"/>
  <c r="K138" i="52"/>
  <c r="K137" i="52" s="1"/>
  <c r="O138" i="52"/>
  <c r="O137" i="52" s="1"/>
  <c r="P138" i="52"/>
  <c r="P137" i="52" s="1"/>
  <c r="M138" i="52"/>
  <c r="M137" i="52" s="1"/>
  <c r="I138" i="52"/>
  <c r="I137" i="52" s="1"/>
  <c r="J138" i="52"/>
  <c r="J137" i="52" s="1"/>
  <c r="Q138" i="52"/>
  <c r="Q137" i="52" s="1"/>
  <c r="N138" i="52"/>
  <c r="N137" i="52" s="1"/>
  <c r="L138" i="52"/>
  <c r="L137" i="52" s="1"/>
  <c r="G138" i="52"/>
  <c r="G137" i="52" s="1"/>
  <c r="F138" i="52"/>
  <c r="F137" i="52" s="1"/>
  <c r="H138" i="52"/>
  <c r="H137" i="52" s="1"/>
  <c r="F28" i="52"/>
  <c r="E29" i="52"/>
  <c r="E82" i="52" s="1"/>
  <c r="F56" i="52"/>
  <c r="J49" i="52"/>
  <c r="F54" i="52"/>
  <c r="G54" i="52" s="1"/>
  <c r="I54" i="52" s="1"/>
  <c r="E75" i="52"/>
  <c r="E77" i="52" s="1"/>
  <c r="F12" i="52"/>
  <c r="G12" i="52" s="1"/>
  <c r="J63" i="52"/>
  <c r="F107" i="38"/>
  <c r="H44" i="52" l="1"/>
  <c r="G44" i="52"/>
  <c r="I44" i="52" s="1"/>
  <c r="E73" i="52"/>
  <c r="F72" i="52"/>
  <c r="G72" i="52" s="1"/>
  <c r="H72" i="52" s="1"/>
  <c r="I72" i="52" s="1"/>
  <c r="J72" i="52"/>
  <c r="K72" i="52" s="1"/>
  <c r="L72" i="52" s="1"/>
  <c r="M72" i="52" s="1"/>
  <c r="N72" i="52" s="1"/>
  <c r="O72" i="52" s="1"/>
  <c r="P72" i="52" s="1"/>
  <c r="Q72" i="52" s="1"/>
  <c r="H43" i="52"/>
  <c r="G43" i="52"/>
  <c r="I43" i="52" s="1"/>
  <c r="E30" i="52"/>
  <c r="E68" i="52"/>
  <c r="J21" i="52"/>
  <c r="F29" i="52"/>
  <c r="G28" i="52"/>
  <c r="I28" i="52" s="1"/>
  <c r="H28" i="52"/>
  <c r="F57" i="52"/>
  <c r="F76" i="52"/>
  <c r="G76" i="52" s="1"/>
  <c r="H76" i="52" s="1"/>
  <c r="I76" i="52" s="1"/>
  <c r="I12" i="52"/>
  <c r="H12" i="52"/>
  <c r="J75" i="52"/>
  <c r="K75" i="52" s="1"/>
  <c r="L75" i="52" s="1"/>
  <c r="M75" i="52" s="1"/>
  <c r="N75" i="52" s="1"/>
  <c r="O75" i="52" s="1"/>
  <c r="P75" i="52" s="1"/>
  <c r="Q75" i="52" s="1"/>
  <c r="F75" i="52"/>
  <c r="G75" i="52" s="1"/>
  <c r="H75" i="52" s="1"/>
  <c r="I75" i="52" s="1"/>
  <c r="H54" i="52"/>
  <c r="K63" i="52"/>
  <c r="R48" i="38"/>
  <c r="Q48" i="38"/>
  <c r="P48" i="38"/>
  <c r="O48" i="38"/>
  <c r="N48" i="38"/>
  <c r="M48" i="38"/>
  <c r="L48" i="38"/>
  <c r="K48" i="38"/>
  <c r="J48" i="38"/>
  <c r="I48" i="38"/>
  <c r="H48" i="38"/>
  <c r="G48" i="38"/>
  <c r="E118" i="40"/>
  <c r="L63" i="52" l="1"/>
  <c r="M63" i="52" s="1"/>
  <c r="N63" i="52" s="1"/>
  <c r="O63" i="52" s="1"/>
  <c r="P63" i="52" s="1"/>
  <c r="Q63" i="52" s="1"/>
  <c r="F30" i="52"/>
  <c r="G30" i="52" s="1"/>
  <c r="I30" i="52" s="1"/>
  <c r="F68" i="52"/>
  <c r="G68" i="52" s="1"/>
  <c r="H68" i="52" s="1"/>
  <c r="I68" i="52" s="1"/>
  <c r="J68" i="52"/>
  <c r="E69" i="52"/>
  <c r="F69" i="52" s="1"/>
  <c r="G69" i="52" s="1"/>
  <c r="H69" i="52" s="1"/>
  <c r="I69" i="52" s="1"/>
  <c r="F77" i="52"/>
  <c r="G77" i="52" s="1"/>
  <c r="H77" i="52" s="1"/>
  <c r="I77" i="52" s="1"/>
  <c r="H29" i="52"/>
  <c r="G29" i="52"/>
  <c r="I29" i="52" s="1"/>
  <c r="J76" i="52"/>
  <c r="K76" i="52" s="1"/>
  <c r="L76" i="52" s="1"/>
  <c r="M76" i="52" s="1"/>
  <c r="M49" i="38"/>
  <c r="M141" i="37" s="1"/>
  <c r="L122" i="40" s="1"/>
  <c r="L124" i="40" s="1"/>
  <c r="N49" i="38"/>
  <c r="N141" i="37" s="1"/>
  <c r="M122" i="40" s="1"/>
  <c r="M124" i="40" s="1"/>
  <c r="G49" i="38"/>
  <c r="G141" i="37" s="1"/>
  <c r="F122" i="40" s="1"/>
  <c r="O49" i="38"/>
  <c r="O141" i="37" s="1"/>
  <c r="N122" i="40" s="1"/>
  <c r="N124" i="40" s="1"/>
  <c r="H49" i="38"/>
  <c r="H141" i="37" s="1"/>
  <c r="G122" i="40" s="1"/>
  <c r="P49" i="38"/>
  <c r="P141" i="37" s="1"/>
  <c r="O122" i="40" s="1"/>
  <c r="O124" i="40" s="1"/>
  <c r="I49" i="38"/>
  <c r="I141" i="37" s="1"/>
  <c r="H122" i="40" s="1"/>
  <c r="Q49" i="38"/>
  <c r="Q141" i="37" s="1"/>
  <c r="P122" i="40" s="1"/>
  <c r="P124" i="40" s="1"/>
  <c r="J49" i="38"/>
  <c r="J141" i="37" s="1"/>
  <c r="I122" i="40" s="1"/>
  <c r="R49" i="38"/>
  <c r="R141" i="37" s="1"/>
  <c r="Q122" i="40" s="1"/>
  <c r="Q124" i="40" s="1"/>
  <c r="K49" i="38"/>
  <c r="K141" i="37" s="1"/>
  <c r="J122" i="40" s="1"/>
  <c r="J124" i="40" s="1"/>
  <c r="L49" i="38"/>
  <c r="L141" i="37" s="1"/>
  <c r="K122" i="40" s="1"/>
  <c r="K124" i="40" s="1"/>
  <c r="H30" i="52" l="1"/>
  <c r="F71" i="52"/>
  <c r="G71" i="52" s="1"/>
  <c r="H71" i="52" s="1"/>
  <c r="I71" i="52" s="1"/>
  <c r="J71" i="52"/>
  <c r="F73" i="52"/>
  <c r="G73" i="52" s="1"/>
  <c r="H73" i="52" s="1"/>
  <c r="I73" i="52" s="1"/>
  <c r="K68" i="52"/>
  <c r="J69" i="52"/>
  <c r="K77" i="52"/>
  <c r="J77" i="52"/>
  <c r="L77" i="52"/>
  <c r="G124" i="40"/>
  <c r="I124" i="40"/>
  <c r="H124" i="40"/>
  <c r="F124" i="40"/>
  <c r="R122" i="40"/>
  <c r="S141" i="37"/>
  <c r="M77" i="52"/>
  <c r="N76" i="52"/>
  <c r="K71" i="52" l="1"/>
  <c r="J73" i="52"/>
  <c r="L68" i="52"/>
  <c r="K69" i="52"/>
  <c r="R124" i="40"/>
  <c r="AM122" i="40"/>
  <c r="AL122" i="40"/>
  <c r="N77" i="52"/>
  <c r="O76" i="52"/>
  <c r="S49" i="48"/>
  <c r="T49" i="48" s="1"/>
  <c r="S47" i="48"/>
  <c r="T47" i="48" s="1"/>
  <c r="S46" i="48"/>
  <c r="T46" i="48" s="1"/>
  <c r="S45" i="48"/>
  <c r="T45" i="48" s="1"/>
  <c r="S38" i="48"/>
  <c r="T38" i="48" s="1"/>
  <c r="S37" i="48"/>
  <c r="T37" i="48" s="1"/>
  <c r="S36" i="48"/>
  <c r="T36" i="48" s="1"/>
  <c r="S14" i="48"/>
  <c r="T14" i="48" s="1"/>
  <c r="J35" i="48"/>
  <c r="N35" i="48"/>
  <c r="O35" i="48"/>
  <c r="G35" i="48"/>
  <c r="H35" i="48"/>
  <c r="I35" i="48"/>
  <c r="P35" i="48"/>
  <c r="Q35" i="48"/>
  <c r="R35" i="48"/>
  <c r="L71" i="52" l="1"/>
  <c r="K73" i="52"/>
  <c r="M68" i="52"/>
  <c r="L69" i="52"/>
  <c r="AM124" i="40"/>
  <c r="AL124" i="40"/>
  <c r="O77" i="52"/>
  <c r="P76" i="52"/>
  <c r="M35" i="48"/>
  <c r="L35" i="48"/>
  <c r="K35" i="48"/>
  <c r="S9" i="48" l="1"/>
  <c r="M71" i="52"/>
  <c r="L73" i="52"/>
  <c r="M69" i="52"/>
  <c r="N68" i="52"/>
  <c r="P77" i="52"/>
  <c r="Q76" i="52"/>
  <c r="Q77" i="52" s="1"/>
  <c r="S13" i="48"/>
  <c r="T13" i="48" s="1"/>
  <c r="S35" i="48"/>
  <c r="T35" i="48" s="1"/>
  <c r="N71" i="52" l="1"/>
  <c r="M73" i="52"/>
  <c r="O68" i="52"/>
  <c r="N69" i="52"/>
  <c r="O71" i="52" l="1"/>
  <c r="N73" i="52"/>
  <c r="P68" i="52"/>
  <c r="O69" i="52"/>
  <c r="P71" i="52" l="1"/>
  <c r="O73" i="52"/>
  <c r="Q68" i="52"/>
  <c r="Q69" i="52" s="1"/>
  <c r="P69" i="52"/>
  <c r="S42" i="48"/>
  <c r="T42" i="48" s="1"/>
  <c r="Q71" i="52" l="1"/>
  <c r="Q73" i="52" s="1"/>
  <c r="P73" i="52"/>
  <c r="G39" i="48"/>
  <c r="H39" i="48" l="1"/>
  <c r="W5" i="42" l="1"/>
  <c r="AQ5" i="42" l="1"/>
  <c r="AR5" i="42"/>
  <c r="W6" i="42"/>
  <c r="S40" i="48"/>
  <c r="T40" i="48" s="1"/>
  <c r="AR6" i="42" l="1"/>
  <c r="AQ6" i="42"/>
  <c r="S41" i="39"/>
  <c r="S31" i="39"/>
  <c r="K31" i="39"/>
  <c r="J31" i="39"/>
  <c r="I31" i="39"/>
  <c r="H31" i="39"/>
  <c r="H25" i="39"/>
  <c r="I25" i="39"/>
  <c r="J25" i="39"/>
  <c r="K25" i="39"/>
  <c r="L25" i="39"/>
  <c r="M25" i="39"/>
  <c r="M38" i="39" s="1"/>
  <c r="N25" i="39"/>
  <c r="O25" i="39"/>
  <c r="P25" i="39"/>
  <c r="Q25" i="39"/>
  <c r="R25" i="39"/>
  <c r="S25" i="39"/>
  <c r="F42" i="39"/>
  <c r="E60" i="40" l="1"/>
  <c r="E22" i="40"/>
  <c r="R41" i="38"/>
  <c r="Q41" i="38"/>
  <c r="P41" i="38"/>
  <c r="O41" i="38"/>
  <c r="N41" i="38"/>
  <c r="M41" i="38"/>
  <c r="L41" i="38"/>
  <c r="K41" i="38"/>
  <c r="J41" i="38"/>
  <c r="I41" i="38"/>
  <c r="H41" i="38"/>
  <c r="L42" i="38" l="1"/>
  <c r="L140" i="38"/>
  <c r="L138" i="38"/>
  <c r="L141" i="38"/>
  <c r="L139" i="38"/>
  <c r="P42" i="38"/>
  <c r="P141" i="38"/>
  <c r="P139" i="38"/>
  <c r="P140" i="38"/>
  <c r="P138" i="38"/>
  <c r="M42" i="38"/>
  <c r="M140" i="38"/>
  <c r="M141" i="38"/>
  <c r="M139" i="38"/>
  <c r="M138" i="38"/>
  <c r="I42" i="38"/>
  <c r="I141" i="38"/>
  <c r="I140" i="38"/>
  <c r="I138" i="38"/>
  <c r="I139" i="38"/>
  <c r="Q42" i="38"/>
  <c r="Q140" i="38"/>
  <c r="Q138" i="38"/>
  <c r="Q141" i="38"/>
  <c r="Q139" i="38"/>
  <c r="K42" i="38"/>
  <c r="K140" i="38"/>
  <c r="K138" i="38"/>
  <c r="K141" i="38"/>
  <c r="K139" i="38"/>
  <c r="N42" i="38"/>
  <c r="N141" i="38"/>
  <c r="N139" i="38"/>
  <c r="N140" i="38"/>
  <c r="N138" i="38"/>
  <c r="O42" i="38"/>
  <c r="O141" i="38"/>
  <c r="O139" i="38"/>
  <c r="O140" i="38"/>
  <c r="O138" i="38"/>
  <c r="H42" i="38"/>
  <c r="H141" i="38"/>
  <c r="H139" i="38"/>
  <c r="H140" i="38"/>
  <c r="H138" i="38"/>
  <c r="J42" i="38"/>
  <c r="J140" i="38"/>
  <c r="J138" i="38"/>
  <c r="J141" i="38"/>
  <c r="J139" i="38"/>
  <c r="R42" i="38"/>
  <c r="R140" i="38"/>
  <c r="R138" i="38"/>
  <c r="R141" i="38"/>
  <c r="R139" i="38"/>
  <c r="N28" i="48"/>
  <c r="E80" i="40"/>
  <c r="F59" i="37"/>
  <c r="E14" i="52" l="1"/>
  <c r="J48" i="52"/>
  <c r="S32" i="48"/>
  <c r="T32" i="48" s="1"/>
  <c r="M28" i="48"/>
  <c r="P28" i="48"/>
  <c r="R28" i="48"/>
  <c r="O28" i="48"/>
  <c r="L28" i="48"/>
  <c r="Q28" i="48"/>
  <c r="K28" i="48"/>
  <c r="F14" i="52" l="1"/>
  <c r="H14" i="52" s="1"/>
  <c r="G14" i="52"/>
  <c r="I14" i="52" s="1"/>
  <c r="E15" i="52"/>
  <c r="H56" i="52"/>
  <c r="G56" i="52"/>
  <c r="I56" i="52" s="1"/>
  <c r="F58" i="52"/>
  <c r="F82" i="52" l="1"/>
  <c r="G10" i="47" s="1"/>
  <c r="J82" i="52"/>
  <c r="Q82" i="52"/>
  <c r="I82" i="52"/>
  <c r="M82" i="52"/>
  <c r="M85" i="52" s="1"/>
  <c r="P82" i="52"/>
  <c r="P85" i="52" s="1"/>
  <c r="H82" i="52"/>
  <c r="E6" i="47" s="1"/>
  <c r="K82" i="52"/>
  <c r="K85" i="52" s="1"/>
  <c r="O82" i="52"/>
  <c r="L82" i="52"/>
  <c r="N82" i="52"/>
  <c r="O85" i="52"/>
  <c r="N85" i="52"/>
  <c r="J85" i="52"/>
  <c r="I85" i="52"/>
  <c r="G82" i="52"/>
  <c r="L85" i="52"/>
  <c r="J7" i="52"/>
  <c r="E64" i="52"/>
  <c r="F85" i="52"/>
  <c r="G85" i="52"/>
  <c r="G88" i="52" s="1"/>
  <c r="G87" i="52" s="1"/>
  <c r="F15" i="52"/>
  <c r="G15" i="52" s="1"/>
  <c r="I15" i="52" s="1"/>
  <c r="E16" i="52"/>
  <c r="F16" i="52" s="1"/>
  <c r="H16" i="52" s="1"/>
  <c r="G58" i="52"/>
  <c r="I58" i="52" s="1"/>
  <c r="H57" i="52"/>
  <c r="G57" i="52"/>
  <c r="I57" i="52" s="1"/>
  <c r="G11" i="47" l="1"/>
  <c r="G17" i="47"/>
  <c r="G16" i="47"/>
  <c r="G12" i="47"/>
  <c r="G14" i="47"/>
  <c r="H85" i="52"/>
  <c r="H88" i="52" s="1"/>
  <c r="H87" i="52" s="1"/>
  <c r="I88" i="52"/>
  <c r="J51" i="39"/>
  <c r="J97" i="52"/>
  <c r="M97" i="52"/>
  <c r="L88" i="52"/>
  <c r="M51" i="39"/>
  <c r="J88" i="52"/>
  <c r="K51" i="39"/>
  <c r="K97" i="52"/>
  <c r="Q97" i="52"/>
  <c r="Q51" i="39"/>
  <c r="P88" i="52"/>
  <c r="O97" i="52"/>
  <c r="O51" i="39"/>
  <c r="N88" i="52"/>
  <c r="Q85" i="52"/>
  <c r="R82" i="52"/>
  <c r="N97" i="52"/>
  <c r="M88" i="52"/>
  <c r="N51" i="39"/>
  <c r="P51" i="39"/>
  <c r="P97" i="52"/>
  <c r="O88" i="52"/>
  <c r="K88" i="52"/>
  <c r="L51" i="39"/>
  <c r="L97" i="52"/>
  <c r="G97" i="52"/>
  <c r="F88" i="52"/>
  <c r="H51" i="39"/>
  <c r="H97" i="52"/>
  <c r="I97" i="52"/>
  <c r="I51" i="39"/>
  <c r="G51" i="39"/>
  <c r="F64" i="52"/>
  <c r="G64" i="52" s="1"/>
  <c r="H64" i="52" s="1"/>
  <c r="I64" i="52" s="1"/>
  <c r="H15" i="52"/>
  <c r="J64" i="52"/>
  <c r="E65" i="52"/>
  <c r="G16" i="52"/>
  <c r="I16" i="52" s="1"/>
  <c r="H58" i="52"/>
  <c r="R97" i="52" l="1"/>
  <c r="Q88" i="52"/>
  <c r="R57" i="39" s="1"/>
  <c r="R51" i="39"/>
  <c r="E85" i="52"/>
  <c r="L87" i="52"/>
  <c r="N87" i="52"/>
  <c r="R85" i="52"/>
  <c r="P87" i="52"/>
  <c r="K87" i="52"/>
  <c r="O87" i="52"/>
  <c r="M87" i="52"/>
  <c r="J87" i="52"/>
  <c r="I87" i="52"/>
  <c r="F87" i="52"/>
  <c r="M57" i="39"/>
  <c r="F65" i="52"/>
  <c r="G65" i="52" s="1"/>
  <c r="H65" i="52" s="1"/>
  <c r="I65" i="52" s="1"/>
  <c r="G57" i="39"/>
  <c r="H57" i="39"/>
  <c r="J57" i="39"/>
  <c r="I57" i="39"/>
  <c r="N57" i="39"/>
  <c r="L57" i="39"/>
  <c r="K57" i="39"/>
  <c r="O57" i="39"/>
  <c r="P57" i="39"/>
  <c r="Q57" i="39"/>
  <c r="J65" i="52"/>
  <c r="K64" i="52"/>
  <c r="K65" i="52" s="1"/>
  <c r="E88" i="52" l="1"/>
  <c r="Q87" i="52"/>
  <c r="E87" i="52" s="1"/>
  <c r="S57" i="39"/>
  <c r="S97" i="52"/>
  <c r="L64" i="52"/>
  <c r="S51" i="39"/>
  <c r="M64" i="52" l="1"/>
  <c r="L65" i="52"/>
  <c r="M65" i="52" l="1"/>
  <c r="N64" i="52"/>
  <c r="N65" i="52" l="1"/>
  <c r="O64" i="52"/>
  <c r="O65" i="52" l="1"/>
  <c r="P64" i="52"/>
  <c r="Q64" i="52" l="1"/>
  <c r="Q65" i="52" s="1"/>
  <c r="P65" i="52"/>
  <c r="S30" i="48" l="1"/>
  <c r="T30" i="48" s="1"/>
  <c r="G28" i="48" l="1"/>
  <c r="S19" i="39" l="1"/>
  <c r="R47" i="39" l="1"/>
  <c r="R46" i="39" s="1"/>
  <c r="P47" i="39"/>
  <c r="P46" i="39" s="1"/>
  <c r="N47" i="39"/>
  <c r="N46" i="39" s="1"/>
  <c r="Q47" i="39"/>
  <c r="Q46" i="39" s="1"/>
  <c r="M47" i="39"/>
  <c r="M46" i="39" s="1"/>
  <c r="O47" i="39"/>
  <c r="O46" i="39" s="1"/>
  <c r="M15" i="39"/>
  <c r="N14" i="39"/>
  <c r="M14" i="39"/>
  <c r="O15" i="39"/>
  <c r="Q15" i="39"/>
  <c r="P15" i="39"/>
  <c r="R15" i="39"/>
  <c r="R14" i="39"/>
  <c r="P13" i="39"/>
  <c r="P14" i="39"/>
  <c r="N15" i="39"/>
  <c r="N13" i="39"/>
  <c r="Q14" i="39"/>
  <c r="Q13" i="39"/>
  <c r="O14" i="39"/>
  <c r="O13" i="39"/>
  <c r="R13" i="39"/>
  <c r="M162" i="37" l="1"/>
  <c r="M163" i="37"/>
  <c r="M161" i="37"/>
  <c r="M58" i="37"/>
  <c r="M56" i="37"/>
  <c r="M54" i="37"/>
  <c r="M52" i="37"/>
  <c r="M50" i="37"/>
  <c r="M48" i="37"/>
  <c r="M46" i="37"/>
  <c r="M44" i="37"/>
  <c r="M53" i="37"/>
  <c r="M49" i="37"/>
  <c r="M55" i="37"/>
  <c r="M51" i="37"/>
  <c r="M47" i="37"/>
  <c r="M57" i="37"/>
  <c r="M45" i="37"/>
  <c r="M40" i="39"/>
  <c r="R155" i="37"/>
  <c r="R156" i="37"/>
  <c r="R154" i="37"/>
  <c r="R39" i="37"/>
  <c r="R37" i="37"/>
  <c r="R35" i="37"/>
  <c r="R33" i="37"/>
  <c r="R31" i="37"/>
  <c r="R29" i="37"/>
  <c r="R27" i="37"/>
  <c r="R25" i="37"/>
  <c r="R30" i="37"/>
  <c r="R36" i="37"/>
  <c r="R32" i="37"/>
  <c r="R28" i="37"/>
  <c r="R34" i="37"/>
  <c r="R38" i="37"/>
  <c r="R26" i="37"/>
  <c r="R39" i="39"/>
  <c r="O156" i="37"/>
  <c r="O154" i="37"/>
  <c r="O155" i="37"/>
  <c r="O38" i="37"/>
  <c r="O36" i="37"/>
  <c r="O34" i="37"/>
  <c r="O32" i="37"/>
  <c r="O30" i="37"/>
  <c r="O28" i="37"/>
  <c r="O26" i="37"/>
  <c r="O39" i="37"/>
  <c r="O35" i="37"/>
  <c r="O31" i="37"/>
  <c r="O27" i="37"/>
  <c r="O37" i="37"/>
  <c r="O33" i="37"/>
  <c r="O29" i="37"/>
  <c r="O25" i="37"/>
  <c r="O39" i="39"/>
  <c r="Q148" i="37"/>
  <c r="Q149" i="37"/>
  <c r="Q147" i="37"/>
  <c r="Q19" i="37"/>
  <c r="Q17" i="37"/>
  <c r="Q15" i="37"/>
  <c r="Q13" i="37"/>
  <c r="Q11" i="37"/>
  <c r="Q9" i="37"/>
  <c r="Q7" i="37"/>
  <c r="Q10" i="37"/>
  <c r="Q12" i="37"/>
  <c r="Q18" i="37"/>
  <c r="Q16" i="37"/>
  <c r="Q8" i="37"/>
  <c r="Q20" i="37"/>
  <c r="Q6" i="37"/>
  <c r="Q14" i="37"/>
  <c r="Q38" i="39"/>
  <c r="N147" i="37"/>
  <c r="N148" i="37"/>
  <c r="N149" i="37"/>
  <c r="N20" i="37"/>
  <c r="N18" i="37"/>
  <c r="N16" i="37"/>
  <c r="N14" i="37"/>
  <c r="N12" i="37"/>
  <c r="N10" i="37"/>
  <c r="N8" i="37"/>
  <c r="N6" i="37"/>
  <c r="N19" i="37"/>
  <c r="N13" i="37"/>
  <c r="N15" i="37"/>
  <c r="N7" i="37"/>
  <c r="N17" i="37"/>
  <c r="N9" i="37"/>
  <c r="N11" i="37"/>
  <c r="N38" i="39"/>
  <c r="R148" i="37"/>
  <c r="R149" i="37"/>
  <c r="R147" i="37"/>
  <c r="R19" i="37"/>
  <c r="R17" i="37"/>
  <c r="R15" i="37"/>
  <c r="R13" i="37"/>
  <c r="R11" i="37"/>
  <c r="R9" i="37"/>
  <c r="R7" i="37"/>
  <c r="R8" i="37"/>
  <c r="R10" i="37"/>
  <c r="R20" i="37"/>
  <c r="R16" i="37"/>
  <c r="R6" i="37"/>
  <c r="R12" i="37"/>
  <c r="R18" i="37"/>
  <c r="R14" i="37"/>
  <c r="R38" i="39"/>
  <c r="O147" i="37"/>
  <c r="O148" i="37"/>
  <c r="O149" i="37"/>
  <c r="O20" i="37"/>
  <c r="O18" i="37"/>
  <c r="O16" i="37"/>
  <c r="O14" i="37"/>
  <c r="O12" i="37"/>
  <c r="O10" i="37"/>
  <c r="O8" i="37"/>
  <c r="O6" i="37"/>
  <c r="O19" i="37"/>
  <c r="O13" i="37"/>
  <c r="O15" i="37"/>
  <c r="O9" i="37"/>
  <c r="O7" i="37"/>
  <c r="O17" i="37"/>
  <c r="O11" i="37"/>
  <c r="O38" i="39"/>
  <c r="P162" i="37"/>
  <c r="P161" i="37"/>
  <c r="P163" i="37"/>
  <c r="P57" i="37"/>
  <c r="P51" i="37"/>
  <c r="P49" i="37"/>
  <c r="P55" i="37"/>
  <c r="P53" i="37"/>
  <c r="P47" i="37"/>
  <c r="P45" i="37"/>
  <c r="P46" i="37"/>
  <c r="P56" i="37"/>
  <c r="P52" i="37"/>
  <c r="P44" i="37"/>
  <c r="P58" i="37"/>
  <c r="P50" i="37"/>
  <c r="P48" i="37"/>
  <c r="P54" i="37"/>
  <c r="P40" i="39"/>
  <c r="N163" i="37"/>
  <c r="N161" i="37"/>
  <c r="N162" i="37"/>
  <c r="N58" i="37"/>
  <c r="N56" i="37"/>
  <c r="N54" i="37"/>
  <c r="N52" i="37"/>
  <c r="N50" i="37"/>
  <c r="N48" i="37"/>
  <c r="N46" i="37"/>
  <c r="N44" i="37"/>
  <c r="N55" i="37"/>
  <c r="N51" i="37"/>
  <c r="N47" i="37"/>
  <c r="N53" i="37"/>
  <c r="N45" i="37"/>
  <c r="N57" i="37"/>
  <c r="N49" i="37"/>
  <c r="N40" i="39"/>
  <c r="M155" i="37"/>
  <c r="M156" i="37"/>
  <c r="M154" i="37"/>
  <c r="M38" i="37"/>
  <c r="M36" i="37"/>
  <c r="M34" i="37"/>
  <c r="M32" i="37"/>
  <c r="M30" i="37"/>
  <c r="M28" i="37"/>
  <c r="M26" i="37"/>
  <c r="M31" i="37"/>
  <c r="M39" i="37"/>
  <c r="M77" i="37" s="1"/>
  <c r="M35" i="37"/>
  <c r="M27" i="37"/>
  <c r="M37" i="37"/>
  <c r="M33" i="37"/>
  <c r="M29" i="37"/>
  <c r="M25" i="37"/>
  <c r="M39" i="39"/>
  <c r="P148" i="37"/>
  <c r="P149" i="37"/>
  <c r="P147" i="37"/>
  <c r="P19" i="37"/>
  <c r="P17" i="37"/>
  <c r="P15" i="37"/>
  <c r="P14" i="37"/>
  <c r="P6" i="37"/>
  <c r="P7" i="37"/>
  <c r="P16" i="37"/>
  <c r="P13" i="37"/>
  <c r="P10" i="37"/>
  <c r="P12" i="37"/>
  <c r="P20" i="37"/>
  <c r="P9" i="37"/>
  <c r="P11" i="37"/>
  <c r="P8" i="37"/>
  <c r="P18" i="37"/>
  <c r="P38" i="39"/>
  <c r="R163" i="37"/>
  <c r="R161" i="37"/>
  <c r="R162" i="37"/>
  <c r="R57" i="37"/>
  <c r="R55" i="37"/>
  <c r="R53" i="37"/>
  <c r="R51" i="37"/>
  <c r="R49" i="37"/>
  <c r="R47" i="37"/>
  <c r="R45" i="37"/>
  <c r="R56" i="37"/>
  <c r="R52" i="37"/>
  <c r="R48" i="37"/>
  <c r="R44" i="37"/>
  <c r="R58" i="37"/>
  <c r="R50" i="37"/>
  <c r="R54" i="37"/>
  <c r="R46" i="37"/>
  <c r="R40" i="39"/>
  <c r="Q156" i="37"/>
  <c r="Q155" i="37"/>
  <c r="Q154" i="37"/>
  <c r="Q39" i="37"/>
  <c r="Q37" i="37"/>
  <c r="Q35" i="37"/>
  <c r="Q33" i="37"/>
  <c r="Q31" i="37"/>
  <c r="Q29" i="37"/>
  <c r="Q27" i="37"/>
  <c r="Q25" i="37"/>
  <c r="Q28" i="37"/>
  <c r="Q38" i="37"/>
  <c r="Q34" i="37"/>
  <c r="Q30" i="37"/>
  <c r="Q26" i="37"/>
  <c r="Q36" i="37"/>
  <c r="Q32" i="37"/>
  <c r="Q39" i="39"/>
  <c r="Q162" i="37"/>
  <c r="Q163" i="37"/>
  <c r="Q161" i="37"/>
  <c r="Q57" i="37"/>
  <c r="Q55" i="37"/>
  <c r="Q53" i="37"/>
  <c r="Q51" i="37"/>
  <c r="Q49" i="37"/>
  <c r="Q47" i="37"/>
  <c r="Q45" i="37"/>
  <c r="Q58" i="37"/>
  <c r="Q46" i="37"/>
  <c r="Q56" i="37"/>
  <c r="Q52" i="37"/>
  <c r="Q48" i="37"/>
  <c r="Q44" i="37"/>
  <c r="Q54" i="37"/>
  <c r="Q50" i="37"/>
  <c r="Q40" i="39"/>
  <c r="O162" i="37"/>
  <c r="O161" i="37"/>
  <c r="O163" i="37"/>
  <c r="O58" i="37"/>
  <c r="O56" i="37"/>
  <c r="O54" i="37"/>
  <c r="O52" i="37"/>
  <c r="O50" i="37"/>
  <c r="O48" i="37"/>
  <c r="O46" i="37"/>
  <c r="O44" i="37"/>
  <c r="O55" i="37"/>
  <c r="O51" i="37"/>
  <c r="O47" i="37"/>
  <c r="O45" i="37"/>
  <c r="O57" i="37"/>
  <c r="O53" i="37"/>
  <c r="O49" i="37"/>
  <c r="O40" i="39"/>
  <c r="P156" i="37"/>
  <c r="P154" i="37"/>
  <c r="P155" i="37"/>
  <c r="P35" i="37"/>
  <c r="P33" i="37"/>
  <c r="P31" i="37"/>
  <c r="P39" i="37"/>
  <c r="P37" i="37"/>
  <c r="P29" i="37"/>
  <c r="P27" i="37"/>
  <c r="P25" i="37"/>
  <c r="P28" i="37"/>
  <c r="P38" i="37"/>
  <c r="P32" i="37"/>
  <c r="P36" i="37"/>
  <c r="P34" i="37"/>
  <c r="P30" i="37"/>
  <c r="P26" i="37"/>
  <c r="P39" i="39"/>
  <c r="N155" i="37"/>
  <c r="N156" i="37"/>
  <c r="N154" i="37"/>
  <c r="N38" i="37"/>
  <c r="N36" i="37"/>
  <c r="N34" i="37"/>
  <c r="N32" i="37"/>
  <c r="N30" i="37"/>
  <c r="N28" i="37"/>
  <c r="N26" i="37"/>
  <c r="N39" i="37"/>
  <c r="N35" i="37"/>
  <c r="N31" i="37"/>
  <c r="N27" i="37"/>
  <c r="N37" i="37"/>
  <c r="N25" i="37"/>
  <c r="N33" i="37"/>
  <c r="N29" i="37"/>
  <c r="N39" i="39"/>
  <c r="BE21" i="40" l="1"/>
  <c r="BE59" i="40" s="1"/>
  <c r="R157" i="37"/>
  <c r="R188" i="37" s="1"/>
  <c r="M73" i="37"/>
  <c r="M74" i="37"/>
  <c r="M64" i="37"/>
  <c r="M157" i="37"/>
  <c r="M188" i="37" s="1"/>
  <c r="O72" i="37"/>
  <c r="R75" i="37"/>
  <c r="R66" i="37"/>
  <c r="N77" i="37"/>
  <c r="Q65" i="37"/>
  <c r="Q70" i="37"/>
  <c r="Q157" i="37"/>
  <c r="Q188" i="37" s="1"/>
  <c r="Q72" i="37"/>
  <c r="O76" i="37"/>
  <c r="Q74" i="37"/>
  <c r="M75" i="37"/>
  <c r="R65" i="37"/>
  <c r="P70" i="37"/>
  <c r="M65" i="37"/>
  <c r="M72" i="37"/>
  <c r="O66" i="37"/>
  <c r="R71" i="37"/>
  <c r="R64" i="37"/>
  <c r="N70" i="37"/>
  <c r="N75" i="37"/>
  <c r="Q77" i="37"/>
  <c r="Q68" i="37"/>
  <c r="O71" i="37"/>
  <c r="P75" i="37"/>
  <c r="O73" i="37"/>
  <c r="O157" i="37"/>
  <c r="O188" i="37" s="1"/>
  <c r="P65" i="37"/>
  <c r="M116" i="37"/>
  <c r="M96" i="37" s="1"/>
  <c r="L21" i="40" s="1"/>
  <c r="O75" i="37"/>
  <c r="R68" i="37"/>
  <c r="P68" i="37"/>
  <c r="O77" i="37"/>
  <c r="R70" i="37"/>
  <c r="N68" i="37"/>
  <c r="N65" i="37"/>
  <c r="Q75" i="37"/>
  <c r="P66" i="37"/>
  <c r="P71" i="37"/>
  <c r="R73" i="37"/>
  <c r="R72" i="37"/>
  <c r="N66" i="37"/>
  <c r="N67" i="37"/>
  <c r="Q69" i="37"/>
  <c r="Q76" i="37"/>
  <c r="P77" i="37"/>
  <c r="P72" i="37"/>
  <c r="M67" i="37"/>
  <c r="M66" i="37"/>
  <c r="O68" i="37"/>
  <c r="O65" i="37"/>
  <c r="R77" i="37"/>
  <c r="R74" i="37"/>
  <c r="N74" i="37"/>
  <c r="N69" i="37"/>
  <c r="Q67" i="37"/>
  <c r="Q150" i="37"/>
  <c r="Q187" i="37" s="1"/>
  <c r="P69" i="37"/>
  <c r="P74" i="37"/>
  <c r="M71" i="37"/>
  <c r="M68" i="37"/>
  <c r="O74" i="37"/>
  <c r="O67" i="37"/>
  <c r="R67" i="37"/>
  <c r="R76" i="37"/>
  <c r="N64" i="37"/>
  <c r="N71" i="37"/>
  <c r="Q71" i="37"/>
  <c r="Q64" i="37"/>
  <c r="M164" i="37"/>
  <c r="M189" i="37" s="1"/>
  <c r="P73" i="37"/>
  <c r="N76" i="37"/>
  <c r="P64" i="37"/>
  <c r="M76" i="37"/>
  <c r="O70" i="37"/>
  <c r="R69" i="37"/>
  <c r="Q73" i="37"/>
  <c r="M69" i="37"/>
  <c r="P67" i="37"/>
  <c r="P76" i="37"/>
  <c r="M70" i="37"/>
  <c r="N164" i="37"/>
  <c r="N189" i="37" s="1"/>
  <c r="O64" i="37"/>
  <c r="O69" i="37"/>
  <c r="N72" i="37"/>
  <c r="N73" i="37"/>
  <c r="Q66" i="37"/>
  <c r="N150" i="37"/>
  <c r="N187" i="37" s="1"/>
  <c r="O164" i="37"/>
  <c r="O189" i="37" s="1"/>
  <c r="N157" i="37"/>
  <c r="N188" i="37" s="1"/>
  <c r="R164" i="37"/>
  <c r="R189" i="37" s="1"/>
  <c r="O150" i="37"/>
  <c r="O187" i="37" s="1"/>
  <c r="P157" i="37"/>
  <c r="P188" i="37" s="1"/>
  <c r="Q164" i="37"/>
  <c r="Q189" i="37" s="1"/>
  <c r="R150" i="37"/>
  <c r="R187" i="37" s="1"/>
  <c r="P164" i="37"/>
  <c r="P189" i="37" s="1"/>
  <c r="P150" i="37"/>
  <c r="P187" i="37" s="1"/>
  <c r="R42" i="39"/>
  <c r="O40" i="37"/>
  <c r="R40" i="37"/>
  <c r="P40" i="37"/>
  <c r="P42" i="39"/>
  <c r="P21" i="37"/>
  <c r="Q21" i="37"/>
  <c r="M40" i="37"/>
  <c r="Q40" i="37"/>
  <c r="M21" i="37"/>
  <c r="Q42" i="39"/>
  <c r="N42" i="39"/>
  <c r="M42" i="39"/>
  <c r="N40" i="37"/>
  <c r="N21" i="37"/>
  <c r="R21" i="37"/>
  <c r="O21" i="37"/>
  <c r="O42" i="39"/>
  <c r="BG10" i="40" l="1"/>
  <c r="BG48" i="40" s="1"/>
  <c r="BE20" i="40"/>
  <c r="BE58" i="40" s="1"/>
  <c r="BG12" i="40"/>
  <c r="BG50" i="40" s="1"/>
  <c r="BG17" i="40"/>
  <c r="BG55" i="40" s="1"/>
  <c r="BJ15" i="40"/>
  <c r="BJ53" i="40" s="1"/>
  <c r="BG20" i="40"/>
  <c r="BG58" i="40" s="1"/>
  <c r="BH17" i="40"/>
  <c r="BH55" i="40" s="1"/>
  <c r="BH15" i="40"/>
  <c r="BH53" i="40" s="1"/>
  <c r="BJ12" i="40"/>
  <c r="BJ50" i="40" s="1"/>
  <c r="BI12" i="40"/>
  <c r="BI50" i="40" s="1"/>
  <c r="BF17" i="40"/>
  <c r="BF55" i="40" s="1"/>
  <c r="BG18" i="40"/>
  <c r="BG56" i="40" s="1"/>
  <c r="BH21" i="40"/>
  <c r="BH59" i="40" s="1"/>
  <c r="BH10" i="40"/>
  <c r="BH48" i="40" s="1"/>
  <c r="BE17" i="40"/>
  <c r="BE55" i="40" s="1"/>
  <c r="BJ20" i="40"/>
  <c r="BJ58" i="40" s="1"/>
  <c r="BG21" i="40"/>
  <c r="BG59" i="40" s="1"/>
  <c r="BI17" i="40"/>
  <c r="BI55" i="40" s="1"/>
  <c r="BJ18" i="40"/>
  <c r="BJ56" i="40" s="1"/>
  <c r="BI19" i="40"/>
  <c r="BI57" i="40" s="1"/>
  <c r="BI15" i="40"/>
  <c r="BI53" i="40" s="1"/>
  <c r="BH18" i="40"/>
  <c r="BH56" i="40" s="1"/>
  <c r="BJ19" i="40"/>
  <c r="BJ57" i="40" s="1"/>
  <c r="BJ14" i="40"/>
  <c r="BJ52" i="40" s="1"/>
  <c r="BI14" i="40"/>
  <c r="BI52" i="40" s="1"/>
  <c r="BJ13" i="40"/>
  <c r="BJ51" i="40" s="1"/>
  <c r="BG13" i="40"/>
  <c r="BG51" i="40" s="1"/>
  <c r="BJ16" i="40"/>
  <c r="BJ54" i="40" s="1"/>
  <c r="BH16" i="40"/>
  <c r="BH54" i="40" s="1"/>
  <c r="BH11" i="40"/>
  <c r="BH49" i="40" s="1"/>
  <c r="BJ11" i="40"/>
  <c r="BJ49" i="40" s="1"/>
  <c r="BH8" i="40"/>
  <c r="BH46" i="40" s="1"/>
  <c r="O115" i="37"/>
  <c r="O95" i="37" s="1"/>
  <c r="M112" i="37"/>
  <c r="M92" i="37" s="1"/>
  <c r="L17" i="40" s="1"/>
  <c r="P17" i="48"/>
  <c r="Q17" i="48"/>
  <c r="N17" i="48"/>
  <c r="O17" i="48"/>
  <c r="R17" i="48"/>
  <c r="M17" i="48"/>
  <c r="N107" i="37"/>
  <c r="N87" i="37" s="1"/>
  <c r="M12" i="40" s="1"/>
  <c r="M50" i="40" s="1"/>
  <c r="BF12" i="40"/>
  <c r="BF50" i="40" s="1"/>
  <c r="N109" i="37"/>
  <c r="N89" i="37" s="1"/>
  <c r="M14" i="40" s="1"/>
  <c r="BF14" i="40"/>
  <c r="BF52" i="40" s="1"/>
  <c r="N103" i="37"/>
  <c r="N83" i="37" s="1"/>
  <c r="BF8" i="40"/>
  <c r="BF46" i="40" s="1"/>
  <c r="N105" i="37"/>
  <c r="N85" i="37" s="1"/>
  <c r="M10" i="40" s="1"/>
  <c r="M48" i="40" s="1"/>
  <c r="BF10" i="40"/>
  <c r="BF48" i="40" s="1"/>
  <c r="R103" i="37"/>
  <c r="R83" i="37" s="1"/>
  <c r="BJ8" i="40"/>
  <c r="BJ46" i="40" s="1"/>
  <c r="M105" i="37"/>
  <c r="M85" i="37" s="1"/>
  <c r="BE10" i="40"/>
  <c r="BE48" i="40" s="1"/>
  <c r="O111" i="37"/>
  <c r="O91" i="37" s="1"/>
  <c r="N16" i="40" s="1"/>
  <c r="BG16" i="40"/>
  <c r="BG54" i="40" s="1"/>
  <c r="O103" i="37"/>
  <c r="O83" i="37" s="1"/>
  <c r="BG8" i="40"/>
  <c r="BG46" i="40" s="1"/>
  <c r="O104" i="37"/>
  <c r="O84" i="37" s="1"/>
  <c r="BG9" i="40"/>
  <c r="BG47" i="40" s="1"/>
  <c r="R105" i="37"/>
  <c r="R85" i="37" s="1"/>
  <c r="BJ10" i="40"/>
  <c r="BJ48" i="40" s="1"/>
  <c r="Q113" i="37"/>
  <c r="Q179" i="37" s="1"/>
  <c r="BI18" i="40"/>
  <c r="BI56" i="40" s="1"/>
  <c r="M109" i="37"/>
  <c r="M89" i="37" s="1"/>
  <c r="BE14" i="40"/>
  <c r="BE52" i="40" s="1"/>
  <c r="P115" i="37"/>
  <c r="P95" i="37" s="1"/>
  <c r="O20" i="40" s="1"/>
  <c r="BH20" i="40"/>
  <c r="BH58" i="40" s="1"/>
  <c r="N115" i="37"/>
  <c r="N95" i="37" s="1"/>
  <c r="BF20" i="40"/>
  <c r="BF58" i="40" s="1"/>
  <c r="Q106" i="37"/>
  <c r="Q125" i="37" s="1"/>
  <c r="P69" i="40" s="1"/>
  <c r="P107" i="40" s="1"/>
  <c r="BI11" i="40"/>
  <c r="BI49" i="40" s="1"/>
  <c r="M106" i="37"/>
  <c r="BE11" i="40"/>
  <c r="BE49" i="40" s="1"/>
  <c r="R112" i="37"/>
  <c r="R178" i="37" s="1"/>
  <c r="BJ17" i="40"/>
  <c r="BJ55" i="40" s="1"/>
  <c r="P107" i="37"/>
  <c r="P87" i="37" s="1"/>
  <c r="BH12" i="40"/>
  <c r="BH50" i="40" s="1"/>
  <c r="P114" i="37"/>
  <c r="P94" i="37" s="1"/>
  <c r="BH19" i="40"/>
  <c r="BH57" i="40" s="1"/>
  <c r="Q111" i="37"/>
  <c r="Q91" i="37" s="1"/>
  <c r="P16" i="40" s="1"/>
  <c r="BI16" i="40"/>
  <c r="BI54" i="40" s="1"/>
  <c r="P108" i="37"/>
  <c r="P88" i="37" s="1"/>
  <c r="BH13" i="40"/>
  <c r="BH51" i="40" s="1"/>
  <c r="Q105" i="37"/>
  <c r="Q85" i="37" s="1"/>
  <c r="BI10" i="40"/>
  <c r="BI48" i="40" s="1"/>
  <c r="O106" i="37"/>
  <c r="BG11" i="40"/>
  <c r="BG49" i="40" s="1"/>
  <c r="N108" i="37"/>
  <c r="N88" i="37" s="1"/>
  <c r="M13" i="40" s="1"/>
  <c r="M51" i="40" s="1"/>
  <c r="BF13" i="40"/>
  <c r="BF51" i="40" s="1"/>
  <c r="O110" i="37"/>
  <c r="O90" i="37" s="1"/>
  <c r="BG15" i="40"/>
  <c r="BG53" i="40" s="1"/>
  <c r="M111" i="37"/>
  <c r="M91" i="37" s="1"/>
  <c r="L16" i="40" s="1"/>
  <c r="BE16" i="40"/>
  <c r="BE54" i="40" s="1"/>
  <c r="M103" i="37"/>
  <c r="M83" i="37" s="1"/>
  <c r="L8" i="40" s="1"/>
  <c r="L46" i="40" s="1"/>
  <c r="BE8" i="40"/>
  <c r="BE46" i="40" s="1"/>
  <c r="N110" i="37"/>
  <c r="N90" i="37" s="1"/>
  <c r="BF15" i="40"/>
  <c r="BF53" i="40" s="1"/>
  <c r="N106" i="37"/>
  <c r="N172" i="37" s="1"/>
  <c r="BF11" i="40"/>
  <c r="BF49" i="40" s="1"/>
  <c r="M114" i="37"/>
  <c r="M94" i="37" s="1"/>
  <c r="BE19" i="40"/>
  <c r="BE57" i="40" s="1"/>
  <c r="N113" i="37"/>
  <c r="N93" i="37" s="1"/>
  <c r="M18" i="40" s="1"/>
  <c r="BF18" i="40"/>
  <c r="BF56" i="40" s="1"/>
  <c r="O114" i="37"/>
  <c r="O94" i="37" s="1"/>
  <c r="BG19" i="40"/>
  <c r="BG57" i="40" s="1"/>
  <c r="M104" i="37"/>
  <c r="M84" i="37" s="1"/>
  <c r="BE9" i="40"/>
  <c r="BE47" i="40" s="1"/>
  <c r="M113" i="37"/>
  <c r="M93" i="37" s="1"/>
  <c r="L18" i="40" s="1"/>
  <c r="BE18" i="40"/>
  <c r="BE56" i="40" s="1"/>
  <c r="O109" i="37"/>
  <c r="O89" i="37" s="1"/>
  <c r="BG14" i="40"/>
  <c r="BG52" i="40" s="1"/>
  <c r="M108" i="37"/>
  <c r="M88" i="37" s="1"/>
  <c r="BE13" i="40"/>
  <c r="BE51" i="40" s="1"/>
  <c r="Q115" i="37"/>
  <c r="Q95" i="37" s="1"/>
  <c r="P20" i="40" s="1"/>
  <c r="BI20" i="40"/>
  <c r="BI58" i="40" s="1"/>
  <c r="Q116" i="37"/>
  <c r="Q96" i="37" s="1"/>
  <c r="P21" i="40" s="1"/>
  <c r="P59" i="40" s="1"/>
  <c r="BI21" i="40"/>
  <c r="BI59" i="40" s="1"/>
  <c r="P109" i="37"/>
  <c r="P89" i="37" s="1"/>
  <c r="BH14" i="40"/>
  <c r="BH52" i="40" s="1"/>
  <c r="Q104" i="37"/>
  <c r="Q84" i="37" s="1"/>
  <c r="BI9" i="40"/>
  <c r="BI47" i="40" s="1"/>
  <c r="N111" i="37"/>
  <c r="N91" i="37" s="1"/>
  <c r="M16" i="40" s="1"/>
  <c r="BF16" i="40"/>
  <c r="BF54" i="40" s="1"/>
  <c r="Q103" i="37"/>
  <c r="Q83" i="37" s="1"/>
  <c r="BI8" i="40"/>
  <c r="BI46" i="40" s="1"/>
  <c r="M107" i="37"/>
  <c r="M87" i="37" s="1"/>
  <c r="BE12" i="40"/>
  <c r="BE50" i="40" s="1"/>
  <c r="M110" i="37"/>
  <c r="M90" i="37" s="1"/>
  <c r="BE15" i="40"/>
  <c r="BE53" i="40" s="1"/>
  <c r="R116" i="37"/>
  <c r="R96" i="37" s="1"/>
  <c r="Q21" i="40" s="1"/>
  <c r="Q59" i="40" s="1"/>
  <c r="BJ21" i="40"/>
  <c r="BJ59" i="40" s="1"/>
  <c r="Q108" i="37"/>
  <c r="Q88" i="37" s="1"/>
  <c r="BI13" i="40"/>
  <c r="BI51" i="40" s="1"/>
  <c r="N104" i="37"/>
  <c r="N84" i="37" s="1"/>
  <c r="BF9" i="40"/>
  <c r="BF47" i="40" s="1"/>
  <c r="P104" i="37"/>
  <c r="P84" i="37" s="1"/>
  <c r="BH9" i="40"/>
  <c r="BH47" i="40" s="1"/>
  <c r="N114" i="37"/>
  <c r="N94" i="37" s="1"/>
  <c r="BF19" i="40"/>
  <c r="BF57" i="40" s="1"/>
  <c r="R104" i="37"/>
  <c r="R84" i="37" s="1"/>
  <c r="BJ9" i="40"/>
  <c r="BJ47" i="40" s="1"/>
  <c r="N116" i="37"/>
  <c r="N96" i="37" s="1"/>
  <c r="M21" i="40" s="1"/>
  <c r="M59" i="40" s="1"/>
  <c r="BF21" i="40"/>
  <c r="BF59" i="40" s="1"/>
  <c r="Q112" i="37"/>
  <c r="Q92" i="37" s="1"/>
  <c r="P17" i="40" s="1"/>
  <c r="R113" i="37"/>
  <c r="R93" i="37" s="1"/>
  <c r="Q18" i="40" s="1"/>
  <c r="R111" i="37"/>
  <c r="R91" i="37" s="1"/>
  <c r="Q16" i="40" s="1"/>
  <c r="N112" i="37"/>
  <c r="N92" i="37" s="1"/>
  <c r="M17" i="40" s="1"/>
  <c r="P111" i="37"/>
  <c r="P91" i="37" s="1"/>
  <c r="O16" i="40" s="1"/>
  <c r="M135" i="37"/>
  <c r="L79" i="40" s="1"/>
  <c r="L117" i="40" s="1"/>
  <c r="M182" i="37"/>
  <c r="P112" i="37"/>
  <c r="P92" i="37" s="1"/>
  <c r="O17" i="40" s="1"/>
  <c r="P113" i="37"/>
  <c r="P93" i="37" s="1"/>
  <c r="O18" i="40" s="1"/>
  <c r="O112" i="37"/>
  <c r="O92" i="37" s="1"/>
  <c r="N17" i="40" s="1"/>
  <c r="O113" i="37"/>
  <c r="O93" i="37" s="1"/>
  <c r="N18" i="40" s="1"/>
  <c r="P116" i="37"/>
  <c r="P96" i="37" s="1"/>
  <c r="O21" i="40" s="1"/>
  <c r="O59" i="40" s="1"/>
  <c r="O116" i="37"/>
  <c r="O96" i="37" s="1"/>
  <c r="O134" i="37"/>
  <c r="N78" i="40" s="1"/>
  <c r="N116" i="40" s="1"/>
  <c r="O181" i="37"/>
  <c r="M115" i="37"/>
  <c r="M95" i="37" s="1"/>
  <c r="R109" i="37"/>
  <c r="R89" i="37" s="1"/>
  <c r="R114" i="37"/>
  <c r="R94" i="37" s="1"/>
  <c r="P103" i="37"/>
  <c r="P83" i="37" s="1"/>
  <c r="R115" i="37"/>
  <c r="R95" i="37" s="1"/>
  <c r="P106" i="37"/>
  <c r="P110" i="37"/>
  <c r="P90" i="37" s="1"/>
  <c r="R108" i="37"/>
  <c r="R88" i="37" s="1"/>
  <c r="Q110" i="37"/>
  <c r="Q90" i="37" s="1"/>
  <c r="Q114" i="37"/>
  <c r="Q94" i="37" s="1"/>
  <c r="P105" i="37"/>
  <c r="P85" i="37" s="1"/>
  <c r="O107" i="37"/>
  <c r="O87" i="37" s="1"/>
  <c r="R107" i="37"/>
  <c r="R87" i="37" s="1"/>
  <c r="R110" i="37"/>
  <c r="R90" i="37" s="1"/>
  <c r="O105" i="37"/>
  <c r="O85" i="37" s="1"/>
  <c r="Q107" i="37"/>
  <c r="Q87" i="37" s="1"/>
  <c r="Q109" i="37"/>
  <c r="Q89" i="37" s="1"/>
  <c r="R106" i="37"/>
  <c r="O108" i="37"/>
  <c r="O88" i="37" s="1"/>
  <c r="R34" i="39"/>
  <c r="M34" i="39"/>
  <c r="P34" i="39"/>
  <c r="O34" i="39"/>
  <c r="N34" i="39"/>
  <c r="Q34" i="39"/>
  <c r="N177" i="37" l="1"/>
  <c r="P134" i="37"/>
  <c r="O78" i="40" s="1"/>
  <c r="O116" i="40" s="1"/>
  <c r="M178" i="37"/>
  <c r="M131" i="37"/>
  <c r="L75" i="40" s="1"/>
  <c r="L113" i="40" s="1"/>
  <c r="N180" i="37"/>
  <c r="R92" i="37"/>
  <c r="Q17" i="40" s="1"/>
  <c r="Q182" i="37"/>
  <c r="R123" i="37"/>
  <c r="Q67" i="40" s="1"/>
  <c r="Q105" i="40" s="1"/>
  <c r="Q169" i="37"/>
  <c r="Q122" i="37"/>
  <c r="P66" i="40" s="1"/>
  <c r="P104" i="40" s="1"/>
  <c r="R169" i="37"/>
  <c r="P127" i="37"/>
  <c r="O71" i="40" s="1"/>
  <c r="O109" i="40" s="1"/>
  <c r="M126" i="37"/>
  <c r="L70" i="40" s="1"/>
  <c r="L108" i="40" s="1"/>
  <c r="M174" i="37"/>
  <c r="R171" i="37"/>
  <c r="R124" i="37"/>
  <c r="Q68" i="40" s="1"/>
  <c r="Q106" i="40" s="1"/>
  <c r="O170" i="37"/>
  <c r="N126" i="37"/>
  <c r="M70" i="40" s="1"/>
  <c r="M108" i="40" s="1"/>
  <c r="N175" i="37"/>
  <c r="M171" i="37"/>
  <c r="N128" i="37"/>
  <c r="M72" i="40" s="1"/>
  <c r="M110" i="40" s="1"/>
  <c r="M124" i="37"/>
  <c r="L68" i="40" s="1"/>
  <c r="L106" i="40" s="1"/>
  <c r="N181" i="37"/>
  <c r="P173" i="37"/>
  <c r="N134" i="37"/>
  <c r="M78" i="40" s="1"/>
  <c r="M116" i="40" s="1"/>
  <c r="P126" i="37"/>
  <c r="O70" i="40" s="1"/>
  <c r="O108" i="40" s="1"/>
  <c r="M127" i="37"/>
  <c r="L71" i="40" s="1"/>
  <c r="L109" i="40" s="1"/>
  <c r="N125" i="37"/>
  <c r="M69" i="40" s="1"/>
  <c r="M107" i="40" s="1"/>
  <c r="R122" i="37"/>
  <c r="Q66" i="40" s="1"/>
  <c r="Q104" i="40" s="1"/>
  <c r="M123" i="37"/>
  <c r="L67" i="40" s="1"/>
  <c r="L105" i="40" s="1"/>
  <c r="M170" i="37"/>
  <c r="O176" i="37"/>
  <c r="O129" i="37"/>
  <c r="N73" i="40" s="1"/>
  <c r="N111" i="40" s="1"/>
  <c r="O123" i="37"/>
  <c r="N67" i="40" s="1"/>
  <c r="N105" i="40" s="1"/>
  <c r="R131" i="37"/>
  <c r="Q75" i="40" s="1"/>
  <c r="Q113" i="40" s="1"/>
  <c r="Q18" i="48"/>
  <c r="N123" i="37"/>
  <c r="M67" i="40" s="1"/>
  <c r="M105" i="40" s="1"/>
  <c r="P174" i="37"/>
  <c r="P181" i="37"/>
  <c r="N173" i="37"/>
  <c r="P18" i="48"/>
  <c r="N18" i="48"/>
  <c r="O18" i="48"/>
  <c r="R18" i="48"/>
  <c r="M18" i="48"/>
  <c r="M86" i="37"/>
  <c r="L11" i="40" s="1"/>
  <c r="O86" i="37"/>
  <c r="N11" i="40" s="1"/>
  <c r="N49" i="40" s="1"/>
  <c r="Q172" i="37"/>
  <c r="R135" i="37"/>
  <c r="Q79" i="40" s="1"/>
  <c r="Q117" i="40" s="1"/>
  <c r="P86" i="37"/>
  <c r="O11" i="40" s="1"/>
  <c r="O49" i="40" s="1"/>
  <c r="N86" i="37"/>
  <c r="M11" i="40" s="1"/>
  <c r="M49" i="40" s="1"/>
  <c r="R86" i="37"/>
  <c r="Q11" i="40" s="1"/>
  <c r="Q49" i="40" s="1"/>
  <c r="N127" i="37"/>
  <c r="M71" i="40" s="1"/>
  <c r="M109" i="40" s="1"/>
  <c r="R182" i="37"/>
  <c r="Q86" i="37"/>
  <c r="P11" i="40" s="1"/>
  <c r="P49" i="40" s="1"/>
  <c r="Q174" i="37"/>
  <c r="N133" i="37"/>
  <c r="Q127" i="37"/>
  <c r="P71" i="40" s="1"/>
  <c r="P109" i="40" s="1"/>
  <c r="O180" i="37"/>
  <c r="N130" i="37"/>
  <c r="M74" i="40" s="1"/>
  <c r="M112" i="40" s="1"/>
  <c r="P175" i="37"/>
  <c r="O133" i="37"/>
  <c r="Q93" i="37"/>
  <c r="P18" i="40" s="1"/>
  <c r="P56" i="40" s="1"/>
  <c r="P128" i="37"/>
  <c r="O72" i="40" s="1"/>
  <c r="O110" i="40" s="1"/>
  <c r="R170" i="37"/>
  <c r="N176" i="37"/>
  <c r="N129" i="37"/>
  <c r="M73" i="40" s="1"/>
  <c r="M111" i="40" s="1"/>
  <c r="N174" i="37"/>
  <c r="Q135" i="37"/>
  <c r="P79" i="40" s="1"/>
  <c r="P117" i="40" s="1"/>
  <c r="Q124" i="37"/>
  <c r="M180" i="37"/>
  <c r="M177" i="37"/>
  <c r="O169" i="37"/>
  <c r="Q170" i="37"/>
  <c r="N170" i="37"/>
  <c r="N169" i="37"/>
  <c r="P180" i="37"/>
  <c r="P123" i="37"/>
  <c r="O67" i="40" s="1"/>
  <c r="O105" i="40" s="1"/>
  <c r="M129" i="37"/>
  <c r="L73" i="40" s="1"/>
  <c r="L111" i="40" s="1"/>
  <c r="Q130" i="37"/>
  <c r="P74" i="40" s="1"/>
  <c r="P112" i="40" s="1"/>
  <c r="N132" i="37"/>
  <c r="M76" i="40" s="1"/>
  <c r="M114" i="40" s="1"/>
  <c r="Q134" i="37"/>
  <c r="P78" i="40" s="1"/>
  <c r="P116" i="40" s="1"/>
  <c r="P170" i="37"/>
  <c r="M176" i="37"/>
  <c r="O128" i="37"/>
  <c r="N72" i="40" s="1"/>
  <c r="N110" i="40" s="1"/>
  <c r="N179" i="37"/>
  <c r="Q177" i="37"/>
  <c r="M125" i="37"/>
  <c r="L69" i="40" s="1"/>
  <c r="L107" i="40" s="1"/>
  <c r="O122" i="37"/>
  <c r="N66" i="40" s="1"/>
  <c r="N104" i="40" s="1"/>
  <c r="O172" i="37"/>
  <c r="O125" i="37"/>
  <c r="N69" i="40" s="1"/>
  <c r="N107" i="40" s="1"/>
  <c r="M175" i="37"/>
  <c r="N135" i="37"/>
  <c r="M79" i="40" s="1"/>
  <c r="M117" i="40" s="1"/>
  <c r="N171" i="37"/>
  <c r="M172" i="37"/>
  <c r="Q181" i="37"/>
  <c r="M169" i="37"/>
  <c r="M128" i="37"/>
  <c r="L72" i="40" s="1"/>
  <c r="L110" i="40" s="1"/>
  <c r="N124" i="37"/>
  <c r="M122" i="37"/>
  <c r="L66" i="40" s="1"/>
  <c r="L104" i="40" s="1"/>
  <c r="O175" i="37"/>
  <c r="Q123" i="37"/>
  <c r="P67" i="40" s="1"/>
  <c r="P105" i="40" s="1"/>
  <c r="M133" i="37"/>
  <c r="N122" i="37"/>
  <c r="M66" i="40" s="1"/>
  <c r="M104" i="40" s="1"/>
  <c r="M179" i="37"/>
  <c r="Q132" i="37"/>
  <c r="P76" i="40" s="1"/>
  <c r="P114" i="40" s="1"/>
  <c r="M132" i="37"/>
  <c r="L76" i="40" s="1"/>
  <c r="L114" i="40" s="1"/>
  <c r="N182" i="37"/>
  <c r="Q171" i="37"/>
  <c r="M173" i="37"/>
  <c r="O177" i="37"/>
  <c r="O130" i="37"/>
  <c r="N74" i="40" s="1"/>
  <c r="N112" i="40" s="1"/>
  <c r="P133" i="37"/>
  <c r="M130" i="37"/>
  <c r="L74" i="40" s="1"/>
  <c r="L112" i="40" s="1"/>
  <c r="O132" i="37"/>
  <c r="N76" i="40" s="1"/>
  <c r="N114" i="40" s="1"/>
  <c r="O179" i="37"/>
  <c r="N131" i="37"/>
  <c r="M75" i="40" s="1"/>
  <c r="M113" i="40" s="1"/>
  <c r="N178" i="37"/>
  <c r="P135" i="37"/>
  <c r="O79" i="40" s="1"/>
  <c r="O117" i="40" s="1"/>
  <c r="P182" i="37"/>
  <c r="R130" i="37"/>
  <c r="Q74" i="40" s="1"/>
  <c r="Q112" i="40" s="1"/>
  <c r="R177" i="37"/>
  <c r="P131" i="37"/>
  <c r="O75" i="40" s="1"/>
  <c r="O113" i="40" s="1"/>
  <c r="P178" i="37"/>
  <c r="P130" i="37"/>
  <c r="O74" i="40" s="1"/>
  <c r="O112" i="40" s="1"/>
  <c r="P177" i="37"/>
  <c r="O135" i="37"/>
  <c r="N79" i="40" s="1"/>
  <c r="N117" i="40" s="1"/>
  <c r="O182" i="37"/>
  <c r="R132" i="37"/>
  <c r="Q76" i="40" s="1"/>
  <c r="Q114" i="40" s="1"/>
  <c r="R179" i="37"/>
  <c r="P132" i="37"/>
  <c r="O76" i="40" s="1"/>
  <c r="O114" i="40" s="1"/>
  <c r="P179" i="37"/>
  <c r="Q131" i="37"/>
  <c r="P75" i="40" s="1"/>
  <c r="P113" i="40" s="1"/>
  <c r="Q178" i="37"/>
  <c r="O131" i="37"/>
  <c r="N75" i="40" s="1"/>
  <c r="N113" i="40" s="1"/>
  <c r="O178" i="37"/>
  <c r="R129" i="37"/>
  <c r="Q73" i="40" s="1"/>
  <c r="Q111" i="40" s="1"/>
  <c r="R176" i="37"/>
  <c r="R126" i="37"/>
  <c r="Q70" i="40" s="1"/>
  <c r="Q108" i="40" s="1"/>
  <c r="R173" i="37"/>
  <c r="P125" i="37"/>
  <c r="O69" i="40" s="1"/>
  <c r="O107" i="40" s="1"/>
  <c r="P172" i="37"/>
  <c r="Q126" i="37"/>
  <c r="P70" i="40" s="1"/>
  <c r="P108" i="40" s="1"/>
  <c r="Q173" i="37"/>
  <c r="R127" i="37"/>
  <c r="Q71" i="40" s="1"/>
  <c r="Q109" i="40" s="1"/>
  <c r="R174" i="37"/>
  <c r="P129" i="37"/>
  <c r="O73" i="40" s="1"/>
  <c r="O111" i="40" s="1"/>
  <c r="P176" i="37"/>
  <c r="O127" i="37"/>
  <c r="N71" i="40" s="1"/>
  <c r="N109" i="40" s="1"/>
  <c r="O174" i="37"/>
  <c r="O126" i="37"/>
  <c r="N70" i="40" s="1"/>
  <c r="N108" i="40" s="1"/>
  <c r="O173" i="37"/>
  <c r="R134" i="37"/>
  <c r="Q78" i="40" s="1"/>
  <c r="Q116" i="40" s="1"/>
  <c r="R181" i="37"/>
  <c r="R125" i="37"/>
  <c r="Q69" i="40" s="1"/>
  <c r="Q107" i="40" s="1"/>
  <c r="R172" i="37"/>
  <c r="P124" i="37"/>
  <c r="P171" i="37"/>
  <c r="P122" i="37"/>
  <c r="O66" i="40" s="1"/>
  <c r="O104" i="40" s="1"/>
  <c r="P169" i="37"/>
  <c r="Q128" i="37"/>
  <c r="P72" i="40" s="1"/>
  <c r="P110" i="40" s="1"/>
  <c r="Q175" i="37"/>
  <c r="Q133" i="37"/>
  <c r="Q180" i="37"/>
  <c r="R133" i="37"/>
  <c r="R180" i="37"/>
  <c r="O124" i="37"/>
  <c r="O171" i="37"/>
  <c r="M134" i="37"/>
  <c r="L78" i="40" s="1"/>
  <c r="L116" i="40" s="1"/>
  <c r="M181" i="37"/>
  <c r="Q129" i="37"/>
  <c r="P73" i="40" s="1"/>
  <c r="P111" i="40" s="1"/>
  <c r="Q176" i="37"/>
  <c r="R128" i="37"/>
  <c r="Q72" i="40" s="1"/>
  <c r="Q110" i="40" s="1"/>
  <c r="R175" i="37"/>
  <c r="P14" i="40"/>
  <c r="P52" i="40" s="1"/>
  <c r="Q15" i="40"/>
  <c r="Q53" i="40" s="1"/>
  <c r="P19" i="40"/>
  <c r="P57" i="40" s="1"/>
  <c r="P15" i="40"/>
  <c r="P53" i="40" s="1"/>
  <c r="Q19" i="40"/>
  <c r="Q57" i="40" s="1"/>
  <c r="Q13" i="40"/>
  <c r="Q51" i="40" s="1"/>
  <c r="N10" i="40"/>
  <c r="N48" i="40" s="1"/>
  <c r="O15" i="40"/>
  <c r="O53" i="40" s="1"/>
  <c r="N12" i="40"/>
  <c r="N50" i="40" s="1"/>
  <c r="O10" i="40"/>
  <c r="O48" i="40" s="1"/>
  <c r="O8" i="40"/>
  <c r="O46" i="40" s="1"/>
  <c r="N13" i="40"/>
  <c r="N51" i="40" s="1"/>
  <c r="P12" i="40"/>
  <c r="P50" i="40" s="1"/>
  <c r="Q12" i="40"/>
  <c r="Q50" i="40" s="1"/>
  <c r="Q20" i="40"/>
  <c r="Q58" i="40" s="1"/>
  <c r="L20" i="40"/>
  <c r="L58" i="40" s="1"/>
  <c r="M19" i="40"/>
  <c r="M15" i="40"/>
  <c r="L19" i="40"/>
  <c r="L57" i="40" s="1"/>
  <c r="M8" i="40"/>
  <c r="N15" i="40"/>
  <c r="L9" i="40"/>
  <c r="L47" i="40" s="1"/>
  <c r="L14" i="40"/>
  <c r="L52" i="40" s="1"/>
  <c r="M9" i="40"/>
  <c r="N20" i="40"/>
  <c r="N58" i="40" s="1"/>
  <c r="Q10" i="40"/>
  <c r="Q48" i="40" s="1"/>
  <c r="P13" i="40"/>
  <c r="P51" i="40" s="1"/>
  <c r="P10" i="40"/>
  <c r="P48" i="40" s="1"/>
  <c r="Q56" i="40"/>
  <c r="O13" i="40"/>
  <c r="O51" i="40" s="1"/>
  <c r="N56" i="40"/>
  <c r="N19" i="40"/>
  <c r="N57" i="40" s="1"/>
  <c r="N8" i="40"/>
  <c r="N46" i="40" s="1"/>
  <c r="O12" i="40"/>
  <c r="O50" i="40" s="1"/>
  <c r="Q14" i="40"/>
  <c r="Q52" i="40" s="1"/>
  <c r="N9" i="40"/>
  <c r="N47" i="40" s="1"/>
  <c r="M52" i="40"/>
  <c r="O58" i="40"/>
  <c r="P58" i="40"/>
  <c r="O54" i="40"/>
  <c r="O55" i="40"/>
  <c r="Q54" i="40"/>
  <c r="Q55" i="40"/>
  <c r="P54" i="40"/>
  <c r="P55" i="40"/>
  <c r="L10" i="40"/>
  <c r="N21" i="40"/>
  <c r="N59" i="40" s="1"/>
  <c r="M20" i="40"/>
  <c r="L15" i="40"/>
  <c r="L13" i="40"/>
  <c r="P8" i="40"/>
  <c r="L56" i="40"/>
  <c r="L12" i="40"/>
  <c r="N68" i="40" l="1"/>
  <c r="N106" i="40" s="1"/>
  <c r="P68" i="40"/>
  <c r="P106" i="40" s="1"/>
  <c r="O68" i="40"/>
  <c r="O106" i="40" s="1"/>
  <c r="M68" i="40"/>
  <c r="M106" i="40" s="1"/>
  <c r="N14" i="40"/>
  <c r="N52" i="40" s="1"/>
  <c r="Q9" i="40"/>
  <c r="Q47" i="40" s="1"/>
  <c r="O56" i="40"/>
  <c r="O19" i="40"/>
  <c r="O57" i="40" s="1"/>
  <c r="O14" i="40"/>
  <c r="O52" i="40" s="1"/>
  <c r="Q8" i="40"/>
  <c r="Q46" i="40" s="1"/>
  <c r="P9" i="40"/>
  <c r="P47" i="40" s="1"/>
  <c r="O9" i="40"/>
  <c r="O47" i="40" s="1"/>
  <c r="M56" i="40"/>
  <c r="M57" i="40"/>
  <c r="L48" i="40"/>
  <c r="M46" i="40"/>
  <c r="M47" i="40"/>
  <c r="N53" i="40"/>
  <c r="N55" i="40"/>
  <c r="N54" i="40"/>
  <c r="M53" i="40"/>
  <c r="M54" i="40"/>
  <c r="M55" i="40"/>
  <c r="L51" i="40"/>
  <c r="L53" i="40"/>
  <c r="L59" i="40"/>
  <c r="L49" i="40"/>
  <c r="L50" i="40"/>
  <c r="M58" i="40" l="1"/>
  <c r="L55" i="40"/>
  <c r="L54" i="40"/>
  <c r="P46" i="40"/>
  <c r="S52" i="48" l="1"/>
  <c r="T52" i="48" s="1"/>
  <c r="L14" i="39"/>
  <c r="K14" i="39"/>
  <c r="K15" i="39"/>
  <c r="H15" i="39"/>
  <c r="I14" i="39"/>
  <c r="J14" i="39"/>
  <c r="I15" i="39"/>
  <c r="J15" i="39"/>
  <c r="G15" i="39"/>
  <c r="G47" i="39"/>
  <c r="G46" i="39" s="1"/>
  <c r="K47" i="39"/>
  <c r="K46" i="39" s="1"/>
  <c r="G14" i="39"/>
  <c r="H14" i="39"/>
  <c r="L15" i="39"/>
  <c r="I13" i="39"/>
  <c r="I47" i="39"/>
  <c r="I46" i="39" s="1"/>
  <c r="K13" i="39"/>
  <c r="H13" i="39"/>
  <c r="H47" i="39"/>
  <c r="H46" i="39" s="1"/>
  <c r="J13" i="39"/>
  <c r="J46" i="39"/>
  <c r="L13" i="39"/>
  <c r="L47" i="39"/>
  <c r="L46" i="39" s="1"/>
  <c r="G162" i="37" l="1"/>
  <c r="G163" i="37"/>
  <c r="G161" i="37"/>
  <c r="G58" i="37"/>
  <c r="G56" i="37"/>
  <c r="G54" i="37"/>
  <c r="G52" i="37"/>
  <c r="G50" i="37"/>
  <c r="G48" i="37"/>
  <c r="G46" i="37"/>
  <c r="G44" i="37"/>
  <c r="G57" i="37"/>
  <c r="G53" i="37"/>
  <c r="G49" i="37"/>
  <c r="G45" i="37"/>
  <c r="G55" i="37"/>
  <c r="G51" i="37"/>
  <c r="G47" i="37"/>
  <c r="G40" i="39"/>
  <c r="I162" i="37"/>
  <c r="I163" i="37"/>
  <c r="I161" i="37"/>
  <c r="I57" i="37"/>
  <c r="I55" i="37"/>
  <c r="I53" i="37"/>
  <c r="I51" i="37"/>
  <c r="I49" i="37"/>
  <c r="I47" i="37"/>
  <c r="I45" i="37"/>
  <c r="I56" i="37"/>
  <c r="I52" i="37"/>
  <c r="I48" i="37"/>
  <c r="I44" i="37"/>
  <c r="I46" i="37"/>
  <c r="I58" i="37"/>
  <c r="I54" i="37"/>
  <c r="I50" i="37"/>
  <c r="I40" i="39"/>
  <c r="L155" i="37"/>
  <c r="L156" i="37"/>
  <c r="L154" i="37"/>
  <c r="L38" i="37"/>
  <c r="L26" i="37"/>
  <c r="L34" i="37"/>
  <c r="L32" i="37"/>
  <c r="L30" i="37"/>
  <c r="L36" i="37"/>
  <c r="L28" i="37"/>
  <c r="L29" i="37"/>
  <c r="L35" i="37"/>
  <c r="L33" i="37"/>
  <c r="L25" i="37"/>
  <c r="L39" i="37"/>
  <c r="L31" i="37"/>
  <c r="L27" i="37"/>
  <c r="L37" i="37"/>
  <c r="L39" i="39"/>
  <c r="L149" i="37"/>
  <c r="L147" i="37"/>
  <c r="L148" i="37"/>
  <c r="L20" i="37"/>
  <c r="L18" i="37"/>
  <c r="L16" i="37"/>
  <c r="L14" i="37"/>
  <c r="L11" i="37"/>
  <c r="L6" i="37"/>
  <c r="L8" i="37"/>
  <c r="L10" i="37"/>
  <c r="L7" i="37"/>
  <c r="L12" i="37"/>
  <c r="L9" i="37"/>
  <c r="L13" i="37"/>
  <c r="L19" i="37"/>
  <c r="L17" i="37"/>
  <c r="L15" i="37"/>
  <c r="L38" i="39"/>
  <c r="K163" i="37"/>
  <c r="K161" i="37"/>
  <c r="K162" i="37"/>
  <c r="K57" i="37"/>
  <c r="K55" i="37"/>
  <c r="K53" i="37"/>
  <c r="K51" i="37"/>
  <c r="K49" i="37"/>
  <c r="K47" i="37"/>
  <c r="K45" i="37"/>
  <c r="K58" i="37"/>
  <c r="K54" i="37"/>
  <c r="K50" i="37"/>
  <c r="K46" i="37"/>
  <c r="K56" i="37"/>
  <c r="K52" i="37"/>
  <c r="K48" i="37"/>
  <c r="K44" i="37"/>
  <c r="K40" i="39"/>
  <c r="G149" i="37"/>
  <c r="G147" i="37"/>
  <c r="G148" i="37"/>
  <c r="G20" i="37"/>
  <c r="G18" i="37"/>
  <c r="G16" i="37"/>
  <c r="G14" i="37"/>
  <c r="G12" i="37"/>
  <c r="G10" i="37"/>
  <c r="G8" i="37"/>
  <c r="G17" i="37"/>
  <c r="G7" i="37"/>
  <c r="G9" i="37"/>
  <c r="G19" i="37"/>
  <c r="G11" i="37"/>
  <c r="G13" i="37"/>
  <c r="G15" i="37"/>
  <c r="G6" i="37"/>
  <c r="G38" i="39"/>
  <c r="K155" i="37"/>
  <c r="K156" i="37"/>
  <c r="K154" i="37"/>
  <c r="K39" i="37"/>
  <c r="K37" i="37"/>
  <c r="K35" i="37"/>
  <c r="K33" i="37"/>
  <c r="K31" i="37"/>
  <c r="K29" i="37"/>
  <c r="K27" i="37"/>
  <c r="K25" i="37"/>
  <c r="K38" i="37"/>
  <c r="K34" i="37"/>
  <c r="K30" i="37"/>
  <c r="K26" i="37"/>
  <c r="K32" i="37"/>
  <c r="K28" i="37"/>
  <c r="K36" i="37"/>
  <c r="K39" i="39"/>
  <c r="H148" i="37"/>
  <c r="H147" i="37"/>
  <c r="H149" i="37"/>
  <c r="H19" i="37"/>
  <c r="H17" i="37"/>
  <c r="H15" i="37"/>
  <c r="H9" i="37"/>
  <c r="H6" i="37"/>
  <c r="H14" i="37"/>
  <c r="H20" i="37"/>
  <c r="H16" i="37"/>
  <c r="H11" i="37"/>
  <c r="H8" i="37"/>
  <c r="H10" i="37"/>
  <c r="H12" i="37"/>
  <c r="H7" i="37"/>
  <c r="H13" i="37"/>
  <c r="H18" i="37"/>
  <c r="H38" i="39"/>
  <c r="L163" i="37"/>
  <c r="L161" i="37"/>
  <c r="L162" i="37"/>
  <c r="L56" i="37"/>
  <c r="L54" i="37"/>
  <c r="L58" i="37"/>
  <c r="L48" i="37"/>
  <c r="L46" i="37"/>
  <c r="L52" i="37"/>
  <c r="L50" i="37"/>
  <c r="L44" i="37"/>
  <c r="L47" i="37"/>
  <c r="L53" i="37"/>
  <c r="L55" i="37"/>
  <c r="L51" i="37"/>
  <c r="L57" i="37"/>
  <c r="L49" i="37"/>
  <c r="L45" i="37"/>
  <c r="L40" i="39"/>
  <c r="J156" i="37"/>
  <c r="J154" i="37"/>
  <c r="J155" i="37"/>
  <c r="J39" i="37"/>
  <c r="J37" i="37"/>
  <c r="J35" i="37"/>
  <c r="J33" i="37"/>
  <c r="J31" i="37"/>
  <c r="J29" i="37"/>
  <c r="J27" i="37"/>
  <c r="J25" i="37"/>
  <c r="J38" i="37"/>
  <c r="J34" i="37"/>
  <c r="J30" i="37"/>
  <c r="J26" i="37"/>
  <c r="J32" i="37"/>
  <c r="J28" i="37"/>
  <c r="J36" i="37"/>
  <c r="J39" i="39"/>
  <c r="K149" i="37"/>
  <c r="K147" i="37"/>
  <c r="K148" i="37"/>
  <c r="K19" i="37"/>
  <c r="K17" i="37"/>
  <c r="K15" i="37"/>
  <c r="K13" i="37"/>
  <c r="K11" i="37"/>
  <c r="K9" i="37"/>
  <c r="K7" i="37"/>
  <c r="K18" i="37"/>
  <c r="K12" i="37"/>
  <c r="K20" i="37"/>
  <c r="K6" i="37"/>
  <c r="K14" i="37"/>
  <c r="K16" i="37"/>
  <c r="K8" i="37"/>
  <c r="K10" i="37"/>
  <c r="K38" i="39"/>
  <c r="G156" i="37"/>
  <c r="G154" i="37"/>
  <c r="G155" i="37"/>
  <c r="G38" i="37"/>
  <c r="G36" i="37"/>
  <c r="G34" i="37"/>
  <c r="G32" i="37"/>
  <c r="G30" i="37"/>
  <c r="G28" i="37"/>
  <c r="G26" i="37"/>
  <c r="G37" i="37"/>
  <c r="G33" i="37"/>
  <c r="G29" i="37"/>
  <c r="G25" i="37"/>
  <c r="G39" i="37"/>
  <c r="G35" i="37"/>
  <c r="G31" i="37"/>
  <c r="G27" i="37"/>
  <c r="G39" i="39"/>
  <c r="H162" i="37"/>
  <c r="H163" i="37"/>
  <c r="H161" i="37"/>
  <c r="H53" i="37"/>
  <c r="H51" i="37"/>
  <c r="H49" i="37"/>
  <c r="H47" i="37"/>
  <c r="H45" i="37"/>
  <c r="H55" i="37"/>
  <c r="H57" i="37"/>
  <c r="H58" i="37"/>
  <c r="H56" i="37"/>
  <c r="H50" i="37"/>
  <c r="H48" i="37"/>
  <c r="H44" i="37"/>
  <c r="H54" i="37"/>
  <c r="H46" i="37"/>
  <c r="H52" i="37"/>
  <c r="H40" i="39"/>
  <c r="J149" i="37"/>
  <c r="J147" i="37"/>
  <c r="J148" i="37"/>
  <c r="J19" i="37"/>
  <c r="J17" i="37"/>
  <c r="J15" i="37"/>
  <c r="J13" i="37"/>
  <c r="J11" i="37"/>
  <c r="J9" i="37"/>
  <c r="J7" i="37"/>
  <c r="J10" i="37"/>
  <c r="J20" i="37"/>
  <c r="J16" i="37"/>
  <c r="J18" i="37"/>
  <c r="J12" i="37"/>
  <c r="J14" i="37"/>
  <c r="J6" i="37"/>
  <c r="J8" i="37"/>
  <c r="J38" i="39"/>
  <c r="I148" i="37"/>
  <c r="I147" i="37"/>
  <c r="I149" i="37"/>
  <c r="I19" i="37"/>
  <c r="I17" i="37"/>
  <c r="I15" i="37"/>
  <c r="I13" i="37"/>
  <c r="I11" i="37"/>
  <c r="I9" i="37"/>
  <c r="I7" i="37"/>
  <c r="I8" i="37"/>
  <c r="I6" i="37"/>
  <c r="I10" i="37"/>
  <c r="I12" i="37"/>
  <c r="I14" i="37"/>
  <c r="I20" i="37"/>
  <c r="I16" i="37"/>
  <c r="I18" i="37"/>
  <c r="I38" i="39"/>
  <c r="J163" i="37"/>
  <c r="J161" i="37"/>
  <c r="J162" i="37"/>
  <c r="J57" i="37"/>
  <c r="J55" i="37"/>
  <c r="J53" i="37"/>
  <c r="J51" i="37"/>
  <c r="J49" i="37"/>
  <c r="J47" i="37"/>
  <c r="J45" i="37"/>
  <c r="J56" i="37"/>
  <c r="J44" i="37"/>
  <c r="J58" i="37"/>
  <c r="J54" i="37"/>
  <c r="J50" i="37"/>
  <c r="J46" i="37"/>
  <c r="J48" i="37"/>
  <c r="J52" i="37"/>
  <c r="J40" i="39"/>
  <c r="H156" i="37"/>
  <c r="H154" i="37"/>
  <c r="H155" i="37"/>
  <c r="H29" i="37"/>
  <c r="H39" i="37"/>
  <c r="H37" i="37"/>
  <c r="H35" i="37"/>
  <c r="H33" i="37"/>
  <c r="H31" i="37"/>
  <c r="H27" i="37"/>
  <c r="H25" i="37"/>
  <c r="H36" i="37"/>
  <c r="H32" i="37"/>
  <c r="H38" i="37"/>
  <c r="H30" i="37"/>
  <c r="H26" i="37"/>
  <c r="H28" i="37"/>
  <c r="H34" i="37"/>
  <c r="H39" i="39"/>
  <c r="I154" i="37"/>
  <c r="I155" i="37"/>
  <c r="I156" i="37"/>
  <c r="I39" i="37"/>
  <c r="I37" i="37"/>
  <c r="I35" i="37"/>
  <c r="I33" i="37"/>
  <c r="I31" i="37"/>
  <c r="I29" i="37"/>
  <c r="I27" i="37"/>
  <c r="I25" i="37"/>
  <c r="I36" i="37"/>
  <c r="I32" i="37"/>
  <c r="I28" i="37"/>
  <c r="I34" i="37"/>
  <c r="I26" i="37"/>
  <c r="I38" i="37"/>
  <c r="I30" i="37"/>
  <c r="I39" i="39"/>
  <c r="S13" i="39"/>
  <c r="S14" i="39"/>
  <c r="S47" i="39"/>
  <c r="S46" i="39" s="1"/>
  <c r="S15" i="39"/>
  <c r="G63" i="37" l="1"/>
  <c r="AY7" i="40" s="1"/>
  <c r="K70" i="37"/>
  <c r="K67" i="37"/>
  <c r="K64" i="37"/>
  <c r="K66" i="37"/>
  <c r="K69" i="37"/>
  <c r="K65" i="37"/>
  <c r="K71" i="37"/>
  <c r="I72" i="37"/>
  <c r="L71" i="37"/>
  <c r="J69" i="37"/>
  <c r="J70" i="37"/>
  <c r="J157" i="37"/>
  <c r="J188" i="37" s="1"/>
  <c r="L69" i="37"/>
  <c r="I164" i="37"/>
  <c r="I189" i="37" s="1"/>
  <c r="K157" i="37"/>
  <c r="K188" i="37" s="1"/>
  <c r="I69" i="37"/>
  <c r="J66" i="37"/>
  <c r="H73" i="37"/>
  <c r="G72" i="37"/>
  <c r="G67" i="37"/>
  <c r="L70" i="37"/>
  <c r="J68" i="37"/>
  <c r="L73" i="37"/>
  <c r="H70" i="37"/>
  <c r="G68" i="37"/>
  <c r="S40" i="39"/>
  <c r="S49" i="37"/>
  <c r="I42" i="39"/>
  <c r="L64" i="37"/>
  <c r="J73" i="37"/>
  <c r="H69" i="37"/>
  <c r="H66" i="37"/>
  <c r="G66" i="37"/>
  <c r="J71" i="37"/>
  <c r="H75" i="37"/>
  <c r="S52" i="37"/>
  <c r="K164" i="37"/>
  <c r="K189" i="37" s="1"/>
  <c r="L75" i="37"/>
  <c r="I64" i="37"/>
  <c r="J74" i="37"/>
  <c r="K72" i="37"/>
  <c r="I73" i="37"/>
  <c r="I66" i="37"/>
  <c r="J77" i="37"/>
  <c r="J76" i="37"/>
  <c r="K77" i="37"/>
  <c r="K74" i="37"/>
  <c r="H67" i="37"/>
  <c r="H72" i="37"/>
  <c r="G64" i="37"/>
  <c r="G77" i="37"/>
  <c r="L72" i="37"/>
  <c r="L65" i="37"/>
  <c r="I67" i="37"/>
  <c r="G69" i="37"/>
  <c r="L66" i="37"/>
  <c r="K68" i="37"/>
  <c r="J72" i="37"/>
  <c r="S33" i="37"/>
  <c r="H64" i="37"/>
  <c r="G76" i="37"/>
  <c r="L77" i="37"/>
  <c r="I75" i="37"/>
  <c r="S37" i="37"/>
  <c r="G75" i="37"/>
  <c r="L67" i="37"/>
  <c r="I77" i="37"/>
  <c r="I68" i="37"/>
  <c r="J67" i="37"/>
  <c r="K76" i="37"/>
  <c r="H65" i="37"/>
  <c r="H74" i="37"/>
  <c r="G74" i="37"/>
  <c r="L74" i="37"/>
  <c r="I74" i="37"/>
  <c r="H77" i="37"/>
  <c r="G70" i="37"/>
  <c r="I76" i="37"/>
  <c r="K73" i="37"/>
  <c r="H71" i="37"/>
  <c r="G71" i="37"/>
  <c r="I65" i="37"/>
  <c r="J75" i="37"/>
  <c r="G73" i="37"/>
  <c r="I157" i="37"/>
  <c r="I188" i="37" s="1"/>
  <c r="K104" i="37"/>
  <c r="K84" i="37" s="1"/>
  <c r="J9" i="40" s="1"/>
  <c r="J47" i="40" s="1"/>
  <c r="I71" i="37"/>
  <c r="I70" i="37"/>
  <c r="J65" i="37"/>
  <c r="J64" i="37"/>
  <c r="K75" i="37"/>
  <c r="H68" i="37"/>
  <c r="H76" i="37"/>
  <c r="G65" i="37"/>
  <c r="L76" i="37"/>
  <c r="L68" i="37"/>
  <c r="L157" i="37"/>
  <c r="L188" i="37" s="1"/>
  <c r="S11" i="37"/>
  <c r="S19" i="37"/>
  <c r="S54" i="37"/>
  <c r="H157" i="37"/>
  <c r="H188" i="37" s="1"/>
  <c r="K63" i="37"/>
  <c r="BC7" i="40" s="1"/>
  <c r="S154" i="37"/>
  <c r="G157" i="37"/>
  <c r="G188" i="37" s="1"/>
  <c r="J150" i="37"/>
  <c r="J187" i="37" s="1"/>
  <c r="S31" i="37"/>
  <c r="S28" i="37"/>
  <c r="S156" i="37"/>
  <c r="L164" i="37"/>
  <c r="L189" i="37" s="1"/>
  <c r="G42" i="39"/>
  <c r="S17" i="37"/>
  <c r="S148" i="37"/>
  <c r="S161" i="37"/>
  <c r="G164" i="37"/>
  <c r="G189" i="37" s="1"/>
  <c r="S14" i="37"/>
  <c r="S45" i="37"/>
  <c r="I150" i="37"/>
  <c r="I187" i="37" s="1"/>
  <c r="S16" i="37"/>
  <c r="S38" i="39"/>
  <c r="S155" i="37"/>
  <c r="S18" i="37"/>
  <c r="S56" i="37"/>
  <c r="S7" i="37"/>
  <c r="S57" i="37"/>
  <c r="J164" i="37"/>
  <c r="J189" i="37" s="1"/>
  <c r="J63" i="37"/>
  <c r="BB7" i="40" s="1"/>
  <c r="S35" i="37"/>
  <c r="S30" i="37"/>
  <c r="K42" i="39"/>
  <c r="G21" i="37"/>
  <c r="S8" i="37"/>
  <c r="G150" i="37"/>
  <c r="G187" i="37" s="1"/>
  <c r="S147" i="37"/>
  <c r="S47" i="37"/>
  <c r="S46" i="37"/>
  <c r="S163" i="37"/>
  <c r="S29" i="37"/>
  <c r="H63" i="37"/>
  <c r="AZ7" i="40" s="1"/>
  <c r="S39" i="39"/>
  <c r="S27" i="37"/>
  <c r="L150" i="37"/>
  <c r="L187" i="37" s="1"/>
  <c r="H164" i="37"/>
  <c r="H189" i="37" s="1"/>
  <c r="S39" i="37"/>
  <c r="S32" i="37"/>
  <c r="K150" i="37"/>
  <c r="K187" i="37" s="1"/>
  <c r="H42" i="39"/>
  <c r="S15" i="37"/>
  <c r="S10" i="37"/>
  <c r="S149" i="37"/>
  <c r="S51" i="37"/>
  <c r="S48" i="37"/>
  <c r="S162" i="37"/>
  <c r="S36" i="37"/>
  <c r="S38" i="37"/>
  <c r="S9" i="37"/>
  <c r="L40" i="37"/>
  <c r="S53" i="37"/>
  <c r="J42" i="39"/>
  <c r="S26" i="37"/>
  <c r="S20" i="37"/>
  <c r="S58" i="37"/>
  <c r="I63" i="37"/>
  <c r="BA7" i="40" s="1"/>
  <c r="S25" i="37"/>
  <c r="S34" i="37"/>
  <c r="H150" i="37"/>
  <c r="H187" i="37" s="1"/>
  <c r="S13" i="37"/>
  <c r="S12" i="37"/>
  <c r="S55" i="37"/>
  <c r="S50" i="37"/>
  <c r="K40" i="37"/>
  <c r="I40" i="37"/>
  <c r="I59" i="37"/>
  <c r="H59" i="37"/>
  <c r="H40" i="37"/>
  <c r="K59" i="37"/>
  <c r="J59" i="37"/>
  <c r="J40" i="37"/>
  <c r="G40" i="37"/>
  <c r="I21" i="37"/>
  <c r="L21" i="37"/>
  <c r="S6" i="37"/>
  <c r="H21" i="37"/>
  <c r="K21" i="37"/>
  <c r="G59" i="37"/>
  <c r="K109" i="37"/>
  <c r="K89" i="37" s="1"/>
  <c r="J21" i="37"/>
  <c r="L42" i="39"/>
  <c r="AY9" i="40" l="1"/>
  <c r="AY47" i="40" s="1"/>
  <c r="BA20" i="40"/>
  <c r="BC20" i="40"/>
  <c r="BC58" i="40" s="1"/>
  <c r="BD21" i="40"/>
  <c r="BD59" i="40" s="1"/>
  <c r="BC21" i="40"/>
  <c r="BC59" i="40" s="1"/>
  <c r="BB12" i="40"/>
  <c r="BB50" i="40" s="1"/>
  <c r="BC9" i="40"/>
  <c r="BC47" i="40" s="1"/>
  <c r="BC18" i="40"/>
  <c r="BC56" i="40" s="1"/>
  <c r="AY20" i="40"/>
  <c r="AY58" i="40" s="1"/>
  <c r="BB20" i="40"/>
  <c r="BB58" i="40" s="1"/>
  <c r="AZ12" i="40"/>
  <c r="AZ50" i="40" s="1"/>
  <c r="AY17" i="40"/>
  <c r="AY55" i="40" s="1"/>
  <c r="AZ21" i="40"/>
  <c r="AZ59" i="40" s="1"/>
  <c r="BC10" i="40"/>
  <c r="BC48" i="40" s="1"/>
  <c r="BD17" i="40"/>
  <c r="BD55" i="40" s="1"/>
  <c r="AZ20" i="40"/>
  <c r="AZ58" i="40" s="1"/>
  <c r="BA21" i="40"/>
  <c r="AY21" i="40"/>
  <c r="AY59" i="40" s="1"/>
  <c r="BA10" i="40"/>
  <c r="BA48" i="40" s="1"/>
  <c r="BK48" i="40" s="1"/>
  <c r="BC17" i="40"/>
  <c r="BC55" i="40" s="1"/>
  <c r="BD18" i="40"/>
  <c r="BD56" i="40" s="1"/>
  <c r="BA17" i="40"/>
  <c r="BB15" i="40"/>
  <c r="BB53" i="40" s="1"/>
  <c r="BA15" i="40"/>
  <c r="AY15" i="40"/>
  <c r="AY53" i="40" s="1"/>
  <c r="AY18" i="40"/>
  <c r="AY56" i="40" s="1"/>
  <c r="AY19" i="40"/>
  <c r="AY57" i="40" s="1"/>
  <c r="BC12" i="40"/>
  <c r="BC50" i="40" s="1"/>
  <c r="AY10" i="40"/>
  <c r="AY48" i="40" s="1"/>
  <c r="BB10" i="40"/>
  <c r="BB48" i="40" s="1"/>
  <c r="BD12" i="40"/>
  <c r="BD50" i="40" s="1"/>
  <c r="AZ18" i="40"/>
  <c r="AZ56" i="40" s="1"/>
  <c r="BD10" i="40"/>
  <c r="BD48" i="40" s="1"/>
  <c r="BB18" i="40"/>
  <c r="BB56" i="40" s="1"/>
  <c r="AZ10" i="40"/>
  <c r="AZ48" i="40" s="1"/>
  <c r="BB14" i="40"/>
  <c r="BB52" i="40" s="1"/>
  <c r="BC14" i="40"/>
  <c r="BC52" i="40" s="1"/>
  <c r="BA14" i="40"/>
  <c r="AY14" i="40"/>
  <c r="AY52" i="40" s="1"/>
  <c r="AY13" i="40"/>
  <c r="AY51" i="40" s="1"/>
  <c r="BD13" i="40"/>
  <c r="BD51" i="40" s="1"/>
  <c r="BD16" i="40"/>
  <c r="BD54" i="40" s="1"/>
  <c r="BB16" i="40"/>
  <c r="BB54" i="40" s="1"/>
  <c r="AZ16" i="40"/>
  <c r="AZ54" i="40" s="1"/>
  <c r="BC16" i="40"/>
  <c r="BC54" i="40" s="1"/>
  <c r="BA11" i="40"/>
  <c r="AZ11" i="40"/>
  <c r="AZ49" i="40" s="1"/>
  <c r="AY11" i="40"/>
  <c r="AY49" i="40" s="1"/>
  <c r="BA8" i="40"/>
  <c r="H17" i="48"/>
  <c r="J17" i="48"/>
  <c r="G17" i="48"/>
  <c r="L17" i="48"/>
  <c r="I17" i="48"/>
  <c r="K17" i="48"/>
  <c r="H104" i="37"/>
  <c r="H123" i="37" s="1"/>
  <c r="G67" i="40" s="1"/>
  <c r="G105" i="40" s="1"/>
  <c r="AZ9" i="40"/>
  <c r="AZ47" i="40" s="1"/>
  <c r="H108" i="37"/>
  <c r="H88" i="37" s="1"/>
  <c r="G13" i="40" s="1"/>
  <c r="G51" i="40" s="1"/>
  <c r="AZ13" i="40"/>
  <c r="AZ51" i="40" s="1"/>
  <c r="H103" i="37"/>
  <c r="H83" i="37" s="1"/>
  <c r="AZ8" i="40"/>
  <c r="AZ46" i="40" s="1"/>
  <c r="H114" i="37"/>
  <c r="H94" i="37" s="1"/>
  <c r="G19" i="40" s="1"/>
  <c r="G57" i="40" s="1"/>
  <c r="AZ19" i="40"/>
  <c r="AZ57" i="40" s="1"/>
  <c r="AZ45" i="40"/>
  <c r="H112" i="37"/>
  <c r="H92" i="37" s="1"/>
  <c r="G17" i="40" s="1"/>
  <c r="G55" i="40" s="1"/>
  <c r="AZ17" i="40"/>
  <c r="AZ55" i="40" s="1"/>
  <c r="H110" i="37"/>
  <c r="H90" i="37" s="1"/>
  <c r="G15" i="40" s="1"/>
  <c r="G53" i="40" s="1"/>
  <c r="AZ15" i="40"/>
  <c r="AZ53" i="40" s="1"/>
  <c r="H109" i="37"/>
  <c r="H89" i="37" s="1"/>
  <c r="G14" i="40" s="1"/>
  <c r="G52" i="40" s="1"/>
  <c r="AZ14" i="40"/>
  <c r="AZ52" i="40" s="1"/>
  <c r="K105" i="37"/>
  <c r="K124" i="37" s="1"/>
  <c r="G111" i="37"/>
  <c r="G91" i="37" s="1"/>
  <c r="AY16" i="40"/>
  <c r="AY54" i="40" s="1"/>
  <c r="G34" i="39"/>
  <c r="G103" i="37"/>
  <c r="G83" i="37" s="1"/>
  <c r="F8" i="40" s="1"/>
  <c r="AY8" i="40"/>
  <c r="AY46" i="40" s="1"/>
  <c r="G107" i="37"/>
  <c r="G87" i="37" s="1"/>
  <c r="F12" i="40" s="1"/>
  <c r="AY12" i="40"/>
  <c r="AY50" i="40" s="1"/>
  <c r="AY45" i="40"/>
  <c r="L115" i="37"/>
  <c r="L95" i="37" s="1"/>
  <c r="BD20" i="40"/>
  <c r="BD58" i="40" s="1"/>
  <c r="K110" i="37"/>
  <c r="K90" i="37" s="1"/>
  <c r="J15" i="40" s="1"/>
  <c r="J53" i="40" s="1"/>
  <c r="BC15" i="40"/>
  <c r="BC53" i="40" s="1"/>
  <c r="BB45" i="40"/>
  <c r="BC45" i="40"/>
  <c r="L114" i="37"/>
  <c r="L94" i="37" s="1"/>
  <c r="K19" i="40" s="1"/>
  <c r="K57" i="40" s="1"/>
  <c r="BD19" i="40"/>
  <c r="BD57" i="40" s="1"/>
  <c r="J112" i="37"/>
  <c r="J178" i="37" s="1"/>
  <c r="BB17" i="40"/>
  <c r="BB55" i="40" s="1"/>
  <c r="J106" i="37"/>
  <c r="J172" i="37" s="1"/>
  <c r="BB11" i="40"/>
  <c r="BB49" i="40" s="1"/>
  <c r="L104" i="37"/>
  <c r="L84" i="37" s="1"/>
  <c r="K9" i="40" s="1"/>
  <c r="K47" i="40" s="1"/>
  <c r="BD9" i="40"/>
  <c r="BD47" i="40" s="1"/>
  <c r="L103" i="37"/>
  <c r="L83" i="37" s="1"/>
  <c r="K8" i="40" s="1"/>
  <c r="K46" i="40" s="1"/>
  <c r="BD8" i="40"/>
  <c r="BD46" i="40" s="1"/>
  <c r="L109" i="37"/>
  <c r="L89" i="37" s="1"/>
  <c r="K14" i="40" s="1"/>
  <c r="K52" i="40" s="1"/>
  <c r="BD14" i="40"/>
  <c r="BD52" i="40" s="1"/>
  <c r="K108" i="37"/>
  <c r="K88" i="37" s="1"/>
  <c r="J13" i="40" s="1"/>
  <c r="J51" i="40" s="1"/>
  <c r="BC13" i="40"/>
  <c r="BC51" i="40" s="1"/>
  <c r="K103" i="37"/>
  <c r="K83" i="37" s="1"/>
  <c r="J8" i="40" s="1"/>
  <c r="J46" i="40" s="1"/>
  <c r="BC8" i="40"/>
  <c r="BC46" i="40" s="1"/>
  <c r="K114" i="37"/>
  <c r="K94" i="37" s="1"/>
  <c r="J19" i="40" s="1"/>
  <c r="J57" i="40" s="1"/>
  <c r="BC19" i="40"/>
  <c r="BC57" i="40" s="1"/>
  <c r="J114" i="37"/>
  <c r="J180" i="37" s="1"/>
  <c r="BB19" i="40"/>
  <c r="BB57" i="40" s="1"/>
  <c r="J103" i="37"/>
  <c r="J83" i="37" s="1"/>
  <c r="BB8" i="40"/>
  <c r="BB46" i="40" s="1"/>
  <c r="L106" i="37"/>
  <c r="BD11" i="40"/>
  <c r="BD49" i="40" s="1"/>
  <c r="J108" i="37"/>
  <c r="J88" i="37" s="1"/>
  <c r="I13" i="40" s="1"/>
  <c r="I51" i="40" s="1"/>
  <c r="BB13" i="40"/>
  <c r="BB51" i="40" s="1"/>
  <c r="K106" i="37"/>
  <c r="BC11" i="40"/>
  <c r="BC49" i="40" s="1"/>
  <c r="J116" i="37"/>
  <c r="J135" i="37" s="1"/>
  <c r="I79" i="40" s="1"/>
  <c r="I117" i="40" s="1"/>
  <c r="BB21" i="40"/>
  <c r="BB59" i="40" s="1"/>
  <c r="J104" i="37"/>
  <c r="J84" i="37" s="1"/>
  <c r="I9" i="40" s="1"/>
  <c r="I47" i="40" s="1"/>
  <c r="BB9" i="40"/>
  <c r="BB47" i="40" s="1"/>
  <c r="L110" i="37"/>
  <c r="L129" i="37" s="1"/>
  <c r="BD15" i="40"/>
  <c r="BD53" i="40" s="1"/>
  <c r="BA53" i="40"/>
  <c r="I114" i="37"/>
  <c r="I94" i="37" s="1"/>
  <c r="H19" i="40" s="1"/>
  <c r="H57" i="40" s="1"/>
  <c r="BA19" i="40"/>
  <c r="BA46" i="40"/>
  <c r="BA58" i="40"/>
  <c r="BA49" i="40"/>
  <c r="BA52" i="40"/>
  <c r="I108" i="37"/>
  <c r="I174" i="37" s="1"/>
  <c r="BA13" i="40"/>
  <c r="I107" i="37"/>
  <c r="I126" i="37" s="1"/>
  <c r="H70" i="40" s="1"/>
  <c r="H108" i="40" s="1"/>
  <c r="BA12" i="40"/>
  <c r="I113" i="37"/>
  <c r="I93" i="37" s="1"/>
  <c r="H18" i="40" s="1"/>
  <c r="H56" i="40" s="1"/>
  <c r="BA18" i="40"/>
  <c r="BA59" i="40"/>
  <c r="I111" i="37"/>
  <c r="I91" i="37" s="1"/>
  <c r="H16" i="40" s="1"/>
  <c r="H54" i="40" s="1"/>
  <c r="BA16" i="40"/>
  <c r="I104" i="37"/>
  <c r="I170" i="37" s="1"/>
  <c r="BA9" i="40"/>
  <c r="BA55" i="40"/>
  <c r="BA45" i="40"/>
  <c r="K170" i="37"/>
  <c r="K123" i="37"/>
  <c r="J67" i="40" s="1"/>
  <c r="J105" i="40" s="1"/>
  <c r="S66" i="37"/>
  <c r="L112" i="37"/>
  <c r="L131" i="37" s="1"/>
  <c r="K75" i="40" s="1"/>
  <c r="K113" i="40" s="1"/>
  <c r="K34" i="39"/>
  <c r="J34" i="39"/>
  <c r="I34" i="39"/>
  <c r="H34" i="39"/>
  <c r="S67" i="37"/>
  <c r="S68" i="37"/>
  <c r="I116" i="37"/>
  <c r="I96" i="37" s="1"/>
  <c r="L116" i="37"/>
  <c r="L96" i="37" s="1"/>
  <c r="I112" i="37"/>
  <c r="I92" i="37" s="1"/>
  <c r="H17" i="40" s="1"/>
  <c r="H55" i="40" s="1"/>
  <c r="S70" i="37"/>
  <c r="G109" i="37"/>
  <c r="H116" i="37"/>
  <c r="H96" i="37" s="1"/>
  <c r="K112" i="37"/>
  <c r="K92" i="37" s="1"/>
  <c r="J17" i="40" s="1"/>
  <c r="J55" i="40" s="1"/>
  <c r="S64" i="37"/>
  <c r="S73" i="37"/>
  <c r="G112" i="37"/>
  <c r="S76" i="37"/>
  <c r="H111" i="37"/>
  <c r="H91" i="37" s="1"/>
  <c r="G16" i="40" s="1"/>
  <c r="G54" i="40" s="1"/>
  <c r="S74" i="37"/>
  <c r="G113" i="37"/>
  <c r="H113" i="37"/>
  <c r="H93" i="37" s="1"/>
  <c r="K113" i="37"/>
  <c r="S65" i="37"/>
  <c r="S75" i="37"/>
  <c r="J111" i="37"/>
  <c r="J91" i="37" s="1"/>
  <c r="I16" i="40" s="1"/>
  <c r="I54" i="40" s="1"/>
  <c r="S72" i="37"/>
  <c r="K116" i="37"/>
  <c r="K96" i="37" s="1"/>
  <c r="G114" i="37"/>
  <c r="G94" i="37" s="1"/>
  <c r="S77" i="37"/>
  <c r="G116" i="37"/>
  <c r="G96" i="37" s="1"/>
  <c r="S69" i="37"/>
  <c r="G108" i="37"/>
  <c r="L113" i="37"/>
  <c r="L93" i="37" s="1"/>
  <c r="K18" i="40" s="1"/>
  <c r="K56" i="40" s="1"/>
  <c r="S40" i="37"/>
  <c r="K111" i="37"/>
  <c r="K91" i="37" s="1"/>
  <c r="J16" i="40" s="1"/>
  <c r="J54" i="40" s="1"/>
  <c r="J113" i="37"/>
  <c r="J93" i="37" s="1"/>
  <c r="I18" i="40" s="1"/>
  <c r="I56" i="40" s="1"/>
  <c r="S150" i="37"/>
  <c r="S187" i="37" s="1"/>
  <c r="S71" i="37"/>
  <c r="L111" i="37"/>
  <c r="L91" i="37" s="1"/>
  <c r="K16" i="40" s="1"/>
  <c r="K54" i="40" s="1"/>
  <c r="S157" i="37"/>
  <c r="S188" i="37" s="1"/>
  <c r="K102" i="37"/>
  <c r="K82" i="37" s="1"/>
  <c r="J7" i="40" s="1"/>
  <c r="J45" i="40" s="1"/>
  <c r="J115" i="37"/>
  <c r="J95" i="37" s="1"/>
  <c r="I20" i="40" s="1"/>
  <c r="I58" i="40" s="1"/>
  <c r="I106" i="37"/>
  <c r="H115" i="37"/>
  <c r="H134" i="37" s="1"/>
  <c r="J102" i="37"/>
  <c r="J82" i="37" s="1"/>
  <c r="I7" i="40" s="1"/>
  <c r="I45" i="40" s="1"/>
  <c r="S164" i="37"/>
  <c r="S189" i="37" s="1"/>
  <c r="G106" i="37"/>
  <c r="I110" i="37"/>
  <c r="I90" i="37" s="1"/>
  <c r="H15" i="40" s="1"/>
  <c r="H53" i="40" s="1"/>
  <c r="G104" i="37"/>
  <c r="G84" i="37" s="1"/>
  <c r="F9" i="40" s="1"/>
  <c r="F47" i="40" s="1"/>
  <c r="J109" i="37"/>
  <c r="J89" i="37" s="1"/>
  <c r="I14" i="40" s="1"/>
  <c r="I52" i="40" s="1"/>
  <c r="I102" i="37"/>
  <c r="I82" i="37" s="1"/>
  <c r="H7" i="40" s="1"/>
  <c r="H45" i="40" s="1"/>
  <c r="J110" i="37"/>
  <c r="G110" i="37"/>
  <c r="H106" i="37"/>
  <c r="K115" i="37"/>
  <c r="K95" i="37" s="1"/>
  <c r="J20" i="40" s="1"/>
  <c r="J58" i="40" s="1"/>
  <c r="I115" i="37"/>
  <c r="I95" i="37" s="1"/>
  <c r="H20" i="40" s="1"/>
  <c r="H58" i="40" s="1"/>
  <c r="H102" i="37"/>
  <c r="G102" i="37"/>
  <c r="G82" i="37" s="1"/>
  <c r="F7" i="40" s="1"/>
  <c r="F45" i="40" s="1"/>
  <c r="I109" i="37"/>
  <c r="I89" i="37" s="1"/>
  <c r="G115" i="37"/>
  <c r="G95" i="37" s="1"/>
  <c r="F20" i="40" s="1"/>
  <c r="F58" i="40" s="1"/>
  <c r="K128" i="37"/>
  <c r="J72" i="40" s="1"/>
  <c r="J110" i="40" s="1"/>
  <c r="K175" i="37"/>
  <c r="K133" i="37"/>
  <c r="K180" i="37"/>
  <c r="L107" i="37"/>
  <c r="L87" i="37" s="1"/>
  <c r="I103" i="37"/>
  <c r="I83" i="37" s="1"/>
  <c r="I105" i="37"/>
  <c r="I85" i="37" s="1"/>
  <c r="L105" i="37"/>
  <c r="L85" i="37" s="1"/>
  <c r="G105" i="37"/>
  <c r="G85" i="37" s="1"/>
  <c r="L108" i="37"/>
  <c r="L88" i="37" s="1"/>
  <c r="K107" i="37"/>
  <c r="K87" i="37" s="1"/>
  <c r="H105" i="37"/>
  <c r="H85" i="37" s="1"/>
  <c r="J107" i="37"/>
  <c r="J87" i="37" s="1"/>
  <c r="J105" i="37"/>
  <c r="J85" i="37" s="1"/>
  <c r="H107" i="37"/>
  <c r="H87" i="37" s="1"/>
  <c r="G78" i="37"/>
  <c r="S21" i="37"/>
  <c r="I78" i="37"/>
  <c r="H78" i="37"/>
  <c r="J14" i="40"/>
  <c r="J52" i="40" s="1"/>
  <c r="K78" i="37"/>
  <c r="S42" i="39"/>
  <c r="L34" i="39"/>
  <c r="J78" i="37"/>
  <c r="M40" i="41" l="1"/>
  <c r="M44" i="41"/>
  <c r="M47" i="41"/>
  <c r="M41" i="41"/>
  <c r="M43" i="41"/>
  <c r="M45" i="41"/>
  <c r="BK10" i="40"/>
  <c r="N40" i="41"/>
  <c r="N44" i="41"/>
  <c r="N47" i="41"/>
  <c r="N45" i="41"/>
  <c r="N41" i="41"/>
  <c r="N43" i="41"/>
  <c r="K44" i="41"/>
  <c r="K40" i="41"/>
  <c r="K41" i="41"/>
  <c r="K43" i="41"/>
  <c r="K45" i="41"/>
  <c r="K47" i="41"/>
  <c r="L44" i="41"/>
  <c r="L47" i="41"/>
  <c r="L48" i="64" s="1"/>
  <c r="L41" i="41"/>
  <c r="L43" i="41"/>
  <c r="L45" i="41"/>
  <c r="L40" i="41"/>
  <c r="O45" i="41"/>
  <c r="O40" i="41"/>
  <c r="O44" i="41"/>
  <c r="O47" i="41"/>
  <c r="O41" i="41"/>
  <c r="O43" i="41"/>
  <c r="J96" i="37"/>
  <c r="S96" i="37" s="1"/>
  <c r="J174" i="37"/>
  <c r="H170" i="37"/>
  <c r="L128" i="37"/>
  <c r="K72" i="40" s="1"/>
  <c r="K110" i="40" s="1"/>
  <c r="H84" i="37"/>
  <c r="G9" i="40" s="1"/>
  <c r="G47" i="40" s="1"/>
  <c r="BK17" i="40"/>
  <c r="G173" i="37"/>
  <c r="G126" i="37"/>
  <c r="F70" i="40" s="1"/>
  <c r="F108" i="40" s="1"/>
  <c r="H18" i="48"/>
  <c r="I173" i="37"/>
  <c r="G96" i="52"/>
  <c r="K174" i="37"/>
  <c r="H169" i="37"/>
  <c r="H129" i="37"/>
  <c r="G73" i="40" s="1"/>
  <c r="G111" i="40" s="1"/>
  <c r="H176" i="37"/>
  <c r="H122" i="37"/>
  <c r="G130" i="37"/>
  <c r="F74" i="40" s="1"/>
  <c r="H178" i="37"/>
  <c r="H131" i="37"/>
  <c r="G75" i="40" s="1"/>
  <c r="G113" i="40" s="1"/>
  <c r="K85" i="37"/>
  <c r="J10" i="40" s="1"/>
  <c r="J48" i="40" s="1"/>
  <c r="G177" i="37"/>
  <c r="J18" i="48"/>
  <c r="L181" i="37"/>
  <c r="J92" i="37"/>
  <c r="I17" i="40" s="1"/>
  <c r="I55" i="40" s="1"/>
  <c r="G18" i="48"/>
  <c r="K171" i="37"/>
  <c r="H174" i="37"/>
  <c r="H127" i="37"/>
  <c r="G71" i="40" s="1"/>
  <c r="G109" i="40" s="1"/>
  <c r="L175" i="37"/>
  <c r="J131" i="37"/>
  <c r="I75" i="40" s="1"/>
  <c r="I113" i="40" s="1"/>
  <c r="L90" i="37"/>
  <c r="K15" i="40" s="1"/>
  <c r="L18" i="48"/>
  <c r="I18" i="48"/>
  <c r="K18" i="48"/>
  <c r="J86" i="37"/>
  <c r="I11" i="40" s="1"/>
  <c r="I49" i="40" s="1"/>
  <c r="K96" i="52"/>
  <c r="K95" i="52" s="1"/>
  <c r="K86" i="37"/>
  <c r="J11" i="40" s="1"/>
  <c r="J49" i="40" s="1"/>
  <c r="L86" i="37"/>
  <c r="K11" i="40" s="1"/>
  <c r="H180" i="37"/>
  <c r="I86" i="37"/>
  <c r="H11" i="40" s="1"/>
  <c r="H49" i="40" s="1"/>
  <c r="H133" i="37"/>
  <c r="G86" i="37"/>
  <c r="F11" i="40" s="1"/>
  <c r="F49" i="40" s="1"/>
  <c r="I96" i="52"/>
  <c r="L170" i="37"/>
  <c r="H175" i="37"/>
  <c r="H86" i="37"/>
  <c r="G11" i="40" s="1"/>
  <c r="G49" i="40" s="1"/>
  <c r="H128" i="37"/>
  <c r="G72" i="40" s="1"/>
  <c r="G110" i="40" s="1"/>
  <c r="J170" i="37"/>
  <c r="J96" i="52"/>
  <c r="H96" i="52"/>
  <c r="J123" i="37"/>
  <c r="I67" i="40" s="1"/>
  <c r="I105" i="40" s="1"/>
  <c r="I87" i="37"/>
  <c r="H12" i="40" s="1"/>
  <c r="H50" i="40" s="1"/>
  <c r="K129" i="37"/>
  <c r="J73" i="40" s="1"/>
  <c r="J111" i="40" s="1"/>
  <c r="G169" i="37"/>
  <c r="BK53" i="40"/>
  <c r="K127" i="37"/>
  <c r="J71" i="40" s="1"/>
  <c r="J109" i="40" s="1"/>
  <c r="BK52" i="40"/>
  <c r="BK15" i="40"/>
  <c r="BK55" i="40"/>
  <c r="BK14" i="40"/>
  <c r="I88" i="37"/>
  <c r="H13" i="40" s="1"/>
  <c r="H51" i="40" s="1"/>
  <c r="AZ60" i="40"/>
  <c r="J127" i="37"/>
  <c r="I71" i="40" s="1"/>
  <c r="I109" i="40" s="1"/>
  <c r="L176" i="37"/>
  <c r="K172" i="37"/>
  <c r="AZ22" i="40"/>
  <c r="K176" i="37"/>
  <c r="J182" i="37"/>
  <c r="J169" i="37"/>
  <c r="J133" i="37"/>
  <c r="J122" i="37"/>
  <c r="I66" i="40" s="1"/>
  <c r="I104" i="40" s="1"/>
  <c r="J94" i="37"/>
  <c r="I19" i="40" s="1"/>
  <c r="I57" i="40" s="1"/>
  <c r="K125" i="37"/>
  <c r="J69" i="40" s="1"/>
  <c r="J107" i="40" s="1"/>
  <c r="L123" i="37"/>
  <c r="K67" i="40" s="1"/>
  <c r="K105" i="40" s="1"/>
  <c r="J125" i="37"/>
  <c r="I69" i="40" s="1"/>
  <c r="I107" i="40" s="1"/>
  <c r="I127" i="37"/>
  <c r="H71" i="40" s="1"/>
  <c r="H109" i="40" s="1"/>
  <c r="I130" i="37"/>
  <c r="H74" i="40" s="1"/>
  <c r="H112" i="40" s="1"/>
  <c r="L133" i="37"/>
  <c r="L169" i="37"/>
  <c r="K169" i="37"/>
  <c r="I180" i="37"/>
  <c r="I123" i="37"/>
  <c r="H67" i="40" s="1"/>
  <c r="H105" i="40" s="1"/>
  <c r="G122" i="37"/>
  <c r="F66" i="40" s="1"/>
  <c r="F104" i="40" s="1"/>
  <c r="AY60" i="40"/>
  <c r="AY22" i="40"/>
  <c r="BK29" i="40"/>
  <c r="K122" i="37"/>
  <c r="J66" i="40" s="1"/>
  <c r="J104" i="40" s="1"/>
  <c r="L122" i="37"/>
  <c r="K66" i="40" s="1"/>
  <c r="K104" i="40" s="1"/>
  <c r="BK49" i="40"/>
  <c r="BC60" i="40"/>
  <c r="L172" i="37"/>
  <c r="BK11" i="40"/>
  <c r="BC22" i="40"/>
  <c r="L134" i="37"/>
  <c r="K78" i="40" s="1"/>
  <c r="K116" i="40" s="1"/>
  <c r="L125" i="37"/>
  <c r="K69" i="40" s="1"/>
  <c r="K107" i="40" s="1"/>
  <c r="I133" i="37"/>
  <c r="H77" i="40" s="1"/>
  <c r="H115" i="40" s="1"/>
  <c r="I179" i="37"/>
  <c r="BA22" i="40"/>
  <c r="BK58" i="40"/>
  <c r="BB60" i="40"/>
  <c r="I84" i="37"/>
  <c r="H9" i="40" s="1"/>
  <c r="H47" i="40" s="1"/>
  <c r="I132" i="37"/>
  <c r="H76" i="40" s="1"/>
  <c r="H114" i="40" s="1"/>
  <c r="BK20" i="40"/>
  <c r="BB22" i="40"/>
  <c r="L180" i="37"/>
  <c r="I177" i="37"/>
  <c r="BK59" i="40"/>
  <c r="BK46" i="40"/>
  <c r="BK21" i="40"/>
  <c r="BK8" i="40"/>
  <c r="BK13" i="40"/>
  <c r="BA51" i="40"/>
  <c r="BK51" i="40" s="1"/>
  <c r="BK12" i="40"/>
  <c r="BA50" i="40"/>
  <c r="BK50" i="40" s="1"/>
  <c r="BK9" i="40"/>
  <c r="BA47" i="40"/>
  <c r="BK47" i="40" s="1"/>
  <c r="BK18" i="40"/>
  <c r="BA56" i="40"/>
  <c r="BK56" i="40" s="1"/>
  <c r="BK19" i="40"/>
  <c r="BA57" i="40"/>
  <c r="BK57" i="40" s="1"/>
  <c r="BK16" i="40"/>
  <c r="BA54" i="40"/>
  <c r="BK54" i="40" s="1"/>
  <c r="L36" i="64"/>
  <c r="L47" i="64"/>
  <c r="L33" i="64"/>
  <c r="L38" i="64"/>
  <c r="L30" i="64"/>
  <c r="L31" i="64"/>
  <c r="L35" i="64"/>
  <c r="L34" i="64"/>
  <c r="L32" i="64"/>
  <c r="L37" i="64"/>
  <c r="L29" i="64"/>
  <c r="L40" i="64"/>
  <c r="L39" i="64"/>
  <c r="M47" i="64"/>
  <c r="M33" i="64"/>
  <c r="M38" i="64"/>
  <c r="M30" i="64"/>
  <c r="M35" i="64"/>
  <c r="M36" i="64"/>
  <c r="M32" i="64"/>
  <c r="M37" i="64"/>
  <c r="M29" i="64"/>
  <c r="M34" i="64"/>
  <c r="M31" i="64"/>
  <c r="M40" i="64"/>
  <c r="M39" i="64"/>
  <c r="K36" i="64"/>
  <c r="K32" i="64"/>
  <c r="K47" i="64"/>
  <c r="K34" i="64"/>
  <c r="K30" i="64"/>
  <c r="K38" i="64"/>
  <c r="K37" i="64"/>
  <c r="K33" i="64"/>
  <c r="K35" i="64"/>
  <c r="K31" i="64"/>
  <c r="K29" i="64"/>
  <c r="K40" i="64"/>
  <c r="K39" i="64"/>
  <c r="O37" i="64"/>
  <c r="O29" i="64"/>
  <c r="O31" i="64"/>
  <c r="O38" i="64"/>
  <c r="O30" i="64"/>
  <c r="O32" i="64"/>
  <c r="O34" i="64"/>
  <c r="O47" i="64"/>
  <c r="O33" i="64"/>
  <c r="O35" i="64"/>
  <c r="O36" i="64"/>
  <c r="O40" i="64"/>
  <c r="O39" i="64"/>
  <c r="N36" i="64"/>
  <c r="N38" i="64"/>
  <c r="N30" i="64"/>
  <c r="N37" i="64"/>
  <c r="N29" i="64"/>
  <c r="N31" i="64"/>
  <c r="N47" i="64"/>
  <c r="N35" i="64"/>
  <c r="N32" i="64"/>
  <c r="N33" i="64"/>
  <c r="N34" i="64"/>
  <c r="N40" i="64"/>
  <c r="N39" i="64"/>
  <c r="H82" i="37"/>
  <c r="G7" i="40" s="1"/>
  <c r="G45" i="40" s="1"/>
  <c r="H168" i="37"/>
  <c r="G90" i="37"/>
  <c r="F15" i="40" s="1"/>
  <c r="F53" i="40" s="1"/>
  <c r="G129" i="37"/>
  <c r="F73" i="40" s="1"/>
  <c r="F111" i="40" s="1"/>
  <c r="L178" i="37"/>
  <c r="L92" i="37"/>
  <c r="K17" i="40" s="1"/>
  <c r="K55" i="40" s="1"/>
  <c r="O45" i="64"/>
  <c r="O44" i="64"/>
  <c r="O48" i="64"/>
  <c r="O46" i="64"/>
  <c r="K45" i="64"/>
  <c r="K48" i="64"/>
  <c r="K46" i="64"/>
  <c r="L45" i="64"/>
  <c r="L46" i="64"/>
  <c r="N45" i="64"/>
  <c r="N44" i="64"/>
  <c r="N48" i="64"/>
  <c r="N46" i="64"/>
  <c r="S111" i="37"/>
  <c r="S104" i="37"/>
  <c r="G18" i="40"/>
  <c r="G56" i="40" s="1"/>
  <c r="G132" i="37"/>
  <c r="G179" i="37"/>
  <c r="S113" i="37"/>
  <c r="L132" i="37"/>
  <c r="K76" i="40" s="1"/>
  <c r="K114" i="40" s="1"/>
  <c r="L179" i="37"/>
  <c r="K135" i="37"/>
  <c r="J79" i="40" s="1"/>
  <c r="J117" i="40" s="1"/>
  <c r="K182" i="37"/>
  <c r="H130" i="37"/>
  <c r="G74" i="40" s="1"/>
  <c r="G112" i="40" s="1"/>
  <c r="H177" i="37"/>
  <c r="S114" i="37"/>
  <c r="L130" i="37"/>
  <c r="K74" i="40" s="1"/>
  <c r="K112" i="40" s="1"/>
  <c r="L177" i="37"/>
  <c r="J132" i="37"/>
  <c r="I76" i="40" s="1"/>
  <c r="I114" i="40" s="1"/>
  <c r="J179" i="37"/>
  <c r="K21" i="40"/>
  <c r="K59" i="40" s="1"/>
  <c r="G180" i="37"/>
  <c r="G135" i="37"/>
  <c r="G182" i="37"/>
  <c r="S116" i="37"/>
  <c r="K132" i="37"/>
  <c r="J76" i="40" s="1"/>
  <c r="J114" i="40" s="1"/>
  <c r="K179" i="37"/>
  <c r="G131" i="37"/>
  <c r="G178" i="37"/>
  <c r="S112" i="37"/>
  <c r="G21" i="40"/>
  <c r="G59" i="40" s="1"/>
  <c r="L135" i="37"/>
  <c r="K79" i="40" s="1"/>
  <c r="K117" i="40" s="1"/>
  <c r="L182" i="37"/>
  <c r="G88" i="37"/>
  <c r="F13" i="40" s="1"/>
  <c r="F51" i="40" s="1"/>
  <c r="G127" i="37"/>
  <c r="F71" i="40" s="1"/>
  <c r="F109" i="40" s="1"/>
  <c r="G174" i="37"/>
  <c r="G133" i="37"/>
  <c r="F21" i="40"/>
  <c r="K130" i="37"/>
  <c r="J74" i="40" s="1"/>
  <c r="J112" i="40" s="1"/>
  <c r="K177" i="37"/>
  <c r="J130" i="37"/>
  <c r="I74" i="40" s="1"/>
  <c r="I112" i="40" s="1"/>
  <c r="J177" i="37"/>
  <c r="K93" i="37"/>
  <c r="J18" i="40" s="1"/>
  <c r="J56" i="40" s="1"/>
  <c r="G92" i="37"/>
  <c r="H135" i="37"/>
  <c r="G79" i="40" s="1"/>
  <c r="G117" i="40" s="1"/>
  <c r="H182" i="37"/>
  <c r="H21" i="40"/>
  <c r="H59" i="40" s="1"/>
  <c r="G175" i="37"/>
  <c r="G128" i="37"/>
  <c r="F72" i="40" s="1"/>
  <c r="F110" i="40" s="1"/>
  <c r="G89" i="37"/>
  <c r="F14" i="40" s="1"/>
  <c r="F52" i="40" s="1"/>
  <c r="H132" i="37"/>
  <c r="G76" i="40" s="1"/>
  <c r="G114" i="40" s="1"/>
  <c r="H179" i="37"/>
  <c r="J21" i="40"/>
  <c r="J59" i="40" s="1"/>
  <c r="K131" i="37"/>
  <c r="J75" i="40" s="1"/>
  <c r="J113" i="40" s="1"/>
  <c r="K178" i="37"/>
  <c r="I131" i="37"/>
  <c r="H75" i="40" s="1"/>
  <c r="H113" i="40" s="1"/>
  <c r="I178" i="37"/>
  <c r="S110" i="37"/>
  <c r="F16" i="40"/>
  <c r="S91" i="37"/>
  <c r="G93" i="37"/>
  <c r="F18" i="40" s="1"/>
  <c r="I135" i="37"/>
  <c r="H79" i="40" s="1"/>
  <c r="H117" i="40" s="1"/>
  <c r="I182" i="37"/>
  <c r="H95" i="37"/>
  <c r="G20" i="40" s="1"/>
  <c r="G58" i="40" s="1"/>
  <c r="J90" i="37"/>
  <c r="S83" i="37"/>
  <c r="S115" i="37"/>
  <c r="I128" i="37"/>
  <c r="I175" i="37"/>
  <c r="H172" i="37"/>
  <c r="H125" i="37"/>
  <c r="G69" i="40" s="1"/>
  <c r="G107" i="40" s="1"/>
  <c r="H121" i="37"/>
  <c r="G65" i="40" s="1"/>
  <c r="G103" i="40" s="1"/>
  <c r="G172" i="37"/>
  <c r="G125" i="37"/>
  <c r="F69" i="40" s="1"/>
  <c r="F107" i="40" s="1"/>
  <c r="K168" i="37"/>
  <c r="K121" i="37"/>
  <c r="J65" i="40" s="1"/>
  <c r="J103" i="40" s="1"/>
  <c r="S109" i="37"/>
  <c r="G176" i="37"/>
  <c r="G123" i="37"/>
  <c r="F67" i="40" s="1"/>
  <c r="F105" i="40" s="1"/>
  <c r="G170" i="37"/>
  <c r="I125" i="37"/>
  <c r="H69" i="40" s="1"/>
  <c r="H107" i="40" s="1"/>
  <c r="I172" i="37"/>
  <c r="G168" i="37"/>
  <c r="G121" i="37"/>
  <c r="F65" i="40" s="1"/>
  <c r="F103" i="40" s="1"/>
  <c r="I129" i="37"/>
  <c r="H73" i="40" s="1"/>
  <c r="H111" i="40" s="1"/>
  <c r="I176" i="37"/>
  <c r="J134" i="37"/>
  <c r="I78" i="40" s="1"/>
  <c r="I116" i="40" s="1"/>
  <c r="J181" i="37"/>
  <c r="G134" i="37"/>
  <c r="F78" i="40" s="1"/>
  <c r="F116" i="40" s="1"/>
  <c r="G181" i="37"/>
  <c r="I181" i="37"/>
  <c r="I134" i="37"/>
  <c r="H78" i="40" s="1"/>
  <c r="H116" i="40" s="1"/>
  <c r="G78" i="40"/>
  <c r="G116" i="40" s="1"/>
  <c r="H181" i="37"/>
  <c r="K181" i="37"/>
  <c r="K134" i="37"/>
  <c r="J78" i="40" s="1"/>
  <c r="J116" i="40" s="1"/>
  <c r="I168" i="37"/>
  <c r="I121" i="37"/>
  <c r="H65" i="40" s="1"/>
  <c r="H103" i="40" s="1"/>
  <c r="J168" i="37"/>
  <c r="J121" i="37"/>
  <c r="I65" i="40" s="1"/>
  <c r="I103" i="40" s="1"/>
  <c r="J128" i="37"/>
  <c r="I72" i="40" s="1"/>
  <c r="I110" i="40" s="1"/>
  <c r="J175" i="37"/>
  <c r="S106" i="37"/>
  <c r="H14" i="40"/>
  <c r="H52" i="40" s="1"/>
  <c r="J176" i="37"/>
  <c r="J129" i="37"/>
  <c r="I73" i="40" s="1"/>
  <c r="I111" i="40" s="1"/>
  <c r="H126" i="37"/>
  <c r="G70" i="40" s="1"/>
  <c r="G108" i="40" s="1"/>
  <c r="H173" i="37"/>
  <c r="H124" i="37"/>
  <c r="H171" i="37"/>
  <c r="I124" i="37"/>
  <c r="I171" i="37"/>
  <c r="L126" i="37"/>
  <c r="K70" i="40" s="1"/>
  <c r="K108" i="40" s="1"/>
  <c r="L173" i="37"/>
  <c r="J126" i="37"/>
  <c r="I70" i="40" s="1"/>
  <c r="I108" i="40" s="1"/>
  <c r="J173" i="37"/>
  <c r="L124" i="37"/>
  <c r="L171" i="37"/>
  <c r="J124" i="37"/>
  <c r="J171" i="37"/>
  <c r="K126" i="37"/>
  <c r="J70" i="40" s="1"/>
  <c r="J108" i="40" s="1"/>
  <c r="K173" i="37"/>
  <c r="I122" i="37"/>
  <c r="H66" i="40" s="1"/>
  <c r="H104" i="40" s="1"/>
  <c r="I169" i="37"/>
  <c r="L127" i="37"/>
  <c r="L174" i="37"/>
  <c r="G124" i="37"/>
  <c r="G171" i="37"/>
  <c r="S105" i="37"/>
  <c r="S108" i="37"/>
  <c r="G117" i="37"/>
  <c r="E116" i="52" s="1"/>
  <c r="E115" i="52" s="1"/>
  <c r="F10" i="40"/>
  <c r="F48" i="40" s="1"/>
  <c r="G12" i="40"/>
  <c r="G50" i="40" s="1"/>
  <c r="I117" i="37"/>
  <c r="K12" i="40"/>
  <c r="K50" i="40" s="1"/>
  <c r="I10" i="40"/>
  <c r="I48" i="40" s="1"/>
  <c r="J12" i="40"/>
  <c r="J50" i="40" s="1"/>
  <c r="K10" i="40"/>
  <c r="K48" i="40" s="1"/>
  <c r="K13" i="40"/>
  <c r="K51" i="40" s="1"/>
  <c r="H10" i="40"/>
  <c r="H48" i="40" s="1"/>
  <c r="I12" i="40"/>
  <c r="I50" i="40" s="1"/>
  <c r="S103" i="37"/>
  <c r="G10" i="40"/>
  <c r="G48" i="40" s="1"/>
  <c r="S107" i="37"/>
  <c r="K73" i="40"/>
  <c r="K111" i="40" s="1"/>
  <c r="I8" i="40"/>
  <c r="K20" i="40"/>
  <c r="F19" i="40"/>
  <c r="F50" i="40"/>
  <c r="F46" i="40"/>
  <c r="G8" i="40"/>
  <c r="G50" i="39"/>
  <c r="I50" i="39"/>
  <c r="I56" i="39" s="1"/>
  <c r="K117" i="37"/>
  <c r="H50" i="39"/>
  <c r="H56" i="39" s="1"/>
  <c r="J68" i="40"/>
  <c r="J106" i="40" s="1"/>
  <c r="K50" i="39"/>
  <c r="J117" i="37"/>
  <c r="G66" i="40"/>
  <c r="G104" i="40" s="1"/>
  <c r="H117" i="37"/>
  <c r="F116" i="52" s="1"/>
  <c r="J50" i="39"/>
  <c r="J56" i="39" s="1"/>
  <c r="R47" i="40" l="1"/>
  <c r="AL47" i="40" s="1"/>
  <c r="BK36" i="40"/>
  <c r="S85" i="37"/>
  <c r="S87" i="37"/>
  <c r="S133" i="37"/>
  <c r="F115" i="52"/>
  <c r="H116" i="52"/>
  <c r="H115" i="52" s="1"/>
  <c r="S170" i="37"/>
  <c r="S86" i="37"/>
  <c r="G116" i="52"/>
  <c r="G115" i="52" s="1"/>
  <c r="I116" i="52"/>
  <c r="I115" i="52" s="1"/>
  <c r="BK34" i="40"/>
  <c r="K56" i="39"/>
  <c r="K55" i="39" s="1"/>
  <c r="G49" i="39"/>
  <c r="G56" i="39"/>
  <c r="G55" i="39" s="1"/>
  <c r="BK33" i="40"/>
  <c r="I21" i="40"/>
  <c r="I59" i="40" s="1"/>
  <c r="AZ41" i="40"/>
  <c r="I68" i="40"/>
  <c r="I106" i="40" s="1"/>
  <c r="H68" i="40"/>
  <c r="H106" i="40" s="1"/>
  <c r="K68" i="40"/>
  <c r="K106" i="40" s="1"/>
  <c r="G68" i="40"/>
  <c r="G106" i="40" s="1"/>
  <c r="G95" i="52"/>
  <c r="L42" i="64"/>
  <c r="K42" i="64"/>
  <c r="L41" i="64"/>
  <c r="S94" i="37"/>
  <c r="S169" i="37"/>
  <c r="S180" i="37"/>
  <c r="S84" i="37"/>
  <c r="R9" i="40"/>
  <c r="AM9" i="40" s="1"/>
  <c r="BK32" i="40"/>
  <c r="S17" i="48"/>
  <c r="T17" i="48" s="1"/>
  <c r="BK39" i="40"/>
  <c r="K41" i="64"/>
  <c r="BK40" i="40"/>
  <c r="BK30" i="40"/>
  <c r="AY41" i="40"/>
  <c r="BK31" i="40"/>
  <c r="BK37" i="40"/>
  <c r="K44" i="64"/>
  <c r="L44" i="64"/>
  <c r="BC41" i="40"/>
  <c r="O41" i="64"/>
  <c r="O42" i="64"/>
  <c r="BK38" i="40"/>
  <c r="BB41" i="40"/>
  <c r="N41" i="64"/>
  <c r="N42" i="64"/>
  <c r="BK28" i="40"/>
  <c r="BK27" i="40"/>
  <c r="M45" i="64"/>
  <c r="M41" i="64"/>
  <c r="M46" i="64"/>
  <c r="M48" i="64"/>
  <c r="M42" i="64"/>
  <c r="BA60" i="40"/>
  <c r="M44" i="64"/>
  <c r="BK35" i="40"/>
  <c r="R116" i="40"/>
  <c r="S90" i="37"/>
  <c r="I55" i="39"/>
  <c r="AM47" i="40"/>
  <c r="F112" i="40"/>
  <c r="R112" i="40" s="1"/>
  <c r="R74" i="40"/>
  <c r="S174" i="37"/>
  <c r="S123" i="37"/>
  <c r="S178" i="37"/>
  <c r="S177" i="37"/>
  <c r="S125" i="37"/>
  <c r="G97" i="37"/>
  <c r="S122" i="37"/>
  <c r="R105" i="40"/>
  <c r="S135" i="37"/>
  <c r="F79" i="40"/>
  <c r="F117" i="40" s="1"/>
  <c r="R117" i="40" s="1"/>
  <c r="F17" i="40"/>
  <c r="F22" i="40" s="1"/>
  <c r="S92" i="37"/>
  <c r="F59" i="40"/>
  <c r="S130" i="37"/>
  <c r="S175" i="37"/>
  <c r="S95" i="37"/>
  <c r="S89" i="37"/>
  <c r="S132" i="37"/>
  <c r="F76" i="40"/>
  <c r="F54" i="40"/>
  <c r="R54" i="40" s="1"/>
  <c r="R16" i="40"/>
  <c r="S88" i="37"/>
  <c r="S127" i="37"/>
  <c r="S179" i="37"/>
  <c r="F56" i="40"/>
  <c r="R56" i="40" s="1"/>
  <c r="R18" i="40"/>
  <c r="S131" i="37"/>
  <c r="F75" i="40"/>
  <c r="F113" i="40" s="1"/>
  <c r="R113" i="40" s="1"/>
  <c r="R94" i="40" s="1"/>
  <c r="S182" i="37"/>
  <c r="K183" i="37"/>
  <c r="K190" i="37" s="1"/>
  <c r="S176" i="37"/>
  <c r="S93" i="37"/>
  <c r="G136" i="37"/>
  <c r="J183" i="37"/>
  <c r="J190" i="37" s="1"/>
  <c r="G183" i="37"/>
  <c r="G190" i="37" s="1"/>
  <c r="S172" i="37"/>
  <c r="I15" i="40"/>
  <c r="I53" i="40" s="1"/>
  <c r="S129" i="37"/>
  <c r="H183" i="37"/>
  <c r="H190" i="37" s="1"/>
  <c r="R14" i="40"/>
  <c r="S134" i="37"/>
  <c r="S181" i="37"/>
  <c r="R52" i="40"/>
  <c r="R111" i="40"/>
  <c r="R107" i="40"/>
  <c r="H72" i="40"/>
  <c r="H110" i="40" s="1"/>
  <c r="R110" i="40" s="1"/>
  <c r="S128" i="37"/>
  <c r="F68" i="40"/>
  <c r="F106" i="40" s="1"/>
  <c r="S173" i="37"/>
  <c r="R108" i="40"/>
  <c r="S124" i="37"/>
  <c r="J60" i="40"/>
  <c r="S126" i="37"/>
  <c r="R70" i="40"/>
  <c r="K71" i="40"/>
  <c r="K109" i="40" s="1"/>
  <c r="R109" i="40" s="1"/>
  <c r="S171" i="37"/>
  <c r="I183" i="37"/>
  <c r="I190" i="37" s="1"/>
  <c r="K97" i="37"/>
  <c r="H97" i="37"/>
  <c r="R50" i="40"/>
  <c r="R104" i="40"/>
  <c r="R48" i="40"/>
  <c r="J97" i="37"/>
  <c r="H8" i="40"/>
  <c r="I97" i="37"/>
  <c r="R13" i="40"/>
  <c r="R10" i="40"/>
  <c r="J22" i="40"/>
  <c r="R51" i="40"/>
  <c r="R12" i="40"/>
  <c r="F57" i="40"/>
  <c r="R57" i="40" s="1"/>
  <c r="R19" i="40"/>
  <c r="G46" i="40"/>
  <c r="G60" i="40" s="1"/>
  <c r="G22" i="40"/>
  <c r="K58" i="40"/>
  <c r="R58" i="40" s="1"/>
  <c r="R20" i="40"/>
  <c r="I46" i="40"/>
  <c r="K53" i="40"/>
  <c r="K49" i="40"/>
  <c r="R11" i="40"/>
  <c r="F77" i="40"/>
  <c r="F115" i="40" s="1"/>
  <c r="I136" i="37"/>
  <c r="I49" i="39"/>
  <c r="J77" i="40"/>
  <c r="J115" i="40" s="1"/>
  <c r="I77" i="40"/>
  <c r="I115" i="40" s="1"/>
  <c r="G77" i="40"/>
  <c r="G115" i="40" s="1"/>
  <c r="H55" i="39"/>
  <c r="H49" i="39"/>
  <c r="K49" i="39"/>
  <c r="J49" i="39"/>
  <c r="J55" i="39"/>
  <c r="K43" i="64" l="1"/>
  <c r="K28" i="64" s="1"/>
  <c r="K42" i="41"/>
  <c r="L42" i="41"/>
  <c r="L43" i="64" s="1"/>
  <c r="L28" i="64" s="1"/>
  <c r="M63" i="41"/>
  <c r="M65" i="41"/>
  <c r="M64" i="41"/>
  <c r="M66" i="41"/>
  <c r="M67" i="64" s="1"/>
  <c r="O43" i="64"/>
  <c r="O28" i="64" s="1"/>
  <c r="O42" i="41"/>
  <c r="M42" i="41"/>
  <c r="K64" i="41"/>
  <c r="K66" i="41"/>
  <c r="K65" i="41"/>
  <c r="K63" i="41"/>
  <c r="N43" i="64"/>
  <c r="N28" i="64" s="1"/>
  <c r="N42" i="41"/>
  <c r="J41" i="40"/>
  <c r="G41" i="40"/>
  <c r="G7" i="48"/>
  <c r="H7" i="48"/>
  <c r="K7" i="48"/>
  <c r="K11" i="48"/>
  <c r="H11" i="48"/>
  <c r="N27" i="41"/>
  <c r="O27" i="41"/>
  <c r="M27" i="41"/>
  <c r="K27" i="41"/>
  <c r="R59" i="40"/>
  <c r="AL59" i="40" s="1"/>
  <c r="R21" i="40"/>
  <c r="AL21" i="40" s="1"/>
  <c r="G145" i="38"/>
  <c r="H19" i="48"/>
  <c r="G19" i="48"/>
  <c r="I119" i="52"/>
  <c r="I145" i="38"/>
  <c r="J19" i="48"/>
  <c r="I19" i="48"/>
  <c r="K19" i="48"/>
  <c r="G119" i="52"/>
  <c r="S18" i="48"/>
  <c r="T18" i="48" s="1"/>
  <c r="R106" i="40"/>
  <c r="AL106" i="40" s="1"/>
  <c r="I95" i="52"/>
  <c r="J95" i="52"/>
  <c r="H95" i="52"/>
  <c r="R28" i="40"/>
  <c r="AM28" i="40" s="1"/>
  <c r="AL9" i="40"/>
  <c r="BA41" i="40"/>
  <c r="M161" i="64"/>
  <c r="M152" i="64"/>
  <c r="M144" i="64"/>
  <c r="M136" i="64"/>
  <c r="M127" i="64"/>
  <c r="M115" i="64"/>
  <c r="M94" i="64"/>
  <c r="M166" i="64"/>
  <c r="M158" i="64"/>
  <c r="M149" i="64"/>
  <c r="M141" i="64"/>
  <c r="M133" i="64"/>
  <c r="M122" i="64"/>
  <c r="M112" i="64"/>
  <c r="M90" i="64"/>
  <c r="M163" i="64"/>
  <c r="M154" i="64"/>
  <c r="M146" i="64"/>
  <c r="M138" i="64"/>
  <c r="M129" i="64"/>
  <c r="M117" i="64"/>
  <c r="M101" i="64"/>
  <c r="M169" i="64"/>
  <c r="M160" i="64"/>
  <c r="M151" i="64"/>
  <c r="M143" i="64"/>
  <c r="M135" i="64"/>
  <c r="M126" i="64"/>
  <c r="M114" i="64"/>
  <c r="M93" i="64"/>
  <c r="M167" i="64"/>
  <c r="M159" i="64"/>
  <c r="M150" i="64"/>
  <c r="M142" i="64"/>
  <c r="M134" i="64"/>
  <c r="M125" i="64"/>
  <c r="M113" i="64"/>
  <c r="M91" i="64"/>
  <c r="M147" i="64"/>
  <c r="M145" i="64"/>
  <c r="M89" i="64"/>
  <c r="M78" i="64"/>
  <c r="M58" i="64"/>
  <c r="M165" i="64"/>
  <c r="M139" i="64"/>
  <c r="M137" i="64"/>
  <c r="M86" i="64"/>
  <c r="M75" i="64"/>
  <c r="M55" i="64"/>
  <c r="M157" i="64"/>
  <c r="M131" i="64"/>
  <c r="M128" i="64"/>
  <c r="M80" i="64"/>
  <c r="M60" i="64"/>
  <c r="M52" i="64"/>
  <c r="M74" i="64"/>
  <c r="M148" i="64"/>
  <c r="M118" i="64"/>
  <c r="M116" i="64"/>
  <c r="M77" i="64"/>
  <c r="M57" i="64"/>
  <c r="M95" i="64"/>
  <c r="M164" i="64"/>
  <c r="M162" i="64"/>
  <c r="M119" i="64"/>
  <c r="M76" i="64"/>
  <c r="M56" i="64"/>
  <c r="M110" i="64"/>
  <c r="M82" i="64"/>
  <c r="M155" i="64"/>
  <c r="M153" i="64"/>
  <c r="M111" i="64"/>
  <c r="M81" i="64"/>
  <c r="M73" i="64"/>
  <c r="M69" i="64"/>
  <c r="M61" i="64"/>
  <c r="M53" i="64"/>
  <c r="M140" i="64"/>
  <c r="M132" i="64"/>
  <c r="M87" i="64"/>
  <c r="M54" i="64"/>
  <c r="M51" i="64"/>
  <c r="M59" i="64"/>
  <c r="M62" i="64"/>
  <c r="M79" i="64"/>
  <c r="M97" i="64"/>
  <c r="M92" i="64"/>
  <c r="M96" i="64"/>
  <c r="M130" i="64"/>
  <c r="M98" i="64"/>
  <c r="M88" i="64"/>
  <c r="M84" i="64"/>
  <c r="M124" i="64"/>
  <c r="M121" i="64"/>
  <c r="M123" i="64"/>
  <c r="M83" i="64"/>
  <c r="M120" i="64"/>
  <c r="M99" i="64"/>
  <c r="M100" i="64"/>
  <c r="M168" i="64"/>
  <c r="K165" i="64"/>
  <c r="K157" i="64"/>
  <c r="K148" i="64"/>
  <c r="K140" i="64"/>
  <c r="K132" i="64"/>
  <c r="K119" i="64"/>
  <c r="K111" i="64"/>
  <c r="K94" i="64"/>
  <c r="K81" i="64"/>
  <c r="K73" i="64"/>
  <c r="K62" i="64"/>
  <c r="K54" i="64"/>
  <c r="K133" i="64"/>
  <c r="K164" i="64"/>
  <c r="K155" i="64"/>
  <c r="K147" i="64"/>
  <c r="K139" i="64"/>
  <c r="K131" i="64"/>
  <c r="K118" i="64"/>
  <c r="K110" i="64"/>
  <c r="K93" i="64"/>
  <c r="K80" i="64"/>
  <c r="K57" i="64"/>
  <c r="K149" i="64"/>
  <c r="K74" i="64"/>
  <c r="K163" i="64"/>
  <c r="K154" i="64"/>
  <c r="K146" i="64"/>
  <c r="K138" i="64"/>
  <c r="K129" i="64"/>
  <c r="K117" i="64"/>
  <c r="K91" i="64"/>
  <c r="K79" i="64"/>
  <c r="K60" i="64"/>
  <c r="K52" i="64"/>
  <c r="K166" i="64"/>
  <c r="K82" i="64"/>
  <c r="K59" i="64"/>
  <c r="K162" i="64"/>
  <c r="K153" i="64"/>
  <c r="K145" i="64"/>
  <c r="K137" i="64"/>
  <c r="K128" i="64"/>
  <c r="K116" i="64"/>
  <c r="K90" i="64"/>
  <c r="K78" i="64"/>
  <c r="K55" i="64"/>
  <c r="K141" i="64"/>
  <c r="K161" i="64"/>
  <c r="K152" i="64"/>
  <c r="K144" i="64"/>
  <c r="K136" i="64"/>
  <c r="K127" i="64"/>
  <c r="K115" i="64"/>
  <c r="K89" i="64"/>
  <c r="K77" i="64"/>
  <c r="K58" i="64"/>
  <c r="K158" i="64"/>
  <c r="K112" i="64"/>
  <c r="K95" i="64"/>
  <c r="K169" i="64"/>
  <c r="K160" i="64"/>
  <c r="K151" i="64"/>
  <c r="K143" i="64"/>
  <c r="K135" i="64"/>
  <c r="K126" i="64"/>
  <c r="K114" i="64"/>
  <c r="K87" i="64"/>
  <c r="K76" i="64"/>
  <c r="K69" i="64"/>
  <c r="K61" i="64"/>
  <c r="K53" i="64"/>
  <c r="K122" i="64"/>
  <c r="K167" i="64"/>
  <c r="K159" i="64"/>
  <c r="K150" i="64"/>
  <c r="K142" i="64"/>
  <c r="K134" i="64"/>
  <c r="K125" i="64"/>
  <c r="K113" i="64"/>
  <c r="K101" i="64"/>
  <c r="K86" i="64"/>
  <c r="K75" i="64"/>
  <c r="K56" i="64"/>
  <c r="K51" i="64"/>
  <c r="K96" i="64"/>
  <c r="K130" i="64"/>
  <c r="K92" i="64"/>
  <c r="K97" i="64"/>
  <c r="K156" i="64"/>
  <c r="K88" i="64"/>
  <c r="K98" i="64"/>
  <c r="K85" i="64"/>
  <c r="K84" i="64"/>
  <c r="K124" i="64"/>
  <c r="K83" i="64"/>
  <c r="K123" i="64"/>
  <c r="K121" i="64"/>
  <c r="K120" i="64"/>
  <c r="K99" i="64"/>
  <c r="K168" i="64"/>
  <c r="K100" i="64"/>
  <c r="K7" i="64"/>
  <c r="K25" i="64"/>
  <c r="K16" i="64"/>
  <c r="M16" i="64"/>
  <c r="M25" i="64"/>
  <c r="R89" i="40"/>
  <c r="R93" i="40"/>
  <c r="L5" i="62"/>
  <c r="O5" i="62"/>
  <c r="K5" i="62"/>
  <c r="K18" i="64"/>
  <c r="N5" i="62"/>
  <c r="M5" i="62"/>
  <c r="M18" i="64"/>
  <c r="AM112" i="40"/>
  <c r="AL112" i="40"/>
  <c r="AM11" i="40"/>
  <c r="AL11" i="40"/>
  <c r="AL19" i="40"/>
  <c r="AM19" i="40"/>
  <c r="AM18" i="40"/>
  <c r="AL18" i="40"/>
  <c r="AM74" i="40"/>
  <c r="AL74" i="40"/>
  <c r="R38" i="40"/>
  <c r="AM57" i="40"/>
  <c r="AL57" i="40"/>
  <c r="AM12" i="40"/>
  <c r="AL12" i="40"/>
  <c r="AM109" i="40"/>
  <c r="AL109" i="40"/>
  <c r="AL14" i="40"/>
  <c r="AM14" i="40"/>
  <c r="AM117" i="40"/>
  <c r="AL117" i="40"/>
  <c r="R29" i="40"/>
  <c r="AL48" i="40"/>
  <c r="AM48" i="40"/>
  <c r="R32" i="40"/>
  <c r="AM51" i="40"/>
  <c r="AL51" i="40"/>
  <c r="AM104" i="40"/>
  <c r="AL104" i="40"/>
  <c r="AM70" i="40"/>
  <c r="AL70" i="40"/>
  <c r="AM110" i="40"/>
  <c r="AL110" i="40"/>
  <c r="R31" i="40"/>
  <c r="AM50" i="40"/>
  <c r="AL50" i="40"/>
  <c r="AM107" i="40"/>
  <c r="AL107" i="40"/>
  <c r="AM105" i="40"/>
  <c r="AL105" i="40"/>
  <c r="AL20" i="40"/>
  <c r="AM20" i="40"/>
  <c r="R39" i="40"/>
  <c r="AM58" i="40"/>
  <c r="AL58" i="40"/>
  <c r="AL10" i="40"/>
  <c r="AM10" i="40"/>
  <c r="AM111" i="40"/>
  <c r="AL111" i="40"/>
  <c r="AM13" i="40"/>
  <c r="AL13" i="40"/>
  <c r="R33" i="40"/>
  <c r="AM52" i="40"/>
  <c r="AL52" i="40"/>
  <c r="AM113" i="40"/>
  <c r="AL113" i="40"/>
  <c r="AM16" i="40"/>
  <c r="AL16" i="40"/>
  <c r="R37" i="40"/>
  <c r="AL56" i="40"/>
  <c r="AM56" i="40"/>
  <c r="AM108" i="40"/>
  <c r="AL108" i="40"/>
  <c r="AM116" i="40"/>
  <c r="AL116" i="40"/>
  <c r="R35" i="40"/>
  <c r="AM54" i="40"/>
  <c r="AL54" i="40"/>
  <c r="K13" i="64"/>
  <c r="K27" i="64"/>
  <c r="K14" i="64"/>
  <c r="K12" i="64"/>
  <c r="K15" i="64"/>
  <c r="K10" i="64"/>
  <c r="K11" i="64"/>
  <c r="K9" i="64"/>
  <c r="K8" i="64"/>
  <c r="K17" i="64"/>
  <c r="M27" i="64"/>
  <c r="M12" i="64"/>
  <c r="M15" i="64"/>
  <c r="M10" i="64"/>
  <c r="M11" i="64"/>
  <c r="M9" i="64"/>
  <c r="M13" i="64"/>
  <c r="M8" i="64"/>
  <c r="M17" i="64"/>
  <c r="M7" i="64"/>
  <c r="M14" i="64"/>
  <c r="R72" i="40"/>
  <c r="R91" i="40" s="1"/>
  <c r="H191" i="37"/>
  <c r="K191" i="37"/>
  <c r="G191" i="37"/>
  <c r="I191" i="37"/>
  <c r="J191" i="37"/>
  <c r="R15" i="40"/>
  <c r="M65" i="64"/>
  <c r="M66" i="64"/>
  <c r="M6" i="62"/>
  <c r="K6" i="62"/>
  <c r="R53" i="40"/>
  <c r="I22" i="40"/>
  <c r="I60" i="40"/>
  <c r="R79" i="40"/>
  <c r="R98" i="40" s="1"/>
  <c r="F114" i="40"/>
  <c r="R114" i="40" s="1"/>
  <c r="R76" i="40"/>
  <c r="H118" i="40"/>
  <c r="F55" i="40"/>
  <c r="R55" i="40" s="1"/>
  <c r="R17" i="40"/>
  <c r="H80" i="40"/>
  <c r="H22" i="40"/>
  <c r="H46" i="40"/>
  <c r="H60" i="40" s="1"/>
  <c r="R8" i="40"/>
  <c r="R49" i="40"/>
  <c r="F80" i="40"/>
  <c r="J136" i="37"/>
  <c r="H136" i="37"/>
  <c r="K136" i="37"/>
  <c r="R71" i="40"/>
  <c r="R90" i="40" s="1"/>
  <c r="R68" i="40"/>
  <c r="R69" i="40"/>
  <c r="R88" i="40" s="1"/>
  <c r="I80" i="40"/>
  <c r="J80" i="40"/>
  <c r="R67" i="40"/>
  <c r="R86" i="40" s="1"/>
  <c r="R78" i="40"/>
  <c r="R97" i="40" s="1"/>
  <c r="G118" i="40"/>
  <c r="G80" i="40"/>
  <c r="R66" i="40"/>
  <c r="R85" i="40" s="1"/>
  <c r="L27" i="41" l="1"/>
  <c r="M43" i="64"/>
  <c r="O63" i="41"/>
  <c r="O65" i="41"/>
  <c r="O64" i="41"/>
  <c r="O66" i="41"/>
  <c r="L65" i="41"/>
  <c r="L64" i="41"/>
  <c r="L66" i="41"/>
  <c r="L63" i="41"/>
  <c r="N65" i="41"/>
  <c r="N64" i="41"/>
  <c r="N66" i="41"/>
  <c r="I41" i="40"/>
  <c r="M28" i="64"/>
  <c r="H41" i="40"/>
  <c r="G99" i="40"/>
  <c r="AM106" i="40"/>
  <c r="I7" i="48"/>
  <c r="J7" i="48"/>
  <c r="J11" i="48"/>
  <c r="I11" i="48"/>
  <c r="AM21" i="40"/>
  <c r="AM59" i="40"/>
  <c r="R40" i="40"/>
  <c r="AM40" i="40" s="1"/>
  <c r="R87" i="40"/>
  <c r="J145" i="38"/>
  <c r="H12" i="48"/>
  <c r="G8" i="48"/>
  <c r="K119" i="52"/>
  <c r="K145" i="38"/>
  <c r="H145" i="38"/>
  <c r="J8" i="48"/>
  <c r="H8" i="48"/>
  <c r="H6" i="48" s="1"/>
  <c r="I8" i="48"/>
  <c r="I12" i="48"/>
  <c r="K8" i="48"/>
  <c r="M64" i="64"/>
  <c r="K64" i="64"/>
  <c r="J119" i="52"/>
  <c r="I125" i="52"/>
  <c r="H119" i="52"/>
  <c r="H125" i="52" s="1"/>
  <c r="G125" i="52"/>
  <c r="AL28" i="40"/>
  <c r="K19" i="41"/>
  <c r="K20" i="64" s="1"/>
  <c r="O163" i="64"/>
  <c r="O154" i="64"/>
  <c r="O146" i="64"/>
  <c r="O138" i="64"/>
  <c r="O129" i="64"/>
  <c r="O117" i="64"/>
  <c r="O101" i="64"/>
  <c r="O86" i="64"/>
  <c r="O169" i="64"/>
  <c r="O160" i="64"/>
  <c r="O151" i="64"/>
  <c r="O143" i="64"/>
  <c r="O135" i="64"/>
  <c r="O126" i="64"/>
  <c r="O114" i="64"/>
  <c r="O93" i="64"/>
  <c r="O165" i="64"/>
  <c r="O157" i="64"/>
  <c r="O148" i="64"/>
  <c r="O140" i="64"/>
  <c r="O132" i="64"/>
  <c r="O119" i="64"/>
  <c r="O111" i="64"/>
  <c r="O89" i="64"/>
  <c r="O162" i="64"/>
  <c r="O153" i="64"/>
  <c r="O145" i="64"/>
  <c r="O137" i="64"/>
  <c r="O128" i="64"/>
  <c r="O116" i="64"/>
  <c r="O95" i="64"/>
  <c r="O161" i="64"/>
  <c r="O152" i="64"/>
  <c r="O144" i="64"/>
  <c r="O136" i="64"/>
  <c r="O127" i="64"/>
  <c r="O115" i="64"/>
  <c r="O94" i="64"/>
  <c r="O167" i="64"/>
  <c r="O141" i="64"/>
  <c r="O139" i="64"/>
  <c r="O80" i="64"/>
  <c r="O60" i="64"/>
  <c r="O52" i="64"/>
  <c r="O134" i="64"/>
  <c r="O87" i="64"/>
  <c r="O159" i="64"/>
  <c r="O133" i="64"/>
  <c r="O131" i="64"/>
  <c r="O77" i="64"/>
  <c r="O57" i="64"/>
  <c r="O90" i="64"/>
  <c r="O150" i="64"/>
  <c r="O122" i="64"/>
  <c r="O118" i="64"/>
  <c r="O82" i="64"/>
  <c r="O74" i="64"/>
  <c r="O62" i="64"/>
  <c r="O54" i="64"/>
  <c r="O142" i="64"/>
  <c r="O112" i="64"/>
  <c r="O110" i="64"/>
  <c r="O79" i="64"/>
  <c r="O59" i="64"/>
  <c r="O51" i="64"/>
  <c r="O158" i="64"/>
  <c r="O155" i="64"/>
  <c r="O113" i="64"/>
  <c r="O78" i="64"/>
  <c r="O58" i="64"/>
  <c r="O76" i="64"/>
  <c r="O149" i="64"/>
  <c r="O147" i="64"/>
  <c r="O91" i="64"/>
  <c r="O75" i="64"/>
  <c r="O55" i="64"/>
  <c r="O73" i="64"/>
  <c r="O69" i="64"/>
  <c r="O166" i="64"/>
  <c r="O56" i="64"/>
  <c r="O164" i="64"/>
  <c r="O81" i="64"/>
  <c r="O53" i="64"/>
  <c r="O61" i="64"/>
  <c r="O125" i="64"/>
  <c r="O96" i="64"/>
  <c r="O92" i="64"/>
  <c r="O97" i="64"/>
  <c r="O130" i="64"/>
  <c r="O98" i="64"/>
  <c r="O88" i="64"/>
  <c r="O84" i="64"/>
  <c r="O124" i="64"/>
  <c r="O85" i="64"/>
  <c r="O121" i="64"/>
  <c r="O123" i="64"/>
  <c r="O83" i="64"/>
  <c r="O120" i="64"/>
  <c r="O99" i="64"/>
  <c r="O168" i="64"/>
  <c r="O100" i="64"/>
  <c r="L164" i="64"/>
  <c r="L155" i="64"/>
  <c r="L147" i="64"/>
  <c r="L139" i="64"/>
  <c r="L131" i="64"/>
  <c r="L118" i="64"/>
  <c r="L110" i="64"/>
  <c r="L87" i="64"/>
  <c r="L161" i="64"/>
  <c r="L152" i="64"/>
  <c r="L144" i="64"/>
  <c r="L136" i="64"/>
  <c r="L127" i="64"/>
  <c r="L115" i="64"/>
  <c r="L94" i="64"/>
  <c r="L166" i="64"/>
  <c r="L158" i="64"/>
  <c r="L149" i="64"/>
  <c r="L141" i="64"/>
  <c r="L133" i="64"/>
  <c r="L122" i="64"/>
  <c r="L112" i="64"/>
  <c r="L90" i="64"/>
  <c r="L163" i="64"/>
  <c r="L154" i="64"/>
  <c r="L146" i="64"/>
  <c r="L138" i="64"/>
  <c r="L129" i="64"/>
  <c r="L117" i="64"/>
  <c r="L101" i="64"/>
  <c r="L162" i="64"/>
  <c r="L153" i="64"/>
  <c r="L145" i="64"/>
  <c r="L137" i="64"/>
  <c r="L128" i="64"/>
  <c r="L116" i="64"/>
  <c r="L95" i="64"/>
  <c r="L143" i="64"/>
  <c r="L113" i="64"/>
  <c r="L111" i="64"/>
  <c r="L81" i="64"/>
  <c r="L73" i="64"/>
  <c r="L69" i="64"/>
  <c r="L61" i="64"/>
  <c r="L53" i="64"/>
  <c r="L135" i="64"/>
  <c r="L91" i="64"/>
  <c r="L89" i="64"/>
  <c r="L78" i="64"/>
  <c r="L58" i="64"/>
  <c r="L167" i="64"/>
  <c r="L165" i="64"/>
  <c r="L126" i="64"/>
  <c r="L86" i="64"/>
  <c r="L75" i="64"/>
  <c r="L55" i="64"/>
  <c r="L159" i="64"/>
  <c r="L157" i="64"/>
  <c r="L114" i="64"/>
  <c r="L80" i="64"/>
  <c r="L60" i="64"/>
  <c r="L52" i="64"/>
  <c r="L150" i="64"/>
  <c r="L77" i="64"/>
  <c r="L160" i="64"/>
  <c r="L134" i="64"/>
  <c r="L132" i="64"/>
  <c r="L79" i="64"/>
  <c r="L59" i="64"/>
  <c r="L51" i="64"/>
  <c r="L151" i="64"/>
  <c r="L125" i="64"/>
  <c r="L119" i="64"/>
  <c r="L76" i="64"/>
  <c r="L56" i="64"/>
  <c r="L148" i="64"/>
  <c r="L93" i="64"/>
  <c r="L140" i="64"/>
  <c r="L57" i="64"/>
  <c r="L169" i="64"/>
  <c r="L54" i="64"/>
  <c r="L82" i="64"/>
  <c r="L62" i="64"/>
  <c r="L74" i="64"/>
  <c r="L142" i="64"/>
  <c r="L92" i="64"/>
  <c r="L156" i="64"/>
  <c r="L97" i="64"/>
  <c r="L96" i="64"/>
  <c r="L130" i="64"/>
  <c r="L88" i="64"/>
  <c r="L98" i="64"/>
  <c r="L124" i="64"/>
  <c r="L84" i="64"/>
  <c r="L121" i="64"/>
  <c r="L83" i="64"/>
  <c r="L123" i="64"/>
  <c r="L120" i="64"/>
  <c r="L99" i="64"/>
  <c r="L168" i="64"/>
  <c r="L100" i="64"/>
  <c r="N166" i="64"/>
  <c r="N158" i="64"/>
  <c r="N149" i="64"/>
  <c r="N141" i="64"/>
  <c r="N133" i="64"/>
  <c r="N122" i="64"/>
  <c r="N112" i="64"/>
  <c r="N90" i="64"/>
  <c r="N163" i="64"/>
  <c r="N154" i="64"/>
  <c r="N146" i="64"/>
  <c r="N138" i="64"/>
  <c r="N129" i="64"/>
  <c r="N117" i="64"/>
  <c r="N101" i="64"/>
  <c r="N86" i="64"/>
  <c r="N169" i="64"/>
  <c r="N160" i="64"/>
  <c r="N151" i="64"/>
  <c r="N143" i="64"/>
  <c r="N135" i="64"/>
  <c r="N126" i="64"/>
  <c r="N114" i="64"/>
  <c r="N93" i="64"/>
  <c r="N165" i="64"/>
  <c r="N157" i="64"/>
  <c r="N148" i="64"/>
  <c r="N140" i="64"/>
  <c r="N132" i="64"/>
  <c r="N119" i="64"/>
  <c r="N111" i="64"/>
  <c r="N89" i="64"/>
  <c r="N164" i="64"/>
  <c r="N155" i="64"/>
  <c r="N147" i="64"/>
  <c r="N139" i="64"/>
  <c r="N131" i="64"/>
  <c r="N118" i="64"/>
  <c r="N110" i="64"/>
  <c r="N87" i="64"/>
  <c r="N137" i="64"/>
  <c r="N94" i="64"/>
  <c r="N91" i="64"/>
  <c r="N75" i="64"/>
  <c r="N55" i="64"/>
  <c r="N79" i="64"/>
  <c r="N167" i="64"/>
  <c r="N128" i="64"/>
  <c r="N80" i="64"/>
  <c r="N60" i="64"/>
  <c r="N52" i="64"/>
  <c r="N144" i="64"/>
  <c r="N161" i="64"/>
  <c r="N159" i="64"/>
  <c r="N116" i="64"/>
  <c r="N77" i="64"/>
  <c r="N57" i="64"/>
  <c r="N142" i="64"/>
  <c r="N152" i="64"/>
  <c r="N150" i="64"/>
  <c r="N95" i="64"/>
  <c r="N82" i="64"/>
  <c r="N74" i="64"/>
  <c r="N62" i="64"/>
  <c r="N54" i="64"/>
  <c r="N153" i="64"/>
  <c r="N127" i="64"/>
  <c r="N125" i="64"/>
  <c r="N81" i="64"/>
  <c r="N73" i="64"/>
  <c r="N69" i="64"/>
  <c r="N61" i="64"/>
  <c r="N53" i="64"/>
  <c r="N145" i="64"/>
  <c r="N115" i="64"/>
  <c r="N113" i="64"/>
  <c r="N78" i="64"/>
  <c r="N58" i="64"/>
  <c r="N51" i="64"/>
  <c r="N162" i="64"/>
  <c r="N136" i="64"/>
  <c r="N56" i="64"/>
  <c r="N134" i="64"/>
  <c r="N76" i="64"/>
  <c r="N59" i="64"/>
  <c r="N92" i="64"/>
  <c r="N96" i="64"/>
  <c r="N97" i="64"/>
  <c r="N130" i="64"/>
  <c r="N88" i="64"/>
  <c r="N98" i="64"/>
  <c r="N84" i="64"/>
  <c r="N124" i="64"/>
  <c r="N121" i="64"/>
  <c r="N123" i="64"/>
  <c r="N83" i="64"/>
  <c r="N120" i="64"/>
  <c r="N99" i="64"/>
  <c r="N100" i="64"/>
  <c r="N168" i="64"/>
  <c r="M19" i="41"/>
  <c r="K22" i="41"/>
  <c r="K23" i="64" s="1"/>
  <c r="K67" i="64"/>
  <c r="K20" i="41"/>
  <c r="K65" i="64"/>
  <c r="K21" i="41"/>
  <c r="K66" i="64"/>
  <c r="L104" i="64"/>
  <c r="L25" i="64"/>
  <c r="K104" i="64"/>
  <c r="N104" i="64"/>
  <c r="M105" i="64"/>
  <c r="O104" i="64"/>
  <c r="M104" i="64"/>
  <c r="K105" i="64"/>
  <c r="O16" i="64"/>
  <c r="N25" i="64"/>
  <c r="N16" i="64"/>
  <c r="L16" i="64"/>
  <c r="O25" i="64"/>
  <c r="N18" i="64"/>
  <c r="L18" i="64"/>
  <c r="H99" i="40"/>
  <c r="O18" i="64"/>
  <c r="R95" i="40"/>
  <c r="K170" i="64"/>
  <c r="AM86" i="40"/>
  <c r="AL86" i="40"/>
  <c r="AL91" i="40"/>
  <c r="AM91" i="40"/>
  <c r="AM88" i="40"/>
  <c r="AL88" i="40"/>
  <c r="R30" i="40"/>
  <c r="AM49" i="40"/>
  <c r="AL49" i="40"/>
  <c r="R34" i="40"/>
  <c r="AM53" i="40"/>
  <c r="AL53" i="40"/>
  <c r="AM32" i="40"/>
  <c r="AL32" i="40"/>
  <c r="AM68" i="40"/>
  <c r="AL68" i="40"/>
  <c r="AM97" i="40"/>
  <c r="AL97" i="40"/>
  <c r="AM71" i="40"/>
  <c r="AL71" i="40"/>
  <c r="AL17" i="40"/>
  <c r="AM17" i="40"/>
  <c r="R36" i="40"/>
  <c r="AM55" i="40"/>
  <c r="AL55" i="40"/>
  <c r="AL15" i="40"/>
  <c r="AM15" i="40"/>
  <c r="AM89" i="40"/>
  <c r="AL89" i="40"/>
  <c r="AM66" i="40"/>
  <c r="AL66" i="40"/>
  <c r="AM78" i="40"/>
  <c r="AL78" i="40"/>
  <c r="AM67" i="40"/>
  <c r="AL67" i="40"/>
  <c r="AL8" i="40"/>
  <c r="AM8" i="40"/>
  <c r="AM76" i="40"/>
  <c r="AL76" i="40"/>
  <c r="AM39" i="40"/>
  <c r="AL39" i="40"/>
  <c r="AM38" i="40"/>
  <c r="AL38" i="40"/>
  <c r="AM114" i="40"/>
  <c r="AL114" i="40"/>
  <c r="AM35" i="40"/>
  <c r="AL35" i="40"/>
  <c r="AM94" i="40"/>
  <c r="AL94" i="40"/>
  <c r="AM29" i="40"/>
  <c r="AL29" i="40"/>
  <c r="AM72" i="40"/>
  <c r="AL72" i="40"/>
  <c r="AM37" i="40"/>
  <c r="AL37" i="40"/>
  <c r="AM33" i="40"/>
  <c r="AL33" i="40"/>
  <c r="AM69" i="40"/>
  <c r="AL69" i="40"/>
  <c r="AM79" i="40"/>
  <c r="AL79" i="40"/>
  <c r="AM31" i="40"/>
  <c r="AL31" i="40"/>
  <c r="AM93" i="40"/>
  <c r="AL93" i="40"/>
  <c r="M8" i="62"/>
  <c r="K8" i="62"/>
  <c r="L27" i="64"/>
  <c r="L14" i="64"/>
  <c r="L7" i="64"/>
  <c r="L15" i="64"/>
  <c r="L10" i="64"/>
  <c r="L13" i="64"/>
  <c r="L8" i="64"/>
  <c r="L9" i="64"/>
  <c r="L12" i="64"/>
  <c r="L17" i="64"/>
  <c r="L11" i="64"/>
  <c r="N27" i="64"/>
  <c r="N15" i="64"/>
  <c r="N13" i="64"/>
  <c r="N8" i="64"/>
  <c r="N7" i="64"/>
  <c r="N17" i="64"/>
  <c r="N11" i="64"/>
  <c r="N10" i="64"/>
  <c r="N14" i="64"/>
  <c r="N9" i="64"/>
  <c r="N12" i="64"/>
  <c r="O27" i="64"/>
  <c r="O15" i="64"/>
  <c r="O10" i="64"/>
  <c r="O8" i="64"/>
  <c r="O13" i="64"/>
  <c r="O17" i="64"/>
  <c r="O11" i="64"/>
  <c r="O14" i="64"/>
  <c r="O9" i="64"/>
  <c r="O12" i="64"/>
  <c r="O7" i="64"/>
  <c r="K72" i="64"/>
  <c r="M20" i="41"/>
  <c r="M21" i="41"/>
  <c r="M22" i="41"/>
  <c r="L67" i="64"/>
  <c r="L66" i="64"/>
  <c r="L65" i="64"/>
  <c r="N66" i="64"/>
  <c r="N67" i="64"/>
  <c r="N65" i="64"/>
  <c r="O6" i="62"/>
  <c r="O67" i="64"/>
  <c r="F60" i="40"/>
  <c r="L6" i="62"/>
  <c r="N6" i="62"/>
  <c r="R46" i="40"/>
  <c r="R27" i="40" s="1"/>
  <c r="J118" i="40"/>
  <c r="F118" i="40"/>
  <c r="I118" i="40"/>
  <c r="AL40" i="40" l="1"/>
  <c r="I6" i="48"/>
  <c r="G25" i="48"/>
  <c r="G24" i="48" s="1"/>
  <c r="I25" i="48"/>
  <c r="G11" i="48"/>
  <c r="J12" i="48"/>
  <c r="J10" i="48" s="1"/>
  <c r="G12" i="48"/>
  <c r="K125" i="52"/>
  <c r="K12" i="48"/>
  <c r="O64" i="64"/>
  <c r="L64" i="64"/>
  <c r="N64" i="64"/>
  <c r="J125" i="52"/>
  <c r="J6" i="48"/>
  <c r="K21" i="64"/>
  <c r="F41" i="40"/>
  <c r="O19" i="41"/>
  <c r="I99" i="40"/>
  <c r="J99" i="40"/>
  <c r="K22" i="64"/>
  <c r="N19" i="41"/>
  <c r="N20" i="64" s="1"/>
  <c r="L19" i="41"/>
  <c r="O20" i="41"/>
  <c r="O65" i="64"/>
  <c r="O21" i="41"/>
  <c r="O22" i="64" s="1"/>
  <c r="O66" i="64"/>
  <c r="M20" i="64"/>
  <c r="M23" i="64"/>
  <c r="M22" i="64"/>
  <c r="F99" i="40"/>
  <c r="AM30" i="40"/>
  <c r="AL30" i="40"/>
  <c r="AM95" i="40"/>
  <c r="AL95" i="40"/>
  <c r="AM46" i="40"/>
  <c r="AL46" i="40"/>
  <c r="AM90" i="40"/>
  <c r="AL90" i="40"/>
  <c r="AM87" i="40"/>
  <c r="AL87" i="40"/>
  <c r="AM85" i="40"/>
  <c r="AL85" i="40"/>
  <c r="AM34" i="40"/>
  <c r="AL34" i="40"/>
  <c r="AM36" i="40"/>
  <c r="AL36" i="40"/>
  <c r="M21" i="64"/>
  <c r="L105" i="64"/>
  <c r="L8" i="62"/>
  <c r="O105" i="64"/>
  <c r="O8" i="62"/>
  <c r="N105" i="64"/>
  <c r="N8" i="62"/>
  <c r="M108" i="64"/>
  <c r="K108" i="64"/>
  <c r="O72" i="64"/>
  <c r="L170" i="64"/>
  <c r="K6" i="48"/>
  <c r="N20" i="41"/>
  <c r="O22" i="41"/>
  <c r="N22" i="41"/>
  <c r="N21" i="41"/>
  <c r="L22" i="41"/>
  <c r="L20" i="41"/>
  <c r="L21" i="41"/>
  <c r="H10" i="48"/>
  <c r="H20" i="48" s="1"/>
  <c r="I10" i="48"/>
  <c r="G6" i="48"/>
  <c r="J25" i="48" l="1"/>
  <c r="H25" i="48"/>
  <c r="K25" i="48"/>
  <c r="O20" i="64"/>
  <c r="L20" i="64"/>
  <c r="O21" i="64"/>
  <c r="O23" i="64"/>
  <c r="L23" i="64"/>
  <c r="N23" i="64"/>
  <c r="N22" i="64"/>
  <c r="L22" i="64"/>
  <c r="AM27" i="40"/>
  <c r="AL27" i="40"/>
  <c r="L21" i="64"/>
  <c r="N21" i="64"/>
  <c r="L108" i="64"/>
  <c r="O108" i="64"/>
  <c r="N108" i="64"/>
  <c r="I24" i="48"/>
  <c r="K10" i="48"/>
  <c r="K20" i="48" s="1"/>
  <c r="I20" i="48"/>
  <c r="G10" i="48"/>
  <c r="G20" i="48" s="1"/>
  <c r="J20" i="48"/>
  <c r="H24" i="48" l="1"/>
  <c r="J24" i="48"/>
  <c r="K24" i="48"/>
  <c r="G107" i="38" l="1"/>
  <c r="G108" i="38" s="1"/>
  <c r="K107" i="38"/>
  <c r="K108" i="38" s="1"/>
  <c r="I107" i="38"/>
  <c r="I108" i="38" s="1"/>
  <c r="J107" i="38"/>
  <c r="J108" i="38" s="1"/>
  <c r="H107" i="38"/>
  <c r="H108" i="38" s="1"/>
  <c r="N107" i="38"/>
  <c r="N108" i="38" s="1"/>
  <c r="N59" i="37"/>
  <c r="N63" i="37"/>
  <c r="BF7" i="40" s="1"/>
  <c r="P107" i="38"/>
  <c r="P108" i="38" s="1"/>
  <c r="P59" i="37"/>
  <c r="O107" i="38"/>
  <c r="O108" i="38" s="1"/>
  <c r="O59" i="37"/>
  <c r="O63" i="37"/>
  <c r="BG7" i="40" s="1"/>
  <c r="Q107" i="38"/>
  <c r="Q108" i="38" s="1"/>
  <c r="Q59" i="37"/>
  <c r="Q63" i="37"/>
  <c r="R107" i="38"/>
  <c r="R108" i="38" s="1"/>
  <c r="M107" i="38"/>
  <c r="M108" i="38" s="1"/>
  <c r="M59" i="37"/>
  <c r="M63" i="37"/>
  <c r="BE7" i="40" s="1"/>
  <c r="L107" i="38"/>
  <c r="L108" i="38" s="1"/>
  <c r="L63" i="37"/>
  <c r="BD7" i="40" s="1"/>
  <c r="BG22" i="40" l="1"/>
  <c r="BG45" i="40"/>
  <c r="BG60" i="40" s="1"/>
  <c r="BD22" i="40"/>
  <c r="BD45" i="40"/>
  <c r="BE22" i="40"/>
  <c r="BE45" i="40"/>
  <c r="BE60" i="40" s="1"/>
  <c r="Q102" i="37"/>
  <c r="Q168" i="37" s="1"/>
  <c r="Q183" i="37" s="1"/>
  <c r="Q190" i="37" s="1"/>
  <c r="BI7" i="40"/>
  <c r="BF22" i="40"/>
  <c r="BF45" i="40"/>
  <c r="BF60" i="40" s="1"/>
  <c r="Q78" i="37"/>
  <c r="L78" i="37"/>
  <c r="L102" i="37"/>
  <c r="M102" i="37"/>
  <c r="R59" i="37"/>
  <c r="R63" i="37"/>
  <c r="BJ7" i="40" s="1"/>
  <c r="O102" i="37"/>
  <c r="O82" i="37" s="1"/>
  <c r="M78" i="37"/>
  <c r="S44" i="37"/>
  <c r="S59" i="37" s="1"/>
  <c r="L59" i="37"/>
  <c r="P63" i="37"/>
  <c r="BH7" i="40" s="1"/>
  <c r="O78" i="37"/>
  <c r="N102" i="37"/>
  <c r="N78" i="37"/>
  <c r="S41" i="41" l="1"/>
  <c r="S43" i="41"/>
  <c r="S45" i="41"/>
  <c r="S40" i="41"/>
  <c r="S44" i="41"/>
  <c r="S47" i="41"/>
  <c r="S48" i="64" s="1"/>
  <c r="U40" i="41"/>
  <c r="U44" i="41"/>
  <c r="U45" i="64" s="1"/>
  <c r="U47" i="41"/>
  <c r="U45" i="41"/>
  <c r="U41" i="41"/>
  <c r="U43" i="41"/>
  <c r="P41" i="41"/>
  <c r="P43" i="41"/>
  <c r="P45" i="41"/>
  <c r="P40" i="41"/>
  <c r="P44" i="41"/>
  <c r="P47" i="41"/>
  <c r="Q41" i="41"/>
  <c r="Q43" i="41"/>
  <c r="Q44" i="64" s="1"/>
  <c r="Q45" i="41"/>
  <c r="Q40" i="41"/>
  <c r="Q44" i="41"/>
  <c r="Q47" i="41"/>
  <c r="Q48" i="64" s="1"/>
  <c r="R41" i="41"/>
  <c r="R43" i="41"/>
  <c r="R45" i="41"/>
  <c r="R40" i="41"/>
  <c r="R44" i="41"/>
  <c r="R47" i="41"/>
  <c r="R48" i="64" s="1"/>
  <c r="Q19" i="48"/>
  <c r="N96" i="52"/>
  <c r="L96" i="52"/>
  <c r="O96" i="52"/>
  <c r="Q96" i="52"/>
  <c r="M96" i="52"/>
  <c r="BK7" i="40"/>
  <c r="Q117" i="37"/>
  <c r="Q82" i="37"/>
  <c r="Q97" i="37" s="1"/>
  <c r="Q121" i="37"/>
  <c r="P65" i="40" s="1"/>
  <c r="P103" i="40" s="1"/>
  <c r="BD60" i="40"/>
  <c r="BE41" i="40"/>
  <c r="BJ22" i="40"/>
  <c r="BJ45" i="40"/>
  <c r="BJ60" i="40" s="1"/>
  <c r="BG41" i="40"/>
  <c r="BF41" i="40"/>
  <c r="BH22" i="40"/>
  <c r="BH45" i="40"/>
  <c r="BH60" i="40" s="1"/>
  <c r="BI22" i="40"/>
  <c r="BI45" i="40"/>
  <c r="BI60" i="40" s="1"/>
  <c r="P38" i="64"/>
  <c r="P30" i="64"/>
  <c r="P36" i="64"/>
  <c r="P35" i="64"/>
  <c r="P47" i="64"/>
  <c r="P32" i="64"/>
  <c r="P37" i="64"/>
  <c r="P29" i="64"/>
  <c r="P33" i="64"/>
  <c r="P34" i="64"/>
  <c r="P31" i="64"/>
  <c r="P40" i="64"/>
  <c r="P39" i="64"/>
  <c r="S37" i="64"/>
  <c r="S29" i="64"/>
  <c r="S32" i="64"/>
  <c r="S34" i="64"/>
  <c r="S31" i="64"/>
  <c r="S36" i="64"/>
  <c r="S47" i="64"/>
  <c r="S33" i="64"/>
  <c r="S35" i="64"/>
  <c r="S38" i="64"/>
  <c r="S30" i="64"/>
  <c r="S40" i="64"/>
  <c r="S39" i="64"/>
  <c r="U31" i="64"/>
  <c r="U36" i="64"/>
  <c r="U34" i="64"/>
  <c r="U47" i="64"/>
  <c r="U33" i="64"/>
  <c r="U37" i="64"/>
  <c r="U29" i="64"/>
  <c r="U38" i="64"/>
  <c r="U30" i="64"/>
  <c r="U35" i="64"/>
  <c r="U32" i="64"/>
  <c r="U40" i="64"/>
  <c r="U39" i="64"/>
  <c r="Q35" i="64"/>
  <c r="Q38" i="64"/>
  <c r="Q32" i="64"/>
  <c r="Q47" i="64"/>
  <c r="Q33" i="64"/>
  <c r="Q37" i="64"/>
  <c r="Q29" i="64"/>
  <c r="Q34" i="64"/>
  <c r="Q31" i="64"/>
  <c r="Q30" i="64"/>
  <c r="Q36" i="64"/>
  <c r="Q40" i="64"/>
  <c r="Q39" i="64"/>
  <c r="R32" i="64"/>
  <c r="R37" i="64"/>
  <c r="R29" i="64"/>
  <c r="R34" i="64"/>
  <c r="R31" i="64"/>
  <c r="R38" i="64"/>
  <c r="R36" i="64"/>
  <c r="R30" i="64"/>
  <c r="R35" i="64"/>
  <c r="R47" i="64"/>
  <c r="R33" i="64"/>
  <c r="R40" i="64"/>
  <c r="R39" i="64"/>
  <c r="Q191" i="37"/>
  <c r="U44" i="64"/>
  <c r="U48" i="64"/>
  <c r="U46" i="64"/>
  <c r="S44" i="64"/>
  <c r="S45" i="64"/>
  <c r="S46" i="64"/>
  <c r="R44" i="64"/>
  <c r="R45" i="64"/>
  <c r="R46" i="64"/>
  <c r="Q45" i="64"/>
  <c r="Q46" i="64"/>
  <c r="N168" i="37"/>
  <c r="N183" i="37" s="1"/>
  <c r="N190" i="37" s="1"/>
  <c r="N82" i="37"/>
  <c r="M7" i="40" s="1"/>
  <c r="L168" i="37"/>
  <c r="L183" i="37" s="1"/>
  <c r="L190" i="37" s="1"/>
  <c r="L82" i="37"/>
  <c r="L97" i="37" s="1"/>
  <c r="P42" i="41" s="1"/>
  <c r="M168" i="37"/>
  <c r="M183" i="37" s="1"/>
  <c r="M190" i="37" s="1"/>
  <c r="M82" i="37"/>
  <c r="M97" i="37" s="1"/>
  <c r="O121" i="37"/>
  <c r="N65" i="40" s="1"/>
  <c r="N103" i="40" s="1"/>
  <c r="O168" i="37"/>
  <c r="O183" i="37" s="1"/>
  <c r="O190" i="37" s="1"/>
  <c r="L121" i="37"/>
  <c r="K65" i="40" s="1"/>
  <c r="K103" i="40" s="1"/>
  <c r="N121" i="37"/>
  <c r="M65" i="40" s="1"/>
  <c r="M103" i="40" s="1"/>
  <c r="M121" i="37"/>
  <c r="L65" i="40" s="1"/>
  <c r="L103" i="40" s="1"/>
  <c r="N7" i="40"/>
  <c r="Q50" i="39"/>
  <c r="Q56" i="39" s="1"/>
  <c r="P78" i="37"/>
  <c r="P102" i="37"/>
  <c r="M117" i="37"/>
  <c r="N117" i="37"/>
  <c r="L117" i="37"/>
  <c r="P77" i="40"/>
  <c r="P115" i="40" s="1"/>
  <c r="M50" i="39"/>
  <c r="M56" i="39" s="1"/>
  <c r="L50" i="39"/>
  <c r="L56" i="39" s="1"/>
  <c r="R78" i="37"/>
  <c r="R102" i="37"/>
  <c r="N50" i="39"/>
  <c r="N56" i="39" s="1"/>
  <c r="O50" i="39"/>
  <c r="O56" i="39" s="1"/>
  <c r="O117" i="37"/>
  <c r="S63" i="37"/>
  <c r="S78" i="37" s="1"/>
  <c r="V40" i="41" l="1"/>
  <c r="V44" i="41"/>
  <c r="V47" i="41"/>
  <c r="V43" i="41"/>
  <c r="V45" i="41"/>
  <c r="V41" i="41"/>
  <c r="T40" i="41"/>
  <c r="W40" i="41" s="1"/>
  <c r="T41" i="41"/>
  <c r="T43" i="41"/>
  <c r="T45" i="41"/>
  <c r="T44" i="41"/>
  <c r="T47" i="41"/>
  <c r="W47" i="41" s="1"/>
  <c r="Q43" i="64"/>
  <c r="Q42" i="41"/>
  <c r="W45" i="41"/>
  <c r="U42" i="41"/>
  <c r="U43" i="64" s="1"/>
  <c r="W44" i="41"/>
  <c r="O116" i="52"/>
  <c r="O115" i="52" s="1"/>
  <c r="N19" i="48"/>
  <c r="L116" i="52"/>
  <c r="L115" i="52" s="1"/>
  <c r="M116" i="52"/>
  <c r="M115" i="52" s="1"/>
  <c r="O19" i="48"/>
  <c r="K116" i="52"/>
  <c r="K115" i="52" s="1"/>
  <c r="M19" i="48"/>
  <c r="J116" i="52"/>
  <c r="J115" i="52" s="1"/>
  <c r="L19" i="48"/>
  <c r="Q95" i="52"/>
  <c r="P96" i="52"/>
  <c r="R96" i="52"/>
  <c r="P7" i="40"/>
  <c r="P22" i="40" s="1"/>
  <c r="O95" i="52"/>
  <c r="L95" i="52"/>
  <c r="N95" i="52"/>
  <c r="M95" i="52"/>
  <c r="BK22" i="40"/>
  <c r="BJ41" i="40"/>
  <c r="S41" i="64"/>
  <c r="Q42" i="64"/>
  <c r="BH41" i="40"/>
  <c r="U42" i="64"/>
  <c r="P41" i="64"/>
  <c r="P46" i="64"/>
  <c r="P48" i="64"/>
  <c r="R41" i="64"/>
  <c r="P43" i="64"/>
  <c r="BK45" i="40"/>
  <c r="BK26" i="40" s="1"/>
  <c r="P45" i="64"/>
  <c r="S42" i="64"/>
  <c r="P42" i="64"/>
  <c r="BD41" i="40"/>
  <c r="BK60" i="40"/>
  <c r="P44" i="64"/>
  <c r="U41" i="64"/>
  <c r="Q41" i="64"/>
  <c r="R42" i="64"/>
  <c r="BI41" i="40"/>
  <c r="V36" i="64"/>
  <c r="V47" i="64"/>
  <c r="V33" i="64"/>
  <c r="V38" i="64"/>
  <c r="V30" i="64"/>
  <c r="V35" i="64"/>
  <c r="V32" i="64"/>
  <c r="V37" i="64"/>
  <c r="V29" i="64"/>
  <c r="V34" i="64"/>
  <c r="V31" i="64"/>
  <c r="V40" i="64"/>
  <c r="V39" i="64"/>
  <c r="T34" i="64"/>
  <c r="T32" i="64"/>
  <c r="T31" i="64"/>
  <c r="T36" i="64"/>
  <c r="T47" i="64"/>
  <c r="T33" i="64"/>
  <c r="T37" i="64"/>
  <c r="T38" i="64"/>
  <c r="T30" i="64"/>
  <c r="T35" i="64"/>
  <c r="T29" i="64"/>
  <c r="T40" i="64"/>
  <c r="T39" i="64"/>
  <c r="W37" i="64"/>
  <c r="W29" i="64"/>
  <c r="W38" i="64"/>
  <c r="W30" i="64"/>
  <c r="W31" i="64"/>
  <c r="W32" i="64"/>
  <c r="W47" i="64"/>
  <c r="W33" i="64"/>
  <c r="W34" i="64"/>
  <c r="W35" i="64"/>
  <c r="W36" i="64"/>
  <c r="W40" i="64"/>
  <c r="W39" i="64"/>
  <c r="U5" i="62"/>
  <c r="Q5" i="62"/>
  <c r="P5" i="62"/>
  <c r="Q49" i="39"/>
  <c r="Q55" i="39"/>
  <c r="Q27" i="41"/>
  <c r="P27" i="41"/>
  <c r="U27" i="41"/>
  <c r="M191" i="37"/>
  <c r="L191" i="37"/>
  <c r="N191" i="37"/>
  <c r="L7" i="40"/>
  <c r="L22" i="40" s="1"/>
  <c r="O191" i="37"/>
  <c r="V45" i="64"/>
  <c r="V44" i="64"/>
  <c r="V48" i="64"/>
  <c r="V46" i="64"/>
  <c r="T45" i="64"/>
  <c r="T44" i="64"/>
  <c r="T48" i="64"/>
  <c r="T46" i="64"/>
  <c r="P168" i="37"/>
  <c r="P183" i="37" s="1"/>
  <c r="P190" i="37" s="1"/>
  <c r="P82" i="37"/>
  <c r="O7" i="40" s="1"/>
  <c r="R168" i="37"/>
  <c r="R183" i="37" s="1"/>
  <c r="R190" i="37" s="1"/>
  <c r="R82" i="37"/>
  <c r="Q7" i="40" s="1"/>
  <c r="O97" i="37"/>
  <c r="K7" i="40"/>
  <c r="K45" i="40" s="1"/>
  <c r="K60" i="40" s="1"/>
  <c r="P121" i="37"/>
  <c r="O65" i="40" s="1"/>
  <c r="O103" i="40" s="1"/>
  <c r="R121" i="37"/>
  <c r="Q65" i="40" s="1"/>
  <c r="Q103" i="40" s="1"/>
  <c r="S102" i="37"/>
  <c r="S117" i="37" s="1"/>
  <c r="Q116" i="52" s="1"/>
  <c r="Q115" i="52" s="1"/>
  <c r="Q136" i="37"/>
  <c r="L77" i="40"/>
  <c r="L115" i="40" s="1"/>
  <c r="N55" i="39"/>
  <c r="N49" i="39"/>
  <c r="R117" i="37"/>
  <c r="P117" i="37"/>
  <c r="L49" i="39"/>
  <c r="N22" i="40"/>
  <c r="N45" i="40"/>
  <c r="N60" i="40" s="1"/>
  <c r="N97" i="37"/>
  <c r="N77" i="40"/>
  <c r="N115" i="40" s="1"/>
  <c r="M77" i="40"/>
  <c r="M115" i="40" s="1"/>
  <c r="O55" i="39"/>
  <c r="O49" i="39"/>
  <c r="R50" i="39"/>
  <c r="R56" i="39" s="1"/>
  <c r="M49" i="39"/>
  <c r="M55" i="39"/>
  <c r="P50" i="39"/>
  <c r="P56" i="39" s="1"/>
  <c r="K77" i="40"/>
  <c r="K115" i="40" s="1"/>
  <c r="W41" i="41" l="1"/>
  <c r="W43" i="41"/>
  <c r="S42" i="41"/>
  <c r="S43" i="64" s="1"/>
  <c r="S28" i="64" s="1"/>
  <c r="R42" i="41"/>
  <c r="U65" i="41"/>
  <c r="U64" i="41"/>
  <c r="U66" i="41"/>
  <c r="U67" i="64" s="1"/>
  <c r="U63" i="41"/>
  <c r="N41" i="40"/>
  <c r="O7" i="48"/>
  <c r="M7" i="48"/>
  <c r="Q7" i="48"/>
  <c r="L11" i="48"/>
  <c r="O11" i="48"/>
  <c r="R27" i="41"/>
  <c r="S27" i="41"/>
  <c r="Q28" i="64"/>
  <c r="Q145" i="38"/>
  <c r="P19" i="48"/>
  <c r="N116" i="52"/>
  <c r="N115" i="52" s="1"/>
  <c r="P116" i="52"/>
  <c r="P115" i="52" s="1"/>
  <c r="R19" i="48"/>
  <c r="S56" i="39"/>
  <c r="Q119" i="52"/>
  <c r="R95" i="52"/>
  <c r="P95" i="52"/>
  <c r="P45" i="40"/>
  <c r="P60" i="40" s="1"/>
  <c r="P41" i="40" s="1"/>
  <c r="S96" i="52"/>
  <c r="S95" i="52" s="1"/>
  <c r="BK41" i="40"/>
  <c r="U28" i="64"/>
  <c r="W41" i="64"/>
  <c r="P28" i="64"/>
  <c r="W45" i="64"/>
  <c r="W46" i="64"/>
  <c r="V42" i="64"/>
  <c r="V41" i="64"/>
  <c r="T41" i="64"/>
  <c r="W44" i="64"/>
  <c r="T42" i="64"/>
  <c r="W48" i="64"/>
  <c r="AR33" i="64"/>
  <c r="AQ33" i="64"/>
  <c r="AR32" i="64"/>
  <c r="AQ32" i="64"/>
  <c r="AR39" i="64"/>
  <c r="AQ39" i="64"/>
  <c r="AQ31" i="64"/>
  <c r="AR31" i="64"/>
  <c r="AQ40" i="64"/>
  <c r="AR40" i="64"/>
  <c r="AR30" i="64"/>
  <c r="AQ30" i="64"/>
  <c r="AR36" i="64"/>
  <c r="AQ36" i="64"/>
  <c r="AQ38" i="64"/>
  <c r="AR38" i="64"/>
  <c r="AQ47" i="64"/>
  <c r="AR47" i="64"/>
  <c r="AR35" i="64"/>
  <c r="AQ35" i="64"/>
  <c r="AQ29" i="64"/>
  <c r="AR29" i="64"/>
  <c r="AQ34" i="64"/>
  <c r="AR34" i="64"/>
  <c r="AQ37" i="64"/>
  <c r="AR37" i="64"/>
  <c r="U161" i="64"/>
  <c r="U152" i="64"/>
  <c r="U144" i="64"/>
  <c r="U136" i="64"/>
  <c r="U127" i="64"/>
  <c r="U115" i="64"/>
  <c r="U94" i="64"/>
  <c r="U166" i="64"/>
  <c r="U158" i="64"/>
  <c r="U149" i="64"/>
  <c r="U141" i="64"/>
  <c r="U133" i="64"/>
  <c r="U122" i="64"/>
  <c r="U112" i="64"/>
  <c r="U90" i="64"/>
  <c r="U163" i="64"/>
  <c r="U154" i="64"/>
  <c r="U146" i="64"/>
  <c r="U138" i="64"/>
  <c r="U129" i="64"/>
  <c r="U117" i="64"/>
  <c r="U101" i="64"/>
  <c r="U86" i="64"/>
  <c r="U169" i="64"/>
  <c r="U160" i="64"/>
  <c r="U151" i="64"/>
  <c r="U143" i="64"/>
  <c r="U135" i="64"/>
  <c r="U126" i="64"/>
  <c r="U114" i="64"/>
  <c r="U93" i="64"/>
  <c r="U167" i="64"/>
  <c r="U159" i="64"/>
  <c r="U150" i="64"/>
  <c r="U142" i="64"/>
  <c r="U134" i="64"/>
  <c r="U125" i="64"/>
  <c r="U113" i="64"/>
  <c r="U91" i="64"/>
  <c r="U148" i="64"/>
  <c r="U118" i="64"/>
  <c r="U116" i="64"/>
  <c r="U78" i="64"/>
  <c r="U58" i="64"/>
  <c r="U74" i="64"/>
  <c r="U140" i="64"/>
  <c r="U110" i="64"/>
  <c r="U95" i="64"/>
  <c r="U75" i="64"/>
  <c r="U55" i="64"/>
  <c r="U132" i="64"/>
  <c r="U87" i="64"/>
  <c r="U80" i="64"/>
  <c r="U60" i="64"/>
  <c r="U52" i="64"/>
  <c r="U153" i="64"/>
  <c r="U111" i="64"/>
  <c r="U82" i="64"/>
  <c r="U164" i="64"/>
  <c r="U162" i="64"/>
  <c r="U119" i="64"/>
  <c r="U77" i="64"/>
  <c r="U57" i="64"/>
  <c r="U165" i="64"/>
  <c r="U139" i="64"/>
  <c r="U137" i="64"/>
  <c r="U76" i="64"/>
  <c r="U56" i="64"/>
  <c r="U157" i="64"/>
  <c r="U131" i="64"/>
  <c r="U128" i="64"/>
  <c r="U81" i="64"/>
  <c r="U73" i="64"/>
  <c r="U69" i="64"/>
  <c r="U61" i="64"/>
  <c r="U53" i="64"/>
  <c r="U155" i="64"/>
  <c r="U89" i="64"/>
  <c r="U51" i="64"/>
  <c r="U62" i="64"/>
  <c r="U59" i="64"/>
  <c r="U147" i="64"/>
  <c r="U145" i="64"/>
  <c r="U79" i="64"/>
  <c r="U54" i="64"/>
  <c r="U130" i="64"/>
  <c r="U97" i="64"/>
  <c r="U92" i="64"/>
  <c r="U96" i="64"/>
  <c r="U88" i="64"/>
  <c r="U98" i="64"/>
  <c r="U85" i="64"/>
  <c r="U84" i="64"/>
  <c r="U124" i="64"/>
  <c r="U121" i="64"/>
  <c r="U83" i="64"/>
  <c r="U123" i="64"/>
  <c r="U120" i="64"/>
  <c r="U99" i="64"/>
  <c r="U168" i="64"/>
  <c r="U100" i="64"/>
  <c r="U104" i="64"/>
  <c r="Q104" i="64"/>
  <c r="P104" i="64"/>
  <c r="U25" i="64"/>
  <c r="U16" i="64"/>
  <c r="U18" i="64"/>
  <c r="R5" i="62"/>
  <c r="S5" i="62"/>
  <c r="L45" i="40"/>
  <c r="L60" i="40" s="1"/>
  <c r="L41" i="40" s="1"/>
  <c r="U27" i="64"/>
  <c r="U17" i="64"/>
  <c r="U7" i="64"/>
  <c r="U15" i="64"/>
  <c r="U10" i="64"/>
  <c r="U13" i="64"/>
  <c r="U8" i="64"/>
  <c r="U11" i="64"/>
  <c r="U14" i="64"/>
  <c r="U9" i="64"/>
  <c r="U12" i="64"/>
  <c r="R191" i="37"/>
  <c r="P191" i="37"/>
  <c r="U66" i="64"/>
  <c r="U6" i="62"/>
  <c r="S168" i="37"/>
  <c r="S183" i="37" s="1"/>
  <c r="S190" i="37" s="1"/>
  <c r="S191" i="37" s="1"/>
  <c r="K22" i="40"/>
  <c r="K41" i="40" s="1"/>
  <c r="R97" i="37"/>
  <c r="S121" i="37"/>
  <c r="L55" i="39"/>
  <c r="M136" i="37"/>
  <c r="Q77" i="40"/>
  <c r="Q115" i="40" s="1"/>
  <c r="P49" i="39"/>
  <c r="P55" i="39"/>
  <c r="O77" i="40"/>
  <c r="O115" i="40" s="1"/>
  <c r="Q22" i="40"/>
  <c r="Q45" i="40"/>
  <c r="Q60" i="40" s="1"/>
  <c r="N136" i="37"/>
  <c r="R55" i="39"/>
  <c r="R49" i="39"/>
  <c r="S50" i="39"/>
  <c r="M80" i="40"/>
  <c r="M118" i="40"/>
  <c r="N80" i="40"/>
  <c r="N118" i="40"/>
  <c r="L136" i="37"/>
  <c r="L118" i="40"/>
  <c r="L80" i="40"/>
  <c r="O136" i="37"/>
  <c r="P97" i="37"/>
  <c r="S82" i="37"/>
  <c r="S97" i="37" s="1"/>
  <c r="M45" i="40"/>
  <c r="M60" i="40" s="1"/>
  <c r="M22" i="40"/>
  <c r="P118" i="40"/>
  <c r="P80" i="40"/>
  <c r="S64" i="41" l="1"/>
  <c r="S66" i="41"/>
  <c r="S63" i="41"/>
  <c r="S65" i="41"/>
  <c r="Q64" i="41"/>
  <c r="Q63" i="41"/>
  <c r="Q65" i="41"/>
  <c r="Q66" i="41"/>
  <c r="L119" i="52"/>
  <c r="P63" i="41"/>
  <c r="P65" i="41"/>
  <c r="P64" i="41"/>
  <c r="P66" i="41"/>
  <c r="R64" i="41"/>
  <c r="R66" i="41"/>
  <c r="R63" i="41"/>
  <c r="R65" i="41"/>
  <c r="V42" i="41"/>
  <c r="W42" i="41" s="1"/>
  <c r="R43" i="64"/>
  <c r="R28" i="64" s="1"/>
  <c r="T42" i="41"/>
  <c r="T27" i="41" s="1"/>
  <c r="Q41" i="40"/>
  <c r="M41" i="40"/>
  <c r="N7" i="48"/>
  <c r="R7" i="48"/>
  <c r="L7" i="48"/>
  <c r="M11" i="48"/>
  <c r="R11" i="48"/>
  <c r="Q11" i="48"/>
  <c r="N11" i="48"/>
  <c r="V27" i="41"/>
  <c r="N145" i="38"/>
  <c r="L145" i="38"/>
  <c r="O145" i="38"/>
  <c r="Q12" i="48"/>
  <c r="Q8" i="48"/>
  <c r="M119" i="52"/>
  <c r="M145" i="38"/>
  <c r="N8" i="48"/>
  <c r="N12" i="48"/>
  <c r="O12" i="48"/>
  <c r="O10" i="48" s="1"/>
  <c r="O8" i="48"/>
  <c r="M8" i="48"/>
  <c r="M12" i="48"/>
  <c r="Q125" i="52"/>
  <c r="O119" i="52"/>
  <c r="N119" i="52"/>
  <c r="AR44" i="64"/>
  <c r="AQ44" i="64"/>
  <c r="AR46" i="64"/>
  <c r="AQ46" i="64"/>
  <c r="AQ45" i="64"/>
  <c r="AR45" i="64"/>
  <c r="AQ41" i="41"/>
  <c r="W42" i="64"/>
  <c r="AR41" i="64"/>
  <c r="AQ41" i="64"/>
  <c r="AQ48" i="64"/>
  <c r="AR48" i="64"/>
  <c r="P169" i="64"/>
  <c r="P160" i="64"/>
  <c r="P151" i="64"/>
  <c r="P143" i="64"/>
  <c r="P135" i="64"/>
  <c r="P126" i="64"/>
  <c r="P114" i="64"/>
  <c r="P93" i="64"/>
  <c r="P165" i="64"/>
  <c r="P157" i="64"/>
  <c r="P148" i="64"/>
  <c r="P140" i="64"/>
  <c r="P132" i="64"/>
  <c r="P119" i="64"/>
  <c r="P111" i="64"/>
  <c r="P89" i="64"/>
  <c r="P162" i="64"/>
  <c r="P153" i="64"/>
  <c r="P145" i="64"/>
  <c r="P137" i="64"/>
  <c r="P128" i="64"/>
  <c r="P116" i="64"/>
  <c r="P95" i="64"/>
  <c r="P167" i="64"/>
  <c r="P159" i="64"/>
  <c r="P150" i="64"/>
  <c r="P142" i="64"/>
  <c r="P134" i="64"/>
  <c r="P125" i="64"/>
  <c r="P113" i="64"/>
  <c r="P91" i="64"/>
  <c r="P166" i="64"/>
  <c r="P158" i="64"/>
  <c r="P149" i="64"/>
  <c r="P141" i="64"/>
  <c r="P133" i="64"/>
  <c r="P122" i="64"/>
  <c r="P112" i="64"/>
  <c r="P90" i="64"/>
  <c r="P131" i="64"/>
  <c r="P86" i="64"/>
  <c r="P77" i="64"/>
  <c r="P57" i="64"/>
  <c r="P163" i="64"/>
  <c r="P161" i="64"/>
  <c r="P118" i="64"/>
  <c r="P82" i="64"/>
  <c r="P74" i="64"/>
  <c r="P62" i="64"/>
  <c r="P54" i="64"/>
  <c r="P154" i="64"/>
  <c r="P152" i="64"/>
  <c r="P110" i="64"/>
  <c r="P79" i="64"/>
  <c r="P59" i="64"/>
  <c r="P51" i="64"/>
  <c r="P138" i="64"/>
  <c r="P146" i="64"/>
  <c r="P144" i="64"/>
  <c r="P87" i="64"/>
  <c r="P76" i="64"/>
  <c r="P56" i="64"/>
  <c r="P81" i="64"/>
  <c r="P147" i="64"/>
  <c r="P117" i="64"/>
  <c r="P115" i="64"/>
  <c r="P75" i="64"/>
  <c r="P55" i="64"/>
  <c r="P139" i="64"/>
  <c r="P101" i="64"/>
  <c r="P94" i="64"/>
  <c r="P80" i="64"/>
  <c r="P60" i="64"/>
  <c r="P52" i="64"/>
  <c r="P164" i="64"/>
  <c r="P136" i="64"/>
  <c r="P155" i="64"/>
  <c r="P78" i="64"/>
  <c r="P61" i="64"/>
  <c r="P53" i="64"/>
  <c r="P129" i="64"/>
  <c r="P127" i="64"/>
  <c r="P58" i="64"/>
  <c r="P73" i="64"/>
  <c r="P69" i="64"/>
  <c r="P96" i="64"/>
  <c r="P92" i="64"/>
  <c r="P130" i="64"/>
  <c r="P97" i="64"/>
  <c r="P98" i="64"/>
  <c r="P88" i="64"/>
  <c r="P84" i="64"/>
  <c r="P85" i="64"/>
  <c r="P124" i="64"/>
  <c r="P121" i="64"/>
  <c r="P83" i="64"/>
  <c r="P123" i="64"/>
  <c r="P120" i="64"/>
  <c r="P99" i="64"/>
  <c r="P168" i="64"/>
  <c r="P100" i="64"/>
  <c r="R162" i="64"/>
  <c r="R153" i="64"/>
  <c r="R145" i="64"/>
  <c r="R137" i="64"/>
  <c r="R128" i="64"/>
  <c r="R116" i="64"/>
  <c r="R95" i="64"/>
  <c r="R167" i="64"/>
  <c r="R159" i="64"/>
  <c r="R150" i="64"/>
  <c r="R142" i="64"/>
  <c r="R134" i="64"/>
  <c r="R125" i="64"/>
  <c r="R113" i="64"/>
  <c r="R91" i="64"/>
  <c r="R164" i="64"/>
  <c r="R155" i="64"/>
  <c r="R147" i="64"/>
  <c r="R139" i="64"/>
  <c r="R131" i="64"/>
  <c r="R118" i="64"/>
  <c r="R110" i="64"/>
  <c r="R87" i="64"/>
  <c r="R161" i="64"/>
  <c r="R152" i="64"/>
  <c r="R144" i="64"/>
  <c r="R136" i="64"/>
  <c r="R127" i="64"/>
  <c r="R115" i="64"/>
  <c r="R94" i="64"/>
  <c r="R169" i="64"/>
  <c r="R160" i="64"/>
  <c r="R151" i="64"/>
  <c r="R143" i="64"/>
  <c r="R135" i="64"/>
  <c r="R126" i="64"/>
  <c r="R114" i="64"/>
  <c r="R93" i="64"/>
  <c r="R165" i="64"/>
  <c r="R163" i="64"/>
  <c r="R122" i="64"/>
  <c r="R79" i="64"/>
  <c r="R59" i="64"/>
  <c r="R51" i="64"/>
  <c r="R157" i="64"/>
  <c r="R154" i="64"/>
  <c r="R112" i="64"/>
  <c r="R76" i="64"/>
  <c r="R56" i="64"/>
  <c r="R75" i="64"/>
  <c r="R148" i="64"/>
  <c r="R146" i="64"/>
  <c r="R90" i="64"/>
  <c r="R81" i="64"/>
  <c r="R73" i="64"/>
  <c r="R69" i="64"/>
  <c r="R61" i="64"/>
  <c r="R53" i="64"/>
  <c r="R158" i="64"/>
  <c r="R132" i="64"/>
  <c r="R166" i="64"/>
  <c r="R140" i="64"/>
  <c r="R138" i="64"/>
  <c r="R78" i="64"/>
  <c r="R58" i="64"/>
  <c r="R141" i="64"/>
  <c r="R111" i="64"/>
  <c r="R101" i="64"/>
  <c r="R77" i="64"/>
  <c r="R57" i="64"/>
  <c r="R129" i="64"/>
  <c r="R133" i="64"/>
  <c r="R89" i="64"/>
  <c r="R86" i="64"/>
  <c r="R82" i="64"/>
  <c r="R74" i="64"/>
  <c r="R62" i="64"/>
  <c r="R54" i="64"/>
  <c r="R119" i="64"/>
  <c r="R60" i="64"/>
  <c r="R117" i="64"/>
  <c r="R80" i="64"/>
  <c r="R55" i="64"/>
  <c r="R149" i="64"/>
  <c r="R52" i="64"/>
  <c r="R92" i="64"/>
  <c r="R130" i="64"/>
  <c r="R97" i="64"/>
  <c r="R96" i="64"/>
  <c r="R98" i="64"/>
  <c r="R88" i="64"/>
  <c r="R84" i="64"/>
  <c r="R85" i="64"/>
  <c r="R124" i="64"/>
  <c r="R121" i="64"/>
  <c r="R123" i="64"/>
  <c r="R83" i="64"/>
  <c r="R120" i="64"/>
  <c r="R99" i="64"/>
  <c r="R168" i="64"/>
  <c r="R100" i="64"/>
  <c r="Q165" i="64"/>
  <c r="Q157" i="64"/>
  <c r="Q148" i="64"/>
  <c r="Q140" i="64"/>
  <c r="Q132" i="64"/>
  <c r="Q119" i="64"/>
  <c r="Q111" i="64"/>
  <c r="Q89" i="64"/>
  <c r="Q162" i="64"/>
  <c r="Q153" i="64"/>
  <c r="Q145" i="64"/>
  <c r="Q137" i="64"/>
  <c r="Q128" i="64"/>
  <c r="Q116" i="64"/>
  <c r="Q95" i="64"/>
  <c r="Q167" i="64"/>
  <c r="Q159" i="64"/>
  <c r="Q150" i="64"/>
  <c r="Q142" i="64"/>
  <c r="Q134" i="64"/>
  <c r="Q125" i="64"/>
  <c r="Q113" i="64"/>
  <c r="Q91" i="64"/>
  <c r="Q164" i="64"/>
  <c r="Q155" i="64"/>
  <c r="Q147" i="64"/>
  <c r="Q139" i="64"/>
  <c r="Q131" i="64"/>
  <c r="Q118" i="64"/>
  <c r="Q110" i="64"/>
  <c r="Q87" i="64"/>
  <c r="Q163" i="64"/>
  <c r="Q154" i="64"/>
  <c r="Q146" i="64"/>
  <c r="Q138" i="64"/>
  <c r="Q129" i="64"/>
  <c r="Q117" i="64"/>
  <c r="Q101" i="64"/>
  <c r="Q86" i="64"/>
  <c r="Q161" i="64"/>
  <c r="Q135" i="64"/>
  <c r="Q133" i="64"/>
  <c r="Q82" i="64"/>
  <c r="Q74" i="64"/>
  <c r="Q62" i="64"/>
  <c r="Q54" i="64"/>
  <c r="Q152" i="64"/>
  <c r="Q126" i="64"/>
  <c r="Q122" i="64"/>
  <c r="Q79" i="64"/>
  <c r="Q59" i="64"/>
  <c r="Q51" i="64"/>
  <c r="Q144" i="64"/>
  <c r="Q114" i="64"/>
  <c r="Q112" i="64"/>
  <c r="Q76" i="64"/>
  <c r="Q56" i="64"/>
  <c r="Q169" i="64"/>
  <c r="Q78" i="64"/>
  <c r="Q136" i="64"/>
  <c r="Q93" i="64"/>
  <c r="Q90" i="64"/>
  <c r="Q81" i="64"/>
  <c r="Q73" i="64"/>
  <c r="Q69" i="64"/>
  <c r="Q61" i="64"/>
  <c r="Q53" i="64"/>
  <c r="Q127" i="64"/>
  <c r="Q151" i="64"/>
  <c r="Q149" i="64"/>
  <c r="Q94" i="64"/>
  <c r="Q80" i="64"/>
  <c r="Q60" i="64"/>
  <c r="Q52" i="64"/>
  <c r="Q143" i="64"/>
  <c r="Q141" i="64"/>
  <c r="Q77" i="64"/>
  <c r="Q57" i="64"/>
  <c r="Q166" i="64"/>
  <c r="Q75" i="64"/>
  <c r="Q115" i="64"/>
  <c r="Q58" i="64"/>
  <c r="Q160" i="64"/>
  <c r="Q55" i="64"/>
  <c r="Q158" i="64"/>
  <c r="Q92" i="64"/>
  <c r="Q96" i="64"/>
  <c r="Q130" i="64"/>
  <c r="Q97" i="64"/>
  <c r="Q88" i="64"/>
  <c r="Q98" i="64"/>
  <c r="Q84" i="64"/>
  <c r="Q85" i="64"/>
  <c r="Q124" i="64"/>
  <c r="Q121" i="64"/>
  <c r="Q123" i="64"/>
  <c r="Q83" i="64"/>
  <c r="Q120" i="64"/>
  <c r="Q99" i="64"/>
  <c r="Q100" i="64"/>
  <c r="Q168" i="64"/>
  <c r="S167" i="64"/>
  <c r="S159" i="64"/>
  <c r="S150" i="64"/>
  <c r="S142" i="64"/>
  <c r="S134" i="64"/>
  <c r="S125" i="64"/>
  <c r="S113" i="64"/>
  <c r="S91" i="64"/>
  <c r="S164" i="64"/>
  <c r="S155" i="64"/>
  <c r="S147" i="64"/>
  <c r="S139" i="64"/>
  <c r="S131" i="64"/>
  <c r="S118" i="64"/>
  <c r="S110" i="64"/>
  <c r="S87" i="64"/>
  <c r="S161" i="64"/>
  <c r="S152" i="64"/>
  <c r="S144" i="64"/>
  <c r="S136" i="64"/>
  <c r="S127" i="64"/>
  <c r="S115" i="64"/>
  <c r="S94" i="64"/>
  <c r="S166" i="64"/>
  <c r="S158" i="64"/>
  <c r="S149" i="64"/>
  <c r="S141" i="64"/>
  <c r="S133" i="64"/>
  <c r="S122" i="64"/>
  <c r="S112" i="64"/>
  <c r="S90" i="64"/>
  <c r="S165" i="64"/>
  <c r="S157" i="64"/>
  <c r="S148" i="64"/>
  <c r="S140" i="64"/>
  <c r="S132" i="64"/>
  <c r="S119" i="64"/>
  <c r="S111" i="64"/>
  <c r="S89" i="64"/>
  <c r="S154" i="64"/>
  <c r="S128" i="64"/>
  <c r="S126" i="64"/>
  <c r="S76" i="64"/>
  <c r="S56" i="64"/>
  <c r="S146" i="64"/>
  <c r="S116" i="64"/>
  <c r="S114" i="64"/>
  <c r="S81" i="64"/>
  <c r="S73" i="64"/>
  <c r="S69" i="64"/>
  <c r="S61" i="64"/>
  <c r="S53" i="64"/>
  <c r="S138" i="64"/>
  <c r="S95" i="64"/>
  <c r="S93" i="64"/>
  <c r="S78" i="64"/>
  <c r="S58" i="64"/>
  <c r="S162" i="64"/>
  <c r="S117" i="64"/>
  <c r="S169" i="64"/>
  <c r="S129" i="64"/>
  <c r="S75" i="64"/>
  <c r="S55" i="64"/>
  <c r="S145" i="64"/>
  <c r="S143" i="64"/>
  <c r="S86" i="64"/>
  <c r="S82" i="64"/>
  <c r="S74" i="64"/>
  <c r="S62" i="64"/>
  <c r="S54" i="64"/>
  <c r="S163" i="64"/>
  <c r="S137" i="64"/>
  <c r="S135" i="64"/>
  <c r="S79" i="64"/>
  <c r="S59" i="64"/>
  <c r="S51" i="64"/>
  <c r="S160" i="64"/>
  <c r="S80" i="64"/>
  <c r="S57" i="64"/>
  <c r="S101" i="64"/>
  <c r="S153" i="64"/>
  <c r="S77" i="64"/>
  <c r="S151" i="64"/>
  <c r="S52" i="64"/>
  <c r="S60" i="64"/>
  <c r="S97" i="64"/>
  <c r="S130" i="64"/>
  <c r="S96" i="64"/>
  <c r="S92" i="64"/>
  <c r="S88" i="64"/>
  <c r="S98" i="64"/>
  <c r="S85" i="64"/>
  <c r="S124" i="64"/>
  <c r="S84" i="64"/>
  <c r="S121" i="64"/>
  <c r="S123" i="64"/>
  <c r="S83" i="64"/>
  <c r="S120" i="64"/>
  <c r="S99" i="64"/>
  <c r="S100" i="64"/>
  <c r="S168" i="64"/>
  <c r="U20" i="41"/>
  <c r="U65" i="64"/>
  <c r="U19" i="41"/>
  <c r="U64" i="64"/>
  <c r="R104" i="64"/>
  <c r="AR41" i="41"/>
  <c r="S104" i="64"/>
  <c r="S16" i="64"/>
  <c r="N99" i="40"/>
  <c r="R25" i="64"/>
  <c r="S25" i="64"/>
  <c r="Q16" i="64"/>
  <c r="Q25" i="64"/>
  <c r="R16" i="64"/>
  <c r="P16" i="64"/>
  <c r="P25" i="64"/>
  <c r="P99" i="40"/>
  <c r="L99" i="40"/>
  <c r="V5" i="62"/>
  <c r="Q18" i="64"/>
  <c r="R18" i="64"/>
  <c r="T5" i="62"/>
  <c r="M99" i="40"/>
  <c r="S18" i="64"/>
  <c r="P18" i="64"/>
  <c r="S49" i="39"/>
  <c r="S55" i="39"/>
  <c r="AQ40" i="41"/>
  <c r="AR40" i="41"/>
  <c r="AR44" i="41"/>
  <c r="AQ44" i="41"/>
  <c r="AR47" i="41"/>
  <c r="AQ47" i="41"/>
  <c r="AR43" i="41"/>
  <c r="AQ43" i="41"/>
  <c r="AR45" i="41"/>
  <c r="AQ45" i="41"/>
  <c r="U105" i="64"/>
  <c r="U8" i="62"/>
  <c r="S27" i="64"/>
  <c r="S14" i="64"/>
  <c r="S9" i="64"/>
  <c r="S12" i="64"/>
  <c r="S7" i="64"/>
  <c r="S17" i="64"/>
  <c r="S11" i="64"/>
  <c r="S15" i="64"/>
  <c r="S10" i="64"/>
  <c r="S13" i="64"/>
  <c r="S8" i="64"/>
  <c r="Q27" i="64"/>
  <c r="Q17" i="64"/>
  <c r="Q11" i="64"/>
  <c r="Q14" i="64"/>
  <c r="Q9" i="64"/>
  <c r="Q12" i="64"/>
  <c r="Q7" i="64"/>
  <c r="Q13" i="64"/>
  <c r="Q15" i="64"/>
  <c r="Q10" i="64"/>
  <c r="Q8" i="64"/>
  <c r="P27" i="64"/>
  <c r="P13" i="64"/>
  <c r="P17" i="64"/>
  <c r="P11" i="64"/>
  <c r="P12" i="64"/>
  <c r="P8" i="64"/>
  <c r="P14" i="64"/>
  <c r="P9" i="64"/>
  <c r="P15" i="64"/>
  <c r="P10" i="64"/>
  <c r="P7" i="64"/>
  <c r="R27" i="64"/>
  <c r="R17" i="64"/>
  <c r="R14" i="64"/>
  <c r="R9" i="64"/>
  <c r="R12" i="64"/>
  <c r="R15" i="64"/>
  <c r="R13" i="64"/>
  <c r="R11" i="64"/>
  <c r="R7" i="64"/>
  <c r="R10" i="64"/>
  <c r="R8" i="64"/>
  <c r="U72" i="64"/>
  <c r="U22" i="41"/>
  <c r="U21" i="41"/>
  <c r="S67" i="64"/>
  <c r="S66" i="64"/>
  <c r="Q6" i="62"/>
  <c r="Q66" i="64"/>
  <c r="Q65" i="64"/>
  <c r="Q67" i="64"/>
  <c r="R65" i="64"/>
  <c r="R67" i="64"/>
  <c r="R66" i="64"/>
  <c r="S6" i="62"/>
  <c r="R6" i="62"/>
  <c r="P6" i="62"/>
  <c r="R115" i="40"/>
  <c r="R77" i="40"/>
  <c r="P136" i="37"/>
  <c r="R65" i="40"/>
  <c r="R73" i="40"/>
  <c r="R92" i="40" s="1"/>
  <c r="O45" i="40"/>
  <c r="O60" i="40" s="1"/>
  <c r="O22" i="40"/>
  <c r="R7" i="40"/>
  <c r="Q118" i="40"/>
  <c r="Q80" i="40"/>
  <c r="K80" i="40"/>
  <c r="O118" i="40"/>
  <c r="O80" i="40"/>
  <c r="R136" i="37"/>
  <c r="AR42" i="41" l="1"/>
  <c r="W43" i="64"/>
  <c r="AR43" i="64" s="1"/>
  <c r="T43" i="64"/>
  <c r="T28" i="64" s="1"/>
  <c r="V63" i="41"/>
  <c r="W63" i="41" s="1"/>
  <c r="V65" i="41"/>
  <c r="V64" i="41"/>
  <c r="V66" i="41"/>
  <c r="W64" i="41"/>
  <c r="V43" i="64"/>
  <c r="V28" i="64" s="1"/>
  <c r="W65" i="41"/>
  <c r="T64" i="41"/>
  <c r="T66" i="41"/>
  <c r="W66" i="41" s="1"/>
  <c r="T63" i="41"/>
  <c r="T65" i="41"/>
  <c r="O41" i="40"/>
  <c r="AQ42" i="41"/>
  <c r="W27" i="41"/>
  <c r="AQ27" i="41" s="1"/>
  <c r="AQ43" i="64"/>
  <c r="R19" i="41"/>
  <c r="R20" i="64" s="1"/>
  <c r="Q25" i="48"/>
  <c r="P7" i="48"/>
  <c r="Q10" i="48"/>
  <c r="Q20" i="48" s="1"/>
  <c r="P11" i="48"/>
  <c r="R145" i="38"/>
  <c r="S145" i="38" s="1"/>
  <c r="D109" i="52" s="1"/>
  <c r="P8" i="48"/>
  <c r="P12" i="48"/>
  <c r="P145" i="38"/>
  <c r="R8" i="48"/>
  <c r="R12" i="48"/>
  <c r="R10" i="48" s="1"/>
  <c r="M125" i="52"/>
  <c r="L8" i="48"/>
  <c r="L125" i="52"/>
  <c r="R64" i="64"/>
  <c r="S64" i="64"/>
  <c r="P119" i="52"/>
  <c r="R119" i="52"/>
  <c r="O125" i="52"/>
  <c r="N125" i="52"/>
  <c r="S19" i="41"/>
  <c r="S20" i="64" s="1"/>
  <c r="AR42" i="64"/>
  <c r="AQ42" i="64"/>
  <c r="W28" i="64"/>
  <c r="V104" i="64"/>
  <c r="P19" i="41"/>
  <c r="P64" i="64"/>
  <c r="S20" i="41"/>
  <c r="S65" i="64"/>
  <c r="P20" i="41"/>
  <c r="P65" i="64"/>
  <c r="U20" i="64"/>
  <c r="P22" i="41"/>
  <c r="P67" i="64"/>
  <c r="Q19" i="41"/>
  <c r="Q64" i="64"/>
  <c r="V166" i="64"/>
  <c r="V158" i="64"/>
  <c r="V149" i="64"/>
  <c r="V141" i="64"/>
  <c r="V133" i="64"/>
  <c r="V122" i="64"/>
  <c r="V112" i="64"/>
  <c r="V90" i="64"/>
  <c r="V163" i="64"/>
  <c r="V154" i="64"/>
  <c r="V146" i="64"/>
  <c r="V138" i="64"/>
  <c r="V129" i="64"/>
  <c r="V117" i="64"/>
  <c r="V101" i="64"/>
  <c r="V86" i="64"/>
  <c r="V169" i="64"/>
  <c r="V160" i="64"/>
  <c r="V151" i="64"/>
  <c r="V143" i="64"/>
  <c r="V135" i="64"/>
  <c r="V126" i="64"/>
  <c r="V114" i="64"/>
  <c r="V93" i="64"/>
  <c r="V165" i="64"/>
  <c r="V157" i="64"/>
  <c r="V148" i="64"/>
  <c r="V140" i="64"/>
  <c r="V132" i="64"/>
  <c r="V119" i="64"/>
  <c r="V111" i="64"/>
  <c r="V89" i="64"/>
  <c r="V164" i="64"/>
  <c r="V155" i="64"/>
  <c r="V147" i="64"/>
  <c r="V139" i="64"/>
  <c r="V131" i="64"/>
  <c r="V118" i="64"/>
  <c r="V110" i="64"/>
  <c r="V87" i="64"/>
  <c r="V152" i="64"/>
  <c r="V150" i="64"/>
  <c r="V95" i="64"/>
  <c r="V75" i="64"/>
  <c r="V55" i="64"/>
  <c r="V145" i="64"/>
  <c r="V115" i="64"/>
  <c r="V144" i="64"/>
  <c r="V142" i="64"/>
  <c r="V80" i="64"/>
  <c r="V60" i="64"/>
  <c r="V52" i="64"/>
  <c r="V79" i="64"/>
  <c r="V162" i="64"/>
  <c r="V136" i="64"/>
  <c r="V134" i="64"/>
  <c r="V77" i="64"/>
  <c r="V57" i="64"/>
  <c r="V153" i="64"/>
  <c r="V127" i="64"/>
  <c r="V125" i="64"/>
  <c r="V82" i="64"/>
  <c r="V74" i="64"/>
  <c r="V62" i="64"/>
  <c r="V54" i="64"/>
  <c r="V167" i="64"/>
  <c r="V128" i="64"/>
  <c r="V81" i="64"/>
  <c r="V73" i="64"/>
  <c r="V69" i="64"/>
  <c r="V61" i="64"/>
  <c r="V53" i="64"/>
  <c r="V161" i="64"/>
  <c r="V159" i="64"/>
  <c r="V116" i="64"/>
  <c r="V78" i="64"/>
  <c r="V58" i="64"/>
  <c r="V113" i="64"/>
  <c r="V137" i="64"/>
  <c r="V59" i="64"/>
  <c r="V76" i="64"/>
  <c r="V56" i="64"/>
  <c r="V94" i="64"/>
  <c r="V91" i="64"/>
  <c r="V51" i="64"/>
  <c r="V97" i="64"/>
  <c r="V130" i="64"/>
  <c r="V92" i="64"/>
  <c r="V96" i="64"/>
  <c r="V98" i="64"/>
  <c r="V88" i="64"/>
  <c r="V85" i="64"/>
  <c r="V84" i="64"/>
  <c r="V124" i="64"/>
  <c r="V121" i="64"/>
  <c r="V83" i="64"/>
  <c r="V123" i="64"/>
  <c r="V120" i="64"/>
  <c r="V99" i="64"/>
  <c r="V100" i="64"/>
  <c r="V168" i="64"/>
  <c r="T164" i="64"/>
  <c r="T155" i="64"/>
  <c r="T147" i="64"/>
  <c r="T139" i="64"/>
  <c r="T131" i="64"/>
  <c r="T118" i="64"/>
  <c r="T110" i="64"/>
  <c r="T87" i="64"/>
  <c r="T161" i="64"/>
  <c r="T152" i="64"/>
  <c r="T144" i="64"/>
  <c r="T136" i="64"/>
  <c r="T127" i="64"/>
  <c r="T115" i="64"/>
  <c r="T94" i="64"/>
  <c r="T166" i="64"/>
  <c r="T158" i="64"/>
  <c r="T149" i="64"/>
  <c r="T141" i="64"/>
  <c r="T133" i="64"/>
  <c r="T122" i="64"/>
  <c r="T112" i="64"/>
  <c r="T90" i="64"/>
  <c r="T163" i="64"/>
  <c r="T154" i="64"/>
  <c r="T146" i="64"/>
  <c r="T138" i="64"/>
  <c r="T129" i="64"/>
  <c r="T117" i="64"/>
  <c r="T101" i="64"/>
  <c r="T86" i="64"/>
  <c r="T162" i="64"/>
  <c r="T153" i="64"/>
  <c r="T145" i="64"/>
  <c r="T137" i="64"/>
  <c r="T128" i="64"/>
  <c r="T116" i="64"/>
  <c r="T95" i="64"/>
  <c r="T159" i="64"/>
  <c r="T157" i="64"/>
  <c r="T114" i="64"/>
  <c r="T81" i="64"/>
  <c r="T73" i="64"/>
  <c r="T69" i="64"/>
  <c r="T61" i="64"/>
  <c r="T53" i="64"/>
  <c r="T150" i="64"/>
  <c r="T148" i="64"/>
  <c r="T93" i="64"/>
  <c r="T78" i="64"/>
  <c r="T58" i="64"/>
  <c r="T119" i="64"/>
  <c r="T169" i="64"/>
  <c r="T142" i="64"/>
  <c r="T140" i="64"/>
  <c r="T75" i="64"/>
  <c r="T55" i="64"/>
  <c r="T160" i="64"/>
  <c r="T134" i="64"/>
  <c r="T132" i="64"/>
  <c r="T80" i="64"/>
  <c r="T60" i="64"/>
  <c r="T52" i="64"/>
  <c r="T135" i="64"/>
  <c r="T91" i="64"/>
  <c r="T89" i="64"/>
  <c r="T79" i="64"/>
  <c r="T59" i="64"/>
  <c r="T51" i="64"/>
  <c r="T151" i="64"/>
  <c r="T167" i="64"/>
  <c r="T165" i="64"/>
  <c r="T126" i="64"/>
  <c r="T76" i="64"/>
  <c r="T56" i="64"/>
  <c r="T125" i="64"/>
  <c r="T77" i="64"/>
  <c r="T54" i="64"/>
  <c r="T82" i="64"/>
  <c r="T62" i="64"/>
  <c r="T74" i="64"/>
  <c r="T113" i="64"/>
  <c r="T111" i="64"/>
  <c r="T143" i="64"/>
  <c r="T57" i="64"/>
  <c r="T92" i="64"/>
  <c r="T97" i="64"/>
  <c r="T96" i="64"/>
  <c r="T130" i="64"/>
  <c r="T88" i="64"/>
  <c r="T98" i="64"/>
  <c r="T85" i="64"/>
  <c r="T124" i="64"/>
  <c r="T121" i="64"/>
  <c r="T84" i="64"/>
  <c r="T83" i="64"/>
  <c r="T123" i="64"/>
  <c r="T120" i="64"/>
  <c r="T99" i="64"/>
  <c r="T100" i="64"/>
  <c r="T168" i="64"/>
  <c r="P21" i="41"/>
  <c r="P66" i="64"/>
  <c r="U21" i="64"/>
  <c r="T104" i="64"/>
  <c r="U23" i="64"/>
  <c r="U22" i="64"/>
  <c r="T16" i="64"/>
  <c r="W5" i="62"/>
  <c r="AR5" i="62" s="1"/>
  <c r="V25" i="64"/>
  <c r="V16" i="64"/>
  <c r="T25" i="64"/>
  <c r="R96" i="40"/>
  <c r="O99" i="40"/>
  <c r="V18" i="64"/>
  <c r="Q99" i="40"/>
  <c r="T18" i="64"/>
  <c r="AL7" i="40"/>
  <c r="AM7" i="40"/>
  <c r="AM77" i="40"/>
  <c r="AL77" i="40"/>
  <c r="AM73" i="40"/>
  <c r="AL73" i="40"/>
  <c r="AM65" i="40"/>
  <c r="AL65" i="40"/>
  <c r="AM115" i="40"/>
  <c r="AL115" i="40"/>
  <c r="S105" i="64"/>
  <c r="S8" i="62"/>
  <c r="P105" i="64"/>
  <c r="P8" i="62"/>
  <c r="R105" i="64"/>
  <c r="R8" i="62"/>
  <c r="Q105" i="64"/>
  <c r="Q8" i="62"/>
  <c r="T27" i="64"/>
  <c r="T12" i="64"/>
  <c r="T15" i="64"/>
  <c r="T10" i="64"/>
  <c r="T14" i="64"/>
  <c r="T9" i="64"/>
  <c r="T13" i="64"/>
  <c r="T8" i="64"/>
  <c r="T17" i="64"/>
  <c r="T11" i="64"/>
  <c r="T7" i="64"/>
  <c r="U108" i="64"/>
  <c r="R72" i="64"/>
  <c r="Q72" i="64"/>
  <c r="V27" i="64"/>
  <c r="V7" i="64"/>
  <c r="V15" i="64"/>
  <c r="V13" i="64"/>
  <c r="V8" i="64"/>
  <c r="V17" i="64"/>
  <c r="V10" i="64"/>
  <c r="V11" i="64"/>
  <c r="V12" i="64"/>
  <c r="V14" i="64"/>
  <c r="V9" i="64"/>
  <c r="S72" i="64"/>
  <c r="P72" i="64"/>
  <c r="Q21" i="41"/>
  <c r="S21" i="41"/>
  <c r="Q22" i="41"/>
  <c r="R21" i="41"/>
  <c r="R22" i="41"/>
  <c r="R20" i="41"/>
  <c r="Q20" i="41"/>
  <c r="S22" i="41"/>
  <c r="O6" i="48"/>
  <c r="N10" i="48"/>
  <c r="N20" i="48" s="1"/>
  <c r="T65" i="64"/>
  <c r="T67" i="64"/>
  <c r="T66" i="64"/>
  <c r="V66" i="64"/>
  <c r="V65" i="64"/>
  <c r="V67" i="64"/>
  <c r="T6" i="62"/>
  <c r="V6" i="62"/>
  <c r="R80" i="40"/>
  <c r="K118" i="40"/>
  <c r="R45" i="40"/>
  <c r="R26" i="40" s="1"/>
  <c r="R60" i="40"/>
  <c r="M6" i="48"/>
  <c r="R22" i="40"/>
  <c r="N6" i="48"/>
  <c r="Q6" i="48"/>
  <c r="S136" i="37"/>
  <c r="R103" i="40"/>
  <c r="O20" i="48"/>
  <c r="E109" i="52" l="1"/>
  <c r="K101" i="52"/>
  <c r="K102" i="52"/>
  <c r="AR27" i="41"/>
  <c r="O25" i="48"/>
  <c r="M25" i="48"/>
  <c r="N25" i="48"/>
  <c r="L25" i="48"/>
  <c r="S21" i="64"/>
  <c r="S119" i="52"/>
  <c r="L12" i="48"/>
  <c r="V64" i="64"/>
  <c r="T64" i="64"/>
  <c r="R125" i="52"/>
  <c r="P125" i="52"/>
  <c r="P22" i="64"/>
  <c r="Q20" i="64"/>
  <c r="P23" i="64"/>
  <c r="AQ28" i="64"/>
  <c r="AR28" i="64"/>
  <c r="P20" i="64"/>
  <c r="P21" i="64"/>
  <c r="V19" i="41"/>
  <c r="W64" i="64"/>
  <c r="T19" i="41"/>
  <c r="T20" i="64" s="1"/>
  <c r="W58" i="64"/>
  <c r="W118" i="64"/>
  <c r="W116" i="64"/>
  <c r="W114" i="64"/>
  <c r="W112" i="64"/>
  <c r="W110" i="64"/>
  <c r="W69" i="64"/>
  <c r="W61" i="64"/>
  <c r="W53" i="64"/>
  <c r="W101" i="64"/>
  <c r="AQ101" i="64" s="1"/>
  <c r="W94" i="64"/>
  <c r="AQ94" i="64" s="1"/>
  <c r="W91" i="64"/>
  <c r="AQ91" i="64" s="1"/>
  <c r="W89" i="64"/>
  <c r="W86" i="64"/>
  <c r="AQ86" i="64" s="1"/>
  <c r="W81" i="64"/>
  <c r="AQ81" i="64" s="1"/>
  <c r="W79" i="64"/>
  <c r="AQ79" i="64" s="1"/>
  <c r="W77" i="64"/>
  <c r="AQ77" i="64" s="1"/>
  <c r="W75" i="64"/>
  <c r="AQ75" i="64" s="1"/>
  <c r="W73" i="64"/>
  <c r="W56" i="64"/>
  <c r="W169" i="64"/>
  <c r="W59" i="64"/>
  <c r="W55" i="64"/>
  <c r="W62" i="64"/>
  <c r="W54" i="64"/>
  <c r="W119" i="64"/>
  <c r="W117" i="64"/>
  <c r="W115" i="64"/>
  <c r="W113" i="64"/>
  <c r="W111" i="64"/>
  <c r="W57" i="64"/>
  <c r="W95" i="64"/>
  <c r="AQ95" i="64" s="1"/>
  <c r="W93" i="64"/>
  <c r="AQ93" i="64" s="1"/>
  <c r="W90" i="64"/>
  <c r="AQ90" i="64" s="1"/>
  <c r="W87" i="64"/>
  <c r="AQ87" i="64" s="1"/>
  <c r="W82" i="64"/>
  <c r="AQ82" i="64" s="1"/>
  <c r="W80" i="64"/>
  <c r="AQ80" i="64" s="1"/>
  <c r="W78" i="64"/>
  <c r="AQ78" i="64" s="1"/>
  <c r="W76" i="64"/>
  <c r="AQ76" i="64" s="1"/>
  <c r="W74" i="64"/>
  <c r="AQ74" i="64" s="1"/>
  <c r="W60" i="64"/>
  <c r="W52" i="64"/>
  <c r="W152" i="64"/>
  <c r="W150" i="64"/>
  <c r="W148" i="64"/>
  <c r="W132" i="64"/>
  <c r="W144" i="64"/>
  <c r="W158" i="64"/>
  <c r="W135" i="64"/>
  <c r="W154" i="64"/>
  <c r="W140" i="64"/>
  <c r="W138" i="64"/>
  <c r="W164" i="64"/>
  <c r="W133" i="64"/>
  <c r="W155" i="64"/>
  <c r="W163" i="64"/>
  <c r="W162" i="64"/>
  <c r="W157" i="64"/>
  <c r="W141" i="64"/>
  <c r="W167" i="64"/>
  <c r="W159" i="64"/>
  <c r="W149" i="64"/>
  <c r="W161" i="64"/>
  <c r="W136" i="64"/>
  <c r="W153" i="64"/>
  <c r="W166" i="64"/>
  <c r="W142" i="64"/>
  <c r="W122" i="64"/>
  <c r="W145" i="64"/>
  <c r="W143" i="64"/>
  <c r="W134" i="64"/>
  <c r="W137" i="64"/>
  <c r="W126" i="64"/>
  <c r="W165" i="64"/>
  <c r="W125" i="64"/>
  <c r="W147" i="64"/>
  <c r="W128" i="64"/>
  <c r="W127" i="64"/>
  <c r="W139" i="64"/>
  <c r="W146" i="64"/>
  <c r="W151" i="64"/>
  <c r="W129" i="64"/>
  <c r="W131" i="64"/>
  <c r="W160" i="64"/>
  <c r="W51" i="64"/>
  <c r="W97" i="64"/>
  <c r="AQ97" i="64" s="1"/>
  <c r="W96" i="64"/>
  <c r="AQ96" i="64" s="1"/>
  <c r="W92" i="64"/>
  <c r="W130" i="64"/>
  <c r="W98" i="64"/>
  <c r="AQ98" i="64" s="1"/>
  <c r="W88" i="64"/>
  <c r="AQ88" i="64" s="1"/>
  <c r="W124" i="64"/>
  <c r="W84" i="64"/>
  <c r="AQ84" i="64" s="1"/>
  <c r="W121" i="64"/>
  <c r="W123" i="64"/>
  <c r="W83" i="64"/>
  <c r="AQ83" i="64" s="1"/>
  <c r="W99" i="64"/>
  <c r="AQ99" i="64" s="1"/>
  <c r="W168" i="64"/>
  <c r="W120" i="64"/>
  <c r="AQ5" i="62"/>
  <c r="W104" i="64"/>
  <c r="Q23" i="64"/>
  <c r="S23" i="64"/>
  <c r="R23" i="64"/>
  <c r="R22" i="64"/>
  <c r="S22" i="64"/>
  <c r="Q22" i="64"/>
  <c r="W25" i="64"/>
  <c r="AQ25" i="64" s="1"/>
  <c r="W16" i="64"/>
  <c r="AQ16" i="64" s="1"/>
  <c r="W18" i="64"/>
  <c r="AQ18" i="64" s="1"/>
  <c r="K99" i="40"/>
  <c r="AR17" i="41"/>
  <c r="AQ17" i="41"/>
  <c r="AM92" i="40"/>
  <c r="AL92" i="40"/>
  <c r="R41" i="40"/>
  <c r="AL60" i="40"/>
  <c r="AM60" i="40"/>
  <c r="AM45" i="40"/>
  <c r="AL45" i="40"/>
  <c r="AM22" i="40"/>
  <c r="AL22" i="40"/>
  <c r="AM80" i="40"/>
  <c r="AL80" i="40"/>
  <c r="AM96" i="40"/>
  <c r="AL96" i="40"/>
  <c r="R84" i="40"/>
  <c r="AM103" i="40"/>
  <c r="AL103" i="40"/>
  <c r="AQ6" i="41"/>
  <c r="AR6" i="41"/>
  <c r="R21" i="64"/>
  <c r="Q21" i="64"/>
  <c r="V105" i="64"/>
  <c r="V8" i="62"/>
  <c r="T105" i="64"/>
  <c r="T8" i="62"/>
  <c r="Q24" i="48"/>
  <c r="V72" i="64"/>
  <c r="W27" i="64"/>
  <c r="AQ27" i="64" s="1"/>
  <c r="W13" i="64"/>
  <c r="AQ13" i="64" s="1"/>
  <c r="W8" i="64"/>
  <c r="AQ8" i="64" s="1"/>
  <c r="W11" i="64"/>
  <c r="AQ11" i="64" s="1"/>
  <c r="W9" i="64"/>
  <c r="AQ9" i="64" s="1"/>
  <c r="W17" i="64"/>
  <c r="W14" i="64"/>
  <c r="AQ14" i="64" s="1"/>
  <c r="W7" i="64"/>
  <c r="AQ7" i="64" s="1"/>
  <c r="W12" i="64"/>
  <c r="AQ12" i="64" s="1"/>
  <c r="W15" i="64"/>
  <c r="AQ15" i="64" s="1"/>
  <c r="W10" i="64"/>
  <c r="AQ10" i="64" s="1"/>
  <c r="Q108" i="64"/>
  <c r="S108" i="64"/>
  <c r="P108" i="64"/>
  <c r="R108" i="64"/>
  <c r="T72" i="64"/>
  <c r="R6" i="48"/>
  <c r="V20" i="41"/>
  <c r="T20" i="41"/>
  <c r="T21" i="41"/>
  <c r="V21" i="41"/>
  <c r="V22" i="41"/>
  <c r="T22" i="41"/>
  <c r="W67" i="64"/>
  <c r="W65" i="64"/>
  <c r="W66" i="64"/>
  <c r="W6" i="62"/>
  <c r="S8" i="48"/>
  <c r="P10" i="48"/>
  <c r="P20" i="48" s="1"/>
  <c r="R118" i="40"/>
  <c r="R99" i="40" s="1"/>
  <c r="S19" i="48"/>
  <c r="T19" i="48" s="1"/>
  <c r="P6" i="48"/>
  <c r="M10" i="48"/>
  <c r="R20" i="48"/>
  <c r="E110" i="52" l="1"/>
  <c r="F109" i="52"/>
  <c r="AQ64" i="64"/>
  <c r="AQ73" i="64"/>
  <c r="P25" i="48"/>
  <c r="R25" i="48"/>
  <c r="AQ104" i="64"/>
  <c r="S125" i="52"/>
  <c r="W19" i="41"/>
  <c r="W22" i="41"/>
  <c r="AR63" i="41"/>
  <c r="W21" i="41"/>
  <c r="W20" i="41"/>
  <c r="AQ63" i="41"/>
  <c r="V20" i="64"/>
  <c r="AR64" i="64"/>
  <c r="AQ51" i="64"/>
  <c r="AR51" i="64"/>
  <c r="AQ56" i="64"/>
  <c r="AR56" i="64"/>
  <c r="AQ66" i="64"/>
  <c r="AR66" i="64"/>
  <c r="AQ52" i="64"/>
  <c r="AR52" i="64"/>
  <c r="AQ65" i="64"/>
  <c r="AR65" i="64"/>
  <c r="AQ60" i="64"/>
  <c r="AR60" i="64"/>
  <c r="AQ54" i="64"/>
  <c r="AR54" i="64"/>
  <c r="AQ53" i="64"/>
  <c r="AR53" i="64"/>
  <c r="AQ58" i="64"/>
  <c r="AR58" i="64"/>
  <c r="AQ67" i="64"/>
  <c r="AR67" i="64"/>
  <c r="AR62" i="64"/>
  <c r="AQ62" i="64"/>
  <c r="AQ61" i="64"/>
  <c r="AR61" i="64"/>
  <c r="AQ57" i="64"/>
  <c r="AR57" i="64"/>
  <c r="AQ55" i="64"/>
  <c r="AR55" i="64"/>
  <c r="AQ69" i="64"/>
  <c r="AR69" i="64"/>
  <c r="AQ59" i="64"/>
  <c r="AR59" i="64"/>
  <c r="AQ17" i="64"/>
  <c r="AR104" i="64"/>
  <c r="T23" i="64"/>
  <c r="V23" i="64"/>
  <c r="V22" i="64"/>
  <c r="T22" i="64"/>
  <c r="AR17" i="64"/>
  <c r="AR13" i="64"/>
  <c r="AR83" i="64"/>
  <c r="AQ117" i="64"/>
  <c r="AR117" i="64"/>
  <c r="AR123" i="64"/>
  <c r="AQ123" i="64"/>
  <c r="AR146" i="64"/>
  <c r="AQ146" i="64"/>
  <c r="AR160" i="64"/>
  <c r="AQ160" i="64"/>
  <c r="AR121" i="64"/>
  <c r="AQ121" i="64"/>
  <c r="AR159" i="64"/>
  <c r="AQ159" i="64"/>
  <c r="AR136" i="64"/>
  <c r="AQ136" i="64"/>
  <c r="AR14" i="64"/>
  <c r="AR151" i="64"/>
  <c r="AQ151" i="64"/>
  <c r="AR10" i="64"/>
  <c r="AR76" i="64"/>
  <c r="AR80" i="64"/>
  <c r="AR95" i="64"/>
  <c r="AR88" i="64"/>
  <c r="AR131" i="64"/>
  <c r="AQ131" i="64"/>
  <c r="AQ158" i="64"/>
  <c r="AR158" i="64"/>
  <c r="AQ155" i="64"/>
  <c r="AR155" i="64"/>
  <c r="AR168" i="64"/>
  <c r="AQ168" i="64"/>
  <c r="AR129" i="64"/>
  <c r="AQ129" i="64"/>
  <c r="AR167" i="64"/>
  <c r="AQ167" i="64"/>
  <c r="AR144" i="64"/>
  <c r="AQ144" i="64"/>
  <c r="AR91" i="64"/>
  <c r="AR128" i="64"/>
  <c r="AQ128" i="64"/>
  <c r="AR15" i="64"/>
  <c r="AQ125" i="64"/>
  <c r="AR125" i="64"/>
  <c r="AR96" i="64"/>
  <c r="AR115" i="64"/>
  <c r="AQ115" i="64"/>
  <c r="AR94" i="64"/>
  <c r="AR77" i="64"/>
  <c r="AR27" i="64"/>
  <c r="AQ163" i="64"/>
  <c r="AR163" i="64"/>
  <c r="AR124" i="64"/>
  <c r="AQ124" i="64"/>
  <c r="AR137" i="64"/>
  <c r="AQ137" i="64"/>
  <c r="AQ139" i="64"/>
  <c r="AR139" i="64"/>
  <c r="AQ153" i="64"/>
  <c r="AR153" i="64"/>
  <c r="AR16" i="64"/>
  <c r="AR165" i="64"/>
  <c r="AQ165" i="64"/>
  <c r="AR12" i="64"/>
  <c r="AR9" i="64"/>
  <c r="AR110" i="64"/>
  <c r="AQ110" i="64"/>
  <c r="AR112" i="64"/>
  <c r="AQ112" i="64"/>
  <c r="AR99" i="64"/>
  <c r="AR81" i="64"/>
  <c r="AQ116" i="64"/>
  <c r="AR116" i="64"/>
  <c r="AQ118" i="64"/>
  <c r="AR118" i="64"/>
  <c r="AR132" i="64"/>
  <c r="AQ132" i="64"/>
  <c r="AR145" i="64"/>
  <c r="AQ145" i="64"/>
  <c r="AR147" i="64"/>
  <c r="AQ147" i="64"/>
  <c r="AQ161" i="64"/>
  <c r="AR161" i="64"/>
  <c r="AR18" i="64"/>
  <c r="AR119" i="64"/>
  <c r="AQ119" i="64"/>
  <c r="AR78" i="64"/>
  <c r="AR138" i="64"/>
  <c r="AQ138" i="64"/>
  <c r="AR86" i="64"/>
  <c r="AR101" i="64"/>
  <c r="AR150" i="64"/>
  <c r="AQ150" i="64"/>
  <c r="AQ134" i="64"/>
  <c r="AR134" i="64"/>
  <c r="AR126" i="64"/>
  <c r="AQ126" i="64"/>
  <c r="AR87" i="64"/>
  <c r="AQ133" i="64"/>
  <c r="AR133" i="64"/>
  <c r="AR127" i="64"/>
  <c r="AQ127" i="64"/>
  <c r="AR140" i="64"/>
  <c r="AQ140" i="64"/>
  <c r="AR154" i="64"/>
  <c r="AQ154" i="64"/>
  <c r="AQ169" i="64"/>
  <c r="AR169" i="64"/>
  <c r="AR84" i="64"/>
  <c r="AR25" i="64"/>
  <c r="AR111" i="64"/>
  <c r="AQ111" i="64"/>
  <c r="AR113" i="64"/>
  <c r="AQ113" i="64"/>
  <c r="AR11" i="64"/>
  <c r="AR75" i="64"/>
  <c r="AR166" i="64"/>
  <c r="AQ166" i="64"/>
  <c r="AQ141" i="64"/>
  <c r="AR141" i="64"/>
  <c r="AR122" i="64"/>
  <c r="AQ122" i="64"/>
  <c r="AR135" i="64"/>
  <c r="AQ135" i="64"/>
  <c r="AR149" i="64"/>
  <c r="AQ149" i="64"/>
  <c r="AR162" i="64"/>
  <c r="AQ162" i="64"/>
  <c r="AR164" i="64"/>
  <c r="AQ164" i="64"/>
  <c r="AR93" i="64"/>
  <c r="AR82" i="64"/>
  <c r="AR8" i="64"/>
  <c r="AR114" i="64"/>
  <c r="AQ114" i="64"/>
  <c r="AQ152" i="64"/>
  <c r="AR152" i="64"/>
  <c r="AR7" i="64"/>
  <c r="AR90" i="64"/>
  <c r="AR79" i="64"/>
  <c r="AR74" i="64"/>
  <c r="AR73" i="64"/>
  <c r="AR97" i="64"/>
  <c r="AR143" i="64"/>
  <c r="AQ143" i="64"/>
  <c r="AR157" i="64"/>
  <c r="AQ157" i="64"/>
  <c r="AQ142" i="64"/>
  <c r="AR142" i="64"/>
  <c r="AQ120" i="64"/>
  <c r="AR120" i="64"/>
  <c r="AR148" i="64"/>
  <c r="AQ148" i="64"/>
  <c r="AR98" i="64"/>
  <c r="AR6" i="62"/>
  <c r="AQ6" i="62"/>
  <c r="AM99" i="40"/>
  <c r="AL99" i="40"/>
  <c r="AM84" i="40"/>
  <c r="AL84" i="40"/>
  <c r="AL118" i="40"/>
  <c r="AM118" i="40"/>
  <c r="AL26" i="40"/>
  <c r="AM26" i="40"/>
  <c r="AL41" i="40"/>
  <c r="AM41" i="40"/>
  <c r="AR66" i="41"/>
  <c r="AQ66" i="41"/>
  <c r="AR64" i="41"/>
  <c r="AQ64" i="41"/>
  <c r="AR65" i="41"/>
  <c r="AQ65" i="41"/>
  <c r="V21" i="64"/>
  <c r="T21" i="64"/>
  <c r="W105" i="64"/>
  <c r="W8" i="62"/>
  <c r="L24" i="48"/>
  <c r="O24" i="48"/>
  <c r="T108" i="64"/>
  <c r="N24" i="48"/>
  <c r="M24" i="48"/>
  <c r="V108" i="64"/>
  <c r="S11" i="48"/>
  <c r="T11" i="48" s="1"/>
  <c r="L6" i="48"/>
  <c r="S7" i="48"/>
  <c r="M20" i="48"/>
  <c r="H109" i="52" l="1"/>
  <c r="G109" i="52"/>
  <c r="I109" i="52" s="1"/>
  <c r="H120" i="52"/>
  <c r="F110" i="52"/>
  <c r="M120" i="52"/>
  <c r="P120" i="52"/>
  <c r="E22" i="47"/>
  <c r="L120" i="52"/>
  <c r="O120" i="52"/>
  <c r="G120" i="52"/>
  <c r="G118" i="52" s="1"/>
  <c r="J120" i="52"/>
  <c r="I120" i="52"/>
  <c r="N120" i="52"/>
  <c r="K120" i="52"/>
  <c r="R120" i="52"/>
  <c r="Q120" i="52"/>
  <c r="E111" i="52"/>
  <c r="F111" i="52" s="1"/>
  <c r="S6" i="48"/>
  <c r="T6" i="48" s="1"/>
  <c r="AR19" i="41"/>
  <c r="AQ19" i="41"/>
  <c r="W20" i="64"/>
  <c r="AR20" i="64" s="1"/>
  <c r="AR105" i="64"/>
  <c r="AQ105" i="64"/>
  <c r="AQ8" i="62"/>
  <c r="AR8" i="62"/>
  <c r="AM98" i="40"/>
  <c r="AL98" i="40"/>
  <c r="W22" i="64"/>
  <c r="AQ22" i="64" s="1"/>
  <c r="AR21" i="41"/>
  <c r="AQ21" i="41"/>
  <c r="W23" i="64"/>
  <c r="AQ23" i="64" s="1"/>
  <c r="AR22" i="41"/>
  <c r="AQ22" i="41"/>
  <c r="AR20" i="41"/>
  <c r="AQ20" i="41"/>
  <c r="W21" i="64"/>
  <c r="AQ21" i="64" s="1"/>
  <c r="W108" i="64"/>
  <c r="R24" i="48"/>
  <c r="L10" i="48"/>
  <c r="S12" i="48"/>
  <c r="T12" i="48" s="1"/>
  <c r="R126" i="52" l="1"/>
  <c r="R124" i="52" s="1"/>
  <c r="R118" i="52"/>
  <c r="AB29" i="47"/>
  <c r="G27" i="47"/>
  <c r="G33" i="47"/>
  <c r="AB28" i="47"/>
  <c r="AB33" i="47" s="1"/>
  <c r="G32" i="47" s="1"/>
  <c r="K126" i="52"/>
  <c r="K124" i="52" s="1"/>
  <c r="K118" i="52"/>
  <c r="N126" i="52"/>
  <c r="N124" i="52" s="1"/>
  <c r="N118" i="52"/>
  <c r="M126" i="52"/>
  <c r="M124" i="52" s="1"/>
  <c r="M118" i="52"/>
  <c r="I126" i="52"/>
  <c r="I124" i="52" s="1"/>
  <c r="I118" i="52"/>
  <c r="H110" i="52"/>
  <c r="G110" i="52"/>
  <c r="I110" i="52" s="1"/>
  <c r="J126" i="52"/>
  <c r="J124" i="52" s="1"/>
  <c r="J118" i="52"/>
  <c r="H126" i="52"/>
  <c r="S120" i="52"/>
  <c r="S118" i="52" s="1"/>
  <c r="H118" i="52"/>
  <c r="P126" i="52"/>
  <c r="P124" i="52" s="1"/>
  <c r="P118" i="52"/>
  <c r="H111" i="52"/>
  <c r="G111" i="52"/>
  <c r="I111" i="52" s="1"/>
  <c r="O126" i="52"/>
  <c r="O124" i="52" s="1"/>
  <c r="O118" i="52"/>
  <c r="Q126" i="52"/>
  <c r="Q124" i="52" s="1"/>
  <c r="Q118" i="52"/>
  <c r="L126" i="52"/>
  <c r="L124" i="52" s="1"/>
  <c r="L118" i="52"/>
  <c r="AQ20" i="64"/>
  <c r="AR22" i="64"/>
  <c r="AQ108" i="64"/>
  <c r="AR108" i="64"/>
  <c r="AR23" i="64"/>
  <c r="AR21" i="64"/>
  <c r="S25" i="48"/>
  <c r="T25" i="48" s="1"/>
  <c r="P24" i="48"/>
  <c r="S24" i="48" s="1"/>
  <c r="T24" i="48" s="1"/>
  <c r="S10" i="48"/>
  <c r="T10" i="48" s="1"/>
  <c r="L20" i="48"/>
  <c r="N67" i="41" l="1"/>
  <c r="V67" i="41"/>
  <c r="O67" i="41"/>
  <c r="K67" i="41"/>
  <c r="L67" i="41"/>
  <c r="M67" i="41"/>
  <c r="P67" i="41"/>
  <c r="U67" i="41"/>
  <c r="Q67" i="41"/>
  <c r="R67" i="41"/>
  <c r="S67" i="41"/>
  <c r="T67" i="41"/>
  <c r="R69" i="41"/>
  <c r="K69" i="41"/>
  <c r="S69" i="41"/>
  <c r="V69" i="41"/>
  <c r="L69" i="41"/>
  <c r="T69" i="41"/>
  <c r="N69" i="41"/>
  <c r="O69" i="41"/>
  <c r="P69" i="41"/>
  <c r="M69" i="41"/>
  <c r="U69" i="41"/>
  <c r="Q69" i="41"/>
  <c r="Q62" i="41"/>
  <c r="R62" i="41"/>
  <c r="U62" i="41"/>
  <c r="N62" i="41"/>
  <c r="P62" i="41"/>
  <c r="K62" i="41"/>
  <c r="S62" i="41"/>
  <c r="M62" i="41"/>
  <c r="V62" i="41"/>
  <c r="O62" i="41"/>
  <c r="L62" i="41"/>
  <c r="T62" i="41"/>
  <c r="S126" i="52"/>
  <c r="S124" i="52" s="1"/>
  <c r="H124" i="52"/>
  <c r="S20" i="48"/>
  <c r="T20" i="48" s="1"/>
  <c r="S49" i="41" l="1"/>
  <c r="S63" i="64"/>
  <c r="O22" i="48"/>
  <c r="S18" i="41"/>
  <c r="U70" i="64"/>
  <c r="U25" i="41"/>
  <c r="S70" i="64"/>
  <c r="S25" i="41"/>
  <c r="L21" i="48"/>
  <c r="P23" i="41"/>
  <c r="P68" i="64"/>
  <c r="H21" i="48"/>
  <c r="L23" i="41"/>
  <c r="L68" i="64"/>
  <c r="T18" i="41"/>
  <c r="T63" i="64"/>
  <c r="P22" i="48"/>
  <c r="T49" i="41"/>
  <c r="N18" i="41"/>
  <c r="J22" i="48"/>
  <c r="N63" i="64"/>
  <c r="N49" i="41"/>
  <c r="O70" i="64"/>
  <c r="O25" i="41"/>
  <c r="P21" i="48"/>
  <c r="T68" i="64"/>
  <c r="T23" i="41"/>
  <c r="W67" i="41"/>
  <c r="K23" i="41"/>
  <c r="K68" i="64"/>
  <c r="G21" i="48"/>
  <c r="W62" i="41"/>
  <c r="K63" i="64"/>
  <c r="G22" i="48"/>
  <c r="K18" i="41"/>
  <c r="K49" i="41"/>
  <c r="M70" i="64"/>
  <c r="M25" i="41"/>
  <c r="I21" i="48"/>
  <c r="M68" i="64"/>
  <c r="M23" i="41"/>
  <c r="L18" i="41"/>
  <c r="L63" i="64"/>
  <c r="H22" i="48"/>
  <c r="L49" i="41"/>
  <c r="U63" i="64"/>
  <c r="Q22" i="48"/>
  <c r="U18" i="41"/>
  <c r="U49" i="41"/>
  <c r="N70" i="64"/>
  <c r="N25" i="41"/>
  <c r="S23" i="41"/>
  <c r="S68" i="64"/>
  <c r="O21" i="48"/>
  <c r="O16" i="48" s="1"/>
  <c r="O15" i="48" s="1"/>
  <c r="O26" i="48" s="1"/>
  <c r="O23" i="41"/>
  <c r="K21" i="48"/>
  <c r="K16" i="48" s="1"/>
  <c r="K15" i="48" s="1"/>
  <c r="K26" i="48" s="1"/>
  <c r="O68" i="64"/>
  <c r="W69" i="41"/>
  <c r="K25" i="41"/>
  <c r="K70" i="64"/>
  <c r="L22" i="48"/>
  <c r="P49" i="41"/>
  <c r="P18" i="41"/>
  <c r="P63" i="64"/>
  <c r="P50" i="64" s="1"/>
  <c r="P25" i="41"/>
  <c r="P70" i="64"/>
  <c r="O63" i="64"/>
  <c r="K22" i="48"/>
  <c r="O18" i="41"/>
  <c r="O49" i="41"/>
  <c r="R49" i="41"/>
  <c r="R18" i="41"/>
  <c r="R63" i="64"/>
  <c r="N22" i="48"/>
  <c r="T70" i="64"/>
  <c r="T25" i="41"/>
  <c r="R68" i="64"/>
  <c r="N21" i="48"/>
  <c r="N16" i="48" s="1"/>
  <c r="N15" i="48" s="1"/>
  <c r="N26" i="48" s="1"/>
  <c r="R23" i="41"/>
  <c r="V68" i="64"/>
  <c r="V23" i="41"/>
  <c r="R21" i="48"/>
  <c r="R70" i="64"/>
  <c r="R25" i="41"/>
  <c r="V63" i="64"/>
  <c r="R22" i="48"/>
  <c r="V49" i="41"/>
  <c r="V18" i="41"/>
  <c r="Q63" i="64"/>
  <c r="M22" i="48"/>
  <c r="Q49" i="41"/>
  <c r="Q18" i="41"/>
  <c r="L25" i="41"/>
  <c r="L70" i="64"/>
  <c r="Q23" i="41"/>
  <c r="Q68" i="64"/>
  <c r="M21" i="48"/>
  <c r="N23" i="41"/>
  <c r="N68" i="64"/>
  <c r="J21" i="48"/>
  <c r="J16" i="48" s="1"/>
  <c r="J15" i="48" s="1"/>
  <c r="J26" i="48" s="1"/>
  <c r="J27" i="48" s="1"/>
  <c r="M18" i="41"/>
  <c r="I22" i="48"/>
  <c r="M63" i="64"/>
  <c r="M50" i="64" s="1"/>
  <c r="Q25" i="41"/>
  <c r="Q70" i="64"/>
  <c r="V25" i="41"/>
  <c r="V70" i="64"/>
  <c r="Q21" i="48"/>
  <c r="U23" i="41"/>
  <c r="U68" i="64"/>
  <c r="M49" i="41"/>
  <c r="I16" i="48" l="1"/>
  <c r="I15" i="48" s="1"/>
  <c r="I26" i="48" s="1"/>
  <c r="I27" i="48" s="1"/>
  <c r="O50" i="64"/>
  <c r="K50" i="64"/>
  <c r="Q16" i="48"/>
  <c r="Q15" i="48" s="1"/>
  <c r="Q26" i="48" s="1"/>
  <c r="Q27" i="48" s="1"/>
  <c r="O24" i="64"/>
  <c r="W68" i="64"/>
  <c r="AR67" i="41"/>
  <c r="AQ67" i="41"/>
  <c r="U26" i="64"/>
  <c r="T24" i="64"/>
  <c r="N50" i="64"/>
  <c r="T50" i="64"/>
  <c r="R26" i="64"/>
  <c r="Q50" i="64"/>
  <c r="N33" i="48"/>
  <c r="N34" i="48" s="1"/>
  <c r="N27" i="48"/>
  <c r="Q26" i="64"/>
  <c r="R16" i="48"/>
  <c r="R15" i="48" s="1"/>
  <c r="R26" i="48" s="1"/>
  <c r="O27" i="48"/>
  <c r="O33" i="48"/>
  <c r="O34" i="48" s="1"/>
  <c r="U5" i="41"/>
  <c r="U101" i="41" s="1"/>
  <c r="U19" i="64"/>
  <c r="M26" i="64"/>
  <c r="W63" i="64"/>
  <c r="W49" i="41"/>
  <c r="AR62" i="41"/>
  <c r="AQ62" i="41"/>
  <c r="T5" i="41"/>
  <c r="T101" i="41" s="1"/>
  <c r="T19" i="64"/>
  <c r="S19" i="64"/>
  <c r="S5" i="41"/>
  <c r="S101" i="41" s="1"/>
  <c r="L19" i="64"/>
  <c r="G16" i="48"/>
  <c r="S21" i="48"/>
  <c r="T21" i="48" s="1"/>
  <c r="V26" i="64"/>
  <c r="P26" i="64"/>
  <c r="N5" i="41"/>
  <c r="N24" i="64"/>
  <c r="Q19" i="64"/>
  <c r="Q5" i="41"/>
  <c r="Q101" i="41" s="1"/>
  <c r="V19" i="64"/>
  <c r="V6" i="64" s="1"/>
  <c r="V102" i="64" s="1"/>
  <c r="V5" i="41"/>
  <c r="V101" i="41" s="1"/>
  <c r="V24" i="64"/>
  <c r="T26" i="64"/>
  <c r="W70" i="64"/>
  <c r="AQ69" i="41"/>
  <c r="AR69" i="41"/>
  <c r="U50" i="64"/>
  <c r="N19" i="64"/>
  <c r="L50" i="64"/>
  <c r="P24" i="64"/>
  <c r="K26" i="64"/>
  <c r="W25" i="41"/>
  <c r="U24" i="64"/>
  <c r="M16" i="48"/>
  <c r="M15" i="48" s="1"/>
  <c r="M26" i="48" s="1"/>
  <c r="O19" i="64"/>
  <c r="O5" i="41"/>
  <c r="O101" i="41" s="1"/>
  <c r="M5" i="41"/>
  <c r="M24" i="64"/>
  <c r="M6" i="64" s="1"/>
  <c r="K19" i="64"/>
  <c r="W18" i="41"/>
  <c r="K5" i="41"/>
  <c r="K101" i="41" s="1"/>
  <c r="K24" i="64"/>
  <c r="K6" i="64" s="1"/>
  <c r="K102" i="64" s="1"/>
  <c r="K171" i="64" s="1"/>
  <c r="W23" i="41"/>
  <c r="P16" i="48"/>
  <c r="P15" i="48" s="1"/>
  <c r="P26" i="48" s="1"/>
  <c r="L5" i="41"/>
  <c r="L24" i="64"/>
  <c r="L16" i="48"/>
  <c r="L15" i="48" s="1"/>
  <c r="L26" i="48" s="1"/>
  <c r="S50" i="64"/>
  <c r="Q24" i="64"/>
  <c r="R5" i="41"/>
  <c r="R101" i="41" s="1"/>
  <c r="R19" i="64"/>
  <c r="L26" i="64"/>
  <c r="M19" i="64"/>
  <c r="S24" i="64"/>
  <c r="O26" i="64"/>
  <c r="S26" i="64"/>
  <c r="V50" i="64"/>
  <c r="R24" i="64"/>
  <c r="R50" i="64"/>
  <c r="P5" i="41"/>
  <c r="P101" i="41" s="1"/>
  <c r="P19" i="64"/>
  <c r="K33" i="48"/>
  <c r="K34" i="48" s="1"/>
  <c r="K27" i="48"/>
  <c r="N26" i="64"/>
  <c r="S22" i="48"/>
  <c r="T22" i="48" s="1"/>
  <c r="H16" i="48"/>
  <c r="H15" i="48" s="1"/>
  <c r="H26" i="48" s="1"/>
  <c r="H27" i="48" s="1"/>
  <c r="Q33" i="48" l="1"/>
  <c r="Q34" i="48" s="1"/>
  <c r="U6" i="64"/>
  <c r="U102" i="64" s="1"/>
  <c r="AQ70" i="64"/>
  <c r="AR70" i="64"/>
  <c r="G15" i="48"/>
  <c r="S16" i="48"/>
  <c r="T16" i="48" s="1"/>
  <c r="L27" i="48"/>
  <c r="L33" i="48"/>
  <c r="L34" i="48" s="1"/>
  <c r="W26" i="64"/>
  <c r="AR25" i="41"/>
  <c r="AQ25" i="41"/>
  <c r="AR18" i="41"/>
  <c r="AQ18" i="41"/>
  <c r="W5" i="41"/>
  <c r="W19" i="64"/>
  <c r="Q6" i="64"/>
  <c r="Q102" i="64" s="1"/>
  <c r="R6" i="64"/>
  <c r="R102" i="64" s="1"/>
  <c r="L6" i="64"/>
  <c r="N6" i="64"/>
  <c r="AR49" i="41"/>
  <c r="AQ49" i="41"/>
  <c r="AQ68" i="64"/>
  <c r="AR68" i="64"/>
  <c r="S6" i="64"/>
  <c r="S102" i="64" s="1"/>
  <c r="AQ63" i="64"/>
  <c r="AR63" i="64"/>
  <c r="W50" i="64"/>
  <c r="R33" i="48"/>
  <c r="R34" i="48" s="1"/>
  <c r="R27" i="48"/>
  <c r="P6" i="64"/>
  <c r="P102" i="64" s="1"/>
  <c r="P27" i="48"/>
  <c r="P33" i="48"/>
  <c r="P34" i="48" s="1"/>
  <c r="AR23" i="41"/>
  <c r="AQ23" i="41"/>
  <c r="W24" i="64"/>
  <c r="M33" i="48"/>
  <c r="M34" i="48" s="1"/>
  <c r="M27" i="48"/>
  <c r="T6" i="64"/>
  <c r="T102" i="64" s="1"/>
  <c r="O6" i="64"/>
  <c r="O102" i="64" s="1"/>
  <c r="AR47" i="65"/>
  <c r="AS26" i="65"/>
  <c r="AR46" i="65"/>
  <c r="AQ19" i="64" l="1"/>
  <c r="W6" i="64"/>
  <c r="AR19" i="64"/>
  <c r="AQ5" i="41"/>
  <c r="AR5" i="41"/>
  <c r="AQ26" i="64"/>
  <c r="AR26" i="64"/>
  <c r="G26" i="48"/>
  <c r="S15" i="48"/>
  <c r="T15" i="48" s="1"/>
  <c r="AQ24" i="64"/>
  <c r="AR24" i="64"/>
  <c r="AQ50" i="64"/>
  <c r="AR50" i="65"/>
  <c r="AS38" i="65"/>
  <c r="G59" i="48" l="1"/>
  <c r="G33" i="48"/>
  <c r="G27" i="48"/>
  <c r="G63" i="48"/>
  <c r="S26" i="48"/>
  <c r="T26" i="48" s="1"/>
  <c r="AR6" i="64"/>
  <c r="AQ6" i="64"/>
  <c r="W100" i="64"/>
  <c r="AQ99" i="41"/>
  <c r="AR99" i="41"/>
  <c r="S27" i="48" l="1"/>
  <c r="T27" i="48" s="1"/>
  <c r="G34" i="48"/>
  <c r="G44" i="48"/>
  <c r="G48" i="48" s="1"/>
  <c r="G50" i="48" s="1"/>
  <c r="G62" i="48"/>
  <c r="G64" i="48"/>
  <c r="G58" i="48"/>
  <c r="G60" i="48"/>
  <c r="AQ100" i="64"/>
  <c r="AR100" i="64"/>
  <c r="G53" i="48" l="1"/>
  <c r="G54" i="48" s="1"/>
  <c r="G51" i="48"/>
  <c r="AO18" i="41"/>
  <c r="AO25" i="41"/>
  <c r="AO20" i="41"/>
  <c r="AO17" i="41"/>
  <c r="AO11" i="41"/>
  <c r="AO13" i="41"/>
  <c r="AO6" i="41"/>
  <c r="AO7" i="41" l="1"/>
  <c r="AO8" i="41"/>
  <c r="AO65" i="42" l="1"/>
  <c r="AO5" i="41"/>
  <c r="AO71" i="41"/>
  <c r="AO27" i="41"/>
  <c r="AO101" i="41" l="1"/>
  <c r="AK25" i="42"/>
  <c r="AD65" i="42"/>
  <c r="AA65" i="42"/>
  <c r="AE65" i="42"/>
  <c r="AF65" i="42"/>
  <c r="Z65" i="42"/>
  <c r="AB65" i="42"/>
  <c r="AC65" i="42"/>
  <c r="Y65" i="42"/>
  <c r="AG65" i="42"/>
  <c r="AQ25" i="42" l="1"/>
  <c r="AK130" i="64"/>
  <c r="AK65" i="42"/>
  <c r="AR25" i="42"/>
  <c r="AK170" i="64" l="1"/>
  <c r="AR130" i="64"/>
  <c r="AQ130" i="64"/>
  <c r="AK88" i="41"/>
  <c r="Y71" i="41"/>
  <c r="Y101" i="41" s="1"/>
  <c r="AR88" i="41" l="1"/>
  <c r="AK89" i="64"/>
  <c r="AQ88" i="41"/>
  <c r="AQ89" i="64" l="1"/>
  <c r="AR89" i="64"/>
  <c r="I41" i="48" l="1"/>
  <c r="L41" i="48"/>
  <c r="P41" i="48"/>
  <c r="O41" i="48"/>
  <c r="Q41" i="48"/>
  <c r="M41" i="48"/>
  <c r="K41" i="48"/>
  <c r="V65" i="42"/>
  <c r="R41" i="48"/>
  <c r="N156" i="64"/>
  <c r="N170" i="64" s="1"/>
  <c r="J41" i="48"/>
  <c r="N41" i="48"/>
  <c r="N39" i="48" s="1"/>
  <c r="O156" i="64"/>
  <c r="O170" i="64" s="1"/>
  <c r="T65" i="42"/>
  <c r="T156" i="64"/>
  <c r="T170" i="64" s="1"/>
  <c r="S156" i="64"/>
  <c r="S170" i="64" s="1"/>
  <c r="S65" i="42"/>
  <c r="W51" i="42"/>
  <c r="M65" i="42"/>
  <c r="M156" i="64"/>
  <c r="M170" i="64" s="1"/>
  <c r="P156" i="64"/>
  <c r="P170" i="64" s="1"/>
  <c r="P65" i="42"/>
  <c r="R156" i="64"/>
  <c r="R170" i="64" s="1"/>
  <c r="U156" i="64"/>
  <c r="U170" i="64" s="1"/>
  <c r="Q156" i="64"/>
  <c r="Q170" i="64" s="1"/>
  <c r="R65" i="42"/>
  <c r="O65" i="42"/>
  <c r="V156" i="64"/>
  <c r="V170" i="64" s="1"/>
  <c r="U65" i="42"/>
  <c r="Q65" i="42"/>
  <c r="N65" i="42"/>
  <c r="U171" i="64" l="1"/>
  <c r="P171" i="64"/>
  <c r="O171" i="64"/>
  <c r="S171" i="64"/>
  <c r="Q171" i="64"/>
  <c r="R171" i="64"/>
  <c r="T171" i="64"/>
  <c r="V171" i="64"/>
  <c r="M39" i="48"/>
  <c r="N44" i="48"/>
  <c r="N48" i="48" s="1"/>
  <c r="N50" i="48" s="1"/>
  <c r="N59" i="48"/>
  <c r="N63" i="48"/>
  <c r="AR51" i="42"/>
  <c r="AQ51" i="42"/>
  <c r="W65" i="42"/>
  <c r="W156" i="64"/>
  <c r="Q39" i="48"/>
  <c r="K39" i="48"/>
  <c r="L39" i="48" l="1"/>
  <c r="AQ65" i="42"/>
  <c r="AR65" i="42"/>
  <c r="M44" i="48"/>
  <c r="M48" i="48" s="1"/>
  <c r="M50" i="48" s="1"/>
  <c r="M59" i="48"/>
  <c r="M63" i="48"/>
  <c r="O39" i="48"/>
  <c r="K59" i="48"/>
  <c r="K44" i="48"/>
  <c r="K48" i="48" s="1"/>
  <c r="K50" i="48" s="1"/>
  <c r="K63" i="48"/>
  <c r="N64" i="48"/>
  <c r="N62" i="48"/>
  <c r="N58" i="48"/>
  <c r="N60" i="48"/>
  <c r="J39" i="48"/>
  <c r="AR156" i="64"/>
  <c r="W170" i="64"/>
  <c r="AQ156" i="64"/>
  <c r="Q63" i="48"/>
  <c r="Q44" i="48"/>
  <c r="Q48" i="48" s="1"/>
  <c r="Q50" i="48" s="1"/>
  <c r="Q59" i="48"/>
  <c r="R39" i="48"/>
  <c r="N53" i="48"/>
  <c r="N54" i="48" s="1"/>
  <c r="N51" i="48"/>
  <c r="P39" i="48"/>
  <c r="Q51" i="48" l="1"/>
  <c r="Q53" i="48"/>
  <c r="Q54" i="48" s="1"/>
  <c r="AQ170" i="64"/>
  <c r="AR170" i="64"/>
  <c r="Q64" i="48"/>
  <c r="Q62" i="48"/>
  <c r="O44" i="48"/>
  <c r="O48" i="48" s="1"/>
  <c r="O50" i="48" s="1"/>
  <c r="O63" i="48"/>
  <c r="O59" i="48"/>
  <c r="K53" i="48"/>
  <c r="K54" i="48" s="1"/>
  <c r="K51" i="48"/>
  <c r="M60" i="48"/>
  <c r="M58" i="48"/>
  <c r="K62" i="48"/>
  <c r="K64" i="48"/>
  <c r="M62" i="48"/>
  <c r="M64" i="48"/>
  <c r="K58" i="48"/>
  <c r="K60" i="48"/>
  <c r="M53" i="48"/>
  <c r="M54" i="48" s="1"/>
  <c r="M51" i="48"/>
  <c r="R59" i="48"/>
  <c r="R63" i="48"/>
  <c r="R44" i="48"/>
  <c r="R48" i="48" s="1"/>
  <c r="R50" i="48" s="1"/>
  <c r="L44" i="48"/>
  <c r="L48" i="48" s="1"/>
  <c r="L50" i="48" s="1"/>
  <c r="L59" i="48"/>
  <c r="L63" i="48"/>
  <c r="P59" i="48"/>
  <c r="P44" i="48"/>
  <c r="P48" i="48" s="1"/>
  <c r="P50" i="48" s="1"/>
  <c r="P63" i="48"/>
  <c r="Q60" i="48"/>
  <c r="Q58" i="48"/>
  <c r="R51" i="48" l="1"/>
  <c r="R53" i="48"/>
  <c r="R54" i="48" s="1"/>
  <c r="O58" i="48"/>
  <c r="O60" i="48"/>
  <c r="P62" i="48"/>
  <c r="P64" i="48"/>
  <c r="P60" i="48"/>
  <c r="P58" i="48"/>
  <c r="R60" i="48"/>
  <c r="R58" i="48"/>
  <c r="I39" i="48"/>
  <c r="S41" i="48"/>
  <c r="T41" i="48" s="1"/>
  <c r="O64" i="48"/>
  <c r="O62" i="48"/>
  <c r="L64" i="48"/>
  <c r="L62" i="48"/>
  <c r="L60" i="48"/>
  <c r="L58" i="48"/>
  <c r="L53" i="48"/>
  <c r="L54" i="48" s="1"/>
  <c r="L51" i="48"/>
  <c r="O53" i="48"/>
  <c r="O54" i="48" s="1"/>
  <c r="O51" i="48"/>
  <c r="P51" i="48"/>
  <c r="P53" i="48"/>
  <c r="P54" i="48" s="1"/>
  <c r="R64" i="48"/>
  <c r="R62" i="48"/>
  <c r="S39" i="48" l="1"/>
  <c r="T39" i="48" s="1"/>
  <c r="J158" i="69"/>
  <c r="L158" i="69" s="1"/>
  <c r="AC83" i="69"/>
  <c r="AD83" i="69" s="1"/>
  <c r="AC193" i="69"/>
  <c r="AC195" i="69" s="1"/>
  <c r="AI158" i="69"/>
  <c r="AH158" i="69"/>
  <c r="AG158" i="69"/>
  <c r="AG194" i="69" l="1"/>
  <c r="AG83" i="69"/>
  <c r="AH194" i="69"/>
  <c r="AH83" i="69"/>
  <c r="AI193" i="69"/>
  <c r="AI194" i="69"/>
  <c r="AI83" i="69"/>
  <c r="AR158" i="69"/>
  <c r="M71" i="41"/>
  <c r="M101" i="41" s="1"/>
  <c r="M85" i="64"/>
  <c r="M72" i="64" s="1"/>
  <c r="L71" i="41"/>
  <c r="L101" i="41" s="1"/>
  <c r="L85" i="64"/>
  <c r="L72" i="64" s="1"/>
  <c r="AR193" i="69"/>
  <c r="AH193" i="69"/>
  <c r="AG193" i="69"/>
  <c r="L102" i="64" l="1"/>
  <c r="L171" i="64" s="1"/>
  <c r="M102" i="64"/>
  <c r="M171" i="64" s="1"/>
  <c r="AQ84" i="41"/>
  <c r="AG195" i="69"/>
  <c r="AH195" i="69"/>
  <c r="AI195" i="69"/>
  <c r="AR83" i="69"/>
  <c r="AS83" i="69" s="1"/>
  <c r="AR194" i="69"/>
  <c r="AR195" i="69" s="1"/>
  <c r="AS158" i="69"/>
  <c r="N71" i="41"/>
  <c r="N101" i="41" s="1"/>
  <c r="N85" i="64"/>
  <c r="N72" i="64" s="1"/>
  <c r="W71" i="41" l="1"/>
  <c r="AR84" i="41"/>
  <c r="W85" i="64"/>
  <c r="W72" i="64" s="1"/>
  <c r="N102" i="64"/>
  <c r="N171" i="64" s="1"/>
  <c r="I28" i="48"/>
  <c r="AQ85" i="64" l="1"/>
  <c r="AR85" i="64"/>
  <c r="W101" i="41"/>
  <c r="W102" i="64"/>
  <c r="I63" i="48"/>
  <c r="I33" i="48"/>
  <c r="I59" i="48"/>
  <c r="J28" i="48"/>
  <c r="J33" i="48" s="1"/>
  <c r="H28" i="48"/>
  <c r="S28" i="48" l="1"/>
  <c r="T28" i="48" s="1"/>
  <c r="S31" i="48"/>
  <c r="T31" i="48" s="1"/>
  <c r="I62" i="48"/>
  <c r="I64" i="48"/>
  <c r="J59" i="48"/>
  <c r="J63" i="48"/>
  <c r="H59" i="48"/>
  <c r="H33" i="48"/>
  <c r="S33" i="48" s="1"/>
  <c r="T33" i="48" s="1"/>
  <c r="H63" i="48"/>
  <c r="I60" i="48"/>
  <c r="I58" i="48"/>
  <c r="W171" i="64"/>
  <c r="I34" i="48"/>
  <c r="I44" i="48"/>
  <c r="I48" i="48" s="1"/>
  <c r="I50" i="48" s="1"/>
  <c r="J58" i="48" l="1"/>
  <c r="J60" i="48"/>
  <c r="S59" i="48"/>
  <c r="S63" i="48"/>
  <c r="J44" i="48"/>
  <c r="J48" i="48" s="1"/>
  <c r="J50" i="48" s="1"/>
  <c r="J34" i="48"/>
  <c r="H62" i="48"/>
  <c r="H64" i="48"/>
  <c r="H44" i="48"/>
  <c r="H34" i="48"/>
  <c r="H60" i="48"/>
  <c r="H58" i="48"/>
  <c r="I51" i="48"/>
  <c r="I53" i="48"/>
  <c r="I54" i="48" s="1"/>
  <c r="J62" i="48"/>
  <c r="J64" i="48"/>
  <c r="S34" i="48" l="1"/>
  <c r="T34" i="48" s="1"/>
  <c r="J51" i="48"/>
  <c r="J53" i="48"/>
  <c r="J54" i="48" s="1"/>
  <c r="S64" i="48"/>
  <c r="S62" i="48"/>
  <c r="S44" i="48"/>
  <c r="T44" i="48" s="1"/>
  <c r="H48" i="48"/>
  <c r="S58" i="48"/>
  <c r="S60" i="48"/>
  <c r="H50" i="48" l="1"/>
  <c r="S48" i="48"/>
  <c r="T48" i="48" s="1"/>
  <c r="H51" i="48" l="1"/>
  <c r="S50" i="48"/>
  <c r="T50" i="48" s="1"/>
  <c r="H53" i="48"/>
  <c r="S51" i="48" l="1"/>
  <c r="T51" i="48" s="1"/>
  <c r="S53" i="48"/>
  <c r="T53" i="48" s="1"/>
  <c r="H54" i="48"/>
  <c r="S54" i="48" l="1"/>
  <c r="T54" i="48" s="1"/>
  <c r="AD9" i="65"/>
  <c r="AS11" i="65"/>
  <c r="AS14" i="65"/>
  <c r="AS16" i="65"/>
  <c r="AS17" i="65"/>
  <c r="AS20" i="65"/>
  <c r="AS21" i="65"/>
  <c r="AS22" i="65"/>
  <c r="AS23" i="65"/>
  <c r="AE47" i="65"/>
  <c r="AS47" i="65" s="1"/>
  <c r="AE46" i="65"/>
  <c r="AS46" i="65" l="1"/>
  <c r="AS50" i="65" s="1"/>
  <c r="AE50" i="65"/>
  <c r="AS8" i="65"/>
  <c r="AD46" i="65"/>
  <c r="AD47" i="65" l="1"/>
  <c r="AD50" i="65" s="1"/>
  <c r="AD8" i="65"/>
  <c r="AE8" i="65"/>
  <c r="AK91" i="41"/>
  <c r="AK71" i="41" s="1"/>
  <c r="AH92" i="64"/>
  <c r="AH72" i="64" s="1"/>
  <c r="AH102" i="64" s="1"/>
  <c r="AH171" i="64" s="1"/>
  <c r="AH71" i="41"/>
  <c r="AH101" i="41" s="1"/>
  <c r="AK92" i="64" l="1"/>
  <c r="AR91" i="41"/>
  <c r="AQ91" i="41"/>
  <c r="AK101" i="41"/>
  <c r="AR71" i="41"/>
  <c r="AQ71" i="41"/>
  <c r="AK72" i="64" l="1"/>
  <c r="AQ92" i="64"/>
  <c r="AR92" i="64"/>
  <c r="AR101" i="41"/>
  <c r="AQ101" i="41"/>
  <c r="AQ72" i="64" l="1"/>
  <c r="AK102" i="64"/>
  <c r="AR72" i="64"/>
  <c r="AQ102" i="64" l="1"/>
  <c r="AK171" i="64"/>
  <c r="AR102" i="64"/>
  <c r="AQ171" i="64" l="1"/>
  <c r="AR171" i="64"/>
  <c r="AO5" i="64" l="1"/>
  <c r="AO93" i="64" s="1"/>
  <c r="AM5" i="64"/>
  <c r="AM118" i="64" s="1"/>
  <c r="AM29" i="64"/>
  <c r="AO87" i="64" l="1"/>
  <c r="AO94" i="64"/>
  <c r="AO144" i="64"/>
  <c r="AO21" i="64"/>
  <c r="AO86" i="64"/>
  <c r="AO26" i="64"/>
  <c r="AO85" i="64"/>
  <c r="AO125" i="64"/>
  <c r="AO9" i="64"/>
  <c r="AO16" i="64"/>
  <c r="AO150" i="64"/>
  <c r="AO75" i="64"/>
  <c r="AO100" i="64"/>
  <c r="AO20" i="64"/>
  <c r="AO36" i="64"/>
  <c r="AO131" i="64"/>
  <c r="AO37" i="64"/>
  <c r="AO141" i="64"/>
  <c r="AO40" i="64"/>
  <c r="AO121" i="64"/>
  <c r="AO113" i="64"/>
  <c r="AO33" i="64"/>
  <c r="AO24" i="64"/>
  <c r="AO78" i="64"/>
  <c r="AO151" i="64"/>
  <c r="AO128" i="64"/>
  <c r="AO14" i="64"/>
  <c r="AO146" i="64"/>
  <c r="AO34" i="64"/>
  <c r="AO99" i="64"/>
  <c r="AO25" i="64"/>
  <c r="AO152" i="64"/>
  <c r="AM132" i="64"/>
  <c r="AM47" i="64"/>
  <c r="AM140" i="64"/>
  <c r="AM36" i="64"/>
  <c r="AM73" i="64"/>
  <c r="AM94" i="64"/>
  <c r="AM129" i="64"/>
  <c r="AM87" i="64"/>
  <c r="AM13" i="64"/>
  <c r="AM39" i="64"/>
  <c r="AM10" i="64"/>
  <c r="AM131" i="64"/>
  <c r="AM122" i="64"/>
  <c r="AM26" i="64"/>
  <c r="AM161" i="64"/>
  <c r="AM135" i="64"/>
  <c r="AM167" i="64"/>
  <c r="AM17" i="64"/>
  <c r="AM31" i="64"/>
  <c r="AM139" i="64"/>
  <c r="AM77" i="64"/>
  <c r="AM8" i="64"/>
  <c r="AM162" i="64"/>
  <c r="AM130" i="64"/>
  <c r="AM14" i="64"/>
  <c r="AM79" i="64"/>
  <c r="AM133" i="64"/>
  <c r="AM11" i="64"/>
  <c r="AM24" i="64"/>
  <c r="AM98" i="64"/>
  <c r="AM149" i="64"/>
  <c r="AM151" i="64"/>
  <c r="AM165" i="64"/>
  <c r="AM18" i="64"/>
  <c r="AM88" i="64"/>
  <c r="AM147" i="64"/>
  <c r="AM110" i="64"/>
  <c r="AM20" i="64"/>
  <c r="AM44" i="64"/>
  <c r="AM84" i="64"/>
  <c r="AM74" i="64"/>
  <c r="AM169" i="64"/>
  <c r="AM117" i="64"/>
  <c r="AM148" i="64"/>
  <c r="AM123" i="64"/>
  <c r="AM81" i="64"/>
  <c r="AM136" i="64"/>
  <c r="AM158" i="64"/>
  <c r="AM159" i="64"/>
  <c r="AM78" i="64"/>
  <c r="AM146" i="64"/>
  <c r="AM12" i="64"/>
  <c r="AM85" i="64"/>
  <c r="AM7" i="64"/>
  <c r="AM30" i="64"/>
  <c r="AM163" i="64"/>
  <c r="AM41" i="64"/>
  <c r="AM100" i="64"/>
  <c r="AM75" i="64"/>
  <c r="AM25" i="64"/>
  <c r="AM97" i="64"/>
  <c r="AM96" i="64"/>
  <c r="AM124" i="64"/>
  <c r="AM45" i="64"/>
  <c r="AM91" i="64"/>
  <c r="AM37" i="64"/>
  <c r="AM145" i="64"/>
  <c r="AM143" i="64"/>
  <c r="AM144" i="64"/>
  <c r="AM134" i="64"/>
  <c r="AM152" i="64"/>
  <c r="AM99" i="64"/>
  <c r="AM82" i="64"/>
  <c r="AM21" i="64"/>
  <c r="AM80" i="64"/>
  <c r="AM15" i="64"/>
  <c r="AM89" i="64"/>
  <c r="AM153" i="64"/>
  <c r="AM86" i="64"/>
  <c r="AM90" i="64"/>
  <c r="AM137" i="64"/>
  <c r="AM42" i="64"/>
  <c r="AM114" i="64"/>
  <c r="AM120" i="64"/>
  <c r="AM9" i="64"/>
  <c r="AM34" i="64"/>
  <c r="AM113" i="64"/>
  <c r="AM27" i="64"/>
  <c r="AM48" i="64"/>
  <c r="AM142" i="64"/>
  <c r="AM164" i="64"/>
  <c r="AM104" i="64"/>
  <c r="AM108" i="64" s="1"/>
  <c r="AM23" i="64"/>
  <c r="AM168" i="64"/>
  <c r="AM125" i="64"/>
  <c r="AM43" i="64"/>
  <c r="AM154" i="64"/>
  <c r="AM166" i="64"/>
  <c r="AM115" i="64"/>
  <c r="AM160" i="64"/>
  <c r="AM83" i="64"/>
  <c r="AM22" i="64"/>
  <c r="AM76" i="64"/>
  <c r="AM40" i="64"/>
  <c r="AM119" i="64"/>
  <c r="AM116" i="64"/>
  <c r="AM127" i="64"/>
  <c r="AM35" i="64"/>
  <c r="AM128" i="64"/>
  <c r="AM138" i="64"/>
  <c r="AM141" i="64"/>
  <c r="AM112" i="64"/>
  <c r="AM33" i="64"/>
  <c r="AM121" i="64"/>
  <c r="AM95" i="64"/>
  <c r="AM93" i="64"/>
  <c r="AM38" i="64"/>
  <c r="AM126" i="64"/>
  <c r="AM16" i="64"/>
  <c r="AM92" i="64"/>
  <c r="AM32" i="64"/>
  <c r="AM155" i="64"/>
  <c r="AM156" i="64"/>
  <c r="AM46" i="64"/>
  <c r="AM19" i="64"/>
  <c r="AM111" i="64"/>
  <c r="AM150" i="64"/>
  <c r="AM157" i="64"/>
  <c r="AO153" i="64"/>
  <c r="AO84" i="64"/>
  <c r="AO159" i="64"/>
  <c r="AO82" i="64"/>
  <c r="AO156" i="64"/>
  <c r="AO42" i="64"/>
  <c r="AO118" i="64"/>
  <c r="AO138" i="64"/>
  <c r="AO46" i="64"/>
  <c r="AO161" i="64"/>
  <c r="AO168" i="64"/>
  <c r="AO88" i="64"/>
  <c r="AO80" i="64"/>
  <c r="AO140" i="64"/>
  <c r="AO123" i="64"/>
  <c r="AO97" i="64"/>
  <c r="AO167" i="64"/>
  <c r="AO115" i="64"/>
  <c r="AO98" i="64"/>
  <c r="AO124" i="64"/>
  <c r="AO83" i="64"/>
  <c r="AO139" i="64"/>
  <c r="AO134" i="64"/>
  <c r="AO165" i="64"/>
  <c r="AO147" i="64"/>
  <c r="AO133" i="64"/>
  <c r="AO10" i="64"/>
  <c r="AO117" i="64"/>
  <c r="AO120" i="64"/>
  <c r="AO149" i="64"/>
  <c r="AO79" i="64"/>
  <c r="AO104" i="64"/>
  <c r="AO108" i="64" s="1"/>
  <c r="AO129" i="64"/>
  <c r="AO132" i="64"/>
  <c r="AO137" i="64"/>
  <c r="AO19" i="64"/>
  <c r="AO101" i="64"/>
  <c r="AO119" i="64"/>
  <c r="AO38" i="64"/>
  <c r="AO30" i="64"/>
  <c r="AO48" i="64"/>
  <c r="AO8" i="64"/>
  <c r="AO18" i="64"/>
  <c r="AO96" i="64"/>
  <c r="AO77" i="64"/>
  <c r="AO44" i="64"/>
  <c r="AO39" i="64"/>
  <c r="AO81" i="64"/>
  <c r="AO110" i="64"/>
  <c r="AO73" i="64"/>
  <c r="AO12" i="64"/>
  <c r="AO23" i="64"/>
  <c r="AO163" i="64"/>
  <c r="AO160" i="64"/>
  <c r="AO135" i="64"/>
  <c r="AO166" i="64"/>
  <c r="AO17" i="64"/>
  <c r="AO45" i="64"/>
  <c r="AO47" i="64"/>
  <c r="AO22" i="64"/>
  <c r="AO145" i="64"/>
  <c r="AO74" i="64"/>
  <c r="AO142" i="64"/>
  <c r="AO95" i="64"/>
  <c r="AO32" i="64"/>
  <c r="AO158" i="64"/>
  <c r="AO155" i="64"/>
  <c r="AO111" i="64"/>
  <c r="AO143" i="64"/>
  <c r="AO35" i="64"/>
  <c r="AO164" i="64"/>
  <c r="AO157" i="64"/>
  <c r="AO92" i="64"/>
  <c r="AO15" i="64"/>
  <c r="AO154" i="64"/>
  <c r="AO91" i="64"/>
  <c r="AO169" i="64"/>
  <c r="AO27" i="64"/>
  <c r="AO43" i="64"/>
  <c r="AO116" i="64"/>
  <c r="AO89" i="64"/>
  <c r="AO31" i="64"/>
  <c r="AO29" i="64"/>
  <c r="AO7" i="64"/>
  <c r="AO136" i="64"/>
  <c r="AO126" i="64"/>
  <c r="AO41" i="64"/>
  <c r="AO148" i="64"/>
  <c r="AO76" i="64"/>
  <c r="AO114" i="64"/>
  <c r="AO162" i="64"/>
  <c r="AO127" i="64"/>
  <c r="AO122" i="64"/>
  <c r="AO130" i="64"/>
  <c r="AO13" i="64"/>
  <c r="AO90" i="64"/>
  <c r="AO11" i="64"/>
  <c r="AO112" i="64"/>
  <c r="AM28" i="64" l="1"/>
  <c r="AM6" i="64"/>
  <c r="AM170" i="64"/>
  <c r="AM72" i="64"/>
  <c r="AO28" i="64"/>
  <c r="AO72" i="64"/>
  <c r="AO6" i="64"/>
  <c r="AO102" i="64" s="1"/>
  <c r="AO170" i="64"/>
  <c r="AO171" i="64" l="1"/>
  <c r="AM102" i="64"/>
  <c r="AM171" i="64" s="1"/>
  <c r="F63" i="48" l="1"/>
  <c r="F64" i="48" l="1"/>
  <c r="F62" i="48"/>
  <c r="F59" i="48"/>
  <c r="F60" i="48" l="1"/>
  <c r="F58" i="48"/>
  <c r="D59" i="48" l="1"/>
  <c r="D58" i="48" l="1"/>
  <c r="D60" i="48"/>
  <c r="E59" i="48"/>
  <c r="E60" i="48" l="1"/>
  <c r="E58" i="48"/>
  <c r="E63" i="48" l="1"/>
  <c r="D63" i="48"/>
  <c r="D64" i="48" s="1"/>
  <c r="D62" i="48" l="1"/>
  <c r="E62" i="48"/>
  <c r="E64" i="4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Ngân, Lê Thùy</author>
  </authors>
  <commentList>
    <comment ref="C42" authorId="0" shapeId="0" xr:uid="{6A7E100E-AD30-42C1-8393-4900D0899674}">
      <text>
        <r>
          <rPr>
            <b/>
            <sz val="9"/>
            <color indexed="81"/>
            <rFont val="Tahoma"/>
            <family val="2"/>
          </rPr>
          <t>Ngân, Lê Thùy:</t>
        </r>
        <r>
          <rPr>
            <sz val="9"/>
            <color indexed="81"/>
            <rFont val="Tahoma"/>
            <family val="2"/>
          </rPr>
          <t xml:space="preserve">
Chi phí Nguyên vật liệu chính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Ngân, Lê Thùy</author>
  </authors>
  <commentList>
    <comment ref="D96" authorId="0" shapeId="0" xr:uid="{6167F856-BB6B-4E3D-9A3B-0CB7A24DEB59}">
      <text>
        <r>
          <rPr>
            <b/>
            <sz val="9"/>
            <color indexed="81"/>
            <rFont val="Tahoma"/>
            <family val="2"/>
          </rPr>
          <t>Ngân, Lê Thùy:</t>
        </r>
        <r>
          <rPr>
            <sz val="9"/>
            <color indexed="81"/>
            <rFont val="Tahoma"/>
            <family val="2"/>
          </rPr>
          <t xml:space="preserve">
Tài khoản tạm</t>
        </r>
      </text>
    </comment>
    <comment ref="D152" authorId="0" shapeId="0" xr:uid="{DD559604-11B9-42FD-B099-CA781F5F7B5D}">
      <text>
        <r>
          <rPr>
            <b/>
            <sz val="9"/>
            <color indexed="81"/>
            <rFont val="Tahoma"/>
            <family val="2"/>
          </rPr>
          <t>Ngân, Lê Thùy:</t>
        </r>
        <r>
          <rPr>
            <sz val="9"/>
            <color indexed="81"/>
            <rFont val="Tahoma"/>
            <family val="2"/>
          </rPr>
          <t xml:space="preserve">
Tài khoản tạm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Ngân, Lê Thùy</author>
  </authors>
  <commentList>
    <comment ref="G73" authorId="0" shapeId="0" xr:uid="{241BC153-61D2-4953-B8BC-F889DF97331A}">
      <text>
        <r>
          <rPr>
            <b/>
            <sz val="9"/>
            <color indexed="81"/>
            <rFont val="Tahoma"/>
            <family val="2"/>
          </rPr>
          <t>Ngân, Lê Thùy:</t>
        </r>
        <r>
          <rPr>
            <sz val="9"/>
            <color indexed="81"/>
            <rFont val="Tahoma"/>
            <family val="2"/>
          </rPr>
          <t xml:space="preserve">
Trao đổi Nsu DTR về tăng/giảm lương
CS NN
CS Cty
=&gt; PA giảm?</t>
        </r>
      </text>
    </comment>
    <comment ref="D97" authorId="0" shapeId="0" xr:uid="{7B4017C5-CE82-4820-B407-F164983BB3B8}">
      <text>
        <r>
          <rPr>
            <b/>
            <sz val="9"/>
            <color indexed="81"/>
            <rFont val="Tahoma"/>
            <family val="2"/>
          </rPr>
          <t>Ngân, Lê Thùy:</t>
        </r>
        <r>
          <rPr>
            <sz val="9"/>
            <color indexed="81"/>
            <rFont val="Tahoma"/>
            <family val="2"/>
          </rPr>
          <t xml:space="preserve">
Tài khoản tạm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<sst xmlns="http://schemas.openxmlformats.org/spreadsheetml/2006/main" count="36510" uniqueCount="2569">
  <si>
    <t>STT</t>
  </si>
  <si>
    <t>Đơn giá</t>
  </si>
  <si>
    <t>I</t>
  </si>
  <si>
    <t>Chi phí nhân công</t>
  </si>
  <si>
    <t>II</t>
  </si>
  <si>
    <t>Chi phí nguyên vật liệu</t>
  </si>
  <si>
    <t>Hao hụt</t>
  </si>
  <si>
    <t>III</t>
  </si>
  <si>
    <t>Chi phí sản xuất chung</t>
  </si>
  <si>
    <t>ĐVT</t>
  </si>
  <si>
    <t>Kg</t>
  </si>
  <si>
    <t>Người</t>
  </si>
  <si>
    <t>Dây đai</t>
  </si>
  <si>
    <t>Chi phí nước sinh hoạt</t>
  </si>
  <si>
    <t>Chi phí thuê xưởng</t>
  </si>
  <si>
    <t>IV</t>
  </si>
  <si>
    <t>V</t>
  </si>
  <si>
    <t>Chi phí quản lý</t>
  </si>
  <si>
    <t>A</t>
  </si>
  <si>
    <t>B</t>
  </si>
  <si>
    <t>Tấn</t>
  </si>
  <si>
    <t>Điện sản xuất</t>
  </si>
  <si>
    <t>%</t>
  </si>
  <si>
    <t>Hệ thống điện</t>
  </si>
  <si>
    <t>Hệ thống PCCC</t>
  </si>
  <si>
    <t>Khác</t>
  </si>
  <si>
    <t>Kế toán kho</t>
  </si>
  <si>
    <t>Ép kiện</t>
  </si>
  <si>
    <t>C</t>
  </si>
  <si>
    <t>Tổng</t>
  </si>
  <si>
    <t>Chai PET B2.2</t>
  </si>
  <si>
    <t>Chai PET B5</t>
  </si>
  <si>
    <t>Chai PET B4</t>
  </si>
  <si>
    <t>Chai PET B1</t>
  </si>
  <si>
    <t>Chai PET B3</t>
  </si>
  <si>
    <t>Chai PET B6.1</t>
  </si>
  <si>
    <t>Chai PET B6.2</t>
  </si>
  <si>
    <t>Chai PET B2.1</t>
  </si>
  <si>
    <t>Người lập</t>
  </si>
  <si>
    <t>TỔNG:</t>
  </si>
  <si>
    <t>Chai PET B1.3</t>
  </si>
  <si>
    <t>Hao hụt vô hình (nước, đất, ..)</t>
  </si>
  <si>
    <t>CHAI B1.4 (XÔ TUYỂN)</t>
  </si>
  <si>
    <t>Nắp tuyển nổi</t>
  </si>
  <si>
    <t>Bụi cám + nhãn</t>
  </si>
  <si>
    <t>Mấy kg</t>
  </si>
  <si>
    <t>Tổng hao hụt</t>
  </si>
  <si>
    <t>Tỷ lệ vảy thành phẩm</t>
  </si>
  <si>
    <t>Trưởng trạm thu mua</t>
  </si>
  <si>
    <t>Kế toán trưởng</t>
  </si>
  <si>
    <t>Đồng/kg</t>
  </si>
  <si>
    <t>Vảy PET B4</t>
  </si>
  <si>
    <t>Vảy PET B5</t>
  </si>
  <si>
    <t>Vảy PET B2.2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</si>
  <si>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</si>
  <si>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</si>
  <si>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</si>
  <si>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</si>
  <si>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</si>
  <si>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</si>
  <si>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</si>
  <si>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</si>
  <si>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</si>
  <si>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</si>
  <si>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</si>
  <si>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</si>
  <si>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Nhãn</t>
  </si>
  <si>
    <t>Tạp chất (ly mũ, ống hút, PET màu, trắng sữa, chai dín nhớt, nylong ….: loại trên chuyền)</t>
  </si>
  <si>
    <t>NHU CẦU MUA NGUYÊN VẬT LIỆU CHAI</t>
  </si>
  <si>
    <t>Loại chai nguyên liệu</t>
  </si>
  <si>
    <t>Chai B1.4 (xô tuyển)</t>
  </si>
  <si>
    <t>Tổng:</t>
  </si>
  <si>
    <t>1. Số lượng</t>
  </si>
  <si>
    <t>a</t>
  </si>
  <si>
    <t>b</t>
  </si>
  <si>
    <t>Giá chai</t>
  </si>
  <si>
    <t>Chi phí mua (các chính sách mua hàng)</t>
  </si>
  <si>
    <t>i. Tỷ lệ chai</t>
  </si>
  <si>
    <t>Thành phẩm (chai sau phân loại)</t>
  </si>
  <si>
    <t>ĐVT: Tấn</t>
  </si>
  <si>
    <t>DOANH THU</t>
  </si>
  <si>
    <t>Chi phí dịch vụ môi trường</t>
  </si>
  <si>
    <t>BIẾN PHÍ</t>
  </si>
  <si>
    <t>ĐỊNH PHÍ</t>
  </si>
  <si>
    <t xml:space="preserve">Xăng dầu xe nâng   </t>
  </si>
  <si>
    <t>Chi phí bảo vệ</t>
  </si>
  <si>
    <t>Chi phí thuê xe đưa rước</t>
  </si>
  <si>
    <t>Chi phí xây dựng sửa chữa VP</t>
  </si>
  <si>
    <t>Chi phí in ấn, VPP</t>
  </si>
  <si>
    <t>Chi phí internet, điện thoại, CPN</t>
  </si>
  <si>
    <t>Chi phí công tác</t>
  </si>
  <si>
    <t>Chi phí tiếp khách</t>
  </si>
  <si>
    <t>Chi phí hội nghị, hội thảo</t>
  </si>
  <si>
    <t>Chi phí bằng tiền khác</t>
  </si>
  <si>
    <t>Chi phí điện văn phòng</t>
  </si>
  <si>
    <t>Chi phí nhân công trực tiếp</t>
  </si>
  <si>
    <t>TỔNG</t>
  </si>
  <si>
    <t>Mục phí</t>
  </si>
  <si>
    <t>Bảo vệ</t>
  </si>
  <si>
    <t>Tuyển dụng</t>
  </si>
  <si>
    <t>Nhân viên mua hàng</t>
  </si>
  <si>
    <t>Quản lý sản xuất</t>
  </si>
  <si>
    <t>Kế toán tổng hợp</t>
  </si>
  <si>
    <t>c</t>
  </si>
  <si>
    <t>Phòng ban</t>
  </si>
  <si>
    <t>Tài khoản</t>
  </si>
  <si>
    <t>627</t>
  </si>
  <si>
    <t>Dầu xe nâng</t>
  </si>
  <si>
    <t>Định mức</t>
  </si>
  <si>
    <t>Công đoạn sản xuất</t>
  </si>
  <si>
    <t>Cấp liệu</t>
  </si>
  <si>
    <t>Lồng tách tạp chất</t>
  </si>
  <si>
    <t>Lựa phân loại chai</t>
  </si>
  <si>
    <t>Lựa phân loại chai sau tách nhãn</t>
  </si>
  <si>
    <t>Tách nhãn</t>
  </si>
  <si>
    <t>Định mức nhân công
(Số NV / Ca8)</t>
  </si>
  <si>
    <t>Diễn giải</t>
  </si>
  <si>
    <t>Định mức NVL đầu vào:</t>
  </si>
  <si>
    <t>kg/giờ</t>
  </si>
  <si>
    <t>kg/giờ/người</t>
  </si>
  <si>
    <t>Năng suất THIẾT KẾ
(Kg NVL đầu vào / giờ)</t>
  </si>
  <si>
    <t>Năng suất ĐỊNH MỨC
(Kg NVL đầu vào / giờ)</t>
  </si>
  <si>
    <t>Định mức thành phẩm/người:</t>
  </si>
  <si>
    <t>Định mức thành phẩm:</t>
  </si>
  <si>
    <t>Công suất thành phẩm cả chuyền</t>
  </si>
  <si>
    <t>Tổng nhân sự:</t>
  </si>
  <si>
    <t>Hao hụt:</t>
  </si>
  <si>
    <t>Chi phí vận chuyển</t>
  </si>
  <si>
    <t>Lít/giờ hoạt động</t>
  </si>
  <si>
    <t>Chi phí/1kg thành phẩm</t>
  </si>
  <si>
    <t>ĐM 1 giờ</t>
  </si>
  <si>
    <t>ĐM 1 Ca8</t>
  </si>
  <si>
    <t>ĐM 1 Ca12</t>
  </si>
  <si>
    <t>ĐM 2 Ca8</t>
  </si>
  <si>
    <t>ĐM 2 Ca12</t>
  </si>
  <si>
    <t>Chỉ tiêu định mức</t>
  </si>
  <si>
    <t>Kw/1chuyền/1giờ hoạt động</t>
  </si>
  <si>
    <t>TỔNG (1+2)</t>
  </si>
  <si>
    <t>1</t>
  </si>
  <si>
    <t xml:space="preserve">DOANH THU </t>
  </si>
  <si>
    <t>BIẾN PHÍ SẢN XUẤT</t>
  </si>
  <si>
    <t>Nhân công trực tiếp</t>
  </si>
  <si>
    <t>BIẾN PHÍ BÁN HÀNG</t>
  </si>
  <si>
    <t>LÃI SAU BIẾN PHÍ</t>
  </si>
  <si>
    <t>CHI PHÍ SẢN XUẤT CHUNG</t>
  </si>
  <si>
    <t>Lương gián tiếp Sản xuất</t>
  </si>
  <si>
    <t>LỢI NHUẬN GỘP</t>
  </si>
  <si>
    <t>% lãi gộp/doanh thu</t>
  </si>
  <si>
    <t>CHI PHÍ BÁN HÀNG &amp; MKT &amp; R&amp;D</t>
  </si>
  <si>
    <t>Lương</t>
  </si>
  <si>
    <t>Khấu hao tài sản</t>
  </si>
  <si>
    <t>CHI PHÍ QUẢN LÝ</t>
  </si>
  <si>
    <t>DOANH THU/CHI PHÍ KHÁC</t>
  </si>
  <si>
    <t>LỢI NHUẬN THUẦN TỪ HOẠT ĐỘNG KINH DOANH</t>
  </si>
  <si>
    <t>DOANH THU TÀI CHÍNH</t>
  </si>
  <si>
    <t>CHI PHÍ TÀI CHÍNH</t>
  </si>
  <si>
    <t xml:space="preserve">Trong đó: chi phí lãi vay </t>
  </si>
  <si>
    <t>LỢI NHUẬN TRƯỚC THUẾ</t>
  </si>
  <si>
    <t>THUẾ TNDN</t>
  </si>
  <si>
    <t>LỢI NHUẬN SAU THUẾ</t>
  </si>
  <si>
    <t>18.1</t>
  </si>
  <si>
    <t>% LNST/doanh thu</t>
  </si>
  <si>
    <t>LỢI NHUẬN KHÔNG BAO GỒM KHẤU HAO, LÃI VAY</t>
  </si>
  <si>
    <t>1.1</t>
  </si>
  <si>
    <t>1.2</t>
  </si>
  <si>
    <t>1.3</t>
  </si>
  <si>
    <t>2.2</t>
  </si>
  <si>
    <t>2.3</t>
  </si>
  <si>
    <t>2.1</t>
  </si>
  <si>
    <t>2.4</t>
  </si>
  <si>
    <t>3.1.1</t>
  </si>
  <si>
    <t>3.1.2</t>
  </si>
  <si>
    <t>3.1.3</t>
  </si>
  <si>
    <t>3.1.4</t>
  </si>
  <si>
    <t>Nguyên vật liệu phụ</t>
  </si>
  <si>
    <t>Chi phí sản xuất (Ngoài lương, BOM, thuê xưởng, khấu hao)</t>
  </si>
  <si>
    <t>% LN không gồm khấu hao/doanh thu</t>
  </si>
  <si>
    <t>7.1</t>
  </si>
  <si>
    <t>16.1</t>
  </si>
  <si>
    <t>LĐ định biên</t>
  </si>
  <si>
    <t>LĐ thời vụ</t>
  </si>
  <si>
    <t>Giờ công/ca 8</t>
  </si>
  <si>
    <t>SẢN LƯỢNG BÁN (TẤN)</t>
  </si>
  <si>
    <t>Chi phí bán hàng (ngoài lương, khấu hao)</t>
  </si>
  <si>
    <t>Chi phí quản lý (ngoài lương, khấu hao)</t>
  </si>
  <si>
    <t>Tham chiếu</t>
  </si>
  <si>
    <t>ĐVT: Triệu đồng</t>
  </si>
  <si>
    <t>Triệu đ</t>
  </si>
  <si>
    <t>Nhóm công việc</t>
  </si>
  <si>
    <t>Kế hoạch hành động</t>
  </si>
  <si>
    <t>Người thực hiện</t>
  </si>
  <si>
    <t>Đánh giá KQ đạt được (cập nhật đến thời điểm báo cáo)</t>
  </si>
  <si>
    <t>Mục tiêu T4</t>
  </si>
  <si>
    <t>Mục tiêu T5</t>
  </si>
  <si>
    <t>Mục tiêu T6</t>
  </si>
  <si>
    <t>Mục tiêu T7</t>
  </si>
  <si>
    <t>Mục tiêu T8</t>
  </si>
  <si>
    <t>Mục tiêu T9</t>
  </si>
  <si>
    <t>Mục tiêu T10</t>
  </si>
  <si>
    <t>Mục tiêu T11</t>
  </si>
  <si>
    <t>Mục tiêu T12</t>
  </si>
  <si>
    <t>Theo số tiền phát sinh</t>
  </si>
  <si>
    <t>Theo mức độ hoạt động</t>
  </si>
  <si>
    <t>Định mức NCTT</t>
  </si>
  <si>
    <t>Năng suất lao động</t>
  </si>
  <si>
    <t>Chi phí điện</t>
  </si>
  <si>
    <t>Chi phí xe nâng</t>
  </si>
  <si>
    <t>Hóa chất</t>
  </si>
  <si>
    <t>3.1.5</t>
  </si>
  <si>
    <t>Kiểm soát tồn kho thành phẩm</t>
  </si>
  <si>
    <t>Lập KH giao hàng về DTR hàng ngày, ngày cuối tháng không để tồn kho và xuất hóa đơn 100%</t>
  </si>
  <si>
    <t>Chi phí thuê xe vận chuyển</t>
  </si>
  <si>
    <t xml:space="preserve">- Đàm phán giảm giá, đề nghị NCC sử dụng phương tiện vận chuyển hiệu quả.
- Tìm NCC mới cạnh tranh. </t>
  </si>
  <si>
    <t>Thanh toán trong ngày và cuối tuần</t>
  </si>
  <si>
    <t>Chi phí theo mục phí (ngoài chi phí lương)</t>
  </si>
  <si>
    <t>- Lập danh mục chi phí dịch vụ thuê/mua trả tiền định kỳ (nhóm dịch vụ/phòng ban quản lý, tên NCC, hợp đồng mới nhất, tiền trả định kỳ tháng/quý/năm, thời hạn công nợ) -&gt; đàm phán từng NC giảm giá và tìm NCC mới cạnh tranh
- XD định mức chi phí cho các khoản mục có thể xác lập định mức
- Phân tích chi phí, nguyên nhân tăng/giảm và giải pháp cải tiến.</t>
  </si>
  <si>
    <t>Xử lý phế liệu, phó sản thu hồi</t>
  </si>
  <si>
    <t>Phân loại phế liệu thành 2 nhóm:
- Nhóm hàng hóa (nhãn, bao jumbo, kim loại,…): tìm đơn vị thu mua giá cao
- Nhóm rác thải công nghiệp (bùn, hỗn hợp tạp chất): thuê thu gom</t>
  </si>
  <si>
    <t>- Thống kê và thực hiện cải tiến tiêu hao.
- Mua tập trung tại P.Mua hàng DTR.</t>
  </si>
  <si>
    <t>- Phối hợp kỹ thuật bảo trì MMTB đảm bảo hoạt động liên tục -&gt; tăng hiệu quả sử dụng điện và tăng năng suất lao động.</t>
  </si>
  <si>
    <t>- Chuyển dần xe nâng dầu từ DTR về các Trạm (các xe của trạm sửa chữa nhiều sẽ thanh lý)</t>
  </si>
  <si>
    <t>Chi phí khấu hao TSCĐ, CCDC, chi phí phân bổ khác</t>
  </si>
  <si>
    <t xml:space="preserve">- Thống kê, đánh giá lại hiệu quả sử dụng tất cả TS.
- Tách chi phí khấu hao/phân bổ không phục vụ trực tiếp hoạt động để đánh giá hiệu quả KD thực của trạm. </t>
  </si>
  <si>
    <t>- Tìm vị trí và đề xuất phương án di dời nhà máy để giảm tiền thu, tăng hiệu quả thu mua.</t>
  </si>
  <si>
    <t>- Kiểm soát định mức NCTT theo chuyền/công đoạn.
- Thực hiện tiêu chuẩn hóa/tự động hóa MMTB để giảm nhân công, tăng năng suất.
- Tăng số lượng lao động thời vụ.
- Tính toán phương án trả lương/ thưởng theo sản lượng.</t>
  </si>
  <si>
    <t>HOẠT ĐỘNG MUA HÀNG</t>
  </si>
  <si>
    <t>Đáp ứng sản lượng mua cho Trạm</t>
  </si>
  <si>
    <t>Đàm phán tăng sản lượng mua từ các NCC đang giao dịch.</t>
  </si>
  <si>
    <t>Xây dựng các trạm vệ tinh để tăng lượng chai về Trạm.</t>
  </si>
  <si>
    <t>Phát triển thêm các NCC liên kết ở tỉnh.</t>
  </si>
  <si>
    <t>Lập mục tiêu sản lượng mua để Trạm đạt hòa vốn và có lãi.</t>
  </si>
  <si>
    <t>Cải thiện dịch vụ khách hàng</t>
  </si>
  <si>
    <t>Cải thiện thời gian nhận hàng</t>
  </si>
  <si>
    <t>HOẠT ĐỘNG BÁN HÀNG</t>
  </si>
  <si>
    <t>Giá bán về DTR</t>
  </si>
  <si>
    <t>HOẠT ĐỘNG CẢI TIẾN CHI PHÍ</t>
  </si>
  <si>
    <t>Kiểm soát lượng mua, giá mua</t>
  </si>
  <si>
    <t>- Lập mục tiêu tồn kho tối thiểu 10 ngày sản xuất và phối hợp P.Cung ứng lập KH mua hàng theo tuần.
- Kiểm soát giá mua tương ứng với từng mức chất lượng chai.</t>
  </si>
  <si>
    <t>Kiểm soát chất lượng NVL, hao hụt</t>
  </si>
  <si>
    <t xml:space="preserve"> Kiểm soát chất lượng chai (tỷ lệ chai nguyên liệu - Chai xá/xô tuyển, thành phần chai sau phân loại, tỷ lệ tạp chất).</t>
  </si>
  <si>
    <t>Kiểm soát định mức vật tư sản xuất (hóa chất, dây đai, vật tư kỹ thuật …)</t>
  </si>
  <si>
    <t>- Lập mục tiêu tăng thời gian sản xuất từ 8 giờ/ngày -&gt; 12 giờ -&gt; 16 giờ -&gt; 24 giờ.</t>
  </si>
  <si>
    <t>Mục tiêu lợi nhuận</t>
  </si>
  <si>
    <t>Chi phí lương (gồm gián tiếp SX)</t>
  </si>
  <si>
    <t>Tiền ăn giữa Ca</t>
  </si>
  <si>
    <t>Đồng/người</t>
  </si>
  <si>
    <t>Nguyên vật liệu chính (nhựa, gồm hao hụt)</t>
  </si>
  <si>
    <t>4.1</t>
  </si>
  <si>
    <t>% lãi biến phí/doanh thu</t>
  </si>
  <si>
    <t>3.1.6</t>
  </si>
  <si>
    <t>% chi phí nguyên liệu/doanh thu</t>
  </si>
  <si>
    <t>1. Sản lượng bán chai</t>
  </si>
  <si>
    <t>2. Giá bán chai</t>
  </si>
  <si>
    <t>3. Doanh thu chai</t>
  </si>
  <si>
    <t>1. Sản lượng vảy</t>
  </si>
  <si>
    <t>Vảy PET B1.3</t>
  </si>
  <si>
    <t>Vảy PET B6.2</t>
  </si>
  <si>
    <t>2. Giá bán vảy</t>
  </si>
  <si>
    <t>3. Doanh thu vảy PET</t>
  </si>
  <si>
    <t>Vảy - Băm B1</t>
  </si>
  <si>
    <t>Trong đó: i/ Hao hụt CĐ phân loại chai</t>
  </si>
  <si>
    <t xml:space="preserve">               ii/ Hao hụt CĐ băm vảy</t>
  </si>
  <si>
    <t>Bao jumbo</t>
  </si>
  <si>
    <t>Chai PET B7.2</t>
  </si>
  <si>
    <t>Vảy PET B2.1</t>
  </si>
  <si>
    <t>Vảy PET B3</t>
  </si>
  <si>
    <t>Vảy PET B7.2</t>
  </si>
  <si>
    <t>CÔNG SUẤT</t>
  </si>
  <si>
    <t>Công suất băm HD</t>
  </si>
  <si>
    <t>Công suất băm PET</t>
  </si>
  <si>
    <t>Công suất lựa chai</t>
  </si>
  <si>
    <t>ĐỊNH MỨC CHI PHÍ</t>
  </si>
  <si>
    <t>ii Số lượng chai</t>
  </si>
  <si>
    <t>Giá mua bình quân</t>
  </si>
  <si>
    <t>Vảy - Băm B2/B3/B4/B5</t>
  </si>
  <si>
    <t>622</t>
  </si>
  <si>
    <t>Chi phí xử lý nước thải, môi trường</t>
  </si>
  <si>
    <t>Chai PET</t>
  </si>
  <si>
    <t>Vảy PET</t>
  </si>
  <si>
    <t>Vảy HD</t>
  </si>
  <si>
    <t>Công nhân trực tiếp sản xuất - Băm vảy PET</t>
  </si>
  <si>
    <t>Chai B1.4 (xô tuyển -&gt; ép kiện)</t>
  </si>
  <si>
    <t>Chai B0 - Xá tròn</t>
  </si>
  <si>
    <t>Chai B0 - Ép kiện</t>
  </si>
  <si>
    <t>CHAI B0 - Xá tròn</t>
  </si>
  <si>
    <t>CHAI B0 - Ép kiện</t>
  </si>
  <si>
    <t>Vảy - HD</t>
  </si>
  <si>
    <t>Lượng mua NVL vảy HD</t>
  </si>
  <si>
    <t>Lượng bán vảy HD</t>
  </si>
  <si>
    <t>Giá bán HD</t>
  </si>
  <si>
    <t>Doanh thu HD</t>
  </si>
  <si>
    <t>II - CHI PHÍ SẢN XUẤT - HD</t>
  </si>
  <si>
    <t>I - ĐINH BIÊN NHÂN SỰ - PET</t>
  </si>
  <si>
    <t>Giá mua vảy HD</t>
  </si>
  <si>
    <t>Tổng giá trị HD</t>
  </si>
  <si>
    <t>iii Số lượng và giá trị mua vảy HD</t>
  </si>
  <si>
    <t>MMTB - Khác</t>
  </si>
  <si>
    <t>Xe nâng - NXH</t>
  </si>
  <si>
    <t>Xe nâng - Sản xuất</t>
  </si>
  <si>
    <t>XDCB - Xưởng 1</t>
  </si>
  <si>
    <t>XDCB - Xưởng 3</t>
  </si>
  <si>
    <t>XDCB - Xưởng 4</t>
  </si>
  <si>
    <t>XDCB - Hệ thống thoát nước</t>
  </si>
  <si>
    <t>XDCB - Quản lý</t>
  </si>
  <si>
    <t>Chuyến/8 tấn</t>
  </si>
  <si>
    <t>Chi phí nhân công trực tiếp (giờ công lao động)</t>
  </si>
  <si>
    <t>1.100-1.500</t>
  </si>
  <si>
    <t>Số nhân sự/ chuyền/ ca</t>
  </si>
  <si>
    <t>Công suất/ chuyền</t>
  </si>
  <si>
    <t>Công suất/chuyền (kg thành phẩm/ giờ)</t>
  </si>
  <si>
    <t>Năng suất lao động (kg thành phẩm/ người/ giờ):</t>
  </si>
  <si>
    <t>i</t>
  </si>
  <si>
    <t>Tổng công suất PET/giờ</t>
  </si>
  <si>
    <t>Công suất máy - Tính trên NVL đầu vào</t>
  </si>
  <si>
    <t>Công suất máy - Tính trên Thành phẩm SX</t>
  </si>
  <si>
    <t>ii</t>
  </si>
  <si>
    <t>kg/tháng</t>
  </si>
  <si>
    <t>Hiệu suất máy - Tính trên NVL đầu vào</t>
  </si>
  <si>
    <t>Tổng sản lượng chai mua vào</t>
  </si>
  <si>
    <t>Hiệu suất máy - Tính trên Thành phẩm SX</t>
  </si>
  <si>
    <t>Tổng sản lượng Thành phẩm SX</t>
  </si>
  <si>
    <t>Tổng công suất máy (thành phẩm)</t>
  </si>
  <si>
    <t>Thực tế năm 2024</t>
  </si>
  <si>
    <t>TỔNG CHI PHÍ</t>
  </si>
  <si>
    <t>Sản lượng NVL hòa vốn (tấn)</t>
  </si>
  <si>
    <t>Sản lượng thành phẩm hòa vốn (tấn)</t>
  </si>
  <si>
    <t>Doanh thu hòa vốn (triệu đồng)</t>
  </si>
  <si>
    <t>iii</t>
  </si>
  <si>
    <t>Năng suất lao động (CNTT)</t>
  </si>
  <si>
    <t>Năng suất lao động (Thực tế/ Định mức)</t>
  </si>
  <si>
    <t>Năng suất lao động - Tấn/người/ngày</t>
  </si>
  <si>
    <t>Tấn/người/ngày</t>
  </si>
  <si>
    <t>Năng suất lao động - Tấn/người/tháng</t>
  </si>
  <si>
    <t>Tấn/người/tháng</t>
  </si>
  <si>
    <t>Tấn/giờ</t>
  </si>
  <si>
    <t>Tấn/tháng</t>
  </si>
  <si>
    <t>Xử lý nước thải, bùn, nhãn chai PET</t>
  </si>
  <si>
    <t>Năng suất lao động - Thực tế (tấn/người/tháng)</t>
  </si>
  <si>
    <t>Năng suất lao động - Định mức (tấn/người/tháng)</t>
  </si>
  <si>
    <t>Duyệt</t>
  </si>
  <si>
    <t>Xem xét</t>
  </si>
  <si>
    <t>GĐĐH DTR</t>
  </si>
  <si>
    <t>GĐTC DTR</t>
  </si>
  <si>
    <t>Trưởng Trạm</t>
  </si>
  <si>
    <t>GĐ các trạm</t>
  </si>
  <si>
    <t>Mục tiêu 2026</t>
  </si>
  <si>
    <t>Chai PET B1 Không Phân Loại</t>
  </si>
  <si>
    <t>Chai PET B7.1</t>
  </si>
  <si>
    <t>Cổ Chai PET</t>
  </si>
  <si>
    <t>Nắp HD ép các màu</t>
  </si>
  <si>
    <t>KQKD 2025</t>
  </si>
  <si>
    <t>Vảy PET B1</t>
  </si>
  <si>
    <t>Vảy PET B1 Không Phân Loại</t>
  </si>
  <si>
    <t>Vảy PET B6.1</t>
  </si>
  <si>
    <t>Vảy PET B7.1</t>
  </si>
  <si>
    <t>Vảy cổ chai PET</t>
  </si>
  <si>
    <t>Vảy Nắp HD ép các màu</t>
  </si>
  <si>
    <t>Giá bán Trung bình</t>
  </si>
  <si>
    <t>Tổng công suất máy (NVL)</t>
  </si>
  <si>
    <t>Thành phẩm (Vảy sau khi băm)</t>
  </si>
  <si>
    <t>Vảy - Băm B6/B7</t>
  </si>
  <si>
    <t>Nhóm hao hụt</t>
  </si>
  <si>
    <r>
      <t xml:space="preserve">Hao hụt từ sản xuất chai </t>
    </r>
    <r>
      <rPr>
        <b/>
        <sz val="10"/>
        <color rgb="FF0000FF"/>
        <rFont val="Arial"/>
        <family val="2"/>
      </rPr>
      <t>B0 - Xá tròn</t>
    </r>
  </si>
  <si>
    <r>
      <t xml:space="preserve">Hao hụt từ sản xuất chai </t>
    </r>
    <r>
      <rPr>
        <b/>
        <sz val="10"/>
        <color rgb="FF0000FF"/>
        <rFont val="Arial"/>
        <family val="2"/>
      </rPr>
      <t>B0 - Ép kiện</t>
    </r>
  </si>
  <si>
    <r>
      <t xml:space="preserve">Hao hụt từ Sản xuất từ chai </t>
    </r>
    <r>
      <rPr>
        <b/>
        <sz val="10"/>
        <color rgb="FF0000FF"/>
        <rFont val="Arial"/>
        <family val="2"/>
      </rPr>
      <t>B1.4 (tuyển xô)</t>
    </r>
  </si>
  <si>
    <t>Hao hụt từ sản xuất Vảy</t>
  </si>
  <si>
    <t>2. Giá mua</t>
  </si>
  <si>
    <t>3. Tổng giá trị mua</t>
  </si>
  <si>
    <t>5. Năng suất lao động (kg/người/tháng)</t>
  </si>
  <si>
    <t>Chi phí điện sản xuất</t>
  </si>
  <si>
    <t>Chi phí vật liệu phục vụ SX</t>
  </si>
  <si>
    <t>Chi phí đồng phục</t>
  </si>
  <si>
    <t>Chi phí khen thưởng, bồi dưỡng khác</t>
  </si>
  <si>
    <t>Chi phí công cụ dụng cụ phục vụ SX</t>
  </si>
  <si>
    <t>Chi phí thuê nhà, văn phòng, xưởng, kho</t>
  </si>
  <si>
    <t>Chi phí dịch vụ, tư vấn</t>
  </si>
  <si>
    <t>Phân bổ công cụ dụng cụ</t>
  </si>
  <si>
    <t>Chi phí CCDC, thiết bị - Phục vụ quản lý</t>
  </si>
  <si>
    <t>Chi phí tiệc, phúc lợi</t>
  </si>
  <si>
    <t>Vé bay, tàu, xe, taxi</t>
  </si>
  <si>
    <t>Khách sạn</t>
  </si>
  <si>
    <t>Chi phí ăn uống</t>
  </si>
  <si>
    <t>Chi phí y tế, BH sức khỏe</t>
  </si>
  <si>
    <t>Điện thoại bàn</t>
  </si>
  <si>
    <t>Điện thoại di động</t>
  </si>
  <si>
    <t>Internet</t>
  </si>
  <si>
    <t>Chi phí mực in, mực photo</t>
  </si>
  <si>
    <t>Chi phí đào tạo</t>
  </si>
  <si>
    <t>Chi phí xây dựng, sửa chữa nhà xưởng, văn phòng</t>
  </si>
  <si>
    <t>Chi phí mua mẫu</t>
  </si>
  <si>
    <t>Chi phí đồ BHLĐ</t>
  </si>
  <si>
    <t>Chi phí xăng dầu xe du lịch, xe gắn máy, xe nâng</t>
  </si>
  <si>
    <t>Tiền nước uống</t>
  </si>
  <si>
    <t>Chi phí bồi thường, nộp phạt</t>
  </si>
  <si>
    <t>Chi phí điện quản lý</t>
  </si>
  <si>
    <t>Chi phí lương chính - Trực tiếp</t>
  </si>
  <si>
    <t>Chi phí lương T13, phép năm - Trực tiếp</t>
  </si>
  <si>
    <t>BHXH, BHYT, KPCĐ, BHTN - Trực tiếp</t>
  </si>
  <si>
    <t>Chi phí lương ngoài giờ - Trực tiếp</t>
  </si>
  <si>
    <t>Chi phí khen thưởng - Trực tiếp</t>
  </si>
  <si>
    <t>Phụ cấp ca đêm - Trực tiếp</t>
  </si>
  <si>
    <t>Tiền ăn giữa ca - Trực tiếp</t>
  </si>
  <si>
    <t>Chi phí lương chính - Gián tiếp</t>
  </si>
  <si>
    <t>Chi phí lương T13, phép năm - Gián tiếp</t>
  </si>
  <si>
    <t>BHXH, BHYT, KPCĐ, BHTN - Gián tiếp</t>
  </si>
  <si>
    <t>Chi phí lương ngoài giờ - Gián tiếp</t>
  </si>
  <si>
    <t>Chi phí khen thưởng - Gián tiếp</t>
  </si>
  <si>
    <t>Phụ cấp ca đêm - Gián tiếp</t>
  </si>
  <si>
    <t>Tiền ăn giữa ca - Gián tiếp</t>
  </si>
  <si>
    <t>Chi phí Khấu hao</t>
  </si>
  <si>
    <t>Chi Phí Bảo Trì</t>
  </si>
  <si>
    <t>Tên tài khoản (Cost elements 2)</t>
  </si>
  <si>
    <t>Thưởng danh hiệu - Trực tiếp</t>
  </si>
  <si>
    <t>Thưởng danh hiệu - Gián tiếp</t>
  </si>
  <si>
    <t>Chi phí bảo trì</t>
  </si>
  <si>
    <t>Chi phí ngân hàng</t>
  </si>
  <si>
    <t>Chi phí bưu phẩm</t>
  </si>
  <si>
    <t>Chi phí kiểm toán</t>
  </si>
  <si>
    <t>Chi phí trang trí văn phòng</t>
  </si>
  <si>
    <t>Chi phí ấn phẩm: Catalogue, tờ rơi</t>
  </si>
  <si>
    <t>Chi phí hội nghị khách hàng</t>
  </si>
  <si>
    <t>Chi phí ủng hộ, hỗ trợ, tài trợ</t>
  </si>
  <si>
    <t>Tài trợ thương hiệu Duy Tân</t>
  </si>
  <si>
    <t>Chi phí nghỉ mát, du lịch</t>
  </si>
  <si>
    <t>Chi phí hiếu hỷ, phúc lợi khác NV</t>
  </si>
  <si>
    <t>Chi phí hội nghị, hội thảo, hội họp</t>
  </si>
  <si>
    <t>Chi phí bảo hiểm tài sản</t>
  </si>
  <si>
    <t>Chi phí tuyển dụng</t>
  </si>
  <si>
    <t>Chi phí phát triển sản phẩm, thị trường</t>
  </si>
  <si>
    <t>Phí cầu đường xe</t>
  </si>
  <si>
    <t>Phí đăng kiểm, kiểm định xe</t>
  </si>
  <si>
    <t>Chi phí gởi xe du lịch, xe gắn máy</t>
  </si>
  <si>
    <t>Thuê xe ngoài (taxi, du lịch)</t>
  </si>
  <si>
    <t>Tiền cà phê, bánh phòng họp</t>
  </si>
  <si>
    <t>Dự phòng nợ khó đòi</t>
  </si>
  <si>
    <t>Chi phí công chứng, sao y, thuế khác</t>
  </si>
  <si>
    <t>Khấu hao nhà xưởng</t>
  </si>
  <si>
    <t>Khấu hao máy móc thiết bị xưởng</t>
  </si>
  <si>
    <t>Khấu hao thiết bị văn phòng</t>
  </si>
  <si>
    <t>Khấu hao phương tiện đi lại, vận tải</t>
  </si>
  <si>
    <t>Khấu hao IT phần cứng</t>
  </si>
  <si>
    <t>Khấu hao TSCĐ vô hình (Phần mềm)</t>
  </si>
  <si>
    <t>Khấu hao TSCĐ khác</t>
  </si>
  <si>
    <t>Khấu hao quyền sử dụng đất</t>
  </si>
  <si>
    <t>Khấu hao quyền phát hành</t>
  </si>
  <si>
    <t>Khấu hao bản quyền, sáng chế</t>
  </si>
  <si>
    <t>Khấu hao nhãn hiệu hàng hóa</t>
  </si>
  <si>
    <t>Khấu hao giấy phép và giấy phép nhượng quyền</t>
  </si>
  <si>
    <t>Khấu hao tài sản vô hình khác</t>
  </si>
  <si>
    <t>Bất động sản đầu tư</t>
  </si>
  <si>
    <t>Nhân Viên Lái Xe Nâng</t>
  </si>
  <si>
    <t>Nhân viên Nhập - Xuất hàng</t>
  </si>
  <si>
    <t>Tổ Trưởng Kho - Xuất nhập</t>
  </si>
  <si>
    <t>Thủ kho</t>
  </si>
  <si>
    <t>Ban giám đốc</t>
  </si>
  <si>
    <t>Ban dự án XDCB</t>
  </si>
  <si>
    <t>Phòng mua XNK</t>
  </si>
  <si>
    <t>Phòng Sản xuất</t>
  </si>
  <si>
    <t>Phòng Kho vận</t>
  </si>
  <si>
    <t>Phòng Kỹ thuật</t>
  </si>
  <si>
    <t>Phòng Kiểm soát chất lượng</t>
  </si>
  <si>
    <t>Phòng Nghiên Cứu &amp; Phát Triển</t>
  </si>
  <si>
    <t>Phòng Hành chánh nhân sự</t>
  </si>
  <si>
    <t>Phòng Kế toán</t>
  </si>
  <si>
    <t>Phòng Cung ứng</t>
  </si>
  <si>
    <t>Phòng Mua hàng</t>
  </si>
  <si>
    <t>Phòng Quản Trị Hệ Thống</t>
  </si>
  <si>
    <t>Phòng 5S &amp; an toàn</t>
  </si>
  <si>
    <t>Tư Vấn Dịch Vụ</t>
  </si>
  <si>
    <t>Trạm cấp 2 - Kiên Giang</t>
  </si>
  <si>
    <t>Trạm cấp 2 - Cà Mau</t>
  </si>
  <si>
    <t>Trạm cấp 2 - Gia Lai</t>
  </si>
  <si>
    <t>Nhân viên quản trị hệ thống</t>
  </si>
  <si>
    <t>Kế toán viên</t>
  </si>
  <si>
    <t>Nhân viên</t>
  </si>
  <si>
    <t>Giám đốc Trạm</t>
  </si>
  <si>
    <t>II - CHI PHÍ BÁN HÀNG</t>
  </si>
  <si>
    <t>2.5</t>
  </si>
  <si>
    <t>2.6</t>
  </si>
  <si>
    <t>3.1</t>
  </si>
  <si>
    <t>3.2</t>
  </si>
  <si>
    <t>3.3</t>
  </si>
  <si>
    <t>3.4</t>
  </si>
  <si>
    <t>5.1</t>
  </si>
  <si>
    <t>6.1</t>
  </si>
  <si>
    <t>8.1</t>
  </si>
  <si>
    <t>9.1</t>
  </si>
  <si>
    <t>10.1</t>
  </si>
  <si>
    <t>11.1</t>
  </si>
  <si>
    <t>12.1</t>
  </si>
  <si>
    <t>12.2</t>
  </si>
  <si>
    <t>13.1</t>
  </si>
  <si>
    <t>13.2</t>
  </si>
  <si>
    <t>13.3</t>
  </si>
  <si>
    <t>13.4</t>
  </si>
  <si>
    <t>13.5</t>
  </si>
  <si>
    <t>13.6</t>
  </si>
  <si>
    <t>13.7</t>
  </si>
  <si>
    <t>14.1</t>
  </si>
  <si>
    <t>14.1.1</t>
  </si>
  <si>
    <t>14.1.2</t>
  </si>
  <si>
    <t>14.1.3</t>
  </si>
  <si>
    <t>14.1.4</t>
  </si>
  <si>
    <t>14.2</t>
  </si>
  <si>
    <t>14.2.1</t>
  </si>
  <si>
    <t>14.2.2</t>
  </si>
  <si>
    <t>14.3</t>
  </si>
  <si>
    <t>14.3.1</t>
  </si>
  <si>
    <t>15.1</t>
  </si>
  <si>
    <t>15.2</t>
  </si>
  <si>
    <t>15.3</t>
  </si>
  <si>
    <t>15.4</t>
  </si>
  <si>
    <t>17.1</t>
  </si>
  <si>
    <t>Chi Phí_L5 (Cost Group 2 file NS2026)</t>
  </si>
  <si>
    <t>Mã tài khoản (Mã Chi phí_L4)</t>
  </si>
  <si>
    <t>Salary and Wages - Direct</t>
  </si>
  <si>
    <t>Employee Welfare</t>
  </si>
  <si>
    <t>Direct Cost of Goods sold</t>
  </si>
  <si>
    <t>Operating Supplies</t>
  </si>
  <si>
    <t>Energy Expenses</t>
  </si>
  <si>
    <t>Salary and Wages - Support</t>
  </si>
  <si>
    <t>Miscellaneous Expenses</t>
  </si>
  <si>
    <t>Environmental Expenses</t>
  </si>
  <si>
    <t>Insurance Expenses</t>
  </si>
  <si>
    <t>Building and structures rent</t>
  </si>
  <si>
    <t>Repairs and Maintenance Expenses</t>
  </si>
  <si>
    <t>Tools and Equipments</t>
  </si>
  <si>
    <t>Thuê xe giao hàng</t>
  </si>
  <si>
    <t>Domestic Freight</t>
  </si>
  <si>
    <t>6417003602</t>
  </si>
  <si>
    <t>Thưởng danh hiệu</t>
  </si>
  <si>
    <t>Employees Development Expenses</t>
  </si>
  <si>
    <t>HR management fee</t>
  </si>
  <si>
    <t>Advertising Expenses</t>
  </si>
  <si>
    <t>Government Taxes, Licenses and Other Fee</t>
  </si>
  <si>
    <t>Doubtful Debts and Bad Debts Expenses</t>
  </si>
  <si>
    <t>Other professional fee</t>
  </si>
  <si>
    <t>Audit fee</t>
  </si>
  <si>
    <t>Communication and Mailing Expenses</t>
  </si>
  <si>
    <t>Bank Charges</t>
  </si>
  <si>
    <t>Calibration,Testing&amp;Quality Control Exp.</t>
  </si>
  <si>
    <t>Research and Development expenses</t>
  </si>
  <si>
    <t>Toll way fee</t>
  </si>
  <si>
    <t>Per Diem, Traveling and Others Expense-Local</t>
  </si>
  <si>
    <t>Lodging-Local</t>
  </si>
  <si>
    <t>Gasoline</t>
  </si>
  <si>
    <t>Representation &amp; Entertainment</t>
  </si>
  <si>
    <t>Donation</t>
  </si>
  <si>
    <t>Chi phí bảo trì - Xuất vật tư</t>
  </si>
  <si>
    <t>Chi phí bảo trì - DV bên ngoài</t>
  </si>
  <si>
    <t>Chi phí sửa chữa, bảo trì phương tiện vận tải</t>
  </si>
  <si>
    <t>Chi phi sửa chữa</t>
  </si>
  <si>
    <t>Xây Dựng, Sửa Chữa</t>
  </si>
  <si>
    <t>Công nhân trực tiếp sản xuất - Phân loại</t>
  </si>
  <si>
    <t>FOH_Lương Trực Tiếp Sản Xuất</t>
  </si>
  <si>
    <t>FOH_Lương Gián Tiếp Sản Xuất</t>
  </si>
  <si>
    <t>ADM_Lương Khối Quản Lý</t>
  </si>
  <si>
    <t>LUONG</t>
  </si>
  <si>
    <t>Depreciation</t>
  </si>
  <si>
    <t>BIẾN PHÍ_PHÂN LOẠI CHAI PET</t>
  </si>
  <si>
    <t>BIẾN PHÍ_BĂM VẢY PET</t>
  </si>
  <si>
    <t>Dinh muc</t>
  </si>
  <si>
    <t>Phan bo</t>
  </si>
  <si>
    <t>BP Phat sinh</t>
  </si>
  <si>
    <t>Khau hao</t>
  </si>
  <si>
    <t>Ngày …</t>
  </si>
  <si>
    <t>Chi phí xử lý nhãn chai PET</t>
  </si>
  <si>
    <t>XXX</t>
  </si>
  <si>
    <t>Chuyến</t>
  </si>
  <si>
    <t>I - CHI PHÍ SẢN XUẤT</t>
  </si>
  <si>
    <t>Công Ty ….</t>
  </si>
  <si>
    <t>KẾ HOẠCH NGÂN SÁCH 2026</t>
  </si>
  <si>
    <t>NGÂN SÁCH CAPEX VÀ XÂY DỰNG CƠ BẢN</t>
  </si>
  <si>
    <t>Tỷ giá</t>
  </si>
  <si>
    <t>Phòng ban yêu cầu</t>
  </si>
  <si>
    <t>Bộ phận thực hiện</t>
  </si>
  <si>
    <t>Loại tài sản</t>
  </si>
  <si>
    <t>Mục đích</t>
  </si>
  <si>
    <t>Dự án cấp 1</t>
  </si>
  <si>
    <t>Dự án cấp 2</t>
  </si>
  <si>
    <t>Phân loại
(Nội địa/
Nhập khẩu)</t>
  </si>
  <si>
    <t>Nhà cung cấp</t>
  </si>
  <si>
    <t>Đơn giá ( chưa bao gồm VAT)</t>
  </si>
  <si>
    <t>Số lượng</t>
  </si>
  <si>
    <t>Tổng giá trị
(VND)</t>
  </si>
  <si>
    <t>Tổng giá trị
(USD)</t>
  </si>
  <si>
    <t>Thời điểm đưa vào sử dụng</t>
  </si>
  <si>
    <t>Thời gian khấu hao
(tháng)</t>
  </si>
  <si>
    <t>Phân loại tài sản trong BCĐKT</t>
  </si>
  <si>
    <t>Tài khoản COA chi phí khấu hao</t>
  </si>
  <si>
    <t>Mã Cost Center</t>
  </si>
  <si>
    <t>Tên Cost Center</t>
  </si>
  <si>
    <t>Hiệu máy</t>
  </si>
  <si>
    <t>Lý do đầu tư</t>
  </si>
  <si>
    <t>Khả năng đầu tư (%)</t>
  </si>
  <si>
    <t>Thời điểm ký hợp đồng</t>
  </si>
  <si>
    <t>Depreciation-PPE-Building and structures</t>
  </si>
  <si>
    <t>Khấu hao khuôn</t>
  </si>
  <si>
    <t>Depreciation-PPE-Machinery and equipment</t>
  </si>
  <si>
    <t>Khấu hao máy móc thiết bị chính</t>
  </si>
  <si>
    <t>Depreciation-PPE-Office furniture and equipment</t>
  </si>
  <si>
    <t>Depreciation-PPE-Transportation and equipment</t>
  </si>
  <si>
    <t>Khấu hao máy móc thiết bị phụ</t>
  </si>
  <si>
    <t>Khấu hao TSCĐ vô hình</t>
  </si>
  <si>
    <t>Amortization of Software licenses</t>
  </si>
  <si>
    <t>Depreciation-PPE-Other depreciable assets</t>
  </si>
  <si>
    <t>Depreciation-Right of use -Land</t>
  </si>
  <si>
    <t>Amortization of Intangible assets - Others</t>
  </si>
  <si>
    <t xml:space="preserve">Amortization of Patent, copyright and trade secret </t>
  </si>
  <si>
    <t>Amortization of Concession fee</t>
  </si>
  <si>
    <t>Depreciation-Investment Property</t>
  </si>
  <si>
    <t>Khấu hao quản lý</t>
  </si>
  <si>
    <t>Khấu hao sản xuất</t>
  </si>
  <si>
    <t>Giá trị đã khấu hao</t>
  </si>
  <si>
    <t>Giá trị còn lại</t>
  </si>
  <si>
    <t>Nhóm khấu hao</t>
  </si>
  <si>
    <t>Giá trị nguyên giá</t>
  </si>
  <si>
    <t>Giá trị còn lại cuối năm 2026</t>
  </si>
  <si>
    <t>TỔNG CỘNG KHẤU HAO TSCĐ_SX</t>
  </si>
  <si>
    <t>TỔNG CỘNG KHẤU HAO TSCĐ_QL</t>
  </si>
  <si>
    <t>Nhóm phân bổ</t>
  </si>
  <si>
    <t>CPTT sản xuất</t>
  </si>
  <si>
    <t>CPTT Quản lý</t>
  </si>
  <si>
    <t>Dao tách nhãn chai PET</t>
  </si>
  <si>
    <t>Dao băm vảy PET</t>
  </si>
  <si>
    <t>Dao băm vảy HD</t>
  </si>
  <si>
    <t>I - ĐỊNH MỨC TIÊU HAO VẬT TƯ - PHÂN LOẠI CHAI PET</t>
  </si>
  <si>
    <t>Công suất thiết kế: 150 tấn</t>
  </si>
  <si>
    <t>Chi Phí_L5 (Cost Group 2)</t>
  </si>
  <si>
    <t>Chi tiết</t>
  </si>
  <si>
    <t>Dự phòng</t>
  </si>
  <si>
    <t>Công ty CP Nhựa Tái Chế Duy Tân</t>
  </si>
  <si>
    <t>NGÂN SÁCH CHI PHÍ HOẠT ĐỘNG (OPEX,FOH)</t>
  </si>
  <si>
    <t>Phòng ban:</t>
  </si>
  <si>
    <t>ĐVT: đồng</t>
  </si>
  <si>
    <t>THỰC TẾ</t>
  </si>
  <si>
    <t>DỰ BÁO</t>
  </si>
  <si>
    <t>Cost Center 1</t>
  </si>
  <si>
    <t>Cost Center</t>
  </si>
  <si>
    <t>TK3so</t>
  </si>
  <si>
    <t>Cost Group 1</t>
  </si>
  <si>
    <t>Group</t>
  </si>
  <si>
    <t>Gr KM</t>
  </si>
  <si>
    <t>Cost Group 2</t>
  </si>
  <si>
    <t>Cost Group 3</t>
  </si>
  <si>
    <t>Cost Element</t>
  </si>
  <si>
    <t>Name Cost Element</t>
  </si>
  <si>
    <t>Cost Group_New</t>
  </si>
  <si>
    <t>CP Code</t>
  </si>
  <si>
    <t>Name CP Code</t>
  </si>
  <si>
    <t>NS1.2026</t>
  </si>
  <si>
    <t>NS2.2026</t>
  </si>
  <si>
    <t>NS3.2026</t>
  </si>
  <si>
    <t>NS4.2026</t>
  </si>
  <si>
    <t>NS5.2026</t>
  </si>
  <si>
    <t>NS6.2026</t>
  </si>
  <si>
    <t>NS7.2026</t>
  </si>
  <si>
    <t>NS8.2026</t>
  </si>
  <si>
    <t>NS9.2026</t>
  </si>
  <si>
    <t>NS10.2026</t>
  </si>
  <si>
    <t>NS11.2026</t>
  </si>
  <si>
    <t>NS12.2026</t>
  </si>
  <si>
    <t>CỘNG NS.2026</t>
  </si>
  <si>
    <t>T1.2025</t>
  </si>
  <si>
    <t>T2.2025</t>
  </si>
  <si>
    <t>T3.2025</t>
  </si>
  <si>
    <t>T4.2025</t>
  </si>
  <si>
    <t>T5.2025</t>
  </si>
  <si>
    <t>T6.2025</t>
  </si>
  <si>
    <t>T7.2025</t>
  </si>
  <si>
    <t>T8.2025</t>
  </si>
  <si>
    <t>T9.2025</t>
  </si>
  <si>
    <t>T10.2025</t>
  </si>
  <si>
    <t>T11.2025</t>
  </si>
  <si>
    <t>T12.2025</t>
  </si>
  <si>
    <t>Lũy kế 2025</t>
  </si>
  <si>
    <t>+/- 2026 sv 2025</t>
  </si>
  <si>
    <t xml:space="preserve">+/- % </t>
  </si>
  <si>
    <t>Phân Loại Phí</t>
  </si>
  <si>
    <t>Chi Phí_L1</t>
  </si>
  <si>
    <t>Code_Chi Phí_L2</t>
  </si>
  <si>
    <t>Chi Phí_L2 (Group 1)</t>
  </si>
  <si>
    <t>Chi Phí_L3 (Cost elements 1)</t>
  </si>
  <si>
    <t>Code_Chi Phí_L4</t>
  </si>
  <si>
    <t>Chi Phí_L4 (Cost elements 2)</t>
  </si>
  <si>
    <t>Ghi chú</t>
  </si>
  <si>
    <t>Ghi chú 3 Trạm</t>
  </si>
  <si>
    <t>KH01.2026</t>
  </si>
  <si>
    <t>KH02.2026</t>
  </si>
  <si>
    <t>KH03.2026</t>
  </si>
  <si>
    <t>KH04.2026</t>
  </si>
  <si>
    <t>KH05.2026</t>
  </si>
  <si>
    <t>KH06.2026</t>
  </si>
  <si>
    <t>KH07.2026</t>
  </si>
  <si>
    <t>KH08.2026</t>
  </si>
  <si>
    <t>KH09.2026</t>
  </si>
  <si>
    <t>KH10.2026</t>
  </si>
  <si>
    <t>KH11.2026</t>
  </si>
  <si>
    <t>KH12.2026</t>
  </si>
  <si>
    <t>TỔNG KẾ HOẠCH 2026</t>
  </si>
  <si>
    <t>TT01.2025</t>
  </si>
  <si>
    <t>TT02.2025</t>
  </si>
  <si>
    <t>TT03.2025</t>
  </si>
  <si>
    <t>TT04.2025</t>
  </si>
  <si>
    <t>TT05.2025</t>
  </si>
  <si>
    <t>TT06.2025</t>
  </si>
  <si>
    <t>TT07.2025</t>
  </si>
  <si>
    <t>TT08.2025</t>
  </si>
  <si>
    <t>DB09.2025</t>
  </si>
  <si>
    <t>TỔNG 2025</t>
  </si>
  <si>
    <t>DTLA</t>
  </si>
  <si>
    <t>DTLA - EP</t>
  </si>
  <si>
    <t>Lương Trực Tiếp Sản Xuất</t>
  </si>
  <si>
    <t>Lương trực tiếp sản xuất</t>
  </si>
  <si>
    <t>Lương NCTT</t>
  </si>
  <si>
    <t>01-LUONGTT_01</t>
  </si>
  <si>
    <t>Lương Chính +T13-TT</t>
  </si>
  <si>
    <t>6220002601</t>
  </si>
  <si>
    <t>CP_0026.01</t>
  </si>
  <si>
    <t>Chi Phí Lương Chính - Trực Tiếp</t>
  </si>
  <si>
    <t>6220002602</t>
  </si>
  <si>
    <t>CP_0026.02</t>
  </si>
  <si>
    <t>Chi Phí Lương T13, Phép Năm - Trực Tiếp</t>
  </si>
  <si>
    <t>03-LUONGTT_03</t>
  </si>
  <si>
    <t>6220003401</t>
  </si>
  <si>
    <t>CP_0034.01</t>
  </si>
  <si>
    <t>BHXH, BHYT, KPCĐ, BHTN</t>
  </si>
  <si>
    <t>02-LUONGTT_02</t>
  </si>
  <si>
    <t>Lương Ngoài giờ-TT</t>
  </si>
  <si>
    <t>6220002701</t>
  </si>
  <si>
    <t>CP_0027.01</t>
  </si>
  <si>
    <t>Chi Phí Lương Ngoài Giờ</t>
  </si>
  <si>
    <t>06-LUONGTT_06</t>
  </si>
  <si>
    <t>Thưởng-TT</t>
  </si>
  <si>
    <t>6220002802</t>
  </si>
  <si>
    <t>CP_0028.02</t>
  </si>
  <si>
    <t>Chi Phí Khen Thưởng</t>
  </si>
  <si>
    <t>6220002806</t>
  </si>
  <si>
    <t>CP_0028.06</t>
  </si>
  <si>
    <t>04-LUONGTT_04</t>
  </si>
  <si>
    <t>Phụ Cấp-TT</t>
  </si>
  <si>
    <t>6220002603</t>
  </si>
  <si>
    <t>CP_0026.03</t>
  </si>
  <si>
    <t>Phụ Cấp Ca Đêm</t>
  </si>
  <si>
    <t>Employee Benefits Expenses</t>
  </si>
  <si>
    <t>CP_0029.01</t>
  </si>
  <si>
    <t>Chi Phí Trợ Cấp Thôi Việc</t>
  </si>
  <si>
    <t>05-LUONGTT_05</t>
  </si>
  <si>
    <t>6220003201</t>
  </si>
  <si>
    <t>CP_0032.01</t>
  </si>
  <si>
    <t>Tiền Ăn Giữa Ca - Trực Tiếp</t>
  </si>
  <si>
    <t>Định Phí</t>
  </si>
  <si>
    <t>Chi Phí Hoạt Động</t>
  </si>
  <si>
    <t>41-DINHPHI_20</t>
  </si>
  <si>
    <t>FOH_Sản Xuất</t>
  </si>
  <si>
    <t>Chi phí đồng phục, BHLĐ</t>
  </si>
  <si>
    <t>6220003001</t>
  </si>
  <si>
    <t>CP_0030.01</t>
  </si>
  <si>
    <t>Chi Phí Đồng Phục</t>
  </si>
  <si>
    <t>43-DINHPHI_22</t>
  </si>
  <si>
    <t>6220007202</t>
  </si>
  <si>
    <t>CP_0072.02</t>
  </si>
  <si>
    <t>Chi Phí Khen Thưởng, Bồi Dưỡng Khác</t>
  </si>
  <si>
    <t>Chi Phí Điện Sản Xuất</t>
  </si>
  <si>
    <t>Biến Phí</t>
  </si>
  <si>
    <t>Điện Sản Xuất</t>
  </si>
  <si>
    <t>13-BIENPHI_01</t>
  </si>
  <si>
    <t>Chi Phí Điện</t>
  </si>
  <si>
    <t>6275001801</t>
  </si>
  <si>
    <t>CP_0018.01</t>
  </si>
  <si>
    <t>Lương Gián Tiếp Sản Xuất</t>
  </si>
  <si>
    <t>Lương gián tiếp sản xuất</t>
  </si>
  <si>
    <t>Lương Gián Tiếp</t>
  </si>
  <si>
    <t>07-LUONGGT_01</t>
  </si>
  <si>
    <t>Lương Chính +T13</t>
  </si>
  <si>
    <t>6271002604</t>
  </si>
  <si>
    <t>CP_0026.04</t>
  </si>
  <si>
    <t>Chi Phí Lương Chính - Gián Tiếp</t>
  </si>
  <si>
    <t>6271002605</t>
  </si>
  <si>
    <t>CP_0026.05</t>
  </si>
  <si>
    <t>Chi Phí Lương T13, Phép Năm - Gián Tiếp</t>
  </si>
  <si>
    <t>09-LUONGGT_03</t>
  </si>
  <si>
    <t>6271003401</t>
  </si>
  <si>
    <t>08-LUONGGT_02</t>
  </si>
  <si>
    <t>Lương Ngoài Giờ</t>
  </si>
  <si>
    <t>6271002703</t>
  </si>
  <si>
    <t>CP_0027.03</t>
  </si>
  <si>
    <t>Chi Phí Lương Ngoài Giờ - Gián Tiếp</t>
  </si>
  <si>
    <t>12-LUONGGT_06</t>
  </si>
  <si>
    <t>Thưởng</t>
  </si>
  <si>
    <t>6271002802</t>
  </si>
  <si>
    <t>6271002806</t>
  </si>
  <si>
    <t>10-LUONGGT_04</t>
  </si>
  <si>
    <t>Phụ Cấp</t>
  </si>
  <si>
    <t>6271002603</t>
  </si>
  <si>
    <t>6271002801</t>
  </si>
  <si>
    <t>Chi phí bồi dưỡng</t>
  </si>
  <si>
    <t>CP_0028.01</t>
  </si>
  <si>
    <t>Chi Phí Bồi Dưỡng</t>
  </si>
  <si>
    <t>6271002901</t>
  </si>
  <si>
    <t>Chi phí trợ cấp thôi việc - Gián tiếp</t>
  </si>
  <si>
    <t>11-LUONGGT_05</t>
  </si>
  <si>
    <t>6271003202</t>
  </si>
  <si>
    <t>CP_0032.02</t>
  </si>
  <si>
    <t>Tiền Ăn Giữa Ca - Gián Tiếp</t>
  </si>
  <si>
    <t>46-DINHPHI_25</t>
  </si>
  <si>
    <t>Chi Phí Công Tác</t>
  </si>
  <si>
    <t>6271005704</t>
  </si>
  <si>
    <t>Phụ cấp công tác</t>
  </si>
  <si>
    <t>CP_0057.04</t>
  </si>
  <si>
    <t>Phụ Cấp Công Tác</t>
  </si>
  <si>
    <t>Chi Phí Đồng Phục, BHLĐ</t>
  </si>
  <si>
    <t>6271003001</t>
  </si>
  <si>
    <t>6271007202</t>
  </si>
  <si>
    <t>Chi Phí Hoạt Động Sản Xuất</t>
  </si>
  <si>
    <t>Chi phí hoạt động sản xuất</t>
  </si>
  <si>
    <t>35-DINHPHI_14</t>
  </si>
  <si>
    <t>6277002805</t>
  </si>
  <si>
    <t>Chi phí nước</t>
  </si>
  <si>
    <t>CP_0028.05</t>
  </si>
  <si>
    <t>Tiền Sữa, Bánh Ca Đêm + Tăng Ca</t>
  </si>
  <si>
    <t>6278002805</t>
  </si>
  <si>
    <t>Tiền sữa, bánh ca đêm + tăng ca</t>
  </si>
  <si>
    <t>14-BIENPHI_02</t>
  </si>
  <si>
    <t>Chi Phí Mực, Nhũ In</t>
  </si>
  <si>
    <t>6272000401</t>
  </si>
  <si>
    <t>Chi phí mực, nhũ in</t>
  </si>
  <si>
    <t>CP_0004.01</t>
  </si>
  <si>
    <t>48-DINHPHI_27</t>
  </si>
  <si>
    <t>CP vật tư phục vụ sản xuất</t>
  </si>
  <si>
    <t>6273001401</t>
  </si>
  <si>
    <t>Chi phí dao cụ CNC</t>
  </si>
  <si>
    <t>CP_0014.01</t>
  </si>
  <si>
    <t>Chi Phí Dao Cụ CNC</t>
  </si>
  <si>
    <t>6273000100</t>
  </si>
  <si>
    <t>CP_0001.00</t>
  </si>
  <si>
    <t>Chi Phí Vật Tư Phân Xưởng</t>
  </si>
  <si>
    <t>6272000100</t>
  </si>
  <si>
    <t>6273001201</t>
  </si>
  <si>
    <t>Chi phí sắt thép, nhôm, đồng, thau SX khuôn, máy</t>
  </si>
  <si>
    <t>CP_0012.01</t>
  </si>
  <si>
    <t>Chi Phí Sắt Thép, Nhôm, Đồng, Thau SX Khuôn</t>
  </si>
  <si>
    <t>6273001301</t>
  </si>
  <si>
    <t>Chi phí phụ tùng khuôn, máy</t>
  </si>
  <si>
    <t>CP_0013.01</t>
  </si>
  <si>
    <t>Chi Phí Phụ Tùng Khuôn</t>
  </si>
  <si>
    <t>6272002101</t>
  </si>
  <si>
    <t>Chi phí vật tư phân xưởng</t>
  </si>
  <si>
    <t>CP_0021.01</t>
  </si>
  <si>
    <t>6278002101</t>
  </si>
  <si>
    <t>6273002103</t>
  </si>
  <si>
    <t>Chi phí dây cắt</t>
  </si>
  <si>
    <t>CP_0021.03</t>
  </si>
  <si>
    <t>Chi Phí Dây Cắt</t>
  </si>
  <si>
    <t>6273002104</t>
  </si>
  <si>
    <t>Chi phí vật tư đánh bóng</t>
  </si>
  <si>
    <t>CP_0021.04</t>
  </si>
  <si>
    <t>Chi Phí Vật Tư Đánh Bóng</t>
  </si>
  <si>
    <t>6272002503</t>
  </si>
  <si>
    <t>Dầu nhớt bảo trì, sửa chữa máy</t>
  </si>
  <si>
    <t>CP_0025.03</t>
  </si>
  <si>
    <t>Dầu Nhớt Bảo Trì, Sửa Chữa Máy</t>
  </si>
  <si>
    <t>55-DINHPHI_34</t>
  </si>
  <si>
    <t>Chi Phí Băng Keo</t>
  </si>
  <si>
    <t>6272002102</t>
  </si>
  <si>
    <t>Chi phí băng keo</t>
  </si>
  <si>
    <t>Packaging Supplies Used</t>
  </si>
  <si>
    <t>CP_0021.02</t>
  </si>
  <si>
    <t>23-DINHPHI_02</t>
  </si>
  <si>
    <t>Chi Phí Thuê Nhà, Văn Phòng, Xưởng, Kho</t>
  </si>
  <si>
    <t>6277005001</t>
  </si>
  <si>
    <t>CP_0050.01</t>
  </si>
  <si>
    <t>25-DINHPHI_04</t>
  </si>
  <si>
    <t>6272006501</t>
  </si>
  <si>
    <t>Chi phí bảo trì - Xuất nhiên liệu</t>
  </si>
  <si>
    <t>CP_0065.01</t>
  </si>
  <si>
    <t>6273006501</t>
  </si>
  <si>
    <t>6277006501</t>
  </si>
  <si>
    <t>22-DINHPHI_01</t>
  </si>
  <si>
    <t>Dịch vụ tư vấn</t>
  </si>
  <si>
    <t>6277005801</t>
  </si>
  <si>
    <t>CP_0058.01</t>
  </si>
  <si>
    <t>Chi Phí Dịch Vụ, Tư Vấn</t>
  </si>
  <si>
    <t>27-DINHPHI_06</t>
  </si>
  <si>
    <t>Sửa Chữa, Bảo Trì Khuôn</t>
  </si>
  <si>
    <t>6273001501</t>
  </si>
  <si>
    <t>Chi phí xi, khắc khuôn, tôi thép</t>
  </si>
  <si>
    <t>CP_0015.01</t>
  </si>
  <si>
    <t>Chi Phí Xi, Khắc Khuôn</t>
  </si>
  <si>
    <t>6277001501</t>
  </si>
  <si>
    <t>6273001602</t>
  </si>
  <si>
    <t>Chi phí gia công thuê ngoài khuôn nội bộ Duy Tân</t>
  </si>
  <si>
    <t>CP_0016.02</t>
  </si>
  <si>
    <t>Chi Phí Gia Công Thuê Ngoài Khuôn - Nội Bộ Duy Tân</t>
  </si>
  <si>
    <t>6273002202</t>
  </si>
  <si>
    <t>Chi phí sửa chữa bảo trì khuôn, máy - Xuất vật tư</t>
  </si>
  <si>
    <t>CP_0022.02</t>
  </si>
  <si>
    <t>Chi Phí Sửa Chữa Khuôn, Bảo Trì Khuôn</t>
  </si>
  <si>
    <t>6277002202</t>
  </si>
  <si>
    <t>Chi phí sửa chữa khuôn, bảo trì khuôn - DV bên ngoài</t>
  </si>
  <si>
    <t>6277002203</t>
  </si>
  <si>
    <t>Chi phí xi khuôn cũ</t>
  </si>
  <si>
    <t>CP_0022.03</t>
  </si>
  <si>
    <t>Chi Phí Xi Khắc Khuôn Cũ</t>
  </si>
  <si>
    <t>6273006201</t>
  </si>
  <si>
    <t>Chi phí khuôn phân bổ theo sản phẩm</t>
  </si>
  <si>
    <t>CP_0062.01</t>
  </si>
  <si>
    <t>Chi Phí Khuôn Phân Bổ Theo Sản Phẩm</t>
  </si>
  <si>
    <t>49-DINHPHI_28</t>
  </si>
  <si>
    <t>Công Cụ, Dụng Cụ</t>
  </si>
  <si>
    <t>6273001908</t>
  </si>
  <si>
    <t>CP_0019.08</t>
  </si>
  <si>
    <t>Phân Bổ Công Cụ Dụng Cụ</t>
  </si>
  <si>
    <t>Chi phí công cụ, dụng cụ, thiết bị - Phục vụ SX</t>
  </si>
  <si>
    <t>CP_0024.01</t>
  </si>
  <si>
    <t>Chi Phí CCDC, Thiết Bị - Phục Vụ SX</t>
  </si>
  <si>
    <t>6273002402</t>
  </si>
  <si>
    <t>CP_0024.02</t>
  </si>
  <si>
    <t>Chi Phí CCDC, Thiết Bị - Phục Vụ Quản Lý</t>
  </si>
  <si>
    <t>6278002402</t>
  </si>
  <si>
    <t>34-DINHPHI_13</t>
  </si>
  <si>
    <t>CP tiệc, phúc lợi nhân viên</t>
  </si>
  <si>
    <t>6277005602</t>
  </si>
  <si>
    <t>CP_0056.02</t>
  </si>
  <si>
    <t>Chi Phí Tiệc, Phúc Lợi</t>
  </si>
  <si>
    <t>53-DINHPHI_32</t>
  </si>
  <si>
    <t>6272002201</t>
  </si>
  <si>
    <t>Chi phí sửa chữa nhỏ</t>
  </si>
  <si>
    <t>CP_0022.01</t>
  </si>
  <si>
    <t>Chi Phí Sửa Chữa Nhỏ</t>
  </si>
  <si>
    <t>6277002201</t>
  </si>
  <si>
    <t>Chi phí sửa chữa nhỏ - DV bên ngoài</t>
  </si>
  <si>
    <t>6277002204</t>
  </si>
  <si>
    <t>CP_0022.04</t>
  </si>
  <si>
    <t>Sửa Chữa, Bảo Trì Phương Tiện Vận Tải - Thuê Ngoài</t>
  </si>
  <si>
    <t>6277005701</t>
  </si>
  <si>
    <t>CP_0057.01</t>
  </si>
  <si>
    <t>Vé Bay, Tàu, Xe, Taxi</t>
  </si>
  <si>
    <t>6277005702</t>
  </si>
  <si>
    <t>CP_0057.02</t>
  </si>
  <si>
    <t>Khách Sạn</t>
  </si>
  <si>
    <t>6278005703</t>
  </si>
  <si>
    <t>CP_0057.03</t>
  </si>
  <si>
    <t>Chi Phí Ăn Uống</t>
  </si>
  <si>
    <t>54-DINHPHI_33</t>
  </si>
  <si>
    <t>Chi Phí Tiếp Khách</t>
  </si>
  <si>
    <t>6278005601</t>
  </si>
  <si>
    <t>CP_0056.01</t>
  </si>
  <si>
    <t>Nghỉ mát, phúc lợi</t>
  </si>
  <si>
    <t>6277003101</t>
  </si>
  <si>
    <t>CP_0031.01</t>
  </si>
  <si>
    <t>Chi Phí Y Tế, BH Sức Khỏe</t>
  </si>
  <si>
    <t>37-DINHPHI_16</t>
  </si>
  <si>
    <t>Điện Thoại, Internet, Bảo Trì IT</t>
  </si>
  <si>
    <t>6277004901</t>
  </si>
  <si>
    <t>CP_0049.01</t>
  </si>
  <si>
    <t>Điện Thoại Bàn</t>
  </si>
  <si>
    <t>6277004902</t>
  </si>
  <si>
    <t>CP_0049.02</t>
  </si>
  <si>
    <t>Điện Thoại Di Động</t>
  </si>
  <si>
    <t>6277004903</t>
  </si>
  <si>
    <t>CP_0049.03</t>
  </si>
  <si>
    <t>6277004904</t>
  </si>
  <si>
    <t>Bảo trì IT</t>
  </si>
  <si>
    <t>Information Technology - IT</t>
  </si>
  <si>
    <t>CP_0049.04</t>
  </si>
  <si>
    <t>Bảo Trì IT</t>
  </si>
  <si>
    <t>36-DINHPHI_15</t>
  </si>
  <si>
    <t>In Ấn, Văn Phòng Phẩm</t>
  </si>
  <si>
    <t>6273005101</t>
  </si>
  <si>
    <t>CP_0051.01</t>
  </si>
  <si>
    <t>Chi Phí In Ấn, VPP</t>
  </si>
  <si>
    <t>6278005101</t>
  </si>
  <si>
    <t>6277005102</t>
  </si>
  <si>
    <t>CP_0051.02</t>
  </si>
  <si>
    <t>Chi Phí Mực In, Mực Photo</t>
  </si>
  <si>
    <t>45-DINHPHI_24</t>
  </si>
  <si>
    <t>Chi Phí Đào Tạo, Tuyển Dụng</t>
  </si>
  <si>
    <t>6277003302</t>
  </si>
  <si>
    <t>CP_0033.02</t>
  </si>
  <si>
    <t>Chi Phí Đào Tạo</t>
  </si>
  <si>
    <t>40-DINHPHI_19</t>
  </si>
  <si>
    <t>Chi Phí Nâng Cấp Cải Tạo, Chế Tạo</t>
  </si>
  <si>
    <t>6273006601</t>
  </si>
  <si>
    <t>Chi phí nâng cấp, cải tạo, chế tạo</t>
  </si>
  <si>
    <t>CP_0066.01</t>
  </si>
  <si>
    <t>Chi Phí Nâng Cấp, Cải Tạo, Chế Tạo</t>
  </si>
  <si>
    <t>6278006601</t>
  </si>
  <si>
    <t>29-DINHPHI_08</t>
  </si>
  <si>
    <t>6273002001</t>
  </si>
  <si>
    <t>CP_0020.01</t>
  </si>
  <si>
    <t>Chi Phí Xây Dựng, Sửa Chữa Nhà Xưởng, Văn Phòng</t>
  </si>
  <si>
    <t>6277002001</t>
  </si>
  <si>
    <t>26-DINHPHI_05</t>
  </si>
  <si>
    <t>Phát Triển Sản Phẩm Mới</t>
  </si>
  <si>
    <t>6278004802</t>
  </si>
  <si>
    <t>CP_0048.02</t>
  </si>
  <si>
    <t>Chi Phí Mua Mẫu</t>
  </si>
  <si>
    <t>6272004803</t>
  </si>
  <si>
    <t>Chi phí thử mẫu, xuất mẫu</t>
  </si>
  <si>
    <t>CP_0048.03</t>
  </si>
  <si>
    <t>Chi Phí Thử Mẫu, Xuất Mẫu</t>
  </si>
  <si>
    <t>6278004803</t>
  </si>
  <si>
    <t>6272004805</t>
  </si>
  <si>
    <t>Chi phí thử khuôn</t>
  </si>
  <si>
    <t>CP_0048.05</t>
  </si>
  <si>
    <t>Chi Phí Thử Khuôn</t>
  </si>
  <si>
    <t>6278004805</t>
  </si>
  <si>
    <t>6277005201</t>
  </si>
  <si>
    <t>Chi phí nhập khẩu</t>
  </si>
  <si>
    <t>Freight ,Relocation&amp;Transportation Exp.</t>
  </si>
  <si>
    <t>CP_0052.01</t>
  </si>
  <si>
    <t>Chi Phí Nhập Khẩu</t>
  </si>
  <si>
    <t>32-DINHPHI_11</t>
  </si>
  <si>
    <t>Phí Cầu Đường, Kiểm Định</t>
  </si>
  <si>
    <t>6277003803</t>
  </si>
  <si>
    <t>Phí kiểm định kỹ thuật</t>
  </si>
  <si>
    <t>CP_0038.03</t>
  </si>
  <si>
    <t>Phí Kiểm Định Kỹ Thuật</t>
  </si>
  <si>
    <t>51-DINHPHI_30</t>
  </si>
  <si>
    <t>Bến Bãi, Dịch Vụ Môi Trường</t>
  </si>
  <si>
    <t>6277003702</t>
  </si>
  <si>
    <t>CP_0037.02</t>
  </si>
  <si>
    <t>Chi Phí Dịch Vụ Môi Trường</t>
  </si>
  <si>
    <t>6273003002</t>
  </si>
  <si>
    <t>CP_0030.02</t>
  </si>
  <si>
    <t>Chi Phí Đồ BHLĐ</t>
  </si>
  <si>
    <t>24-DINHPHI_03</t>
  </si>
  <si>
    <t>Chi Phí Xăng Dầu Xe Du Lịch, Xe Gắn Máy, Xe Nâng</t>
  </si>
  <si>
    <t>6272003502</t>
  </si>
  <si>
    <t>CP_0035.02</t>
  </si>
  <si>
    <t>31-DINHPHI_10</t>
  </si>
  <si>
    <t>Thuê Xe Vận Chuyển Khác</t>
  </si>
  <si>
    <t>6277003603</t>
  </si>
  <si>
    <t>Thuê xe vận chuyển khuôn, máy</t>
  </si>
  <si>
    <t>Vehicle rent</t>
  </si>
  <si>
    <t>CP_0036.03</t>
  </si>
  <si>
    <t>Thuê Xe Vận Chuyển Khuôn, Máy</t>
  </si>
  <si>
    <t>Nước uống, nước đá phòng họp</t>
  </si>
  <si>
    <t>6277002804</t>
  </si>
  <si>
    <t>CP_0028.04</t>
  </si>
  <si>
    <t>Tiền Nước Uống</t>
  </si>
  <si>
    <t>6278003203</t>
  </si>
  <si>
    <t>Tiền nước đá</t>
  </si>
  <si>
    <t>CP_0032.03</t>
  </si>
  <si>
    <t>Tiền Nước Đá</t>
  </si>
  <si>
    <t>Đăng ký, kiểm định</t>
  </si>
  <si>
    <t>6277005402</t>
  </si>
  <si>
    <t>Chi phí kiểm định mẫu sản phẩm nhựa</t>
  </si>
  <si>
    <t>CP_0054.02</t>
  </si>
  <si>
    <t>Chi Phí Kiểm Định Mẫu Sản Phẩm Nhựa</t>
  </si>
  <si>
    <t>50-DINHPHI_29</t>
  </si>
  <si>
    <t>Bồi Thường, Nộp Phạt, Dự Phòng Nợ Khó Đòi</t>
  </si>
  <si>
    <t>6278004202</t>
  </si>
  <si>
    <t>CP_0042.02</t>
  </si>
  <si>
    <t>Chi Phí Bồi Thường, Nộp Phạt</t>
  </si>
  <si>
    <t>44-DINHPHI_23</t>
  </si>
  <si>
    <t>Chi phí nước và khác</t>
  </si>
  <si>
    <t>6277001802</t>
  </si>
  <si>
    <t>CP_0018.02</t>
  </si>
  <si>
    <t>Chi Phí Điện Quản Lý</t>
  </si>
  <si>
    <t>6275001803</t>
  </si>
  <si>
    <t>CP_0018.03</t>
  </si>
  <si>
    <t>Chi Phí Nước Sinh Hoạt</t>
  </si>
  <si>
    <t>6278007201</t>
  </si>
  <si>
    <t>CP_0072.01</t>
  </si>
  <si>
    <t>Chi Phí Bằng Tiền Khác</t>
  </si>
  <si>
    <t>Khấu Hao Sản Xuất</t>
  </si>
  <si>
    <t/>
  </si>
  <si>
    <t>Khấu Hao</t>
  </si>
  <si>
    <t>57-KHAUHAO_01</t>
  </si>
  <si>
    <t>6274001901</t>
  </si>
  <si>
    <t>CP_0019.01</t>
  </si>
  <si>
    <t>Khấu Hao Nhà Xưởng</t>
  </si>
  <si>
    <t>6274001902</t>
  </si>
  <si>
    <t>CP_0019.02</t>
  </si>
  <si>
    <t>Khấu Hao Khuôn</t>
  </si>
  <si>
    <t>6274001903</t>
  </si>
  <si>
    <t>CP_0019.03</t>
  </si>
  <si>
    <t>Khấu Hao Máy Móc Thiết Bị Chính</t>
  </si>
  <si>
    <t>6274001904</t>
  </si>
  <si>
    <t>CP_0019.04</t>
  </si>
  <si>
    <t>Khấu Hao Thiết Bị Văn Phòng</t>
  </si>
  <si>
    <t>6274001905</t>
  </si>
  <si>
    <t>CP_0019.05</t>
  </si>
  <si>
    <t>Khấu Hao Phương Tiện Đi Lại, Vận Tải</t>
  </si>
  <si>
    <t>6274001906</t>
  </si>
  <si>
    <t>CP_0019.06</t>
  </si>
  <si>
    <t>Khấu Hao Máy Móc Thiết Bị Phụ</t>
  </si>
  <si>
    <t>6274001907</t>
  </si>
  <si>
    <t>CP_0019.07</t>
  </si>
  <si>
    <t>Khấu Hao TSCĐ Vô Hình (Phần Mềm)</t>
  </si>
  <si>
    <t>6274001909</t>
  </si>
  <si>
    <t>CP_0019.09</t>
  </si>
  <si>
    <t>Khấu Hao TSCĐ Khác</t>
  </si>
  <si>
    <t>6274001910</t>
  </si>
  <si>
    <t>CP_0019.10</t>
  </si>
  <si>
    <t>Khấu Hao Quyền Sử Dụng Đất</t>
  </si>
  <si>
    <t>6274001915</t>
  </si>
  <si>
    <t>CP_0019.15</t>
  </si>
  <si>
    <t>Khấu Hao Tài Sản Vô Hình Khác</t>
  </si>
  <si>
    <t>641</t>
  </si>
  <si>
    <t>Lương Khối Bán Hàng, Kho Vận</t>
  </si>
  <si>
    <t>Lương khối bán hàng, kho vận</t>
  </si>
  <si>
    <t>MKT_Lương Khối Bán Hàng, Kho Vận</t>
  </si>
  <si>
    <t>Lương Chính + T13</t>
  </si>
  <si>
    <t>6411002604</t>
  </si>
  <si>
    <t>6411002605</t>
  </si>
  <si>
    <t>6411003401</t>
  </si>
  <si>
    <t>6411002703</t>
  </si>
  <si>
    <t>Chi phí lương ngoài giờ, hệ số 1 - Gián tiếp</t>
  </si>
  <si>
    <t>6411002802</t>
  </si>
  <si>
    <t>6411002806</t>
  </si>
  <si>
    <t>6411002603</t>
  </si>
  <si>
    <t>6411002801</t>
  </si>
  <si>
    <t>6411002901</t>
  </si>
  <si>
    <t>Phụ cấp</t>
  </si>
  <si>
    <t>6411003202</t>
  </si>
  <si>
    <t>MKT_Bán Hàng, Kho Vận</t>
  </si>
  <si>
    <t>6411005704</t>
  </si>
  <si>
    <t>6411003001</t>
  </si>
  <si>
    <t>6411007202</t>
  </si>
  <si>
    <t>Biến Phí Bán Hàng</t>
  </si>
  <si>
    <t>Biến phí bán hàng</t>
  </si>
  <si>
    <t>16-BIENPHI_04</t>
  </si>
  <si>
    <t>Thuê Xe</t>
  </si>
  <si>
    <t>6417003601</t>
  </si>
  <si>
    <t>Thuê xe vận chuyển Đội xe</t>
  </si>
  <si>
    <t>CP_0036.01</t>
  </si>
  <si>
    <t>Thuê Xe Vận Chuyển Đội Xe</t>
  </si>
  <si>
    <t>CP_0036.02</t>
  </si>
  <si>
    <t>Thuê Xe Giao Hàng</t>
  </si>
  <si>
    <t>15-BIENPHI_03</t>
  </si>
  <si>
    <t>Chi Phí Xuất Khẩu</t>
  </si>
  <si>
    <t>6417005301</t>
  </si>
  <si>
    <t>Chi phí xuất khẩu</t>
  </si>
  <si>
    <t>Export Freight</t>
  </si>
  <si>
    <t>CP_0053.01</t>
  </si>
  <si>
    <t>6418005301</t>
  </si>
  <si>
    <t>18-BIENPHI_06</t>
  </si>
  <si>
    <t>Hoa Hồng, Chiết Khấu</t>
  </si>
  <si>
    <t>6418003901</t>
  </si>
  <si>
    <t>Chi phí hoa hồng</t>
  </si>
  <si>
    <t>Commission expenses</t>
  </si>
  <si>
    <t>CP_0039.01</t>
  </si>
  <si>
    <t>Chi Phí Hoa Hồng</t>
  </si>
  <si>
    <t>6418003902</t>
  </si>
  <si>
    <t>Chi phí chiết khấu bán hàng, thanh toán</t>
  </si>
  <si>
    <t>Sales Promotion Expenses</t>
  </si>
  <si>
    <t>CP_0039.02</t>
  </si>
  <si>
    <t>Chi Phí Chiết Khấu Bán Hàng, Thanh Toán</t>
  </si>
  <si>
    <t>6417003903</t>
  </si>
  <si>
    <t>Chi phí hỗ trợ bán hàng siêu thị</t>
  </si>
  <si>
    <t>CP_0039.03</t>
  </si>
  <si>
    <t>Chi Phí Hỗ Trợ Bán Hàng Siêu Thị</t>
  </si>
  <si>
    <t>6418003903</t>
  </si>
  <si>
    <t>6418003904</t>
  </si>
  <si>
    <t>Chi phí hỗ trợ các đơn vị khác</t>
  </si>
  <si>
    <t>CP_0039.04</t>
  </si>
  <si>
    <t>Chi Phí Hỗ Trợ Các Đơn Vị Khác</t>
  </si>
  <si>
    <t>6413004102</t>
  </si>
  <si>
    <t>Chi phí khuyến mãi cho người tiêu dùng</t>
  </si>
  <si>
    <t>CP_0041.02</t>
  </si>
  <si>
    <t>Chi Phí Khuyến Mãi Cho Người Tiêu Dùng</t>
  </si>
  <si>
    <t>6418004102</t>
  </si>
  <si>
    <t>17-BIENPHI_05</t>
  </si>
  <si>
    <t>Chi Phí Xăng Dầu Xe Giao Hàng</t>
  </si>
  <si>
    <t>6412003501</t>
  </si>
  <si>
    <t>Chi phí xăng dầu xe giao hàng</t>
  </si>
  <si>
    <t>CP_0035.01</t>
  </si>
  <si>
    <t>19-BIENPHI_07</t>
  </si>
  <si>
    <t>Chi Phí Giao Hàng Tỉnh</t>
  </si>
  <si>
    <t>6418005705</t>
  </si>
  <si>
    <t>Chi phí giao hàng tỉnh</t>
  </si>
  <si>
    <t>CP_0057.05</t>
  </si>
  <si>
    <t>20-BIENPHI_08</t>
  </si>
  <si>
    <t>Chi Phí Vật Liệu Bán Hàng</t>
  </si>
  <si>
    <t>6412000802</t>
  </si>
  <si>
    <t>Chi phí bao tải (bao dệt) - Kho TP</t>
  </si>
  <si>
    <t>CP_0008.02</t>
  </si>
  <si>
    <t>Chi Phí Bao Tải (Bao Dệt) - Kho Tp</t>
  </si>
  <si>
    <t>6412007101</t>
  </si>
  <si>
    <t>Chi phí vật liệu bán hàng</t>
  </si>
  <si>
    <t>CP_0071.01</t>
  </si>
  <si>
    <t>6417007101</t>
  </si>
  <si>
    <t>6418007101</t>
  </si>
  <si>
    <t>Chi Phí Hoạt Động Bán Hàng</t>
  </si>
  <si>
    <t>Chi phí hoạt động bán hàng</t>
  </si>
  <si>
    <t>6418002805</t>
  </si>
  <si>
    <t>6417005001</t>
  </si>
  <si>
    <t>6415006501</t>
  </si>
  <si>
    <t>6417006501</t>
  </si>
  <si>
    <t>33-DINHPHI_12</t>
  </si>
  <si>
    <t>Phí Ngân Hàng, Thu Tiền</t>
  </si>
  <si>
    <t>6417004801</t>
  </si>
  <si>
    <t>Chi phí thu tiền</t>
  </si>
  <si>
    <t>CP_0048.01</t>
  </si>
  <si>
    <t>Chi Phí Thu Tiền</t>
  </si>
  <si>
    <t>6417005501</t>
  </si>
  <si>
    <t>CP_0055.01</t>
  </si>
  <si>
    <t>Chi Phí Ngân Hàng</t>
  </si>
  <si>
    <t>Dịch Vụ Tư Vấn</t>
  </si>
  <si>
    <t>6417004804</t>
  </si>
  <si>
    <t>CP_0048.04</t>
  </si>
  <si>
    <t>Chi Phí Bưu Phẩm</t>
  </si>
  <si>
    <t>6417005801</t>
  </si>
  <si>
    <t>6417005803</t>
  </si>
  <si>
    <t>CP_0058.03</t>
  </si>
  <si>
    <t>Chi Phí Trang Trí Văn Phòng</t>
  </si>
  <si>
    <t>39-DINHPHI_18</t>
  </si>
  <si>
    <t>Chi Phí Quảng Cáo</t>
  </si>
  <si>
    <t>6417004101</t>
  </si>
  <si>
    <t>Chi phí bảng hiệu</t>
  </si>
  <si>
    <t>CP_0041.01</t>
  </si>
  <si>
    <t>Chi Phí Bảng Hiệu</t>
  </si>
  <si>
    <t>6417004103</t>
  </si>
  <si>
    <t>Chi phí quảng cáo trên xe</t>
  </si>
  <si>
    <t>CP_0041.03</t>
  </si>
  <si>
    <t>Chi Phí Quảng Cáo Trên Xe</t>
  </si>
  <si>
    <t>6412004104</t>
  </si>
  <si>
    <t>CP_0041.04</t>
  </si>
  <si>
    <t>Chi Phí Ấn Phẩm: Catalogue, Tờ Rơi</t>
  </si>
  <si>
    <t>6417004104</t>
  </si>
  <si>
    <t>6417004105</t>
  </si>
  <si>
    <t>Chi phí quảng cáo trên phương tiện đại chúng</t>
  </si>
  <si>
    <t>CP_0041.05</t>
  </si>
  <si>
    <t>Chi Phí Quảng Cáo Trên Phương Tiện Đại Chúng</t>
  </si>
  <si>
    <t>6417004106</t>
  </si>
  <si>
    <t>Chi phí các hoạt động PR, sự kiện</t>
  </si>
  <si>
    <t>Public Relations Expenses</t>
  </si>
  <si>
    <t>CP_0041.06</t>
  </si>
  <si>
    <t>Chi Phí Các Hoạt Động PR, Sự Kiện</t>
  </si>
  <si>
    <t>6417004109</t>
  </si>
  <si>
    <t>Chi phí trưng bày</t>
  </si>
  <si>
    <t>CP_0041.09</t>
  </si>
  <si>
    <t>Chi Phí Trưng Bày</t>
  </si>
  <si>
    <t>6413002202</t>
  </si>
  <si>
    <t>Chi phí sửa chữa khuôn, bảo trì khuôn</t>
  </si>
  <si>
    <t>6417002202</t>
  </si>
  <si>
    <t>6413001908</t>
  </si>
  <si>
    <t>6413002402</t>
  </si>
  <si>
    <t>6418002402</t>
  </si>
  <si>
    <t>6417005602</t>
  </si>
  <si>
    <t>6413002201</t>
  </si>
  <si>
    <t>6417002201</t>
  </si>
  <si>
    <t>6413002204</t>
  </si>
  <si>
    <t>Sửa chữa, bảo trì phương tiện vận tải - Thuê ngoài</t>
  </si>
  <si>
    <t>6417002204</t>
  </si>
  <si>
    <t>6417002205</t>
  </si>
  <si>
    <t>Sửa chữa phương tiện vận tải thuê ngoài - Điện</t>
  </si>
  <si>
    <t>CP_0022.05</t>
  </si>
  <si>
    <t>Sửa Chữa, Bảo Trì Phương Tiện Vận Tải - Điện</t>
  </si>
  <si>
    <t>6413002206</t>
  </si>
  <si>
    <t>Sửa chữa phương tiện vận tải thuê ngoài - Vá vỏ xe</t>
  </si>
  <si>
    <t>CP_0022.06</t>
  </si>
  <si>
    <t>Sửa Chữa, Bảo Trì Phương Tiện Vận Tải - Vá Vỏ Xe</t>
  </si>
  <si>
    <t>6417002206</t>
  </si>
  <si>
    <t>6413002207</t>
  </si>
  <si>
    <t>Sửa chữa, bảo trì phương tiện vận tải - Tự làm</t>
  </si>
  <si>
    <t>CP_0022.07</t>
  </si>
  <si>
    <t>Sửa Chữa, Bảo Trì Phương Tiện Vận Tải - Tự Làm</t>
  </si>
  <si>
    <t>6418002208</t>
  </si>
  <si>
    <t>Sửa chữa, bảo trì phương tiện vận tải - Khác</t>
  </si>
  <si>
    <t>CP_0022.08</t>
  </si>
  <si>
    <t>Sửa Chữa, Bảo Trì Phương Tiện Vận Tải - Khác</t>
  </si>
  <si>
    <t>28-DINHPHI_07</t>
  </si>
  <si>
    <t>Ủng hộ, tài trợ</t>
  </si>
  <si>
    <t>6418004701</t>
  </si>
  <si>
    <t>CP_0047.01</t>
  </si>
  <si>
    <t>Chi Phí Ủng Hộ, Hỗ Trợ, Tài Trợ</t>
  </si>
  <si>
    <t>6417004702</t>
  </si>
  <si>
    <t>CP_0047.02</t>
  </si>
  <si>
    <t>Tài Trợ Thương Hiệu Duy Tân</t>
  </si>
  <si>
    <t>6417005701</t>
  </si>
  <si>
    <t>6417005702</t>
  </si>
  <si>
    <t>6418005703</t>
  </si>
  <si>
    <t>6417005601</t>
  </si>
  <si>
    <t>6418005601</t>
  </si>
  <si>
    <t>Nghỉ Mát, Phúc Lợi</t>
  </si>
  <si>
    <t>6418004302</t>
  </si>
  <si>
    <t>CP_0043.02</t>
  </si>
  <si>
    <t>Chi Phí Hiếu Hỷ, Phúc Lợi Khác NV</t>
  </si>
  <si>
    <t>6417004901</t>
  </si>
  <si>
    <t>6417004902</t>
  </si>
  <si>
    <t>6417004903</t>
  </si>
  <si>
    <t>6417004904</t>
  </si>
  <si>
    <t>47-DINHPHI_26</t>
  </si>
  <si>
    <t>Hội Viên, Hội Thảo, Hội Chợ</t>
  </si>
  <si>
    <t>6413004501</t>
  </si>
  <si>
    <t>Chi phí hội chợ trong nước</t>
  </si>
  <si>
    <t>CP_0045.01</t>
  </si>
  <si>
    <t>Chi Phí Hội Chợ Trong Nước</t>
  </si>
  <si>
    <t>6417004501</t>
  </si>
  <si>
    <t>6418004501</t>
  </si>
  <si>
    <t>6413004502</t>
  </si>
  <si>
    <t>Chi phí tham gia hội chợ nước ngoài</t>
  </si>
  <si>
    <t>CP_0045.02</t>
  </si>
  <si>
    <t>Chi Phí Tham Gia Hội Chợ Nước Ngoài</t>
  </si>
  <si>
    <t>6417004502</t>
  </si>
  <si>
    <t>6418004502</t>
  </si>
  <si>
    <t>6413005101</t>
  </si>
  <si>
    <t>6418005101</t>
  </si>
  <si>
    <t>6417005102</t>
  </si>
  <si>
    <t>6417003301</t>
  </si>
  <si>
    <t>CP_0033.01</t>
  </si>
  <si>
    <t>Chi Phí Tuyển Dụng</t>
  </si>
  <si>
    <t>6417003302</t>
  </si>
  <si>
    <t>6417002001</t>
  </si>
  <si>
    <t>6417004107</t>
  </si>
  <si>
    <t>Chi phí nghiên cứu thị trường</t>
  </si>
  <si>
    <t>CP_0041.07</t>
  </si>
  <si>
    <t>Chi Phí Nghiên Cứu Thị Trường</t>
  </si>
  <si>
    <t>6418004108</t>
  </si>
  <si>
    <t>CP_0041.08</t>
  </si>
  <si>
    <t>Chi Phí Phát Triển Sản Phẩm, Thị Trường</t>
  </si>
  <si>
    <t>6418004802</t>
  </si>
  <si>
    <t>6412004803</t>
  </si>
  <si>
    <t>6413004803</t>
  </si>
  <si>
    <t>6418004803</t>
  </si>
  <si>
    <t>6412004805</t>
  </si>
  <si>
    <t>6413004805</t>
  </si>
  <si>
    <t>6418004805</t>
  </si>
  <si>
    <t>21-BIENPHI_09</t>
  </si>
  <si>
    <t>6417003801</t>
  </si>
  <si>
    <t>CP_0038.01</t>
  </si>
  <si>
    <t>Phí Cầu Đường Xe</t>
  </si>
  <si>
    <t>6417003802</t>
  </si>
  <si>
    <t>CP_0038.02</t>
  </si>
  <si>
    <t>Phí Đăng Kiểm, Kiểm Định Xe</t>
  </si>
  <si>
    <t>6417003701</t>
  </si>
  <si>
    <t>Chi phí bến bãi, bốc xếp xe giao hàng</t>
  </si>
  <si>
    <t>CP_0037.01</t>
  </si>
  <si>
    <t>Chi Phí Bến Bãi, Bốc Xếp Xe Giao Hàng</t>
  </si>
  <si>
    <t>6418003701</t>
  </si>
  <si>
    <t>6417003702</t>
  </si>
  <si>
    <t>6417003703</t>
  </si>
  <si>
    <t>CP_0037.03</t>
  </si>
  <si>
    <t>Chi Phí Gởi Xe Du Lịch, Xe Gắn Máy</t>
  </si>
  <si>
    <t>6413003002</t>
  </si>
  <si>
    <t>6412003502</t>
  </si>
  <si>
    <t>30-DINHPHI_09</t>
  </si>
  <si>
    <t>Thuê xe ngoài (taxi, xe du lịch)</t>
  </si>
  <si>
    <t>6417003604</t>
  </si>
  <si>
    <t>CP_0036.04</t>
  </si>
  <si>
    <t>Thuê Xe Ngoài (Taxi, Du Lịch)</t>
  </si>
  <si>
    <t>6417002804</t>
  </si>
  <si>
    <t>6418004202</t>
  </si>
  <si>
    <t>6417001802</t>
  </si>
  <si>
    <t>6418007201</t>
  </si>
  <si>
    <t>Khấu Hao Bán Hàng, Vận Chuyển</t>
  </si>
  <si>
    <t>Khấu hao bán hàng, vận chuyển</t>
  </si>
  <si>
    <t>6414001901</t>
  </si>
  <si>
    <t>6414001903</t>
  </si>
  <si>
    <t>6414001904</t>
  </si>
  <si>
    <t>6414001905</t>
  </si>
  <si>
    <t>6414001907</t>
  </si>
  <si>
    <t>6414001909</t>
  </si>
  <si>
    <t>6414001910</t>
  </si>
  <si>
    <t>Depreciation-Right of use-Land</t>
  </si>
  <si>
    <t>6414001913</t>
  </si>
  <si>
    <t>CP_0019.13</t>
  </si>
  <si>
    <t>Khấu Hao Nhãn Hiệu Hàng Hóa</t>
  </si>
  <si>
    <t>6414001915</t>
  </si>
  <si>
    <t>642</t>
  </si>
  <si>
    <t>Lương Khối Quản Lý</t>
  </si>
  <si>
    <t>Lương khối quản lý</t>
  </si>
  <si>
    <t>6421002604</t>
  </si>
  <si>
    <t>6421002605</t>
  </si>
  <si>
    <t>6421003401</t>
  </si>
  <si>
    <t>6421002703</t>
  </si>
  <si>
    <t>6421002802</t>
  </si>
  <si>
    <t>6421002806</t>
  </si>
  <si>
    <t>6421002603</t>
  </si>
  <si>
    <t>6421002801</t>
  </si>
  <si>
    <t>6421002901</t>
  </si>
  <si>
    <t>6421003202</t>
  </si>
  <si>
    <t>ADM_Khối Quản Lý</t>
  </si>
  <si>
    <t>6421005704</t>
  </si>
  <si>
    <t>6421003001</t>
  </si>
  <si>
    <t>6421007202</t>
  </si>
  <si>
    <t>Chi Phí Hoạt Động Quản Lý</t>
  </si>
  <si>
    <t>Chi phí hoạt động quản lý</t>
  </si>
  <si>
    <t>6428002805</t>
  </si>
  <si>
    <t>6422002101</t>
  </si>
  <si>
    <t>6427005001</t>
  </si>
  <si>
    <t>6423006501</t>
  </si>
  <si>
    <t>6427006501</t>
  </si>
  <si>
    <t>6427005501</t>
  </si>
  <si>
    <t>6427004804</t>
  </si>
  <si>
    <t>6427005801</t>
  </si>
  <si>
    <t>6427005802</t>
  </si>
  <si>
    <t>CP_0058.02</t>
  </si>
  <si>
    <t>Chi Phí Kiểm Toán</t>
  </si>
  <si>
    <t>6427005803</t>
  </si>
  <si>
    <t>6427004104</t>
  </si>
  <si>
    <t>6427004106</t>
  </si>
  <si>
    <t>6427004109</t>
  </si>
  <si>
    <t>6427004105</t>
  </si>
  <si>
    <t>CP QC P.tiện đ.chúng</t>
  </si>
  <si>
    <t>6423001908</t>
  </si>
  <si>
    <t>6423002401</t>
  </si>
  <si>
    <t>Chi phí công cụ dụng cụ phục vụ HĐ</t>
  </si>
  <si>
    <t>6423002402</t>
  </si>
  <si>
    <t>6428002402</t>
  </si>
  <si>
    <t>42-DINHPHI_21</t>
  </si>
  <si>
    <t>6427004603</t>
  </si>
  <si>
    <t>CP_0046.03</t>
  </si>
  <si>
    <t>Chi Phí Hội Nghị Khách Hàng</t>
  </si>
  <si>
    <t>6428004603</t>
  </si>
  <si>
    <t>6427005602</t>
  </si>
  <si>
    <t>6423002201</t>
  </si>
  <si>
    <t>6427002201</t>
  </si>
  <si>
    <t>6423002204</t>
  </si>
  <si>
    <t>6427002204</t>
  </si>
  <si>
    <t>6427002205</t>
  </si>
  <si>
    <t>6423002206</t>
  </si>
  <si>
    <t>6427002206</t>
  </si>
  <si>
    <t>6423002207</t>
  </si>
  <si>
    <t>6428002208</t>
  </si>
  <si>
    <t>Ủng Hộ, Tài Trợ</t>
  </si>
  <si>
    <t>6428004701</t>
  </si>
  <si>
    <t>6427004702</t>
  </si>
  <si>
    <t>6427005701</t>
  </si>
  <si>
    <t>6427005702</t>
  </si>
  <si>
    <t>6428005703</t>
  </si>
  <si>
    <t>6427005601</t>
  </si>
  <si>
    <t>6428005601</t>
  </si>
  <si>
    <t>6428005603</t>
  </si>
  <si>
    <t>Chi phí thẻ tín dụng Ban TGĐ</t>
  </si>
  <si>
    <t>CP_0056.03</t>
  </si>
  <si>
    <t>Chi Phí Thẻ Tín Dụng Ban TGĐ</t>
  </si>
  <si>
    <t>6427003101</t>
  </si>
  <si>
    <t>6427004301</t>
  </si>
  <si>
    <t>CP_0043.01</t>
  </si>
  <si>
    <t>Chi Phí Nghỉ Mát, Du Lịch</t>
  </si>
  <si>
    <t>6428004302</t>
  </si>
  <si>
    <t>6427004901</t>
  </si>
  <si>
    <t>6427004902</t>
  </si>
  <si>
    <t>6427004903</t>
  </si>
  <si>
    <t>6427004904</t>
  </si>
  <si>
    <t>6427004503</t>
  </si>
  <si>
    <t>Chi phí tham quan hội chợ nước ngoài</t>
  </si>
  <si>
    <t>CP_0045.03</t>
  </si>
  <si>
    <t>Chi Phí Tham Quan Hội Chợ Nước Ngoài</t>
  </si>
  <si>
    <t>6428004503</t>
  </si>
  <si>
    <t>6427004601</t>
  </si>
  <si>
    <t>CP_0046.01</t>
  </si>
  <si>
    <t>Chi Phí Hội Nghị, Hội Thảo, Hội Họp</t>
  </si>
  <si>
    <t>6428004601</t>
  </si>
  <si>
    <t>6427004602</t>
  </si>
  <si>
    <t>Chi phí hội viên tham gia hiệp hội</t>
  </si>
  <si>
    <t>CP_0046.02</t>
  </si>
  <si>
    <t>Chi Phí Hội Viên Tham Gia Hiệp Hội</t>
  </si>
  <si>
    <t>52-DINHPHI_31</t>
  </si>
  <si>
    <t>Bảo Hiểm Tài Sản</t>
  </si>
  <si>
    <t>6427002301</t>
  </si>
  <si>
    <t>CP_0023.01</t>
  </si>
  <si>
    <t>Chi Phí Bảo Hiểm Tài Sản</t>
  </si>
  <si>
    <t>6422000100</t>
  </si>
  <si>
    <t>Chi phí vật liệu quản lý</t>
  </si>
  <si>
    <t>6423005101</t>
  </si>
  <si>
    <t>6428005101</t>
  </si>
  <si>
    <t>6427005102</t>
  </si>
  <si>
    <t>6427003301</t>
  </si>
  <si>
    <t>6427003302</t>
  </si>
  <si>
    <t>6427002001</t>
  </si>
  <si>
    <t>6427004107</t>
  </si>
  <si>
    <t>6428004108</t>
  </si>
  <si>
    <t>6428004110</t>
  </si>
  <si>
    <t>Chi phí dùng thử sản phẩm</t>
  </si>
  <si>
    <t>CP_0041.10</t>
  </si>
  <si>
    <t>Chi Phí Dùng Thử Sản Phẩm</t>
  </si>
  <si>
    <t>6428004802</t>
  </si>
  <si>
    <t>6422004803</t>
  </si>
  <si>
    <t>6423004803</t>
  </si>
  <si>
    <t>6428004803</t>
  </si>
  <si>
    <t>6422004805</t>
  </si>
  <si>
    <t>6423004805</t>
  </si>
  <si>
    <t>6428004805</t>
  </si>
  <si>
    <t>6427003801</t>
  </si>
  <si>
    <t>6427003802</t>
  </si>
  <si>
    <t>6427003702</t>
  </si>
  <si>
    <t>6427003703</t>
  </si>
  <si>
    <t>6423003002</t>
  </si>
  <si>
    <t>6422003502</t>
  </si>
  <si>
    <t>6427003604</t>
  </si>
  <si>
    <t>6428002803</t>
  </si>
  <si>
    <t>CP_0028.03</t>
  </si>
  <si>
    <t>Tiền Cà Phê, Bánh Phòng Họp</t>
  </si>
  <si>
    <t>6427002804</t>
  </si>
  <si>
    <t>38-DINHPHI_17</t>
  </si>
  <si>
    <t>Đăng Ký, Kiểm Định</t>
  </si>
  <si>
    <t>6427005401</t>
  </si>
  <si>
    <t>Chi phí đăng ký mẫu mã, kiểu dáng</t>
  </si>
  <si>
    <t>CP_0054.01</t>
  </si>
  <si>
    <t>Chi Phí Đăng Ký Mẫu Mã, Kiểu Dáng</t>
  </si>
  <si>
    <t>6427005402</t>
  </si>
  <si>
    <t>6428004202</t>
  </si>
  <si>
    <t>6426007001</t>
  </si>
  <si>
    <t>CP_0070.01</t>
  </si>
  <si>
    <t>Dự Phòng Nợ Khó Đòi</t>
  </si>
  <si>
    <t>6428007001</t>
  </si>
  <si>
    <t>6427001802</t>
  </si>
  <si>
    <t>6425001803</t>
  </si>
  <si>
    <t>C.Phí nước sinh hoạt</t>
  </si>
  <si>
    <t>6425006101</t>
  </si>
  <si>
    <t>CP_0061.01</t>
  </si>
  <si>
    <t>Chi Phí Công Chứng, Sao Y, Thuế Khác</t>
  </si>
  <si>
    <t>6427006101</t>
  </si>
  <si>
    <t>6428007201</t>
  </si>
  <si>
    <t>Khấu Hao Quản Lý</t>
  </si>
  <si>
    <t>6424001901</t>
  </si>
  <si>
    <t>6424001903</t>
  </si>
  <si>
    <t>6424001904</t>
  </si>
  <si>
    <t>6424001905</t>
  </si>
  <si>
    <t>6424001906</t>
  </si>
  <si>
    <t>6424001907</t>
  </si>
  <si>
    <t>6424001909</t>
  </si>
  <si>
    <t>6424001910</t>
  </si>
  <si>
    <t>6424001911</t>
  </si>
  <si>
    <t>CP_0019.11</t>
  </si>
  <si>
    <t>Khấu Hao Quyền Phát Hành</t>
  </si>
  <si>
    <t>6424001912</t>
  </si>
  <si>
    <t>CP_0019.12</t>
  </si>
  <si>
    <t>Khấu Hao Bản Quyền, Sáng Chế</t>
  </si>
  <si>
    <t>6424001913</t>
  </si>
  <si>
    <t>6424001914</t>
  </si>
  <si>
    <t>CP_0019.14</t>
  </si>
  <si>
    <t>Khấu Hao Giấy Phép Và Giấy Phép Nhượng Quyền</t>
  </si>
  <si>
    <t>6424001915</t>
  </si>
  <si>
    <t>6424001916</t>
  </si>
  <si>
    <t>CP_0019.16</t>
  </si>
  <si>
    <t>Bất Động Sản Đầu Tư</t>
  </si>
  <si>
    <t>Tổng Chi Phí</t>
  </si>
  <si>
    <t>Nhân Sự Trung Bình</t>
  </si>
  <si>
    <t>I - CHI PHÍ SẢN XUẤT PET</t>
  </si>
  <si>
    <t>Xử lý nhãn chai PET</t>
  </si>
  <si>
    <t>2.1 Thành phẩm chai PET đưa vào băm vảy PET</t>
  </si>
  <si>
    <t>2.2 Thành phẩm vảy PET bán về DTR</t>
  </si>
  <si>
    <t>1.5 Thành phẩm chai PET bán về DTR</t>
  </si>
  <si>
    <t>1.4 Thành phẩm sau khi phân loại chai PET</t>
  </si>
  <si>
    <t>3.1 Thành phẩm vảy HD</t>
  </si>
  <si>
    <t>III CHI PHÍ QUẢN LÝ</t>
  </si>
  <si>
    <t>Tổng CP_Sản xuất</t>
  </si>
  <si>
    <t>Tổng CP_Bán hàng</t>
  </si>
  <si>
    <t>Tổng CP_Quản lý</t>
  </si>
  <si>
    <t>I+II</t>
  </si>
  <si>
    <t>IV=I+II+III</t>
  </si>
  <si>
    <t>ĐVT: Đồng/Kg</t>
  </si>
  <si>
    <t>I - CHI PHÍ BÁN HÀNG PET</t>
  </si>
  <si>
    <t>III - DOANH THU VẢY HD</t>
  </si>
  <si>
    <t>II - DOANH THU VẢY PET</t>
  </si>
  <si>
    <t>I - DOANH THU CHAI PET</t>
  </si>
  <si>
    <t>I - TỶ LỆ HAO HỤT CHAI PET</t>
  </si>
  <si>
    <t>II - TỶ LỆ HAO HỤT VẢY PET</t>
  </si>
  <si>
    <t>III - TỶ LỆ THÀNH PHẨM SAU KHI PHÂN LOẠI CHAI PET</t>
  </si>
  <si>
    <r>
      <t xml:space="preserve">1. Sản xuất từ chai PET </t>
    </r>
    <r>
      <rPr>
        <b/>
        <sz val="10"/>
        <color rgb="FF0000FF"/>
        <rFont val="Arial"/>
        <family val="2"/>
      </rPr>
      <t>B0 - Xá tròn</t>
    </r>
  </si>
  <si>
    <r>
      <t xml:space="preserve">2. Sản xuất từ chai PET </t>
    </r>
    <r>
      <rPr>
        <b/>
        <sz val="10"/>
        <color rgb="FF0000FF"/>
        <rFont val="Arial"/>
        <family val="2"/>
      </rPr>
      <t>B0 - Ép kiện</t>
    </r>
  </si>
  <si>
    <r>
      <t xml:space="preserve">3. Sản xuất từ chai PET </t>
    </r>
    <r>
      <rPr>
        <b/>
        <sz val="10"/>
        <color rgb="FF0000FF"/>
        <rFont val="Arial"/>
        <family val="2"/>
      </rPr>
      <t>B1.4 (tuyển xô)</t>
    </r>
  </si>
  <si>
    <t>IV - TỶ LỆ CHAI PET CHUYỂN VÀO BĂM VẢY PET</t>
  </si>
  <si>
    <t>V - TỶ LỆ HAO HỤT KHI BĂM VẢY PET</t>
  </si>
  <si>
    <t>I - THÀNH PHẨM SAU PHÂN LOẠI CHAI PET</t>
  </si>
  <si>
    <t>1.1 Sản xuất từ chai PET B0 - Xá tròn</t>
  </si>
  <si>
    <t>1.2 Sản xuất từ chai PET B0 - Ép kiện</t>
  </si>
  <si>
    <t>1.3 Sản xuất từ chai PET B1.4 (tuyển xô)</t>
  </si>
  <si>
    <t>II - THÀNH PHẨM SAU KHI BĂM VẢY PET</t>
  </si>
  <si>
    <t>III - THÀNH PHẨM SAU KHI PHÂN LOẠI VẢY HD</t>
  </si>
  <si>
    <t>IV - HAO HỤT SAU PHÂN LOẠI - BĂM VẢY PET</t>
  </si>
  <si>
    <t>4.1 Hao hụt từ sản xuất chai PET B0 - Xá tròn</t>
  </si>
  <si>
    <t>4.2 Hao hụt từ sản xuất chai PET B0 - Ép kiện</t>
  </si>
  <si>
    <t>4.3 Hao hụt từ Sản xuất từ chai PET B1.4 (tuyển xô)</t>
  </si>
  <si>
    <t>4.4 Hao hụt từ sản xuất Vảy PET</t>
  </si>
  <si>
    <t>4.5 Tổng hao hụt</t>
  </si>
  <si>
    <t>Thuê xe vận chuyển bán vảy HD</t>
  </si>
  <si>
    <t>Thuê xe vận chuyển bán Vảy HD</t>
  </si>
  <si>
    <t>Thuê xe vận chuyển bán Vảy PET</t>
  </si>
  <si>
    <t>Thuê xe vận chuyển bán Chai PET</t>
  </si>
  <si>
    <t>PHÂN TÍCH CHI PHÍ PHỤC VỤ SXKD / THÀNH PHẨM SẢN XUẤT</t>
  </si>
  <si>
    <t>Nhóm tài khoản</t>
  </si>
  <si>
    <t>Tên tài sản</t>
  </si>
  <si>
    <t>I - TÀI SẢN CỐ ĐỊNH TỪ NĂM TRƯỚC CHUYỂN SANG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</si>
  <si>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</si>
  <si>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</si>
  <si>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</si>
  <si>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</si>
  <si>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</si>
  <si>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</si>
  <si>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</si>
  <si>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</si>
  <si>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</si>
  <si>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1.19</t>
  </si>
  <si>
    <t>1.20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</si>
  <si>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</si>
  <si>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</si>
  <si>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</si>
  <si>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</si>
  <si>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</si>
  <si>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</si>
  <si>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</si>
  <si>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</si>
  <si>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</si>
  <si>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Asset Type</t>
  </si>
  <si>
    <t>Purpose</t>
  </si>
  <si>
    <t>XK/NĐ</t>
  </si>
  <si>
    <t>Khả năng đầu tư</t>
  </si>
  <si>
    <t>TSCĐHH/TSCĐVH</t>
  </si>
  <si>
    <t>Nhóm tài sản-Tài khoản</t>
  </si>
  <si>
    <t>Nhóm tài sản</t>
  </si>
  <si>
    <t>Working condition</t>
  </si>
  <si>
    <t>Nhà cửa, vật kiến trúc</t>
  </si>
  <si>
    <t>Add</t>
  </si>
  <si>
    <t>Mới</t>
  </si>
  <si>
    <t>Xuất khẩu</t>
  </si>
  <si>
    <t>Tài sản cố định hữu hình</t>
  </si>
  <si>
    <t>Nhà cửa, vật kiến trúc - SX 627</t>
  </si>
  <si>
    <t xml:space="preserve">Nhà cửa, vật kiến trúc </t>
  </si>
  <si>
    <t>Quality improvement</t>
  </si>
  <si>
    <t>Dụng cụ quản lý</t>
  </si>
  <si>
    <t>Replace</t>
  </si>
  <si>
    <t>Thay thế</t>
  </si>
  <si>
    <t>Nội địa</t>
  </si>
  <si>
    <t>Nhà cửa, vật kiến trúc - BH 641</t>
  </si>
  <si>
    <t>Main machine and Anciliary Equipment</t>
  </si>
  <si>
    <t>Máy móc, thiết bị</t>
  </si>
  <si>
    <t>Overhaul</t>
  </si>
  <si>
    <t>Đại tu</t>
  </si>
  <si>
    <t>Nhà cửa, vật kiến trúc - QL 642</t>
  </si>
  <si>
    <t>Maintenance equipment</t>
  </si>
  <si>
    <t>Phương tiện vận tải</t>
  </si>
  <si>
    <t>Máy móc, thiết bị phụ - SX 627</t>
  </si>
  <si>
    <t xml:space="preserve">Máy móc, thiết bị phụ </t>
  </si>
  <si>
    <t>Productivity improvement</t>
  </si>
  <si>
    <t>Phòng Kế hoạch</t>
  </si>
  <si>
    <t>Máy móc, thiết bị - SX 627</t>
  </si>
  <si>
    <t>Máy móc, thiết bị chính</t>
  </si>
  <si>
    <t>System IT</t>
  </si>
  <si>
    <t>Máy móc, thiết bị - BH 641</t>
  </si>
  <si>
    <t>Safety/Environment</t>
  </si>
  <si>
    <t>Máy móc, thiết bị - QL 642</t>
  </si>
  <si>
    <t>Cost Improvement</t>
  </si>
  <si>
    <t>Phương tiện vận tải , truyền dẫn - SX 627</t>
  </si>
  <si>
    <t xml:space="preserve">Phương tiện vận tải, truyền dẫn </t>
  </si>
  <si>
    <t>Others</t>
  </si>
  <si>
    <t>Phương tiện vận tải , truyền dẫn - BH 641</t>
  </si>
  <si>
    <t>Phương tiện vận tải , truyền dẫn - QL 642</t>
  </si>
  <si>
    <t>Thiết bị, dụng cụ quản lý - SX 627</t>
  </si>
  <si>
    <t xml:space="preserve">Thiết bị, dụng cụ quản lý </t>
  </si>
  <si>
    <t>Thiết bị, dụng cụ quản lý - BH 641</t>
  </si>
  <si>
    <t>Thiết bị, dụng cụ quản lý - QL 642</t>
  </si>
  <si>
    <t>Xưởng sản xuất PET</t>
  </si>
  <si>
    <t>Chuyền phân loại chai PET số 01</t>
  </si>
  <si>
    <t>TSCĐ khác - SX 627</t>
  </si>
  <si>
    <t xml:space="preserve">TSCĐ khác </t>
  </si>
  <si>
    <t>Chuyền phân loại chai PET số 02</t>
  </si>
  <si>
    <t>TSCĐ khác - BH 641</t>
  </si>
  <si>
    <t>Chuyền phân loại chai PET số 03</t>
  </si>
  <si>
    <t>TSCĐ khác - QL 642</t>
  </si>
  <si>
    <t>Chuyền phân loại chai PET số 04</t>
  </si>
  <si>
    <t>Tài sản cố định vô hình</t>
  </si>
  <si>
    <t>Quyền sử dụng đất - SX 627</t>
  </si>
  <si>
    <t xml:space="preserve">Quyền sử dụng đất </t>
  </si>
  <si>
    <t>Chuyền băm chai PET số 01</t>
  </si>
  <si>
    <t>Quyền sử dụng đất - BH 641</t>
  </si>
  <si>
    <t>Chuyền băm chai PET số 02</t>
  </si>
  <si>
    <t>Quyền sử dụng đất - QL 642</t>
  </si>
  <si>
    <t>Chuyền băm chai PET số 03</t>
  </si>
  <si>
    <t>Chuyền băm chai PET số 04</t>
  </si>
  <si>
    <t>Bản quyền, bằng sáng chế - QL 642</t>
  </si>
  <si>
    <t xml:space="preserve">Bản quyền, bằng sáng chế </t>
  </si>
  <si>
    <t>Chuyền rửa vảy PET số 01</t>
  </si>
  <si>
    <t>Chuyền rửa vảy PET số 02</t>
  </si>
  <si>
    <t>Chuyền rửa vảy PET số 03</t>
  </si>
  <si>
    <t>Phần mềm máy vi tính - SX 627</t>
  </si>
  <si>
    <t xml:space="preserve">Phần mềm máy vi tính </t>
  </si>
  <si>
    <t>Chuyền rửa vảy PET số 04</t>
  </si>
  <si>
    <t>Phần mềm máy vi tính - BH 641</t>
  </si>
  <si>
    <t>Xưởng sản xuất HDPE</t>
  </si>
  <si>
    <t>Phần mềm máy vi tính - QL 642</t>
  </si>
  <si>
    <t>Xưởng sản xuất PP</t>
  </si>
  <si>
    <t>Giấy phép và giấy phép nhượng quyền - QL 642</t>
  </si>
  <si>
    <t xml:space="preserve">Giấy phép và giấy phép nhượng quyền </t>
  </si>
  <si>
    <t>Kho thành phẩm</t>
  </si>
  <si>
    <t>TSCĐ vô hình khác - SX 627</t>
  </si>
  <si>
    <t xml:space="preserve">TSCĐ vô hình khác </t>
  </si>
  <si>
    <t>Kho nguyên vật liệu</t>
  </si>
  <si>
    <t>TSCĐ vô hình khác - BH 641</t>
  </si>
  <si>
    <t>TSCĐ vô hình khác - QL 642</t>
  </si>
  <si>
    <t>Xem MD</t>
  </si>
  <si>
    <t>Xem DATA Phan bo</t>
  </si>
  <si>
    <t>I - CHI PHÍ TỪ NĂM TRƯỚC CHUYỂN SANG</t>
  </si>
  <si>
    <t>II - CH PHÍ PHÁT SINH NĂM 2026</t>
  </si>
  <si>
    <t>NGÂN SÁCH CHI PHÍ PHÂN BỔ HÀNG THÁNG</t>
  </si>
  <si>
    <t>TỔNG CỘNG PHÂN BỔ CPTT_SX</t>
  </si>
  <si>
    <t>TỔNG CỘNG PHÂN BỔ CPTT_QL</t>
  </si>
  <si>
    <t>TỔNG CỘNG PHÂN BỔ CPTT</t>
  </si>
  <si>
    <t>TỔNG CỘNG KHẤU HAO TSCĐ</t>
  </si>
  <si>
    <t>Mã tài khoản_CDPS (3 Trạm)</t>
  </si>
  <si>
    <t>Tên tài khoản (3 Trạm)</t>
  </si>
  <si>
    <t>Dao tách nhãn chai PET, băm vảy PET, băm vảy HD</t>
  </si>
  <si>
    <t>Bộ</t>
  </si>
  <si>
    <t>Dao tách nhãn chai PET, băm vảy PET</t>
  </si>
  <si>
    <t>5.2</t>
  </si>
  <si>
    <t>5.3</t>
  </si>
  <si>
    <t>8.2</t>
  </si>
  <si>
    <t>8.3</t>
  </si>
  <si>
    <t>9.2</t>
  </si>
  <si>
    <t>9.3</t>
  </si>
  <si>
    <t>II - CHI PHÍ BÁN HÀNG HD</t>
  </si>
  <si>
    <t>Màu sheet</t>
  </si>
  <si>
    <t>Thông tin</t>
  </si>
  <si>
    <t>Kết quả kinh doanh tổng hợp</t>
  </si>
  <si>
    <t>Kết quả kinh doanh PET và HD</t>
  </si>
  <si>
    <t>Cập nhật TSCĐ - CPTT năm trước chuyển sang và Capex 2026</t>
  </si>
  <si>
    <t>Thông tin khác</t>
  </si>
  <si>
    <t>Thành phẩm (Vảy PET sau khi băm)</t>
  </si>
  <si>
    <t>Thành phẩm (Vảy sau khi phân loại)</t>
  </si>
  <si>
    <t>KẾ HOẠCH KINH DOANH 2026</t>
  </si>
  <si>
    <t>Lợi nhuận kế hoạch đến cuối năm 2026</t>
  </si>
  <si>
    <t xml:space="preserve">Sau khi đánh giá, xác lập các mục tiêu bên trên, tính toán lợi nhuận kế hoạch đến cuối năm 2026
</t>
  </si>
  <si>
    <t xml:space="preserve">Soát xét định biên và kế hoạch tuyển dụng, lập mục tiêu giảm định biên đến cuối 2026
</t>
  </si>
  <si>
    <t>Thời gian hoàn thành tính toán và xác lập mục tiêu 2026</t>
  </si>
  <si>
    <t>Hiện trạng / vướng mắt / giải pháp (tại thời điểm tháng 10/2025)</t>
  </si>
  <si>
    <t>Mục tiêu 2026 (rolling hàng tháng)</t>
  </si>
  <si>
    <t>Dự báo KQ 2026</t>
  </si>
  <si>
    <t>Thực hiện 2025</t>
  </si>
  <si>
    <t>KHNS 2026</t>
  </si>
  <si>
    <t>Tăng/giảm vs KHNS 2026</t>
  </si>
  <si>
    <t>Mục tiêu T1</t>
  </si>
  <si>
    <t>Mục tiêu T2</t>
  </si>
  <si>
    <t>Mục tiêu T3</t>
  </si>
  <si>
    <t>Áp dụng cơ cấu giá mới từ Tháng 9/2025</t>
  </si>
  <si>
    <t>1. Hòa vốn (Bao gồm khấu hao)</t>
  </si>
  <si>
    <t>2. Hòa vốn (Không bao gồm khấu hao)</t>
  </si>
  <si>
    <t>Phân bổ công cụ dụng cụ, trừ dao</t>
  </si>
  <si>
    <t>Nhóm chai PET</t>
  </si>
  <si>
    <t>Thành phần chai PET sau phân loại</t>
  </si>
  <si>
    <t>GAP (đảm bảo chi phí và lợi nhuận)</t>
  </si>
  <si>
    <t>Tỷ lệ</t>
  </si>
  <si>
    <t>Quy ra tiền</t>
  </si>
  <si>
    <t>Chai PET nhóm 1</t>
  </si>
  <si>
    <t>Chai PET nhóm 2</t>
  </si>
  <si>
    <t>B4 + B5</t>
  </si>
  <si>
    <t>Chai PET nhóm 3</t>
  </si>
  <si>
    <t>Chai PET nhóm 4</t>
  </si>
  <si>
    <t>Nắp HD ép, cổ chai, PP (Quai)</t>
  </si>
  <si>
    <t>B1.1 + B1.2 + B1.3 + B2.1 + B3</t>
  </si>
  <si>
    <t>B2.2 + B6.1 + B6.2</t>
  </si>
  <si>
    <t>Đơn giá bán theo công thức</t>
  </si>
  <si>
    <t>Đơn giá PET-B0</t>
  </si>
  <si>
    <t>Công đoạn 1: Cấp liệu</t>
  </si>
  <si>
    <t>Sản xuất chung</t>
  </si>
  <si>
    <t>Nhân viên lái xe nâng</t>
  </si>
  <si>
    <t>Nhân viên kéo bao, bì tạp</t>
  </si>
  <si>
    <t>Nhân viên ghi số liệu</t>
  </si>
  <si>
    <t>Nhân viên xử lý nắp, cổ chai,…</t>
  </si>
  <si>
    <t>SX chai PET - Chuyền phân loại</t>
  </si>
  <si>
    <t>Chi tiết phân bổ Công nhân trực tiếp SX</t>
  </si>
  <si>
    <t>Nhóm vảy PET</t>
  </si>
  <si>
    <t>Thành phẩm vảy PET sau khi băm</t>
  </si>
  <si>
    <t>Đơn giá chai PET sau khi phân loại</t>
  </si>
  <si>
    <t>Ban hành Sản lượng Trạm thu mua</t>
  </si>
  <si>
    <t>Ban hành đơn giá BÁN từng loại thành phẩm</t>
  </si>
  <si>
    <t>1. BGĐ DTR
2. Phòng cung ứng DTR</t>
  </si>
  <si>
    <t>1. BGĐ DTR
2. Phòng kỹ thuật DTR
3. Phòng mua hàng DTR</t>
  </si>
  <si>
    <t>Nội dung</t>
  </si>
  <si>
    <t>1. Phòng cung ứng DTR đề xuất KH năm 2026 (Dữ liệu theo từng tháng)
2. KTT các trạm cung cấp đơn giá bình quân thực tế mua theo từng tháng 
( Dữ liệu năm 2023-2024-2025)
3. Đơn giá BGĐ-DTR duyệt mua trong năm 2025 (Dữ liệu theo từng tháng)</t>
  </si>
  <si>
    <t>Thời gian cần dữ liệu</t>
  </si>
  <si>
    <t>Kế hoạch đầu tư CAPEX tại Trạm 
=&gt; Ảnh hưởng đến Sản phẩm và TCKT Trạm cung cấp đến DTR</t>
  </si>
  <si>
    <t>GĐĐH Trạm - DTR</t>
  </si>
  <si>
    <t>Ban hành đơn giá MUA từng loại NVL</t>
  </si>
  <si>
    <t>Ban hành Nhóm-Loại NVL Trạm thu mua</t>
  </si>
  <si>
    <t>Nguồn cung cấp 
dữ liệu</t>
  </si>
  <si>
    <t>Nguồn thông tin liên quan</t>
  </si>
  <si>
    <t>Nguồn yêu cầu: GĐTC-DTR</t>
  </si>
  <si>
    <t>…</t>
  </si>
  <si>
    <t>Ban hành Định mức về Công suất MMTB - Định mức về CP phục vụ sản xuất - Định biên Nhân sự</t>
  </si>
  <si>
    <t>Ban hành sản lượng - đơn giá - Cơ cấu về: NVL - Thành phẩm - Hao hụt - Bán hàng</t>
  </si>
  <si>
    <t>Nhóm Chi phí:CP Sản xuất - CP Bán hàng - CP Quản lý (Công thức từ: Định mức - Lương - PB_TSCD - PB_CPTT - nhóm NVL - Phát sinh trực tiếp)</t>
  </si>
  <si>
    <t>DUY TAN GROUP</t>
  </si>
  <si>
    <t>Deadline</t>
  </si>
  <si>
    <t>THÁNG 09</t>
  </si>
  <si>
    <t>THÁNG 10</t>
  </si>
  <si>
    <t>THÁNG 11</t>
  </si>
  <si>
    <t>No.</t>
  </si>
  <si>
    <t>Thời gian</t>
  </si>
  <si>
    <t>(Ngày)</t>
  </si>
  <si>
    <t>M</t>
  </si>
  <si>
    <t>T</t>
  </si>
  <si>
    <t>W</t>
  </si>
  <si>
    <t>TH</t>
  </si>
  <si>
    <t>F</t>
  </si>
  <si>
    <t>Sa</t>
  </si>
  <si>
    <t>Su</t>
  </si>
  <si>
    <t>GĐTC holding</t>
  </si>
  <si>
    <t>Kế toán quản trị</t>
  </si>
  <si>
    <t>KTT/GĐTC</t>
  </si>
  <si>
    <t>TGĐ</t>
  </si>
  <si>
    <t>Hợp nhất ngân sách cho toàn bộ DT Group</t>
  </si>
  <si>
    <t>KTQT holding</t>
  </si>
  <si>
    <t>Trình bày kết quả ngân sách hợp nhất cho toàn bộ DT Group</t>
  </si>
  <si>
    <t>Kế hoạch Doanh thu / Sản lượng</t>
  </si>
  <si>
    <t>Kế hoạch giá cả nguyên vật liệu</t>
  </si>
  <si>
    <t>Kế hoạch chi phí vận chuyển, cước xuất khẩu,...</t>
  </si>
  <si>
    <t>Kế hoạch sản xuất</t>
  </si>
  <si>
    <t>Kế hoạch biến phí sản xuất</t>
  </si>
  <si>
    <t>Kế hoạch nhân sự (số lượng nhân sự, quỹ lương, chi phí đào tạo,...)</t>
  </si>
  <si>
    <t>Ngân sách đầu tư</t>
  </si>
  <si>
    <t>Ngân sách chi phí sản xuất (không bao gồm lương)</t>
  </si>
  <si>
    <t>Ngân sách chi phí bán hàng &amp; chí phí quản lý (không bao gồm lương)</t>
  </si>
  <si>
    <t>Tổng hợp kết quả ngân sách mỗi công ty</t>
  </si>
  <si>
    <t>Trình bày kết quả ngân sách của mỗi công ty đến TGĐ (Bottom up)</t>
  </si>
  <si>
    <t>Trình bày kết quả ngân sách của mỗi công ty đến TGĐ (Top down)</t>
  </si>
  <si>
    <t>Trình bày kết quả ngân sách của mỗi công ty đến TGĐ (Chính thức)</t>
  </si>
  <si>
    <t>Khởi động</t>
  </si>
  <si>
    <t>Nhân viên xử lý nước thải (24/24)</t>
  </si>
  <si>
    <t>Quản lý kỹ thuật</t>
  </si>
  <si>
    <t>Bộ phận quản lý sản xuất</t>
  </si>
  <si>
    <t>Giám sát sản xuất</t>
  </si>
  <si>
    <t>12.3</t>
  </si>
  <si>
    <t>Tổ trưởng Kiểm soát chất lượng</t>
  </si>
  <si>
    <t>Trưởng phòng nhân sự</t>
  </si>
  <si>
    <t>Nhân viên hành chính</t>
  </si>
  <si>
    <t>Nhân viên nhân sự</t>
  </si>
  <si>
    <t>Nhân viên tạp vụ</t>
  </si>
  <si>
    <t>Nhân viên chăm sóc cây xanh</t>
  </si>
  <si>
    <t>Nhân viên phân loại</t>
  </si>
  <si>
    <t>14.2.3</t>
  </si>
  <si>
    <t>14.2.4</t>
  </si>
  <si>
    <t>Nhân viên băm vảy</t>
  </si>
  <si>
    <t>KQKD 2024</t>
  </si>
  <si>
    <t>KQKD 2023</t>
  </si>
  <si>
    <t>% CP/DT 2026</t>
  </si>
  <si>
    <t>TỔNG NHÂN SỰ</t>
  </si>
  <si>
    <t>Nhân sự thuộc ĐỊNH BIÊN</t>
  </si>
  <si>
    <t>SLSX</t>
  </si>
  <si>
    <t>Phòng Mua hàng (Bao gồm NVL + Vật tư)</t>
  </si>
  <si>
    <t xml:space="preserve">Nhân viên 5S &amp; an toàn </t>
  </si>
  <si>
    <t>Tổ trưởng kỹ thuật</t>
  </si>
  <si>
    <t>SXC</t>
  </si>
  <si>
    <t>Ca 1</t>
  </si>
  <si>
    <t>Ca 2</t>
  </si>
  <si>
    <t>Thống kê sản xuất</t>
  </si>
  <si>
    <t>Định biên</t>
  </si>
  <si>
    <t>60%</t>
  </si>
  <si>
    <t>Công đoạn 2: Phân loại trước tách nhãn</t>
  </si>
  <si>
    <t>Công đoạn 3: Phân loại sau tách nhãn</t>
  </si>
  <si>
    <t>14.2.5</t>
  </si>
  <si>
    <t>Thuê ngoài</t>
  </si>
  <si>
    <t>40%</t>
  </si>
  <si>
    <t>Nhân viên Ép kiện</t>
  </si>
  <si>
    <t>Nhân viên giao bì tạp</t>
  </si>
  <si>
    <t>Xử lý phó sản - Thời vụ</t>
  </si>
  <si>
    <t>Nhân viên vệ sinh xưởng</t>
  </si>
  <si>
    <t>???</t>
  </si>
  <si>
    <t>Chi Phí Y Tế, BH Sức Khỏe, BH 24/24</t>
  </si>
  <si>
    <t>6326221107</t>
  </si>
  <si>
    <t>6326221108</t>
  </si>
  <si>
    <t>48.38</t>
  </si>
  <si>
    <t>6220002901</t>
  </si>
  <si>
    <t>Chi phí trợ cấp thôi việc - Trực tiếp</t>
  </si>
  <si>
    <t>CP vật tư phục vụ sản xuất: Bao tay, dao, kéo, dây nilon,…</t>
  </si>
  <si>
    <t>Chi phí sửa chữa máy móc giá trị nhỏ</t>
  </si>
  <si>
    <t>Phí kiểm định kỹ thuật, kiểm định cân, kiểm định MMTB,…</t>
  </si>
  <si>
    <t>6429100001</t>
  </si>
  <si>
    <t>Chi phí internet, CPN</t>
  </si>
  <si>
    <t>10</t>
  </si>
  <si>
    <t>11</t>
  </si>
  <si>
    <t>12</t>
  </si>
  <si>
    <t>15</t>
  </si>
  <si>
    <t>13</t>
  </si>
  <si>
    <t>16</t>
  </si>
  <si>
    <t>14</t>
  </si>
  <si>
    <t>2</t>
  </si>
  <si>
    <t>3</t>
  </si>
  <si>
    <t>4</t>
  </si>
  <si>
    <t>5</t>
  </si>
  <si>
    <t>6</t>
  </si>
  <si>
    <t>7</t>
  </si>
  <si>
    <t>8</t>
  </si>
  <si>
    <t>9</t>
  </si>
  <si>
    <t>Thành phẩm</t>
  </si>
  <si>
    <t>Cost Category</t>
  </si>
  <si>
    <t>Cost ID</t>
  </si>
  <si>
    <t>Cost elements 1</t>
  </si>
  <si>
    <t>Cost elements 2</t>
  </si>
  <si>
    <t>Type</t>
  </si>
  <si>
    <t>ADM</t>
  </si>
  <si>
    <t>Administrative Expenses - General</t>
  </si>
  <si>
    <t>25</t>
  </si>
  <si>
    <t>Controllable</t>
  </si>
  <si>
    <t>34</t>
  </si>
  <si>
    <t>UnControllable</t>
  </si>
  <si>
    <t>28</t>
  </si>
  <si>
    <t>Factory Supplies</t>
  </si>
  <si>
    <t>Chi Phí Điện, Nước, Sinh Hoạt Khác</t>
  </si>
  <si>
    <t>26</t>
  </si>
  <si>
    <t>17</t>
  </si>
  <si>
    <t>29</t>
  </si>
  <si>
    <t>Nước Uống, Sữa, Bánh - Bồi Dưỡng</t>
  </si>
  <si>
    <t>Professional Fees</t>
  </si>
  <si>
    <t>18</t>
  </si>
  <si>
    <t>Rent</t>
  </si>
  <si>
    <t>Thuê Xe Ngoài</t>
  </si>
  <si>
    <t>Sửa Chữa Ngoài Khuôn</t>
  </si>
  <si>
    <t>24</t>
  </si>
  <si>
    <t>33</t>
  </si>
  <si>
    <t>Tiền Ăn Giữa Ca</t>
  </si>
  <si>
    <t>Thưởng Danh Hiệu</t>
  </si>
  <si>
    <t>Thưởng Danh Hiệu - Gián Tiếp</t>
  </si>
  <si>
    <t>FOH</t>
  </si>
  <si>
    <t>Factory Overhead Expenses</t>
  </si>
  <si>
    <t>Chi Phí Vật Tư Phục Vụ Sản Xuất KD</t>
  </si>
  <si>
    <t>Fuel</t>
  </si>
  <si>
    <t>27</t>
  </si>
  <si>
    <t>Packaging Supplier Used</t>
  </si>
  <si>
    <t>21</t>
  </si>
  <si>
    <t>31</t>
  </si>
  <si>
    <t>Thưởng Danh Hiệu - Trực Tiếp</t>
  </si>
  <si>
    <t>32</t>
  </si>
  <si>
    <t>36</t>
  </si>
  <si>
    <t>Per Diem,Lodging and Travelling Expenses</t>
  </si>
  <si>
    <t>Energy</t>
  </si>
  <si>
    <t>MKT</t>
  </si>
  <si>
    <t>Administrative Expenses - Marketing</t>
  </si>
  <si>
    <t>20</t>
  </si>
  <si>
    <t>23</t>
  </si>
  <si>
    <t>Freight, Relocation&amp;Transportation Exp.</t>
  </si>
  <si>
    <t>22</t>
  </si>
  <si>
    <t>Research and Development - R&amp;D Expenses</t>
  </si>
  <si>
    <t>Tiền ăn, sữa, bánh giữa ca, tăng ca…</t>
  </si>
  <si>
    <t>Thực tế năm 2023</t>
  </si>
  <si>
    <t>Dịch vụ T-Van TaxOnline - TS24</t>
  </si>
  <si>
    <t>Chữ ký số SAFE-CA</t>
  </si>
  <si>
    <t>Chi phí dịch vụ I-VAN iBHXH (2 năm)</t>
  </si>
  <si>
    <t>Dịch vụ chữ ký số SAFE-CA  iBHXH - TS24</t>
  </si>
  <si>
    <t>Bảo trì phần mềm kế toán EFFECT (Từ ngày 17/02/2025 đến ngày 17/02/2026)</t>
  </si>
  <si>
    <t>CHI PHÍ KHẤU HAO</t>
  </si>
  <si>
    <t xml:space="preserve">Phá kiện
</t>
  </si>
  <si>
    <t>Nam châm tấm bắt kim loại</t>
  </si>
  <si>
    <t>Nam châm tấm bắt kim loại cho chuyền phân loại chai EPT : Chuyền 1 - 2 - 3</t>
  </si>
  <si>
    <t>Toàn cầu /GSP</t>
  </si>
  <si>
    <t xml:space="preserve">Nam châm vĩnh cửu </t>
  </si>
  <si>
    <t xml:space="preserve">Bổ sung nam châm bắt kim loại để đảm bảo chất lượng </t>
  </si>
  <si>
    <t xml:space="preserve">Nam châm bắt kim loại tự động </t>
  </si>
  <si>
    <t xml:space="preserve">Nam châm tự động cho chuyền băm </t>
  </si>
  <si>
    <t>Nam châm tự động vĩnh cửu</t>
  </si>
  <si>
    <t xml:space="preserve">Bảo vệ dao băm và hạn chế kim loại vào vảy băm </t>
  </si>
  <si>
    <t xml:space="preserve">Lắp đặt quạt hút nhà xưởng  </t>
  </si>
  <si>
    <t>Quạt hút trong Xưởng 4</t>
  </si>
  <si>
    <t xml:space="preserve">Lê Quốc / Đại Việt </t>
  </si>
  <si>
    <t xml:space="preserve">Đảm bảo tuân thủ môi trường, giảm nóng và mùi trong xưởng 4 </t>
  </si>
  <si>
    <t>Băng tải</t>
  </si>
  <si>
    <t>Tiêu chuẩn hóa thu gom chai cho hệ thống quạt thổi</t>
  </si>
  <si>
    <t xml:space="preserve">Plenma/Pulian </t>
  </si>
  <si>
    <t xml:space="preserve">Băng Tải Phân Loại </t>
  </si>
  <si>
    <t xml:space="preserve">Cải tiến tiết kiệm nhân công </t>
  </si>
  <si>
    <t xml:space="preserve">Quạt Thổi chai </t>
  </si>
  <si>
    <t xml:space="preserve">Thổi chai còn tem nhãn sau khi tách nhãn </t>
  </si>
  <si>
    <t xml:space="preserve">Plenmma /Pulian </t>
  </si>
  <si>
    <t xml:space="preserve">Quạt thổi </t>
  </si>
  <si>
    <t xml:space="preserve">Cải tiến giảm nhân sự </t>
  </si>
  <si>
    <t xml:space="preserve">Hệ ống thổi chai </t>
  </si>
  <si>
    <t>Ống thổi chai PET</t>
  </si>
  <si>
    <t xml:space="preserve">Ống Thổi Liệu inox </t>
  </si>
  <si>
    <t xml:space="preserve">Máy tách kim loại vảy </t>
  </si>
  <si>
    <t>Nhập khẩu</t>
  </si>
  <si>
    <t>Máy tách kim loại vảy</t>
  </si>
  <si>
    <t xml:space="preserve">Đảm bảo chất lượng vảy Thành phẩm </t>
  </si>
  <si>
    <t>Làm sân tập kết vật tư nhập B0 1200m2</t>
  </si>
  <si>
    <t xml:space="preserve">Nhập Nguyên Liệu B0 </t>
  </si>
  <si>
    <t xml:space="preserve">CTY Thiên sơn </t>
  </si>
  <si>
    <t>Đảm bảo quản lý tồn kho B0</t>
  </si>
  <si>
    <t>Xe nâng 2,5 tấn</t>
  </si>
  <si>
    <t>Xe nâng phục vụ sản xuất</t>
  </si>
  <si>
    <t>DTR</t>
  </si>
  <si>
    <t>Komatsu</t>
  </si>
  <si>
    <t>Đảm bảo nhu cầu nạp liệu cho BPSX</t>
  </si>
  <si>
    <t>Chuyền băm chai PET BRT 2 tấn/h</t>
  </si>
  <si>
    <t>BRT</t>
  </si>
  <si>
    <t>Boretech</t>
  </si>
  <si>
    <t>Băm chai PET giảm chi phí vận chuyển, giảm diện tích chi phí lưu kho</t>
  </si>
  <si>
    <t>Chuyền băm Boretech 2tph (mới)</t>
  </si>
  <si>
    <t>Hưng Thịnh / Nhập khẩu</t>
  </si>
  <si>
    <t>Chi phí lắp đặt vận hành (điện, nước, hơi)</t>
  </si>
  <si>
    <t xml:space="preserve">Lê Quốc / Khang Thành / Thịnh Phát </t>
  </si>
  <si>
    <t>Chi phí cơ sở hạ tầng</t>
  </si>
  <si>
    <t xml:space="preserve">Xây dựng cơ bản </t>
  </si>
  <si>
    <t>Chi phí thiết bị phụ</t>
  </si>
  <si>
    <t>Hệ thống AI phân Loại chai</t>
  </si>
  <si>
    <t>Databeyond</t>
  </si>
  <si>
    <t>Phân loại chai PET-B0, giảm chi phí nhân công phân loại 30%</t>
  </si>
  <si>
    <t>AI</t>
  </si>
  <si>
    <t>Máy tách nhãn BRT</t>
  </si>
  <si>
    <t>Chi phí vận hành</t>
  </si>
  <si>
    <t xml:space="preserve">DTR/ Chuyên gia </t>
  </si>
  <si>
    <t>II - TÀI SẢN CỐ ĐỊNH ĐẦU TƯ NĂM 2026 - TGĐ DUYỆT TRONG NĂM 2025</t>
  </si>
  <si>
    <t>III - TÀI SẢN CỐ ĐỊNH ĐẦU TƯ NĂM 2026</t>
  </si>
  <si>
    <t>Nhà ăn - Xưởng 1</t>
  </si>
  <si>
    <t>Xây dựng khu vực nhà ăn cho CNV đảm bảo vệ sinh ATTP</t>
  </si>
  <si>
    <t>3.5</t>
  </si>
  <si>
    <t>3.6</t>
  </si>
  <si>
    <t>DỊCH VỤ KẾ TOÁN-QL</t>
  </si>
  <si>
    <t>DỊCH VỤ TƯ VẤN</t>
  </si>
  <si>
    <t>BẢO HIỂM TÀI SẢN-SX</t>
  </si>
  <si>
    <t>KIỂM TRA SỨC KHỎE-SXTT</t>
  </si>
  <si>
    <t>KIỂM TRA SỨC KHỎE-SXGT</t>
  </si>
  <si>
    <t>KIỂM TRA SỨC KHỎE-QL</t>
  </si>
  <si>
    <t>BẢO HIỂM TAI NẠN-SXTT</t>
  </si>
  <si>
    <t>BẢO HIỂM TAI NẠN-SXGT</t>
  </si>
  <si>
    <t>BẢO HIỂM TAI NẠN-QL</t>
  </si>
  <si>
    <t>ĐỒNG PHỤC-SXTT</t>
  </si>
  <si>
    <t>ĐỒNG PHỤC-SXGT</t>
  </si>
  <si>
    <t>ĐỒNG PHỤC-QL</t>
  </si>
  <si>
    <t>Lập báo cáo đề xuất cấp giấy phép môi trường cấp Tỉnh</t>
  </si>
  <si>
    <t>Bảo hiểm cháy nổ tài sản - HD 01/SDBS/0000200/HD/020-01/PHH.TS.2.1/2023-E (17/10/2024 - 16/10/2025)</t>
  </si>
  <si>
    <t>Khám sức khỏe tổng quát nhân viên sản xuất trực tiếp - năm 2025</t>
  </si>
  <si>
    <t>Khám sức khỏe tổng quát nhân viên sản xuất gián tiếp - năm 2025</t>
  </si>
  <si>
    <t>Khám sức khỏe tổng quát quản lý sản xuất gián tiếp - năm 2025</t>
  </si>
  <si>
    <t>Khám sức khỏe tổng quát BP hành chánh nhân sự - năm 2025</t>
  </si>
  <si>
    <t>Khám sức khỏe tổng quát BP Kế toán - năm 2025</t>
  </si>
  <si>
    <t>Bảo hiểm sức khỏe - BP Quản lý</t>
  </si>
  <si>
    <t>Bảo hiểm tai nạn 24/24 - Nhân viên sản xuất trực tiếp - Năm 2025</t>
  </si>
  <si>
    <t>Bảo hiểm tai nạn 24/24 - Nhân viên sản xuất gián tiếp - Năm 2025</t>
  </si>
  <si>
    <t>Bảo hiểm tai nạn 24/24 - Quản lý sản xuất gián tiếp - Năm 2025</t>
  </si>
  <si>
    <t>Bảo hiểm tai nạn 24/24 - BP hành chánh nhân sự - Năm 2025</t>
  </si>
  <si>
    <t>Bảo hiểm tai nạn 24/24 - BP kế toán - Năm 2025</t>
  </si>
  <si>
    <t>Đồng phục Công ty - Giày vải (36 đôi) - BP NV SXTT</t>
  </si>
  <si>
    <t>Đồng phục Công ty - áo thun (44 cái) - BP NV SXTT</t>
  </si>
  <si>
    <t>Đồng phục Công ty - Tạp dề (44 cái) - BP NV SXTT</t>
  </si>
  <si>
    <t>Đồng phục Công ty - Nón vải (21 cái) - BP NV SXTT</t>
  </si>
  <si>
    <t>Đồng phục Công ty (áo sơ mi) - Bộ phân sản xuất (2 cái)</t>
  </si>
  <si>
    <t>Đồng phục Công ty  - Bộ phận kỹ thuật (6 cái)</t>
  </si>
  <si>
    <t>Đồng phục Công ty - Giày vải (10 đôi) - BP NV SXGT</t>
  </si>
  <si>
    <t>Đồng phục Công ty - áo thun (12 cái) - BP NV SXGT</t>
  </si>
  <si>
    <t>Đồng phục Công ty - Tạp dề (4 cái) - BP NV SXGT</t>
  </si>
  <si>
    <t>Đồng phục Công ty - Nón vải (6 cái) - BP NV SXGT</t>
  </si>
  <si>
    <t>Đồng phục Công ty - Giày vải (4 đôi) - BP QL SXGT</t>
  </si>
  <si>
    <t>Đồng phục Công ty - áo thun (4 cái) - BP QL SXGT</t>
  </si>
  <si>
    <t>Đồng phục Công ty - Nón vải (2 cái) - BP QL SXGT</t>
  </si>
  <si>
    <t>Đồng phục Công ty (áo sơ mi) - Bộ phân văn phòng (10 cái)</t>
  </si>
  <si>
    <t>Đồng phục Công ty - Giày vải (2 đôi) - BP HCNS</t>
  </si>
  <si>
    <t>Đồng phục Công ty - áo thun (2 cái) - BP HCNS</t>
  </si>
  <si>
    <t>Đồng phục Công ty - Nón vải (1 cái) - BP HCNS</t>
  </si>
  <si>
    <t>Tủ phụ bàn làm việc</t>
  </si>
  <si>
    <t>Bàn làm việc 1.2m + Tủ phụ</t>
  </si>
  <si>
    <t>Bàn làm việc 1m</t>
  </si>
  <si>
    <t>Bảng hiệu Công ty</t>
  </si>
  <si>
    <t>Máy chấm công ZKTECO G2</t>
  </si>
  <si>
    <t>Quạt đứng Senko DTS1609 (IMEI) (4 cái)</t>
  </si>
  <si>
    <t>Tủ Tabi - L - 5 ngăn - DTa</t>
  </si>
  <si>
    <t>Bảo dưỡng bình chữa cháy MFZ8 (16 cái)</t>
  </si>
  <si>
    <t>Bảo dưỡng bình chữa cháy CO2 MT5 (16 cái)</t>
  </si>
  <si>
    <t>Bảo dưỡng bình chữa cháy MFZ4 (1 cái)</t>
  </si>
  <si>
    <t>Camera giám sát - Khu vực chứa bì tạp (2 bộ)</t>
  </si>
  <si>
    <t>Lắp đặt sàn phân loại, máng băng tải chuyền 2</t>
  </si>
  <si>
    <t>Máy phát điện Honda SF 9000E</t>
  </si>
  <si>
    <t>Kiểm định cân 80 tấn</t>
  </si>
  <si>
    <t>Phí kiểm định xe nâng số 2</t>
  </si>
  <si>
    <t>Phí đo điện trở nối đất</t>
  </si>
  <si>
    <t>Ghế M1007-1 (2 Cái) - Bộ phận quản lý</t>
  </si>
  <si>
    <t>Ghế G01L (4 Cái) - Nhân viên văn phòng</t>
  </si>
  <si>
    <t>Tủ đựng hồ sơ Hòa Phát</t>
  </si>
  <si>
    <t>Bìa nhựa (123 cái), nam châm (30 vĩ) gắn bảng trực quan BPSX</t>
  </si>
  <si>
    <t>Bảng trực quan bộ phận sản xuất (10 cái)</t>
  </si>
  <si>
    <t>Máy in ZY307Q (bấm số thứ tự)</t>
  </si>
  <si>
    <t>Xe nâng tay AC30 - 3000kg</t>
  </si>
  <si>
    <t>Thùng nhựa đặc 1700 lit (xử lý phó sản nhựa PET)</t>
  </si>
  <si>
    <t>Sửa chữa máy tách nhãn chai PET</t>
  </si>
  <si>
    <t>ốp Inox: Băng tải 14m; Sàn cấp liệu; Tấm chắn inox; Bọc thành băng tải xích - Chuyền 1</t>
  </si>
  <si>
    <t>ốp Inox: Băng tải 15m; Sàn cấp liệu; Tấm chắn inox; Bọc thành băng tải xích - Chuyền 2</t>
  </si>
  <si>
    <t>ốp Inox: Băng tải 8.5m (phân loại sau tách nhãn) - Chuyền 2</t>
  </si>
  <si>
    <t>ốp Inox: Máng hứng inox L1200 x W1200 x H500 (Máy tách nhãn) - Chuyền 2</t>
  </si>
  <si>
    <t>ốp Inox: Máng inox L1700x W900 - Máy ép kiện - Chuyền 2</t>
  </si>
  <si>
    <t>Cải tạo máy tách nhãn chai PET chai tròn - Chuyền 1</t>
  </si>
  <si>
    <t>Gia công cốt hộp số băng tải xích - Chuyền 1</t>
  </si>
  <si>
    <t>Bánh đặt xe nâng Dunlop size 700-12 (2 cái) - Xe nâng số 1</t>
  </si>
  <si>
    <t>Bánh đặt xe nâng Dunlop size 700-12 (2 cái) - Xe nâng số 2</t>
  </si>
  <si>
    <t>Sơn tường hàng rào Công ty</t>
  </si>
  <si>
    <t>m3/h</t>
  </si>
  <si>
    <t>III - ĐỊNH MỨC TIÊU HAO VẬT TƯ - BĂM VẢY PET GIAI ĐOẠN 2 - RỬA NƯỚC</t>
  </si>
  <si>
    <t>II - ĐỊNH MỨC TIÊU HAO VẬT TƯ - BĂM VẢY PET GIAI ĐOẠN 1 - BĂM THÔ</t>
  </si>
  <si>
    <t>Máy chính: 255kwh/giờ - Máy phụ: 90kwh/giờ</t>
  </si>
  <si>
    <t>Hệ thống băng tải và thiết bị phụ dùng cho máy Sort</t>
  </si>
  <si>
    <t>Máy Sort</t>
  </si>
  <si>
    <t>Chi phí lắp đặt vận hành (hệ thống điện, hệ thống ống hơi)</t>
  </si>
  <si>
    <t>Plenma/ Phục Hưng/ Lê Quốc/ Khang Thành</t>
  </si>
  <si>
    <t>Công nhân trực tiếp SX - Định biên</t>
  </si>
  <si>
    <t>Công nhân trực tiếp SX - Thuê ngoài</t>
  </si>
  <si>
    <t>Định mức: 1 xe nâng sử dụng 3,2 lít dầu / giờ hoạt động</t>
  </si>
  <si>
    <t>Kw/1 chuyền/1kg thành phẩm</t>
  </si>
  <si>
    <t>Công suất thiết kế: 1500 tấn chai PET-B0</t>
  </si>
  <si>
    <t>NCC Á Châu - TGĐ duyệt CP xử lý nhãn ở mức 300d/kg</t>
  </si>
  <si>
    <t>1 bao để được 30kg NV</t>
  </si>
  <si>
    <t>Số điện sử dụng kwh/ giờ</t>
  </si>
  <si>
    <t>Tách nhãn BRT</t>
  </si>
  <si>
    <t>Máy nén khí phân loại 80%</t>
  </si>
  <si>
    <t>VII - CÔNG SUẤT CHUYỀN BĂM VẢY PET</t>
  </si>
  <si>
    <t>Thành phẩm chai PET sau phân loại, tách nhãn</t>
  </si>
  <si>
    <t>1500-2000</t>
  </si>
  <si>
    <t>Định mức thiết kế</t>
  </si>
  <si>
    <t>Tên MMTB sử dụng điện</t>
  </si>
  <si>
    <t>Máy nén khí phân loại 20%</t>
  </si>
  <si>
    <t>Hệ thống băm thô</t>
  </si>
  <si>
    <t>Thiết bị phụ trợ: Bơm nước, HT li tâm</t>
  </si>
  <si>
    <t>Máy phá kiện</t>
  </si>
  <si>
    <t>Dao băm động - chiều dài 60cm</t>
  </si>
  <si>
    <t>Dao băm tĩnh - chiều dài 120cm</t>
  </si>
  <si>
    <t>Bu long M20x110</t>
  </si>
  <si>
    <t>Bu long M20x70</t>
  </si>
  <si>
    <t>Sản lượng SX / 1 lưỡi dao (Tấn/1 lưỡi dao)</t>
  </si>
  <si>
    <t>Sản lượng SX / 1 bộ dao (Tấn/1 bộ dao)</t>
  </si>
  <si>
    <t xml:space="preserve">Đơn giá </t>
  </si>
  <si>
    <t xml:space="preserve">Số lượng </t>
  </si>
  <si>
    <t>Đá mài dao</t>
  </si>
  <si>
    <t xml:space="preserve">Tổng CP </t>
  </si>
  <si>
    <t>Đơn vị tính</t>
  </si>
  <si>
    <t xml:space="preserve">Cái </t>
  </si>
  <si>
    <t xml:space="preserve">Con </t>
  </si>
  <si>
    <t>Viên</t>
  </si>
  <si>
    <t>THIẾT BỊ QUẢN LÝ-QL</t>
  </si>
  <si>
    <t>BẢO TRÌ BÌNH PCCC-SX</t>
  </si>
  <si>
    <t>THIẾT BỊ QUẢN LÝ-SX</t>
  </si>
  <si>
    <t>MMTB-SX</t>
  </si>
  <si>
    <t>KIỂM ĐỊNH MMTB-SX</t>
  </si>
  <si>
    <t>THIẾT BỊ-SX</t>
  </si>
  <si>
    <t>SỬA CHỮA MMTB-SX</t>
  </si>
  <si>
    <t>BẢO TRÌ XE NÂNG-SX</t>
  </si>
  <si>
    <t>XDCB</t>
  </si>
  <si>
    <t>1.13</t>
  </si>
  <si>
    <t>1.14</t>
  </si>
  <si>
    <t>1.15</t>
  </si>
  <si>
    <t>1.16</t>
  </si>
  <si>
    <t>1.17</t>
  </si>
  <si>
    <t>1.18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</si>
  <si>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</si>
  <si>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</si>
  <si>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</si>
  <si>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</si>
  <si>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</si>
  <si>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</si>
  <si>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</si>
  <si>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</si>
  <si>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</si>
  <si>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</si>
  <si>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</si>
  <si>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1.32</t>
  </si>
  <si>
    <t>1.33</t>
  </si>
  <si>
    <t>1.34</t>
  </si>
  <si>
    <t>1.35</t>
  </si>
  <si>
    <t>1.36</t>
  </si>
  <si>
    <t>1.37</t>
  </si>
  <si>
    <t>1.38</t>
  </si>
  <si>
    <t>1.39</t>
  </si>
  <si>
    <t>1.40</t>
  </si>
  <si>
    <t>1.41</t>
  </si>
  <si>
    <t>1.42</t>
  </si>
  <si>
    <t>1.43</t>
  </si>
  <si>
    <t>1.44</t>
  </si>
  <si>
    <t>1.45</t>
  </si>
  <si>
    <t>1.46</t>
  </si>
  <si>
    <t>1.47</t>
  </si>
  <si>
    <t>1.48</t>
  </si>
  <si>
    <t>1.49</t>
  </si>
  <si>
    <t>1.50</t>
  </si>
  <si>
    <t>1.51</t>
  </si>
  <si>
    <t>1.52</t>
  </si>
  <si>
    <t>1.53</t>
  </si>
  <si>
    <t>1.54</t>
  </si>
  <si>
    <t>1.55</t>
  </si>
  <si>
    <t>1.56</t>
  </si>
  <si>
    <t>1.57</t>
  </si>
  <si>
    <t>1.58</t>
  </si>
  <si>
    <t>1.59</t>
  </si>
  <si>
    <t>1.60</t>
  </si>
  <si>
    <t>1.61</t>
  </si>
  <si>
    <t>1.62</t>
  </si>
  <si>
    <t>1.63</t>
  </si>
  <si>
    <t>1.64</t>
  </si>
  <si>
    <t>1.65</t>
  </si>
  <si>
    <t>1.66</t>
  </si>
  <si>
    <t>1.67</t>
  </si>
  <si>
    <t>1.68</t>
  </si>
  <si>
    <t>1.69</t>
  </si>
  <si>
    <t>1.70</t>
  </si>
  <si>
    <t>1.71</t>
  </si>
  <si>
    <t>PA1: Vận chuyển DTR xử lý: 500 đ/lit nước thải
PA2: CTy Dịch vụ xử lý: 1.500 đ/lit nước thải</t>
  </si>
  <si>
    <t>Nước thủy cục</t>
  </si>
  <si>
    <t>Tổng cộng</t>
  </si>
  <si>
    <t>Vận chuyển nước thải (50/50)</t>
  </si>
  <si>
    <t>Chi tiền hỗ trợ Công ty tham gia tập huấn PCCC</t>
  </si>
  <si>
    <t>ĐỒNG PHỤC-BGD</t>
  </si>
  <si>
    <t>ĐỒNG PHỤC-KẾ TOÁN</t>
  </si>
  <si>
    <t>ĐỒNG PHỤC-HCNS</t>
  </si>
  <si>
    <t>ĐỒNG PHỤC-MH</t>
  </si>
  <si>
    <t>ĐỒNG PHỤC-AT</t>
  </si>
  <si>
    <t>Áo sơ mi - BP BGD</t>
  </si>
  <si>
    <t>Áo sơ mi - BP KT</t>
  </si>
  <si>
    <t>Áo sơ mi - BP HCNS</t>
  </si>
  <si>
    <t>Áo thun - BP HCNS</t>
  </si>
  <si>
    <t>Nón vải - BP HCNS</t>
  </si>
  <si>
    <t>Giày vải - BP HCNS</t>
  </si>
  <si>
    <t>Áo sơ mi - BP Mua hàng</t>
  </si>
  <si>
    <t>Áo sơ mi - BP An toàn</t>
  </si>
  <si>
    <t>Bộ Kỹ Thuật - BP Kỹ thuật</t>
  </si>
  <si>
    <t>Giày Kỹ Thuật - BP Kỹ thuật</t>
  </si>
  <si>
    <t>Áo sơ mi - QL SXGT</t>
  </si>
  <si>
    <t>Áo thun - NV SXGT</t>
  </si>
  <si>
    <t>Nón vải - NV SXGT</t>
  </si>
  <si>
    <t>Giày vải - NV SXGT</t>
  </si>
  <si>
    <t>Áo thun - NV SXTT</t>
  </si>
  <si>
    <t>Nón vải - NV SXTT</t>
  </si>
  <si>
    <t>Giày vải - NV SXTT</t>
  </si>
  <si>
    <t>Tạp dề - NV SXTT</t>
  </si>
  <si>
    <t>Áo phản quan</t>
  </si>
  <si>
    <t>Ủng nhựa</t>
  </si>
  <si>
    <t>Nút chống ồn</t>
  </si>
  <si>
    <t>Giày bảo hộ (trang bị cho NV làm việc ở vị trí đặc biệt)</t>
  </si>
  <si>
    <t>Kính bảo hộ (trang bị cho NV làm việc ở vị trí đặc biệt)</t>
  </si>
  <si>
    <t>Đồng phục</t>
  </si>
  <si>
    <t>Công ty TNHH May Sư Tử Vàng</t>
  </si>
  <si>
    <t>Công ty TNHH TM-XD Đoàn Gia Thịnh</t>
  </si>
  <si>
    <t>BẢO HIỂM SỨC KHỎE-QL</t>
  </si>
  <si>
    <t>BẢO HIỂM TAI NẠN 24/24-NV</t>
  </si>
  <si>
    <t>KIỂM TRA SỨC KHỎE-BGD</t>
  </si>
  <si>
    <t>KIỂM TRA SỨC KHỎE-KẾ TOÁN</t>
  </si>
  <si>
    <t>KIỂM TRA SỨC KHỎE-HCNS</t>
  </si>
  <si>
    <t>KIỂM TRA SỨC KHỎE-MH</t>
  </si>
  <si>
    <t>Bảo hiểm - Quản lý</t>
  </si>
  <si>
    <t>Bảo hiểm - nhân viên văn phòng</t>
  </si>
  <si>
    <t>Bảo hiểm - nhân viên SXGT</t>
  </si>
  <si>
    <t>Bảo hiểm - nhân viên SXTT</t>
  </si>
  <si>
    <t>Khám sức khỏe định kỳ/năm - BP. BGD</t>
  </si>
  <si>
    <t>Khám sức khỏe định kỳ/năm - BP Kế Toán</t>
  </si>
  <si>
    <t>Khám sức khỏe định kỳ/năm - BP HCNS</t>
  </si>
  <si>
    <t>Khám sức khỏe định kỳ/năm - BP Mua Hàng</t>
  </si>
  <si>
    <t>Khám sức khỏe định kỳ/năm - BP Kho</t>
  </si>
  <si>
    <t>Khám sức khỏe định kỳ/năm - BP. Kiểm Soát Chất Lượng</t>
  </si>
  <si>
    <t>Khám sức khỏe định kỳ/năm - QL Sản Xuất</t>
  </si>
  <si>
    <t>Khám sức khỏe định kỳ/năm - NV SXTT</t>
  </si>
  <si>
    <t>Khám sức khỏe định kỳ/năm - BP Kỹ Thuật</t>
  </si>
  <si>
    <t>Khám sức khỏe định kỳ/năm - BP An Toàn</t>
  </si>
  <si>
    <t>HỆ THỐNG CAMERA-SX</t>
  </si>
  <si>
    <t>NHÀ ĂN-QL</t>
  </si>
  <si>
    <t>DỊCH VỤ TƯ VẤN-QL</t>
  </si>
  <si>
    <t>Laptop văn phòng - BP Kế toán (1 KT kho - 1 KTTH)</t>
  </si>
  <si>
    <t>Laptop văn phòng - BP Mua hàng</t>
  </si>
  <si>
    <t>Laptop sản xuất - BP Kỹ Thuật (TP kỹ thuật)</t>
  </si>
  <si>
    <t>Laptop sản xuất - BP Sản xuất (QLSX)</t>
  </si>
  <si>
    <t>Bộ bàn văn phòng + tủ - Văn phòng (1 Trưởng trạm - 1 KTT - 1 KT Kho - 2 KTTH )</t>
  </si>
  <si>
    <t>Bộ bàn văn phòng + tủ - Sản xuất (1 QLSX -1 TP Kỹ thuật )</t>
  </si>
  <si>
    <t>Bộ bàn văn phòng - Sản xuất (1 TTSX - 1 thống kê - 1 Thủ kho - 1 TT Kho)</t>
  </si>
  <si>
    <t>Ghế văn phòng - Văn phòng</t>
  </si>
  <si>
    <t>Ghế văn phòng - Sản xuất (2 cấp TP)</t>
  </si>
  <si>
    <t>Ghế văn phòng - Sản xuất (4 cấp NV)</t>
  </si>
  <si>
    <t>Màn hình TV Samsung 65inch</t>
  </si>
  <si>
    <t>Chi phí lắp mới camera</t>
  </si>
  <si>
    <t>Chi phí lắp mới máy lạnh (01 máy - Daikin inverter 2.5HP) - Xưởng</t>
  </si>
  <si>
    <t>Chi phí lắp mới máy lạnh (01 máy - Daikin inverter 2HP) -VP</t>
  </si>
  <si>
    <t>Bàn vuông chân inox DT (nhà ăn)</t>
  </si>
  <si>
    <t>Ghế nhựa DT (nhà ăn)</t>
  </si>
  <si>
    <t>Chi phí lắp mới máy lạnh (01 máy - Daikin inverter 2,5HP) -VP</t>
  </si>
  <si>
    <t>Tủ điện công nghiệp 800x1200x250x1.2mm (tủ hệ thống mạng)</t>
  </si>
  <si>
    <t>Tủ hồ sơ sắt TU09K10CK Hòa Phát (dự trù bổ sung cho VPSX)</t>
  </si>
  <si>
    <t>Tủ hồ sơ sắt TU09K10CK Hòa Phát (dự trù bổ sung choVPQL</t>
  </si>
  <si>
    <t>Máy in phun màu Epson L18050 (A3/A4)</t>
  </si>
  <si>
    <t>Máy in Brother DCP-B7640DW (trắng đen, dự trù thay thế máy cũ)</t>
  </si>
  <si>
    <t>Chi phí dự phòng Máy bơm chìm ly tâm Tsurumi (Trạm cân điện tử 80 tấn)</t>
  </si>
  <si>
    <t>Kiểm định kim chống sét</t>
  </si>
  <si>
    <t>Báo cáo môi trường 2026</t>
  </si>
  <si>
    <t>Chi phí rác thải công nghiệp</t>
  </si>
  <si>
    <t>Phí bảo vệ môi trường đối với nước thải công nghiệp - Chi Cục Bảo Vệ Môi Trường (đóng đầu năm)</t>
  </si>
  <si>
    <t>Hitechpro</t>
  </si>
  <si>
    <t>HKD Mỹ Thành Giang</t>
  </si>
  <si>
    <t>Điện máy chợ lớn</t>
  </si>
  <si>
    <t>Công Ty TNHH Kỹ Thuật Công Nghệ Dương Long</t>
  </si>
  <si>
    <t>Công ty TNHH Thuận Hiệp Thành</t>
  </si>
  <si>
    <t>Trung Tâm Kiểm Định Kỹ Thuật An Toàn KV II</t>
  </si>
  <si>
    <t>Công ty Cân Điện Tử Việt Mỹ</t>
  </si>
  <si>
    <t>Công ty TNHH SX TM DV Môi trường Việt Xanh</t>
  </si>
  <si>
    <t>Công Ty TNHH MTV Hưng Phú MEDIC</t>
  </si>
  <si>
    <t>TS24</t>
  </si>
  <si>
    <t>TOKEN</t>
  </si>
  <si>
    <t>PMKT</t>
  </si>
  <si>
    <t>Kiểm định - Xe nâng số 2</t>
  </si>
  <si>
    <t>Kiểm định - Xe nâng số 3</t>
  </si>
  <si>
    <t>Kiểm định - Xe nâng số 4</t>
  </si>
  <si>
    <t>Trung tâm kiểm định kỹ thuật an toàn khu vực II</t>
  </si>
  <si>
    <t>Phí kiểm định xe nâng số 3</t>
  </si>
  <si>
    <t>Phí kiểm định xe nâng số 4</t>
  </si>
  <si>
    <t>TẬP HUẤN PCCC</t>
  </si>
  <si>
    <t>CQ PCCC Tỉnh Vĩnh Long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</si>
  <si>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</si>
  <si>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</si>
  <si>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</si>
  <si>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</si>
  <si>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</si>
  <si>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</si>
  <si>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</si>
  <si>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</si>
  <si>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</si>
  <si>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</si>
  <si>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2.26</t>
  </si>
  <si>
    <t>2.27</t>
  </si>
  <si>
    <t>2.28</t>
  </si>
  <si>
    <t>2.29</t>
  </si>
  <si>
    <t>2.30</t>
  </si>
  <si>
    <t>2.31</t>
  </si>
  <si>
    <t>2.32</t>
  </si>
  <si>
    <t>2.33</t>
  </si>
  <si>
    <t>2.34</t>
  </si>
  <si>
    <t>2.35</t>
  </si>
  <si>
    <t>2.36</t>
  </si>
  <si>
    <t>2.37</t>
  </si>
  <si>
    <t>2.38</t>
  </si>
  <si>
    <t>2.39</t>
  </si>
  <si>
    <t>2.40</t>
  </si>
  <si>
    <t>2.41</t>
  </si>
  <si>
    <t>2.42</t>
  </si>
  <si>
    <t>2.43</t>
  </si>
  <si>
    <t>2.44</t>
  </si>
  <si>
    <t>2.45</t>
  </si>
  <si>
    <t>2.46</t>
  </si>
  <si>
    <t>2.47</t>
  </si>
  <si>
    <t>2.48</t>
  </si>
  <si>
    <t>2.49</t>
  </si>
  <si>
    <t>2.50</t>
  </si>
  <si>
    <t>2.51</t>
  </si>
  <si>
    <t>2.52</t>
  </si>
  <si>
    <t>2.53</t>
  </si>
  <si>
    <t>2.54</t>
  </si>
  <si>
    <t>2.55</t>
  </si>
  <si>
    <t>2.56</t>
  </si>
  <si>
    <t>2.57</t>
  </si>
  <si>
    <t>2.58</t>
  </si>
  <si>
    <t>2.59</t>
  </si>
  <si>
    <t>2.60</t>
  </si>
  <si>
    <t>2.61</t>
  </si>
  <si>
    <t>2.62</t>
  </si>
  <si>
    <t>2.63</t>
  </si>
  <si>
    <t>2.64</t>
  </si>
  <si>
    <t>2.65</t>
  </si>
  <si>
    <t>2.66</t>
  </si>
  <si>
    <t>2.67</t>
  </si>
  <si>
    <t>2.68</t>
  </si>
  <si>
    <t>2.69</t>
  </si>
  <si>
    <t>2.70</t>
  </si>
  <si>
    <t>2.71</t>
  </si>
  <si>
    <t>2.72</t>
  </si>
  <si>
    <t>Thí Nghiệm lưới điện, cáp ngầm, trạm điện</t>
  </si>
  <si>
    <t>Mua sơn trực quan 5S kỹ thuật</t>
  </si>
  <si>
    <t>Bảo trì hệ PCCC</t>
  </si>
  <si>
    <t>Bơm nạp bình chữa cháy</t>
  </si>
  <si>
    <t>CTy CP Đầu Tư &amp; Phát Triển Đức Trí</t>
  </si>
  <si>
    <t>Hộ Kinh Doanh Minh Hiếu, ...(Phòng mua cung cấp )</t>
  </si>
  <si>
    <t>CTy TNHH MTV AMA Tiến Phát</t>
  </si>
  <si>
    <t>CTy TNHH Plenma</t>
  </si>
  <si>
    <t>Đại tu máy tách nhãn số 3</t>
  </si>
  <si>
    <t>Thay cánh quạt hút tem nhãn máy tách nhãn 3</t>
  </si>
  <si>
    <t xml:space="preserve">Chi phí bảo trì thay thế ổ bi máy tách nhãn </t>
  </si>
  <si>
    <t xml:space="preserve">Chi phí bảo trì thay ổ bi các băng tải cấp liệu và phân loại </t>
  </si>
  <si>
    <t>Nhớt hộp số motor các băng tải S2 GX220</t>
  </si>
  <si>
    <t>Thay tụ bù trạm 2000kvar</t>
  </si>
  <si>
    <t>Công ty TNHHTM - DV Lê Hùng Sao Mai</t>
  </si>
  <si>
    <t xml:space="preserve">Công ty TNHHTM - DV Lê Hùng Sao Mai </t>
  </si>
  <si>
    <t>Công ty TNHH Kỹ thuật điện - Tự động hóa A &amp; E</t>
  </si>
  <si>
    <t>Bảo trì thay các dây băng tải PVC cho các băng tải phân loại</t>
  </si>
  <si>
    <t>Đại tu máy ép kiện 1</t>
  </si>
  <si>
    <t>Đại tu máy ép kiện 2</t>
  </si>
  <si>
    <t>CTy TNHH Băng Tải Thành Công</t>
  </si>
  <si>
    <t>Cty TNHH Pulian</t>
  </si>
  <si>
    <t>Chi phí sửa chữa cơ sở hạ tầng đường nhựa,...</t>
  </si>
  <si>
    <t>Chi phí sửa chữa cổng rào tự động công ty</t>
  </si>
  <si>
    <t>Thiên Thiên Sơn</t>
  </si>
  <si>
    <t xml:space="preserve">Vỏ Máy tách nhãn + cốt máy có gắn dao động số 1 </t>
  </si>
  <si>
    <t xml:space="preserve">Vỏ Máy tách nhãn + cốt máy có gắn dao động số 2 </t>
  </si>
  <si>
    <t xml:space="preserve">Vỏ Máy tách nhãn + cốt máy có gắn dao động dự phòng </t>
  </si>
  <si>
    <t>1 cái bao đựng được 450kg vảy PET băm thô =&gt; quay đầu 2 lần/tháng</t>
  </si>
  <si>
    <t>Thay cánh quạt hút tem nhãn máy tách nhãn 1</t>
  </si>
  <si>
    <t>Thay cánh quạt hút tem nhãn máy tách nhãn 2</t>
  </si>
  <si>
    <t>Dầu thủy lực bảo trì máy ép kiện HD 46</t>
  </si>
  <si>
    <t xml:space="preserve">Mỡ bò shell bảo trì ổ bi tách nhãn Gadus S5 T100 </t>
  </si>
  <si>
    <t xml:space="preserve">Mỡ bò shell bảo trì ổ bi Gadus S3 V220C </t>
  </si>
  <si>
    <t>TÀI SẢN THUÊ TỪ DTR</t>
  </si>
  <si>
    <t>Phú Sĩ / Toàn Lợi</t>
  </si>
  <si>
    <t>Longi</t>
  </si>
  <si>
    <t>Hệ thống AI phân Loại chai 02</t>
  </si>
  <si>
    <t>Giảm số lượng nhân công, tăng năng suất phân loại chai PET</t>
  </si>
  <si>
    <t>Hệ thống  các băng tải lựa cho hệ AL ở trạm thu mua</t>
  </si>
  <si>
    <t xml:space="preserve">Chuyền phân loại chai </t>
  </si>
  <si>
    <t>Chi phí lắp đặt vận hành (điện, hơi)</t>
  </si>
  <si>
    <t xml:space="preserve">Lê Quốc / Khang Thành /Thịnh Phát </t>
  </si>
  <si>
    <t>Hệ thống hơi</t>
  </si>
  <si>
    <t xml:space="preserve">DTR/ chuyên gia </t>
  </si>
  <si>
    <t xml:space="preserve">Hệ Thống </t>
  </si>
  <si>
    <t>II - TÀI SẢN DTR LA ĐẦU TƯ NĂM 2026</t>
  </si>
  <si>
    <t>I - TÀI SẢN DTR LA ĐẦU TƯ NĂM 2025</t>
  </si>
  <si>
    <t>TỔNG CHI PHÍ THUÊ MMTB HÀNG THÁNG /2026</t>
  </si>
  <si>
    <t>lít/giờ</t>
  </si>
  <si>
    <t>Băm vảy</t>
  </si>
  <si>
    <t>Phòng tiêu âm - Chuyền 1</t>
  </si>
  <si>
    <t>Phòng tiêu âm , đạt được độ ồn đứng cách phòng ≤85</t>
  </si>
  <si>
    <t>Phòng tiêu âm - Chuyền 2</t>
  </si>
  <si>
    <t>Phòng tiêu âm - Chuyền 3</t>
  </si>
  <si>
    <t xml:space="preserve">Đầu tư hạ tầng IT </t>
  </si>
  <si>
    <t>Thi công lắp đặt hệ thống mạng, wifi, camera giám sát</t>
  </si>
  <si>
    <t>Triển khai SAP</t>
  </si>
  <si>
    <t>Chi phí triển khai SAP bao gồm User License và chi phí đào tạo</t>
  </si>
  <si>
    <t>Tư vấn dịch vụ</t>
  </si>
  <si>
    <t>Hệ thống CNTT</t>
  </si>
  <si>
    <t>Moogitech</t>
  </si>
  <si>
    <t>Nhân viên bảo trì (1 điện; 1 cơ; 1 thay dao chuyền băm vảy) - 1 ca</t>
  </si>
  <si>
    <t>Loại CN k đứng chuyền</t>
  </si>
  <si>
    <t>Giảm CP TB 1,100d</t>
  </si>
  <si>
    <t>6000 tấn</t>
  </si>
  <si>
    <t>2.73</t>
  </si>
  <si>
    <t>2.74</t>
  </si>
  <si>
    <t>2.75</t>
  </si>
  <si>
    <t>2.76</t>
  </si>
  <si>
    <t>2.77</t>
  </si>
  <si>
    <t>2.78</t>
  </si>
  <si>
    <t>2.79</t>
  </si>
  <si>
    <t>2.80</t>
  </si>
  <si>
    <t>2.81</t>
  </si>
  <si>
    <t>2.82</t>
  </si>
  <si>
    <t>2.83</t>
  </si>
  <si>
    <t>2.84</t>
  </si>
  <si>
    <t>2.85</t>
  </si>
  <si>
    <t>2.86</t>
  </si>
  <si>
    <t>2.87</t>
  </si>
  <si>
    <t>2.88</t>
  </si>
  <si>
    <t>2.89</t>
  </si>
  <si>
    <t>2.90</t>
  </si>
  <si>
    <t>2.91</t>
  </si>
  <si>
    <t>2.92</t>
  </si>
  <si>
    <t>2.93</t>
  </si>
  <si>
    <t>2.94</t>
  </si>
  <si>
    <t>2.95</t>
  </si>
  <si>
    <t>2.96</t>
  </si>
  <si>
    <t>2.97</t>
  </si>
  <si>
    <t>2.98</t>
  </si>
  <si>
    <t>Từ năm 2022 đến nay chưa đại tu. Định kỳ 1-2 năm/lần</t>
  </si>
  <si>
    <t>Nhân viên vệ sinh kim loại nam châm - theo yêu cầu KSNB đảm bảo nam châm sạch</t>
  </si>
  <si>
    <t>Chi phí lao động thuê ngoài - Trực tiếp</t>
  </si>
  <si>
    <t>Nhân viên xử lý phó sản</t>
  </si>
  <si>
    <t>Tổng CP KH</t>
  </si>
  <si>
    <t>IT</t>
  </si>
  <si>
    <t>SAP</t>
  </si>
  <si>
    <t>Thời gian phân bổ
(tháng)</t>
  </si>
  <si>
    <t>BẢO TRÌ MMTB-SX</t>
  </si>
  <si>
    <t>Trạm cân 80 tấn</t>
  </si>
  <si>
    <t>XDCB - Đường nội bộ</t>
  </si>
  <si>
    <t>627 Thuê PL chai PET</t>
  </si>
  <si>
    <t>627 Thuê băm vảy PET</t>
  </si>
  <si>
    <t>Phương án 1</t>
  </si>
  <si>
    <t>Chuyền máy</t>
  </si>
  <si>
    <t>Chuyền PL cũ</t>
  </si>
  <si>
    <t>Chuyền AI 1</t>
  </si>
  <si>
    <t>Chuyền AI 2</t>
  </si>
  <si>
    <t>Chuyền băm vảy</t>
  </si>
  <si>
    <t>Chuyền rework</t>
  </si>
  <si>
    <t>Tấn / giờ</t>
  </si>
  <si>
    <t>Công suất máy</t>
  </si>
  <si>
    <t>Phân loại</t>
  </si>
  <si>
    <t>Công suất định mức</t>
  </si>
  <si>
    <t>Hiệu suất máy</t>
  </si>
  <si>
    <t>Sản lượng SX / ngày (24 giờ) x hiệu suất 75%</t>
  </si>
  <si>
    <t>TP băm</t>
  </si>
  <si>
    <t>Định biên về nhân sự</t>
  </si>
  <si>
    <t>Ca 3</t>
  </si>
  <si>
    <t>Nhân viên PL trước băm</t>
  </si>
  <si>
    <t>Nhân viên đóng gói TP</t>
  </si>
  <si>
    <t>SX băm vảy PET</t>
  </si>
  <si>
    <t>TP chai</t>
  </si>
  <si>
    <t>TP chai bán</t>
  </si>
  <si>
    <t>KHKD 2026</t>
  </si>
  <si>
    <t>I - CÔNG SUẤT CHUYỀN LỰA CHAI - CHAI ÉP KIỆN - PLENMA</t>
  </si>
  <si>
    <t>II - CÔNG SUẤT CHUYỀN LỰA CHAI - AI số 1</t>
  </si>
  <si>
    <t>IV - CÔNG SUẤT CHUYỀN LỰA CHAI PET ÉP KIỆN - GIA LONG =&gt; Chạy quay đầu chai B6.6; B2.2</t>
  </si>
  <si>
    <t>V - CÔNG SUẤT MÁY PHÂN LOẠI CHAI PET VÀ NĂNG SUẤT LAO ĐỘNG MỤC TIÊU</t>
  </si>
  <si>
    <t>Số ngày MH</t>
  </si>
  <si>
    <t>VIII. Năng suất lao động (kg/người/tháng)</t>
  </si>
  <si>
    <t>Xử lý phó sản</t>
  </si>
  <si>
    <t>Phân loại trước băm</t>
  </si>
  <si>
    <t>Đóng gói</t>
  </si>
  <si>
    <t>4. Hiệu suất máy (1ca 8giờ x 3ca 1 ngày x 30 ngày 1 tháng)</t>
  </si>
  <si>
    <t>Tấn/ người/ tháng</t>
  </si>
  <si>
    <t>Tổng công suất PET/tháng (7hx3cax30 ngày)</t>
  </si>
  <si>
    <t>KẾ HOẠCH KINH DOANH NĂM 2026</t>
  </si>
  <si>
    <t>Chuyền AI số 1</t>
  </si>
  <si>
    <t>Nhân viên SXC</t>
  </si>
  <si>
    <t>Nhân viên vận hành chuyền phân loại chai PET -2 Ca</t>
  </si>
  <si>
    <t>Chi phí lao động thuê ngoài - BP Kho</t>
  </si>
  <si>
    <t>BIẾN PHÍ SẢN XUẤT</t>
  </si>
  <si>
    <t>BIẾN PHÍ SẢN XUẤT - PHÂN LOẠI CHAI PET</t>
  </si>
  <si>
    <t>BIẾN PHÍ SẢN XUẤT - BĂM VẢY PET</t>
  </si>
  <si>
    <r>
      <t>Nhân viên vận hành chuyền băm vảy PET - 3</t>
    </r>
    <r>
      <rPr>
        <sz val="10"/>
        <color rgb="FFC00000"/>
        <rFont val="Arial"/>
        <family val="2"/>
      </rPr>
      <t xml:space="preserve"> ca</t>
    </r>
  </si>
  <si>
    <t>BIẾN PHÍ - CĐ PHÂN LOẠI CHAI PET + BĂM VẢY PET</t>
  </si>
  <si>
    <t>BIẾN PHÍ - CĐ PHÂN LOẠI CHAI PET</t>
  </si>
  <si>
    <t>BIẾN PHÍ - CĐ BĂM VẢY PET</t>
  </si>
  <si>
    <t>ĐỊNH PHÍ - CĐ PHÂN LOẠI CHAI PET + BĂM VẢY PET</t>
  </si>
  <si>
    <t>Định mức thiết kế HT AI</t>
  </si>
  <si>
    <t>Hệ thống máy Sort + TB phụ</t>
  </si>
  <si>
    <t>Thực hiện 62%</t>
  </si>
  <si>
    <t>Kiểm soát NVL - 1 ca Hành chánh</t>
  </si>
  <si>
    <t>Kiểm soát thành phẩm - 2 Ca</t>
  </si>
  <si>
    <t>Tổ trưởng sản xuất - 2 ca</t>
  </si>
  <si>
    <t>SL mua/Ngày</t>
  </si>
  <si>
    <t>Tấn/ Tháng</t>
  </si>
  <si>
    <t>VI - TỔNG CÔNG SUẤT MÁY PHÂN LOẠI CHAI PET CŨ</t>
  </si>
  <si>
    <t>Hiệu suất máy TGĐ 24 x 24 x365</t>
  </si>
  <si>
    <t>Hiệu suất máy thực tế</t>
  </si>
  <si>
    <t>Tìm phương án xử lý tối ưu</t>
  </si>
  <si>
    <t>C1: Ca 8h+8h
C2: Ca 8h+8h</t>
  </si>
  <si>
    <t>TỔNG NHÂN VIÊN - CA 1 (6-14 giờ)</t>
  </si>
  <si>
    <t>TỔNG NHÂN VIÊN - CA 2 (14-22 giờ)</t>
  </si>
  <si>
    <t>Tổng nhân viên - Ca 1 (6-14 giờ)</t>
  </si>
  <si>
    <t>Tổng nhân viên - Ca 2 (14-22 giờ)</t>
  </si>
  <si>
    <t>Tổng nhân viên - Ca 3 (22-06 giờ)</t>
  </si>
  <si>
    <t>Công đoạn 2: PL trước tách nhãn</t>
  </si>
  <si>
    <t>Công đoạn 3: PL sau tách nhãn</t>
  </si>
  <si>
    <t>Công đoạn 2: PL trước băm vảy</t>
  </si>
  <si>
    <t>C1: Ca 8h+8h+2h
C2: Ca 8h+8h
C3: Ca 8h+8h</t>
  </si>
  <si>
    <t>Nhân viên băm vảy - Ca 3 (22-06 giờ)</t>
  </si>
  <si>
    <t>Nhân viên lái xe nâng - Ca 3 (22-06 giờ)</t>
  </si>
  <si>
    <t>Nhân viên ép kiện</t>
  </si>
  <si>
    <t>Tổng công suất HT máy phân loại chai PET/giờ</t>
  </si>
  <si>
    <t>Tổng công suất HT máy phân loại chai PET/tháng (8hx3caxsố ngày của tháng)</t>
  </si>
  <si>
    <t xml:space="preserve"> </t>
  </si>
  <si>
    <t>VI - TỔNG CÔNG SUẤT MÁY PHÂN LOẠI CHAI PET và NĂNG SUẤT LĐ</t>
  </si>
  <si>
    <t>VII. Hiệu suất máy - CĐ phân loại chai PET (8h x 3ca x số ngày của tháng)</t>
  </si>
  <si>
    <t>Hệ thống chuyền 1</t>
  </si>
  <si>
    <t>Hệ thống chuyền 2</t>
  </si>
  <si>
    <t>XDCB - Văn phòng</t>
  </si>
  <si>
    <t>HT máy ép kiện ngang</t>
  </si>
  <si>
    <t xml:space="preserve">                                                                </t>
  </si>
  <si>
    <t>SẢN LƯỢNG NVL MUA VÀO (Tấn)</t>
  </si>
  <si>
    <t>Nhóm 1 - Vảy B1.1</t>
  </si>
  <si>
    <t>Nhóm 2 - Vảy B4; B5</t>
  </si>
  <si>
    <t>12/02/2026</t>
  </si>
  <si>
    <t>ĐM 1 Ca 8h/ngày</t>
  </si>
  <si>
    <t>ĐM 1 Ca 12h/ngày</t>
  </si>
  <si>
    <t>ĐM 2 Ca 16h/ngày</t>
  </si>
  <si>
    <t>ĐM 2 Ca
24h/ngày</t>
  </si>
  <si>
    <t>kg/người</t>
  </si>
  <si>
    <t>Thực tế năm 2025</t>
  </si>
  <si>
    <t>Nhóm 5 - Cổ chai, nắp HD</t>
  </si>
  <si>
    <t>Nhóm 3 - Vảy B2.2</t>
  </si>
  <si>
    <t>Nhóm 4 - Vảy B6.2</t>
  </si>
  <si>
    <t>B2.2</t>
  </si>
  <si>
    <t>B6.2</t>
  </si>
  <si>
    <t>Nhân viên chuyển tem nhãn</t>
  </si>
  <si>
    <t>Chuyền PLEN-01</t>
  </si>
  <si>
    <t>Toàn Lợi</t>
  </si>
  <si>
    <t>III - CÔNG SUẤT CHUYỀN LỰA CHAI - CHAI ÉP KIỆN - GIALONG</t>
  </si>
  <si>
    <t>Chuyền PL TN</t>
  </si>
  <si>
    <t>Chuyền AI số 1 (thực hiện 70%)</t>
  </si>
  <si>
    <t>Chuyền PLEN-02 (Dùng T1-3/2026)</t>
  </si>
  <si>
    <t>10/03/2026 DTR</t>
  </si>
  <si>
    <t>T3 về sau 2 ca + tăng ca 2 tiếng</t>
  </si>
  <si>
    <t>T 1 - 2 - 3 : 2 ca (Ca 2 không tính rework)</t>
  </si>
  <si>
    <t>Phó sản</t>
  </si>
  <si>
    <r>
      <rPr>
        <b/>
        <i/>
        <sz val="10"/>
        <color rgb="FF0000CC"/>
        <rFont val="Arial"/>
        <family val="2"/>
      </rPr>
      <t>Thực tế:</t>
    </r>
    <r>
      <rPr>
        <sz val="10"/>
        <color rgb="FF0000CC"/>
        <rFont val="Arial"/>
        <family val="2"/>
      </rPr>
      <t xml:space="preserve"> Tổng sản lượng chai mua vào</t>
    </r>
  </si>
  <si>
    <r>
      <rPr>
        <b/>
        <i/>
        <sz val="10"/>
        <color rgb="FF0000CC"/>
        <rFont val="Arial"/>
        <family val="2"/>
      </rPr>
      <t xml:space="preserve">Định mức: </t>
    </r>
    <r>
      <rPr>
        <sz val="10"/>
        <color rgb="FF0000CC"/>
        <rFont val="Arial"/>
        <family val="2"/>
      </rPr>
      <t>Tổng công suất máy (NVL)</t>
    </r>
  </si>
  <si>
    <r>
      <rPr>
        <b/>
        <i/>
        <sz val="10"/>
        <color rgb="FF0000CC"/>
        <rFont val="Arial"/>
        <family val="2"/>
      </rPr>
      <t>Thực tế:</t>
    </r>
    <r>
      <rPr>
        <sz val="10"/>
        <color rgb="FF0000CC"/>
        <rFont val="Arial"/>
        <family val="2"/>
      </rPr>
      <t xml:space="preserve"> Tổng sản lượng Thành phẩm SX</t>
    </r>
  </si>
  <si>
    <r>
      <rPr>
        <b/>
        <i/>
        <sz val="10"/>
        <color rgb="FF0000CC"/>
        <rFont val="Arial"/>
        <family val="2"/>
      </rPr>
      <t xml:space="preserve">Định mức: </t>
    </r>
    <r>
      <rPr>
        <sz val="10"/>
        <color rgb="FF0000CC"/>
        <rFont val="Arial"/>
        <family val="2"/>
      </rPr>
      <t>Tổng công suất máy (thành phẩm)</t>
    </r>
  </si>
  <si>
    <r>
      <rPr>
        <b/>
        <i/>
        <sz val="10"/>
        <color rgb="FF0000CC"/>
        <rFont val="Arial"/>
        <family val="2"/>
      </rPr>
      <t>Thực tế:</t>
    </r>
    <r>
      <rPr>
        <sz val="10"/>
        <color rgb="FF0000CC"/>
        <rFont val="Arial"/>
        <family val="2"/>
      </rPr>
      <t xml:space="preserve"> Tổng SL chai PET đưa vào băm vảy PET</t>
    </r>
  </si>
  <si>
    <r>
      <rPr>
        <b/>
        <i/>
        <sz val="10"/>
        <color rgb="FF0000CC"/>
        <rFont val="Arial"/>
        <family val="2"/>
      </rPr>
      <t xml:space="preserve">Định mức: </t>
    </r>
    <r>
      <rPr>
        <sz val="10"/>
        <color rgb="FF0000CC"/>
        <rFont val="Arial"/>
        <family val="2"/>
      </rPr>
      <t>Tổng công suất máy băm vảy PET</t>
    </r>
  </si>
  <si>
    <r>
      <rPr>
        <b/>
        <i/>
        <sz val="10"/>
        <color rgb="FF0000CC"/>
        <rFont val="Arial"/>
        <family val="2"/>
      </rPr>
      <t xml:space="preserve">Thực tế: </t>
    </r>
    <r>
      <rPr>
        <sz val="10"/>
        <color rgb="FF0000CC"/>
        <rFont val="Arial"/>
        <family val="2"/>
      </rPr>
      <t>Tổng sản lượng Thành phẩm SX</t>
    </r>
  </si>
  <si>
    <r>
      <rPr>
        <b/>
        <i/>
        <sz val="10"/>
        <color rgb="FF0000CC"/>
        <rFont val="Arial"/>
        <family val="2"/>
      </rPr>
      <t>Định mức:</t>
    </r>
    <r>
      <rPr>
        <sz val="10"/>
        <color rgb="FF0000CC"/>
        <rFont val="Arial"/>
        <family val="2"/>
      </rPr>
      <t xml:space="preserve"> Tổng công suất máy (thành phẩm)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</si>
</sst>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_);_(* \(#,##0.0\);_(* &quot;-&quot;??_);_(@_)"/>
    <numFmt numFmtId="167" formatCode="#,###,,"/>
    <numFmt numFmtId="168" formatCode="#,###,"/>
    <numFmt numFmtId="169" formatCode="\ \ @"/>
    <numFmt numFmtId="170" formatCode="_-* #,##0.00_-;\-* #,##0.00_-;_-* &quot;-&quot;??_-;_-@_-"/>
    <numFmt numFmtId="171" formatCode="#,###,,;\(#,###,,\)"/>
    <numFmt numFmtId="172" formatCode="_-* #,##0_-;\-* #,##0_-;_-* &quot;-&quot;??_-;_-@_-"/>
    <numFmt numFmtId="173" formatCode="#,###,;\(#,###,\)"/>
    <numFmt numFmtId="174" formatCode="0.0%;\(0.0%\)"/>
    <numFmt numFmtId="175" formatCode="0%;\(0%\)"/>
    <numFmt numFmtId="176" formatCode="[$-1010000]d/m/yy;@"/>
    <numFmt numFmtId="177" formatCode="#,###.0,,"/>
    <numFmt numFmtId="178" formatCode="#,###.0,"/>
    <numFmt numFmtId="179" formatCode="#,0##.00,"/>
    <numFmt numFmtId="180" formatCode="#,###.000,"/>
    <numFmt numFmtId="181" formatCode="#,###.00,,"/>
    <numFmt numFmtId="182" formatCode="_-* #,##0;[Red]\(#,##0\);_-* &quot;-&quot;??_-;_-@_-"/>
    <numFmt numFmtId="183" formatCode="_(* #,##0.000000_);_(* \(#,##0.000000\);_(* &quot;-&quot;??_);_(@_)"/>
    <numFmt numFmtId="184" formatCode="_(* #,##0.000_);_(* \(#,##0.000\);_(* &quot;-&quot;??_);_(@_)"/>
    <numFmt numFmtId="185" formatCode="#,###.000,,"/>
    <numFmt numFmtId="186" formatCode="General_)"/>
    <numFmt numFmtId="187" formatCode="[$-107041E]d\ mmm\ yy;@"/>
    <numFmt numFmtId="188" formatCode="#,##0\ &quot;days&quot;"/>
    <numFmt numFmtId="189" formatCode="_(* #,##0.0000_);_(* \(#,##0.0000\);_(* &quot;-&quot;??_);_(@_)"/>
    <numFmt numFmtId="190" formatCode="###,###,###,###"/>
    <numFmt numFmtId="191" formatCode="#,##0.0_);[Red]\(#,##0.0\)"/>
    <numFmt numFmtId="192" formatCode="mm/yyyy"/>
    <numFmt numFmtId="193" formatCode="[$-101042A]&quot;T&quot;m\.yyyy;@"/>
    <numFmt numFmtId="194" formatCode="#,###.00,"/>
  </numFmts>
  <fonts count="101">
    <font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sz val="10"/>
      <color theme="1"/>
      <name val="Times New Roman"/>
      <family val="2"/>
    </font>
    <font>
      <sz val="10"/>
      <color theme="1"/>
      <name val="Times New Roman"/>
      <family val="2"/>
    </font>
    <font>
      <sz val="10"/>
      <color theme="1"/>
      <name val="Times New Roman"/>
      <family val="2"/>
    </font>
    <font>
      <sz val="10"/>
      <color theme="1"/>
      <name val="Times New Roman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sz val="10"/>
      <color theme="1"/>
      <name val="segoe UI"/>
      <family val="2"/>
      <charset val="163"/>
    </font>
    <font>
      <b/>
      <sz val="9"/>
      <color theme="3"/>
      <name val="Calibri"/>
      <family val="2"/>
      <scheme val="minor"/>
    </font>
    <font>
      <i/>
      <sz val="10"/>
      <color rgb="FF0000FF"/>
      <name val="Arial"/>
      <family val="2"/>
    </font>
    <font>
      <b/>
      <i/>
      <sz val="10"/>
      <color rgb="FF0000FF"/>
      <name val="Arial"/>
      <family val="2"/>
    </font>
    <font>
      <b/>
      <sz val="12"/>
      <color rgb="FF00B050"/>
      <name val="Arial"/>
      <family val="2"/>
    </font>
    <font>
      <b/>
      <sz val="10"/>
      <color rgb="FF00B050"/>
      <name val="Arial"/>
      <family val="2"/>
    </font>
    <font>
      <b/>
      <sz val="16"/>
      <color rgb="FF3333FF"/>
      <name val="Times New Roman"/>
      <family val="1"/>
    </font>
    <font>
      <sz val="10"/>
      <color rgb="FF3333FF"/>
      <name val="Arial"/>
      <family val="2"/>
    </font>
    <font>
      <b/>
      <sz val="10"/>
      <color rgb="FF3333FF"/>
      <name val="Arial"/>
      <family val="2"/>
    </font>
    <font>
      <sz val="10"/>
      <color rgb="FFFF0000"/>
      <name val="Arial"/>
      <family val="2"/>
    </font>
    <font>
      <i/>
      <sz val="10"/>
      <color rgb="FF00B050"/>
      <name val="Arial"/>
      <family val="2"/>
    </font>
    <font>
      <b/>
      <sz val="14"/>
      <color rgb="FF00B050"/>
      <name val="Arial"/>
      <family val="2"/>
    </font>
    <font>
      <b/>
      <sz val="10"/>
      <color rgb="FFFF0000"/>
      <name val="Arial"/>
      <family val="2"/>
    </font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2"/>
      <charset val="163"/>
    </font>
    <font>
      <sz val="14"/>
      <name val="Cordia New"/>
      <family val="2"/>
    </font>
    <font>
      <b/>
      <sz val="11"/>
      <color theme="1"/>
      <name val="Calibri"/>
      <family val="2"/>
    </font>
    <font>
      <sz val="11"/>
      <color theme="1"/>
      <name val="Calibri Light"/>
      <family val="2"/>
      <scheme val="major"/>
    </font>
    <font>
      <b/>
      <sz val="10"/>
      <color theme="0"/>
      <name val="Arial"/>
      <family val="2"/>
    </font>
    <font>
      <b/>
      <sz val="10"/>
      <color theme="1"/>
      <name val="Calibri"/>
      <family val="2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b/>
      <sz val="10"/>
      <color rgb="FF119303"/>
      <name val="Arial"/>
      <family val="2"/>
    </font>
    <font>
      <b/>
      <sz val="10"/>
      <color rgb="FF0066FF"/>
      <name val="Arial"/>
      <family val="2"/>
    </font>
    <font>
      <b/>
      <sz val="10"/>
      <color rgb="FFFFC000"/>
      <name val="Arial"/>
      <family val="2"/>
    </font>
    <font>
      <b/>
      <u/>
      <sz val="10"/>
      <color theme="5" tint="-0.249977111117893"/>
      <name val="Arial"/>
      <family val="2"/>
    </font>
    <font>
      <sz val="12"/>
      <name val="Arial"/>
      <family val="2"/>
    </font>
    <font>
      <sz val="16"/>
      <color theme="1"/>
      <name val="Arial"/>
      <family val="2"/>
    </font>
    <font>
      <b/>
      <sz val="16"/>
      <color rgb="FF119303"/>
      <name val="Arial"/>
      <family val="2"/>
    </font>
    <font>
      <b/>
      <sz val="16"/>
      <color rgb="FF0000FF"/>
      <name val="Arial"/>
      <family val="2"/>
    </font>
    <font>
      <b/>
      <sz val="16"/>
      <color rgb="FF0066FF"/>
      <name val="Arial"/>
      <family val="2"/>
    </font>
    <font>
      <b/>
      <sz val="16"/>
      <color rgb="FFFFC000"/>
      <name val="Arial"/>
      <family val="2"/>
    </font>
    <font>
      <sz val="11"/>
      <color theme="1"/>
      <name val="Arial"/>
      <family val="2"/>
    </font>
    <font>
      <i/>
      <sz val="13"/>
      <color theme="1"/>
      <name val="Arial"/>
      <family val="2"/>
    </font>
    <font>
      <i/>
      <sz val="13"/>
      <color rgb="FF0000FF"/>
      <name val="Arial"/>
      <family val="2"/>
    </font>
    <font>
      <b/>
      <i/>
      <sz val="13"/>
      <color rgb="FF0000FF"/>
      <name val="Arial"/>
      <family val="2"/>
    </font>
    <font>
      <b/>
      <i/>
      <sz val="13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  <font>
      <sz val="11"/>
      <name val="Arial"/>
      <family val="2"/>
    </font>
    <font>
      <b/>
      <sz val="11"/>
      <color theme="4" tint="-0.499984740745262"/>
      <name val="Arial"/>
      <family val="2"/>
    </font>
    <font>
      <b/>
      <sz val="11"/>
      <color rgb="FF0033CC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sz val="12"/>
      <color rgb="FF0000FF"/>
      <name val="Arial"/>
      <family val="2"/>
    </font>
    <font>
      <b/>
      <sz val="10"/>
      <color theme="5" tint="-0.249977111117893"/>
      <name val="Arial"/>
      <family val="2"/>
    </font>
    <font>
      <b/>
      <sz val="12"/>
      <color rgb="FF3333FF"/>
      <name val="Times New Roman"/>
      <family val="1"/>
    </font>
    <font>
      <sz val="14"/>
      <name val="CordiaUPC"/>
      <family val="1"/>
      <charset val="222"/>
    </font>
    <font>
      <b/>
      <sz val="12"/>
      <name val="Arial"/>
      <family val="2"/>
    </font>
    <font>
      <b/>
      <sz val="18"/>
      <name val="Arial"/>
      <family val="2"/>
    </font>
    <font>
      <sz val="14"/>
      <name val="CordiaUPC"/>
      <family val="2"/>
    </font>
    <font>
      <sz val="12"/>
      <color rgb="FFFF0000"/>
      <name val="Arial"/>
      <family val="2"/>
    </font>
    <font>
      <sz val="12"/>
      <color rgb="FF009900"/>
      <name val="Arial"/>
      <family val="2"/>
    </font>
    <font>
      <sz val="12"/>
      <color theme="0"/>
      <name val="Arial"/>
      <family val="2"/>
    </font>
    <font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000FF"/>
      <name val="Times New Roman"/>
      <family val="2"/>
    </font>
    <font>
      <sz val="11"/>
      <color rgb="FF0000CC"/>
      <name val="Arial"/>
      <family val="2"/>
    </font>
    <font>
      <b/>
      <sz val="11"/>
      <color rgb="FF0000CC"/>
      <name val="Arial"/>
      <family val="2"/>
    </font>
    <font>
      <b/>
      <i/>
      <sz val="11"/>
      <color rgb="FF0000FF"/>
      <name val="Arial"/>
      <family val="2"/>
    </font>
    <font>
      <sz val="11"/>
      <color rgb="FF0000FF"/>
      <name val="Arial"/>
      <family val="2"/>
    </font>
    <font>
      <sz val="10"/>
      <color rgb="FF0000CC"/>
      <name val="Arial"/>
      <family val="2"/>
    </font>
    <font>
      <sz val="10"/>
      <color theme="0"/>
      <name val="Arial"/>
      <family val="2"/>
    </font>
    <font>
      <sz val="11"/>
      <color theme="0"/>
      <name val="Times New Roman"/>
      <family val="1"/>
    </font>
    <font>
      <b/>
      <sz val="10"/>
      <color theme="9" tint="-0.249977111117893"/>
      <name val="Arial"/>
      <family val="2"/>
    </font>
    <font>
      <sz val="10"/>
      <name val=".VnArial"/>
      <family val="2"/>
    </font>
    <font>
      <b/>
      <sz val="11"/>
      <color rgb="FFC00000"/>
      <name val="Arial"/>
      <family val="2"/>
    </font>
    <font>
      <b/>
      <sz val="10"/>
      <color rgb="FF0000CC"/>
      <name val="Arial"/>
      <family val="2"/>
    </font>
    <font>
      <sz val="6"/>
      <color rgb="FF0000FF"/>
      <name val="Arial"/>
      <family val="2"/>
    </font>
    <font>
      <b/>
      <sz val="6"/>
      <color rgb="FF00B050"/>
      <name val="Arial"/>
      <family val="2"/>
    </font>
    <font>
      <b/>
      <sz val="6"/>
      <color rgb="FF0000FF"/>
      <name val="Arial"/>
      <family val="2"/>
    </font>
    <font>
      <sz val="11"/>
      <color theme="0"/>
      <name val="Arial"/>
      <family val="2"/>
    </font>
    <font>
      <b/>
      <i/>
      <sz val="10"/>
      <color rgb="FFC00000"/>
      <name val="Arial"/>
      <family val="2"/>
    </font>
    <font>
      <sz val="10"/>
      <color rgb="FF002060"/>
      <name val="Arial"/>
      <family val="2"/>
    </font>
    <font>
      <b/>
      <sz val="10"/>
      <color rgb="FF002060"/>
      <name val="Arial"/>
      <family val="2"/>
    </font>
    <font>
      <sz val="10"/>
      <color theme="9" tint="-0.499984740745262"/>
      <name val="Arial"/>
      <family val="2"/>
    </font>
    <font>
      <b/>
      <sz val="11"/>
      <color rgb="FFC00000"/>
      <name val="Segoe UI"/>
      <family val="2"/>
    </font>
    <font>
      <sz val="12"/>
      <color rgb="FF0000CC"/>
      <name val="Calibri Light"/>
      <family val="1"/>
      <scheme val="major"/>
    </font>
    <font>
      <b/>
      <i/>
      <sz val="10"/>
      <color rgb="FF0000CC"/>
      <name val="Arial"/>
      <family val="2"/>
    </font>
    <font>
      <i/>
      <sz val="10"/>
      <color rgb="FFFF0000"/>
      <name val="Arial"/>
      <family val="2"/>
    </font>
    <font>
      <b/>
      <i/>
      <sz val="10"/>
      <color rgb="FFFF0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119503"/>
      </left>
      <right/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rgb="FF119503"/>
      </left>
      <right/>
      <top/>
      <bottom style="dotted">
        <color theme="0" tint="-0.24994659260841701"/>
      </bottom>
      <diagonal/>
    </border>
    <border>
      <left style="thin">
        <color rgb="FF119503"/>
      </left>
      <right/>
      <top style="dotted">
        <color theme="0" tint="-0.24994659260841701"/>
      </top>
      <bottom style="thin">
        <color rgb="FF119503"/>
      </bottom>
      <diagonal/>
    </border>
    <border>
      <left style="dotted">
        <color rgb="FF119503"/>
      </left>
      <right style="thin">
        <color rgb="FF119503"/>
      </right>
      <top/>
      <bottom style="dotted">
        <color theme="0" tint="-0.24994659260841701"/>
      </bottom>
      <diagonal/>
    </border>
    <border>
      <left style="dotted">
        <color rgb="FF119503"/>
      </left>
      <right style="thin">
        <color rgb="FF119503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5" tint="-0.24994659260841701"/>
      </left>
      <right/>
      <top style="thin">
        <color theme="5" tint="-0.24994659260841701"/>
      </top>
      <bottom style="thin">
        <color theme="5" tint="-0.24994659260841701"/>
      </bottom>
      <diagonal/>
    </border>
    <border>
      <left/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indexed="64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theme="9"/>
      </right>
      <top style="dotted">
        <color theme="0" tint="-0.24994659260841701"/>
      </top>
      <bottom style="thin">
        <color rgb="FF119503"/>
      </bottom>
      <diagonal/>
    </border>
    <border>
      <left/>
      <right style="thin">
        <color theme="9"/>
      </right>
      <top style="dotted">
        <color theme="0" tint="-0.24994659260841701"/>
      </top>
      <bottom style="thin">
        <color theme="9"/>
      </bottom>
      <diagonal/>
    </border>
    <border>
      <left style="thin">
        <color rgb="FF119503"/>
      </left>
      <right style="thin">
        <color theme="9"/>
      </right>
      <top style="dotted">
        <color theme="0" tint="-0.24994659260841701"/>
      </top>
      <bottom style="thin">
        <color rgb="FF119503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/>
      <right style="thin">
        <color auto="1"/>
      </right>
      <top style="thin">
        <color indexed="64"/>
      </top>
      <bottom style="hair">
        <color indexed="64"/>
      </bottom>
      <diagonal/>
    </border>
    <border>
      <left/>
      <right style="thin">
        <color rgb="FF119503"/>
      </right>
      <top style="dotted">
        <color theme="0" tint="-0.24994659260841701"/>
      </top>
      <bottom style="dotted">
        <color theme="0" tint="-0.24994659260841701"/>
      </bottom>
      <diagonal/>
    </border>
  </borders>
  <cellStyleXfs count="56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7" fillId="0" borderId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6" fillId="0" borderId="0"/>
    <xf numFmtId="0" fontId="17" fillId="0" borderId="0" applyNumberFormat="0" applyFill="0" applyProtection="0">
      <alignment horizontal="left"/>
    </xf>
    <xf numFmtId="170" fontId="16" fillId="0" borderId="0" applyFont="0" applyFill="0" applyBorder="0" applyAlignment="0" applyProtection="0"/>
    <xf numFmtId="0" fontId="5" fillId="0" borderId="0"/>
    <xf numFmtId="0" fontId="29" fillId="0" borderId="0"/>
    <xf numFmtId="0" fontId="30" fillId="0" borderId="0"/>
    <xf numFmtId="0" fontId="10" fillId="0" borderId="0">
      <alignment vertical="center"/>
    </xf>
    <xf numFmtId="9" fontId="10" fillId="0" borderId="0" applyFont="0" applyFill="0" applyBorder="0" applyAlignment="0" applyProtection="0"/>
    <xf numFmtId="0" fontId="31" fillId="0" borderId="0"/>
    <xf numFmtId="170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3" fillId="0" borderId="0"/>
    <xf numFmtId="0" fontId="29" fillId="0" borderId="0"/>
    <xf numFmtId="43" fontId="33" fillId="0" borderId="0" applyFont="0" applyFill="0" applyBorder="0" applyAlignment="0" applyProtection="0"/>
    <xf numFmtId="0" fontId="29" fillId="0" borderId="0"/>
    <xf numFmtId="170" fontId="29" fillId="0" borderId="0" applyFont="0" applyFill="0" applyBorder="0" applyAlignment="0" applyProtection="0"/>
    <xf numFmtId="0" fontId="16" fillId="0" borderId="0"/>
    <xf numFmtId="170" fontId="7" fillId="0" borderId="0" applyFont="0" applyFill="0" applyBorder="0" applyAlignment="0" applyProtection="0"/>
    <xf numFmtId="170" fontId="16" fillId="0" borderId="0" applyFont="0" applyFill="0" applyBorder="0" applyAlignment="0" applyProtection="0"/>
    <xf numFmtId="0" fontId="4" fillId="0" borderId="0"/>
    <xf numFmtId="43" fontId="7" fillId="0" borderId="0" applyFont="0" applyFill="0" applyBorder="0" applyAlignment="0" applyProtection="0"/>
    <xf numFmtId="186" fontId="65" fillId="0" borderId="0"/>
    <xf numFmtId="0" fontId="68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48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0" fillId="0" borderId="0"/>
    <xf numFmtId="0" fontId="2" fillId="0" borderId="0"/>
    <xf numFmtId="0" fontId="85" fillId="0" borderId="0"/>
    <xf numFmtId="0" fontId="2" fillId="0" borderId="0"/>
    <xf numFmtId="0" fontId="2" fillId="0" borderId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1" fillId="0" borderId="0"/>
    <xf numFmtId="170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43" fontId="1" fillId="0" borderId="0" applyFont="0" applyFill="0" applyBorder="0" applyAlignment="0" applyProtection="0"/>
  </cellStyleXfs>
  <cellXfs count="1415">
    <xf numFmtId="0" fontId="0" fillId="0" borderId="0" xfId="0"/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 wrapText="1"/>
    </xf>
    <xf numFmtId="0" fontId="9" fillId="0" borderId="0" xfId="0" applyFont="1"/>
    <xf numFmtId="0" fontId="14" fillId="0" borderId="0" xfId="0" applyFont="1"/>
    <xf numFmtId="0" fontId="15" fillId="0" borderId="0" xfId="0" applyFont="1"/>
    <xf numFmtId="0" fontId="14" fillId="11" borderId="1" xfId="0" applyFont="1" applyFill="1" applyBorder="1" applyAlignment="1">
      <alignment horizontal="center" vertical="center" wrapText="1"/>
    </xf>
    <xf numFmtId="0" fontId="15" fillId="7" borderId="1" xfId="6" applyFont="1" applyFill="1" applyBorder="1" applyAlignment="1">
      <alignment horizontal="center" vertical="center" wrapText="1"/>
    </xf>
    <xf numFmtId="0" fontId="15" fillId="7" borderId="1" xfId="6" applyFont="1" applyFill="1" applyBorder="1" applyAlignment="1">
      <alignment horizontal="left" vertical="center" wrapText="1"/>
    </xf>
    <xf numFmtId="165" fontId="15" fillId="7" borderId="1" xfId="6" applyNumberFormat="1" applyFont="1" applyFill="1" applyBorder="1" applyAlignment="1">
      <alignment horizontal="center" vertical="center" wrapText="1"/>
    </xf>
    <xf numFmtId="164" fontId="15" fillId="7" borderId="1" xfId="8" quotePrefix="1" applyNumberFormat="1" applyFont="1" applyFill="1" applyBorder="1" applyAlignment="1">
      <alignment horizontal="center" vertical="center" wrapText="1"/>
    </xf>
    <xf numFmtId="0" fontId="14" fillId="7" borderId="1" xfId="6" applyFont="1" applyFill="1" applyBorder="1" applyAlignment="1">
      <alignment horizontal="center" vertical="center" wrapText="1"/>
    </xf>
    <xf numFmtId="0" fontId="14" fillId="7" borderId="1" xfId="6" applyFont="1" applyFill="1" applyBorder="1" applyAlignment="1">
      <alignment horizontal="left" vertical="center" wrapText="1"/>
    </xf>
    <xf numFmtId="165" fontId="14" fillId="7" borderId="1" xfId="6" applyNumberFormat="1" applyFont="1" applyFill="1" applyBorder="1" applyAlignment="1">
      <alignment horizontal="center" vertical="center" wrapText="1"/>
    </xf>
    <xf numFmtId="0" fontId="15" fillId="0" borderId="1" xfId="0" applyFont="1" applyBorder="1"/>
    <xf numFmtId="165" fontId="15" fillId="7" borderId="0" xfId="2" applyNumberFormat="1" applyFont="1" applyFill="1"/>
    <xf numFmtId="165" fontId="15" fillId="7" borderId="1" xfId="2" applyNumberFormat="1" applyFont="1" applyFill="1" applyBorder="1" applyAlignment="1">
      <alignment horizontal="center" vertical="center" wrapText="1"/>
    </xf>
    <xf numFmtId="9" fontId="15" fillId="7" borderId="1" xfId="2" applyFont="1" applyFill="1" applyBorder="1" applyAlignment="1">
      <alignment horizontal="center" vertical="center" wrapText="1"/>
    </xf>
    <xf numFmtId="167" fontId="15" fillId="7" borderId="1" xfId="8" quotePrefix="1" applyNumberFormat="1" applyFont="1" applyFill="1" applyBorder="1" applyAlignment="1">
      <alignment horizontal="center" vertical="center" wrapText="1"/>
    </xf>
    <xf numFmtId="168" fontId="15" fillId="7" borderId="1" xfId="8" quotePrefix="1" applyNumberFormat="1" applyFont="1" applyFill="1" applyBorder="1" applyAlignment="1">
      <alignment horizontal="center" vertical="center" wrapText="1"/>
    </xf>
    <xf numFmtId="168" fontId="14" fillId="7" borderId="1" xfId="8" quotePrefix="1" applyNumberFormat="1" applyFont="1" applyFill="1" applyBorder="1" applyAlignment="1">
      <alignment horizontal="center" vertical="center" wrapText="1"/>
    </xf>
    <xf numFmtId="0" fontId="15" fillId="7" borderId="3" xfId="6" applyFont="1" applyFill="1" applyBorder="1" applyAlignment="1">
      <alignment horizontal="left" vertical="center" wrapText="1"/>
    </xf>
    <xf numFmtId="0" fontId="14" fillId="3" borderId="1" xfId="6" applyFont="1" applyFill="1" applyBorder="1" applyAlignment="1">
      <alignment horizontal="center" vertical="center" wrapText="1"/>
    </xf>
    <xf numFmtId="0" fontId="14" fillId="3" borderId="1" xfId="6" applyFont="1" applyFill="1" applyBorder="1" applyAlignment="1">
      <alignment horizontal="left" vertical="center" wrapText="1"/>
    </xf>
    <xf numFmtId="165" fontId="14" fillId="3" borderId="1" xfId="6" applyNumberFormat="1" applyFont="1" applyFill="1" applyBorder="1" applyAlignment="1">
      <alignment horizontal="center" vertical="center" wrapText="1"/>
    </xf>
    <xf numFmtId="167" fontId="15" fillId="7" borderId="1" xfId="8" quotePrefix="1" applyNumberFormat="1" applyFont="1" applyFill="1" applyBorder="1" applyAlignment="1">
      <alignment horizontal="right" vertical="center" wrapText="1"/>
    </xf>
    <xf numFmtId="167" fontId="14" fillId="3" borderId="1" xfId="8" quotePrefix="1" applyNumberFormat="1" applyFont="1" applyFill="1" applyBorder="1" applyAlignment="1">
      <alignment horizontal="right" vertical="center" wrapText="1"/>
    </xf>
    <xf numFmtId="168" fontId="15" fillId="7" borderId="1" xfId="8" quotePrefix="1" applyNumberFormat="1" applyFont="1" applyFill="1" applyBorder="1" applyAlignment="1">
      <alignment horizontal="right" vertical="center" wrapText="1"/>
    </xf>
    <xf numFmtId="168" fontId="14" fillId="3" borderId="1" xfId="8" quotePrefix="1" applyNumberFormat="1" applyFont="1" applyFill="1" applyBorder="1" applyAlignment="1">
      <alignment horizontal="right" vertical="center" wrapText="1"/>
    </xf>
    <xf numFmtId="164" fontId="14" fillId="11" borderId="1" xfId="1" applyNumberFormat="1" applyFont="1" applyFill="1" applyBorder="1" applyAlignment="1">
      <alignment horizontal="center" vertical="center" wrapText="1"/>
    </xf>
    <xf numFmtId="165" fontId="15" fillId="7" borderId="3" xfId="6" applyNumberFormat="1" applyFont="1" applyFill="1" applyBorder="1" applyAlignment="1">
      <alignment horizontal="center" vertical="center" wrapText="1"/>
    </xf>
    <xf numFmtId="0" fontId="15" fillId="7" borderId="0" xfId="0" applyFont="1" applyFill="1"/>
    <xf numFmtId="0" fontId="15" fillId="0" borderId="0" xfId="0" applyFont="1" applyAlignment="1">
      <alignment horizontal="right"/>
    </xf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11" borderId="1" xfId="0" applyFont="1" applyFill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165" fontId="15" fillId="0" borderId="1" xfId="2" applyNumberFormat="1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165" fontId="14" fillId="0" borderId="1" xfId="2" applyNumberFormat="1" applyFont="1" applyBorder="1" applyAlignment="1">
      <alignment vertical="center"/>
    </xf>
    <xf numFmtId="0" fontId="15" fillId="0" borderId="0" xfId="0" applyFont="1" applyAlignment="1">
      <alignment vertical="center" wrapText="1"/>
    </xf>
    <xf numFmtId="165" fontId="14" fillId="0" borderId="1" xfId="2" applyNumberFormat="1" applyFont="1" applyFill="1" applyBorder="1" applyAlignment="1">
      <alignment vertical="center"/>
    </xf>
    <xf numFmtId="165" fontId="14" fillId="0" borderId="1" xfId="0" applyNumberFormat="1" applyFont="1" applyBorder="1" applyAlignment="1">
      <alignment vertical="center"/>
    </xf>
    <xf numFmtId="0" fontId="15" fillId="0" borderId="0" xfId="0" applyFont="1" applyAlignment="1">
      <alignment horizontal="center"/>
    </xf>
    <xf numFmtId="164" fontId="15" fillId="0" borderId="0" xfId="1" applyNumberFormat="1" applyFont="1"/>
    <xf numFmtId="164" fontId="15" fillId="0" borderId="0" xfId="1" applyNumberFormat="1" applyFont="1" applyAlignment="1">
      <alignment vertical="center"/>
    </xf>
    <xf numFmtId="164" fontId="14" fillId="0" borderId="0" xfId="1" applyNumberFormat="1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64" fontId="15" fillId="0" borderId="1" xfId="1" applyNumberFormat="1" applyFont="1" applyBorder="1" applyAlignment="1">
      <alignment vertical="center"/>
    </xf>
    <xf numFmtId="164" fontId="15" fillId="0" borderId="0" xfId="0" applyNumberFormat="1" applyFont="1" applyAlignment="1">
      <alignment vertical="center"/>
    </xf>
    <xf numFmtId="164" fontId="15" fillId="0" borderId="1" xfId="1" applyNumberFormat="1" applyFont="1" applyBorder="1" applyAlignment="1">
      <alignment vertical="center" wrapText="1"/>
    </xf>
    <xf numFmtId="164" fontId="15" fillId="0" borderId="1" xfId="0" applyNumberFormat="1" applyFont="1" applyBorder="1" applyAlignment="1">
      <alignment vertical="center"/>
    </xf>
    <xf numFmtId="0" fontId="15" fillId="0" borderId="1" xfId="0" applyFont="1" applyBorder="1" applyAlignment="1">
      <alignment horizontal="right" vertical="center"/>
    </xf>
    <xf numFmtId="0" fontId="15" fillId="0" borderId="1" xfId="0" applyFont="1" applyBorder="1" applyAlignment="1">
      <alignment horizontal="center" vertical="center" wrapText="1"/>
    </xf>
    <xf numFmtId="164" fontId="15" fillId="0" borderId="0" xfId="1" applyNumberFormat="1" applyFont="1" applyFill="1" applyBorder="1" applyAlignment="1">
      <alignment vertical="center"/>
    </xf>
    <xf numFmtId="164" fontId="15" fillId="0" borderId="0" xfId="1" applyNumberFormat="1" applyFont="1" applyAlignment="1">
      <alignment horizontal="left" vertical="center"/>
    </xf>
    <xf numFmtId="164" fontId="15" fillId="0" borderId="0" xfId="1" applyNumberFormat="1" applyFont="1" applyAlignment="1">
      <alignment vertical="center" wrapText="1"/>
    </xf>
    <xf numFmtId="171" fontId="15" fillId="0" borderId="0" xfId="1" applyNumberFormat="1" applyFont="1" applyFill="1" applyAlignment="1">
      <alignment vertical="center"/>
    </xf>
    <xf numFmtId="171" fontId="15" fillId="0" borderId="0" xfId="1" applyNumberFormat="1" applyFont="1" applyAlignment="1">
      <alignment vertical="center"/>
    </xf>
    <xf numFmtId="171" fontId="15" fillId="0" borderId="0" xfId="0" applyNumberFormat="1" applyFont="1" applyAlignment="1">
      <alignment vertical="center"/>
    </xf>
    <xf numFmtId="49" fontId="14" fillId="0" borderId="0" xfId="1" applyNumberFormat="1" applyFont="1" applyFill="1" applyBorder="1" applyAlignment="1">
      <alignment vertical="center"/>
    </xf>
    <xf numFmtId="173" fontId="14" fillId="0" borderId="0" xfId="1" applyNumberFormat="1" applyFont="1" applyFill="1" applyBorder="1" applyAlignment="1">
      <alignment vertical="center"/>
    </xf>
    <xf numFmtId="173" fontId="14" fillId="0" borderId="10" xfId="1" applyNumberFormat="1" applyFont="1" applyBorder="1" applyAlignment="1" applyProtection="1">
      <alignment horizontal="left" vertical="center"/>
    </xf>
    <xf numFmtId="173" fontId="14" fillId="0" borderId="10" xfId="1" applyNumberFormat="1" applyFont="1" applyBorder="1" applyAlignment="1" applyProtection="1">
      <alignment horizontal="left" vertical="center" wrapText="1"/>
    </xf>
    <xf numFmtId="168" fontId="14" fillId="0" borderId="12" xfId="1" applyNumberFormat="1" applyFont="1" applyFill="1" applyBorder="1" applyAlignment="1">
      <alignment horizontal="right" vertical="center"/>
    </xf>
    <xf numFmtId="173" fontId="15" fillId="0" borderId="0" xfId="1" applyNumberFormat="1" applyFont="1" applyFill="1" applyBorder="1" applyAlignment="1">
      <alignment vertical="center"/>
    </xf>
    <xf numFmtId="168" fontId="15" fillId="0" borderId="12" xfId="1" applyNumberFormat="1" applyFont="1" applyFill="1" applyBorder="1" applyAlignment="1">
      <alignment horizontal="right" vertical="center"/>
    </xf>
    <xf numFmtId="164" fontId="14" fillId="0" borderId="0" xfId="1" applyNumberFormat="1" applyFont="1" applyFill="1" applyBorder="1" applyAlignment="1">
      <alignment vertical="center"/>
    </xf>
    <xf numFmtId="0" fontId="14" fillId="0" borderId="9" xfId="1" applyNumberFormat="1" applyFont="1" applyFill="1" applyBorder="1" applyAlignment="1" applyProtection="1">
      <alignment horizontal="left" vertical="center"/>
    </xf>
    <xf numFmtId="0" fontId="14" fillId="0" borderId="9" xfId="1" applyNumberFormat="1" applyFont="1" applyFill="1" applyBorder="1" applyAlignment="1" applyProtection="1">
      <alignment horizontal="left" vertical="center" wrapText="1"/>
    </xf>
    <xf numFmtId="171" fontId="14" fillId="0" borderId="13" xfId="1" applyNumberFormat="1" applyFont="1" applyFill="1" applyBorder="1" applyAlignment="1" applyProtection="1">
      <alignment vertical="center"/>
    </xf>
    <xf numFmtId="169" fontId="15" fillId="0" borderId="9" xfId="9" applyNumberFormat="1" applyFont="1" applyBorder="1" applyAlignment="1">
      <alignment horizontal="left" vertical="center"/>
    </xf>
    <xf numFmtId="171" fontId="15" fillId="0" borderId="13" xfId="1" applyNumberFormat="1" applyFont="1" applyFill="1" applyBorder="1" applyAlignment="1" applyProtection="1">
      <alignment vertical="center"/>
    </xf>
    <xf numFmtId="0" fontId="14" fillId="0" borderId="9" xfId="1" applyNumberFormat="1" applyFont="1" applyBorder="1" applyAlignment="1" applyProtection="1">
      <alignment horizontal="left" vertical="center"/>
    </xf>
    <xf numFmtId="0" fontId="14" fillId="0" borderId="9" xfId="1" applyNumberFormat="1" applyFont="1" applyBorder="1" applyAlignment="1" applyProtection="1">
      <alignment horizontal="left" vertical="center" wrapText="1"/>
    </xf>
    <xf numFmtId="0" fontId="15" fillId="0" borderId="9" xfId="1" applyNumberFormat="1" applyFont="1" applyBorder="1" applyAlignment="1" applyProtection="1">
      <alignment horizontal="left" vertical="center"/>
    </xf>
    <xf numFmtId="0" fontId="15" fillId="0" borderId="9" xfId="1" applyNumberFormat="1" applyFont="1" applyBorder="1" applyAlignment="1" applyProtection="1">
      <alignment horizontal="left" vertical="center" wrapText="1"/>
    </xf>
    <xf numFmtId="164" fontId="18" fillId="0" borderId="0" xfId="1" applyNumberFormat="1" applyFont="1" applyFill="1" applyBorder="1" applyAlignment="1">
      <alignment vertical="center"/>
    </xf>
    <xf numFmtId="0" fontId="18" fillId="0" borderId="9" xfId="1" applyNumberFormat="1" applyFont="1" applyBorder="1" applyAlignment="1" applyProtection="1">
      <alignment horizontal="left" vertical="center"/>
    </xf>
    <xf numFmtId="171" fontId="18" fillId="0" borderId="13" xfId="1" applyNumberFormat="1" applyFont="1" applyFill="1" applyBorder="1" applyAlignment="1" applyProtection="1">
      <alignment vertical="center"/>
    </xf>
    <xf numFmtId="9" fontId="18" fillId="0" borderId="0" xfId="2" applyFont="1" applyFill="1" applyBorder="1" applyAlignment="1">
      <alignment vertical="center"/>
    </xf>
    <xf numFmtId="9" fontId="18" fillId="0" borderId="11" xfId="2" applyFont="1" applyFill="1" applyBorder="1" applyAlignment="1" applyProtection="1">
      <alignment horizontal="left" vertical="center"/>
    </xf>
    <xf numFmtId="9" fontId="18" fillId="0" borderId="11" xfId="2" applyFont="1" applyFill="1" applyBorder="1" applyAlignment="1" applyProtection="1">
      <alignment horizontal="left" vertical="center" wrapText="1"/>
    </xf>
    <xf numFmtId="164" fontId="14" fillId="0" borderId="0" xfId="1" applyNumberFormat="1" applyFont="1" applyAlignment="1">
      <alignment horizontal="centerContinuous" vertical="center" wrapText="1"/>
    </xf>
    <xf numFmtId="164" fontId="14" fillId="0" borderId="0" xfId="1" applyNumberFormat="1" applyFont="1" applyAlignment="1">
      <alignment vertical="center" wrapText="1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applyFont="1"/>
    <xf numFmtId="0" fontId="14" fillId="11" borderId="3" xfId="6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vertical="center"/>
    </xf>
    <xf numFmtId="0" fontId="14" fillId="10" borderId="9" xfId="1" applyNumberFormat="1" applyFont="1" applyFill="1" applyBorder="1" applyAlignment="1" applyProtection="1">
      <alignment horizontal="left" vertical="center"/>
    </xf>
    <xf numFmtId="0" fontId="14" fillId="10" borderId="9" xfId="1" applyNumberFormat="1" applyFont="1" applyFill="1" applyBorder="1" applyAlignment="1" applyProtection="1">
      <alignment horizontal="left" vertical="center" wrapText="1"/>
    </xf>
    <xf numFmtId="171" fontId="14" fillId="10" borderId="13" xfId="1" applyNumberFormat="1" applyFont="1" applyFill="1" applyBorder="1" applyAlignment="1" applyProtection="1">
      <alignment vertical="center"/>
    </xf>
    <xf numFmtId="165" fontId="14" fillId="8" borderId="1" xfId="2" applyNumberFormat="1" applyFont="1" applyFill="1" applyBorder="1" applyAlignment="1">
      <alignment horizontal="left" vertical="center"/>
    </xf>
    <xf numFmtId="165" fontId="14" fillId="8" borderId="1" xfId="2" applyNumberFormat="1" applyFont="1" applyFill="1" applyBorder="1" applyAlignment="1">
      <alignment horizontal="center" vertical="center" wrapText="1"/>
    </xf>
    <xf numFmtId="0" fontId="14" fillId="8" borderId="1" xfId="6" applyFont="1" applyFill="1" applyBorder="1" applyAlignment="1">
      <alignment horizontal="center" vertical="center" wrapText="1"/>
    </xf>
    <xf numFmtId="0" fontId="14" fillId="8" borderId="1" xfId="6" applyFont="1" applyFill="1" applyBorder="1" applyAlignment="1">
      <alignment horizontal="left" vertical="center" wrapText="1"/>
    </xf>
    <xf numFmtId="165" fontId="14" fillId="8" borderId="1" xfId="6" applyNumberFormat="1" applyFont="1" applyFill="1" applyBorder="1" applyAlignment="1">
      <alignment horizontal="center" vertical="center" wrapText="1"/>
    </xf>
    <xf numFmtId="164" fontId="14" fillId="8" borderId="1" xfId="8" quotePrefix="1" applyNumberFormat="1" applyFont="1" applyFill="1" applyBorder="1" applyAlignment="1">
      <alignment horizontal="center" vertical="center" wrapText="1"/>
    </xf>
    <xf numFmtId="167" fontId="14" fillId="8" borderId="1" xfId="8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76" fontId="9" fillId="0" borderId="0" xfId="0" applyNumberFormat="1" applyFont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/>
    </xf>
    <xf numFmtId="0" fontId="24" fillId="0" borderId="1" xfId="0" applyFont="1" applyBorder="1" applyAlignment="1">
      <alignment horizontal="center" vertical="center" wrapText="1"/>
    </xf>
    <xf numFmtId="176" fontId="23" fillId="0" borderId="1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23" fillId="0" borderId="1" xfId="0" quotePrefix="1" applyFont="1" applyBorder="1" applyAlignment="1">
      <alignment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right" vertical="center" wrapText="1"/>
    </xf>
    <xf numFmtId="0" fontId="23" fillId="0" borderId="6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right" vertical="center" wrapText="1"/>
    </xf>
    <xf numFmtId="0" fontId="23" fillId="0" borderId="6" xfId="0" applyFont="1" applyBorder="1" applyAlignment="1">
      <alignment vertical="center" wrapText="1"/>
    </xf>
    <xf numFmtId="0" fontId="23" fillId="0" borderId="0" xfId="0" applyFont="1" applyAlignment="1">
      <alignment horizontal="center" vertical="center" wrapText="1"/>
    </xf>
    <xf numFmtId="176" fontId="23" fillId="0" borderId="0" xfId="0" applyNumberFormat="1" applyFont="1" applyAlignment="1">
      <alignment horizontal="center" vertical="center" wrapText="1"/>
    </xf>
    <xf numFmtId="0" fontId="15" fillId="0" borderId="1" xfId="0" quotePrefix="1" applyFont="1" applyBorder="1" applyAlignment="1">
      <alignment vertical="center" wrapText="1"/>
    </xf>
    <xf numFmtId="174" fontId="26" fillId="0" borderId="13" xfId="2" applyNumberFormat="1" applyFont="1" applyFill="1" applyBorder="1" applyAlignment="1" applyProtection="1">
      <alignment vertical="center"/>
    </xf>
    <xf numFmtId="174" fontId="26" fillId="0" borderId="0" xfId="2" applyNumberFormat="1" applyFont="1" applyFill="1" applyBorder="1" applyAlignment="1">
      <alignment vertical="center"/>
    </xf>
    <xf numFmtId="175" fontId="26" fillId="0" borderId="0" xfId="2" applyNumberFormat="1" applyFont="1" applyFill="1" applyBorder="1" applyAlignment="1">
      <alignment vertical="center"/>
    </xf>
    <xf numFmtId="9" fontId="15" fillId="7" borderId="1" xfId="2" quotePrefix="1" applyFont="1" applyFill="1" applyBorder="1" applyAlignment="1">
      <alignment horizontal="right" vertical="center" wrapText="1"/>
    </xf>
    <xf numFmtId="0" fontId="15" fillId="7" borderId="0" xfId="6" applyFont="1" applyFill="1" applyAlignment="1">
      <alignment horizontal="center" vertical="center" wrapText="1"/>
    </xf>
    <xf numFmtId="0" fontId="15" fillId="7" borderId="0" xfId="6" applyFont="1" applyFill="1" applyAlignment="1">
      <alignment horizontal="left" vertical="center" wrapText="1"/>
    </xf>
    <xf numFmtId="165" fontId="15" fillId="7" borderId="0" xfId="6" applyNumberFormat="1" applyFont="1" applyFill="1" applyAlignment="1">
      <alignment horizontal="center" vertical="center" wrapText="1"/>
    </xf>
    <xf numFmtId="164" fontId="15" fillId="7" borderId="0" xfId="1" quotePrefix="1" applyNumberFormat="1" applyFont="1" applyFill="1" applyBorder="1" applyAlignment="1">
      <alignment horizontal="center" vertical="center" wrapText="1"/>
    </xf>
    <xf numFmtId="164" fontId="15" fillId="7" borderId="1" xfId="1" quotePrefix="1" applyNumberFormat="1" applyFont="1" applyFill="1" applyBorder="1" applyAlignment="1">
      <alignment horizontal="right" vertical="center" wrapText="1"/>
    </xf>
    <xf numFmtId="0" fontId="15" fillId="0" borderId="1" xfId="1" applyNumberFormat="1" applyFont="1" applyBorder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65" fontId="15" fillId="0" borderId="1" xfId="2" applyNumberFormat="1" applyFont="1" applyBorder="1" applyAlignment="1">
      <alignment horizontal="center" vertical="center"/>
    </xf>
    <xf numFmtId="165" fontId="14" fillId="0" borderId="1" xfId="2" applyNumberFormat="1" applyFont="1" applyBorder="1" applyAlignment="1">
      <alignment horizontal="center" vertical="center"/>
    </xf>
    <xf numFmtId="165" fontId="14" fillId="0" borderId="1" xfId="2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165" fontId="14" fillId="0" borderId="0" xfId="2" applyNumberFormat="1" applyFont="1" applyBorder="1" applyAlignment="1">
      <alignment vertical="center"/>
    </xf>
    <xf numFmtId="0" fontId="18" fillId="0" borderId="1" xfId="0" applyFont="1" applyBorder="1" applyAlignment="1">
      <alignment horizontal="right" vertical="center"/>
    </xf>
    <xf numFmtId="0" fontId="18" fillId="0" borderId="1" xfId="0" applyFont="1" applyBorder="1" applyAlignment="1">
      <alignment vertical="center"/>
    </xf>
    <xf numFmtId="164" fontId="18" fillId="0" borderId="1" xfId="0" applyNumberFormat="1" applyFont="1" applyBorder="1" applyAlignment="1">
      <alignment vertical="center"/>
    </xf>
    <xf numFmtId="164" fontId="18" fillId="0" borderId="1" xfId="1" applyNumberFormat="1" applyFont="1" applyBorder="1" applyAlignment="1">
      <alignment vertical="center"/>
    </xf>
    <xf numFmtId="0" fontId="18" fillId="0" borderId="0" xfId="0" applyFont="1" applyAlignment="1">
      <alignment vertical="center"/>
    </xf>
    <xf numFmtId="168" fontId="14" fillId="7" borderId="1" xfId="8" quotePrefix="1" applyNumberFormat="1" applyFont="1" applyFill="1" applyBorder="1" applyAlignment="1">
      <alignment horizontal="right" vertical="center" wrapText="1"/>
    </xf>
    <xf numFmtId="164" fontId="14" fillId="0" borderId="0" xfId="1" applyNumberFormat="1" applyFont="1" applyAlignment="1">
      <alignment horizontal="right"/>
    </xf>
    <xf numFmtId="167" fontId="14" fillId="7" borderId="1" xfId="8" quotePrefix="1" applyNumberFormat="1" applyFont="1" applyFill="1" applyBorder="1" applyAlignment="1">
      <alignment horizontal="right" vertical="center" wrapText="1"/>
    </xf>
    <xf numFmtId="164" fontId="14" fillId="7" borderId="1" xfId="1" quotePrefix="1" applyNumberFormat="1" applyFont="1" applyFill="1" applyBorder="1" applyAlignment="1">
      <alignment horizontal="right" vertical="center" wrapText="1"/>
    </xf>
    <xf numFmtId="164" fontId="14" fillId="11" borderId="1" xfId="1" applyNumberFormat="1" applyFont="1" applyFill="1" applyBorder="1" applyAlignment="1">
      <alignment vertical="center" wrapText="1"/>
    </xf>
    <xf numFmtId="165" fontId="14" fillId="7" borderId="1" xfId="2" applyNumberFormat="1" applyFont="1" applyFill="1" applyBorder="1" applyAlignment="1">
      <alignment horizontal="center" vertical="center" wrapText="1"/>
    </xf>
    <xf numFmtId="9" fontId="14" fillId="7" borderId="1" xfId="2" applyFont="1" applyFill="1" applyBorder="1" applyAlignment="1">
      <alignment horizontal="center" vertical="center" wrapText="1"/>
    </xf>
    <xf numFmtId="165" fontId="14" fillId="7" borderId="0" xfId="2" applyNumberFormat="1" applyFont="1" applyFill="1"/>
    <xf numFmtId="0" fontId="14" fillId="2" borderId="1" xfId="6" applyFont="1" applyFill="1" applyBorder="1" applyAlignment="1">
      <alignment horizontal="center" vertical="center" wrapText="1"/>
    </xf>
    <xf numFmtId="0" fontId="14" fillId="2" borderId="1" xfId="6" applyFont="1" applyFill="1" applyBorder="1" applyAlignment="1">
      <alignment horizontal="left" vertical="center" wrapText="1"/>
    </xf>
    <xf numFmtId="165" fontId="14" fillId="2" borderId="1" xfId="6" applyNumberFormat="1" applyFont="1" applyFill="1" applyBorder="1" applyAlignment="1">
      <alignment horizontal="center" vertical="center" wrapText="1"/>
    </xf>
    <xf numFmtId="164" fontId="14" fillId="2" borderId="1" xfId="8" quotePrefix="1" applyNumberFormat="1" applyFont="1" applyFill="1" applyBorder="1" applyAlignment="1">
      <alignment horizontal="center" vertical="center" wrapText="1"/>
    </xf>
    <xf numFmtId="168" fontId="15" fillId="7" borderId="0" xfId="8" quotePrefix="1" applyNumberFormat="1" applyFont="1" applyFill="1" applyBorder="1" applyAlignment="1">
      <alignment horizontal="center" vertical="center" wrapText="1"/>
    </xf>
    <xf numFmtId="168" fontId="14" fillId="7" borderId="0" xfId="8" quotePrefix="1" applyNumberFormat="1" applyFont="1" applyFill="1" applyBorder="1" applyAlignment="1">
      <alignment horizontal="center" vertical="center" wrapText="1"/>
    </xf>
    <xf numFmtId="164" fontId="15" fillId="0" borderId="15" xfId="1" applyNumberFormat="1" applyFont="1" applyBorder="1" applyAlignment="1">
      <alignment vertical="center"/>
    </xf>
    <xf numFmtId="0" fontId="15" fillId="0" borderId="15" xfId="0" applyFont="1" applyBorder="1" applyAlignment="1">
      <alignment vertical="center" wrapText="1"/>
    </xf>
    <xf numFmtId="0" fontId="14" fillId="0" borderId="15" xfId="0" applyFont="1" applyBorder="1" applyAlignment="1">
      <alignment vertical="center"/>
    </xf>
    <xf numFmtId="10" fontId="15" fillId="0" borderId="1" xfId="2" applyNumberFormat="1" applyFont="1" applyBorder="1" applyAlignment="1">
      <alignment vertical="center"/>
    </xf>
    <xf numFmtId="165" fontId="15" fillId="0" borderId="0" xfId="2" applyNumberFormat="1" applyFont="1"/>
    <xf numFmtId="10" fontId="15" fillId="0" borderId="0" xfId="2" applyNumberFormat="1" applyFont="1"/>
    <xf numFmtId="164" fontId="14" fillId="0" borderId="0" xfId="0" applyNumberFormat="1" applyFont="1" applyAlignment="1">
      <alignment vertical="center"/>
    </xf>
    <xf numFmtId="164" fontId="15" fillId="0" borderId="0" xfId="1" applyNumberFormat="1" applyFont="1" applyAlignment="1">
      <alignment horizontal="center" vertical="center"/>
    </xf>
    <xf numFmtId="0" fontId="15" fillId="7" borderId="0" xfId="0" applyFont="1" applyFill="1" applyAlignment="1">
      <alignment vertical="center"/>
    </xf>
    <xf numFmtId="0" fontId="15" fillId="0" borderId="0" xfId="0" applyFont="1" applyAlignment="1">
      <alignment horizontal="right" vertical="center"/>
    </xf>
    <xf numFmtId="0" fontId="14" fillId="7" borderId="0" xfId="0" applyFont="1" applyFill="1" applyAlignment="1">
      <alignment vertical="center"/>
    </xf>
    <xf numFmtId="0" fontId="14" fillId="7" borderId="0" xfId="0" applyFont="1" applyFill="1" applyAlignment="1">
      <alignment vertical="center" wrapText="1"/>
    </xf>
    <xf numFmtId="165" fontId="15" fillId="0" borderId="0" xfId="2" applyNumberFormat="1" applyFont="1" applyAlignment="1">
      <alignment vertical="center"/>
    </xf>
    <xf numFmtId="0" fontId="14" fillId="11" borderId="15" xfId="0" applyFont="1" applyFill="1" applyBorder="1" applyAlignment="1">
      <alignment horizontal="center" vertical="center" wrapText="1"/>
    </xf>
    <xf numFmtId="0" fontId="14" fillId="11" borderId="15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5" xfId="0" applyFont="1" applyBorder="1" applyAlignment="1">
      <alignment vertical="center"/>
    </xf>
    <xf numFmtId="164" fontId="15" fillId="0" borderId="15" xfId="0" applyNumberFormat="1" applyFont="1" applyBorder="1" applyAlignment="1">
      <alignment vertical="center"/>
    </xf>
    <xf numFmtId="0" fontId="14" fillId="7" borderId="15" xfId="0" applyFont="1" applyFill="1" applyBorder="1" applyAlignment="1">
      <alignment horizontal="center" vertical="center" wrapText="1"/>
    </xf>
    <xf numFmtId="0" fontId="14" fillId="7" borderId="15" xfId="0" applyFont="1" applyFill="1" applyBorder="1" applyAlignment="1">
      <alignment horizontal="left" vertical="center" wrapText="1"/>
    </xf>
    <xf numFmtId="165" fontId="14" fillId="7" borderId="15" xfId="2" applyNumberFormat="1" applyFont="1" applyFill="1" applyBorder="1" applyAlignment="1">
      <alignment horizontal="center" vertical="center" wrapText="1"/>
    </xf>
    <xf numFmtId="0" fontId="15" fillId="7" borderId="15" xfId="6" applyFont="1" applyFill="1" applyBorder="1" applyAlignment="1">
      <alignment horizontal="center" vertical="center" wrapText="1"/>
    </xf>
    <xf numFmtId="0" fontId="15" fillId="7" borderId="15" xfId="6" applyFont="1" applyFill="1" applyBorder="1" applyAlignment="1">
      <alignment horizontal="left" vertical="center" wrapText="1"/>
    </xf>
    <xf numFmtId="165" fontId="15" fillId="7" borderId="15" xfId="6" applyNumberFormat="1" applyFont="1" applyFill="1" applyBorder="1" applyAlignment="1">
      <alignment horizontal="center" vertical="center" wrapText="1"/>
    </xf>
    <xf numFmtId="168" fontId="15" fillId="7" borderId="15" xfId="8" quotePrefix="1" applyNumberFormat="1" applyFont="1" applyFill="1" applyBorder="1" applyAlignment="1">
      <alignment horizontal="center" vertical="center" wrapText="1"/>
    </xf>
    <xf numFmtId="168" fontId="14" fillId="7" borderId="15" xfId="8" quotePrefix="1" applyNumberFormat="1" applyFont="1" applyFill="1" applyBorder="1" applyAlignment="1">
      <alignment horizontal="center" vertical="center" wrapText="1"/>
    </xf>
    <xf numFmtId="165" fontId="14" fillId="3" borderId="15" xfId="2" quotePrefix="1" applyNumberFormat="1" applyFont="1" applyFill="1" applyBorder="1" applyAlignment="1">
      <alignment horizontal="right" vertical="center" wrapText="1"/>
    </xf>
    <xf numFmtId="164" fontId="15" fillId="7" borderId="15" xfId="1" quotePrefix="1" applyNumberFormat="1" applyFont="1" applyFill="1" applyBorder="1" applyAlignment="1">
      <alignment horizontal="center" vertical="center" wrapText="1"/>
    </xf>
    <xf numFmtId="0" fontId="14" fillId="9" borderId="1" xfId="6" applyFont="1" applyFill="1" applyBorder="1" applyAlignment="1">
      <alignment horizontal="center" vertical="center" wrapText="1"/>
    </xf>
    <xf numFmtId="0" fontId="14" fillId="9" borderId="1" xfId="6" applyFont="1" applyFill="1" applyBorder="1" applyAlignment="1">
      <alignment horizontal="left" vertical="center" wrapText="1"/>
    </xf>
    <xf numFmtId="165" fontId="14" fillId="9" borderId="1" xfId="6" applyNumberFormat="1" applyFont="1" applyFill="1" applyBorder="1" applyAlignment="1">
      <alignment horizontal="center" vertical="center" wrapText="1"/>
    </xf>
    <xf numFmtId="167" fontId="14" fillId="9" borderId="1" xfId="8" quotePrefix="1" applyNumberFormat="1" applyFont="1" applyFill="1" applyBorder="1" applyAlignment="1">
      <alignment horizontal="right" vertical="center" wrapText="1"/>
    </xf>
    <xf numFmtId="166" fontId="15" fillId="0" borderId="1" xfId="1" applyNumberFormat="1" applyFont="1" applyBorder="1" applyAlignment="1">
      <alignment vertical="center"/>
    </xf>
    <xf numFmtId="166" fontId="15" fillId="0" borderId="1" xfId="0" applyNumberFormat="1" applyFont="1" applyBorder="1" applyAlignment="1">
      <alignment vertical="center"/>
    </xf>
    <xf numFmtId="0" fontId="14" fillId="11" borderId="16" xfId="6" applyFont="1" applyFill="1" applyBorder="1" applyAlignment="1">
      <alignment horizontal="center" vertical="center" wrapText="1"/>
    </xf>
    <xf numFmtId="165" fontId="14" fillId="3" borderId="1" xfId="2" quotePrefix="1" applyNumberFormat="1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vertical="center"/>
    </xf>
    <xf numFmtId="164" fontId="15" fillId="7" borderId="1" xfId="1" applyNumberFormat="1" applyFont="1" applyFill="1" applyBorder="1" applyAlignment="1">
      <alignment vertical="center"/>
    </xf>
    <xf numFmtId="164" fontId="14" fillId="0" borderId="0" xfId="1" applyNumberFormat="1" applyFont="1" applyAlignment="1">
      <alignment horizontal="left" vertical="center"/>
    </xf>
    <xf numFmtId="164" fontId="14" fillId="0" borderId="0" xfId="2" applyNumberFormat="1" applyFont="1" applyAlignment="1">
      <alignment horizontal="center" vertical="center"/>
    </xf>
    <xf numFmtId="168" fontId="15" fillId="0" borderId="0" xfId="1" applyNumberFormat="1" applyFont="1" applyAlignment="1">
      <alignment vertical="center"/>
    </xf>
    <xf numFmtId="164" fontId="14" fillId="0" borderId="0" xfId="1" applyNumberFormat="1" applyFont="1" applyFill="1" applyBorder="1" applyAlignment="1">
      <alignment horizontal="center" vertical="center"/>
    </xf>
    <xf numFmtId="164" fontId="14" fillId="7" borderId="15" xfId="1" quotePrefix="1" applyNumberFormat="1" applyFont="1" applyFill="1" applyBorder="1" applyAlignment="1">
      <alignment horizontal="center" vertical="center" wrapText="1"/>
    </xf>
    <xf numFmtId="165" fontId="14" fillId="7" borderId="15" xfId="2" applyNumberFormat="1" applyFont="1" applyFill="1" applyBorder="1" applyAlignment="1">
      <alignment horizontal="right" vertical="center" wrapText="1"/>
    </xf>
    <xf numFmtId="165" fontId="15" fillId="0" borderId="0" xfId="0" applyNumberFormat="1" applyFont="1" applyAlignment="1">
      <alignment vertical="center"/>
    </xf>
    <xf numFmtId="0" fontId="27" fillId="0" borderId="0" xfId="0" applyFont="1" applyAlignment="1">
      <alignment vertical="center"/>
    </xf>
    <xf numFmtId="43" fontId="15" fillId="0" borderId="1" xfId="0" applyNumberFormat="1" applyFont="1" applyBorder="1" applyAlignment="1">
      <alignment vertical="center"/>
    </xf>
    <xf numFmtId="10" fontId="15" fillId="0" borderId="0" xfId="0" applyNumberFormat="1" applyFont="1"/>
    <xf numFmtId="168" fontId="14" fillId="7" borderId="15" xfId="8" quotePrefix="1" applyNumberFormat="1" applyFont="1" applyFill="1" applyBorder="1" applyAlignment="1">
      <alignment horizontal="right" vertical="center" wrapText="1"/>
    </xf>
    <xf numFmtId="167" fontId="15" fillId="7" borderId="15" xfId="8" quotePrefix="1" applyNumberFormat="1" applyFont="1" applyFill="1" applyBorder="1" applyAlignment="1">
      <alignment horizontal="right" vertical="center" wrapText="1"/>
    </xf>
    <xf numFmtId="165" fontId="15" fillId="0" borderId="0" xfId="0" applyNumberFormat="1" applyFont="1" applyAlignment="1">
      <alignment horizontal="right"/>
    </xf>
    <xf numFmtId="178" fontId="15" fillId="7" borderId="1" xfId="8" quotePrefix="1" applyNumberFormat="1" applyFont="1" applyFill="1" applyBorder="1" applyAlignment="1">
      <alignment horizontal="right" vertical="center" wrapText="1"/>
    </xf>
    <xf numFmtId="0" fontId="15" fillId="0" borderId="1" xfId="6" applyFont="1" applyBorder="1" applyAlignment="1">
      <alignment horizontal="center" vertical="center" wrapText="1"/>
    </xf>
    <xf numFmtId="0" fontId="15" fillId="0" borderId="1" xfId="6" applyFont="1" applyBorder="1" applyAlignment="1">
      <alignment horizontal="left" vertical="center" wrapText="1"/>
    </xf>
    <xf numFmtId="165" fontId="15" fillId="0" borderId="1" xfId="6" applyNumberFormat="1" applyFont="1" applyBorder="1" applyAlignment="1">
      <alignment horizontal="center" vertical="center" wrapText="1"/>
    </xf>
    <xf numFmtId="164" fontId="15" fillId="0" borderId="1" xfId="1" quotePrefix="1" applyNumberFormat="1" applyFont="1" applyFill="1" applyBorder="1" applyAlignment="1">
      <alignment horizontal="center" vertical="center" wrapText="1"/>
    </xf>
    <xf numFmtId="0" fontId="15" fillId="0" borderId="3" xfId="6" applyFont="1" applyBorder="1" applyAlignment="1">
      <alignment horizontal="left" vertical="center" wrapText="1"/>
    </xf>
    <xf numFmtId="180" fontId="14" fillId="3" borderId="1" xfId="8" quotePrefix="1" applyNumberFormat="1" applyFont="1" applyFill="1" applyBorder="1" applyAlignment="1">
      <alignment horizontal="right" vertical="center" wrapText="1"/>
    </xf>
    <xf numFmtId="10" fontId="14" fillId="0" borderId="0" xfId="2" applyNumberFormat="1" applyFont="1" applyBorder="1" applyAlignment="1">
      <alignment vertical="center"/>
    </xf>
    <xf numFmtId="0" fontId="14" fillId="11" borderId="16" xfId="0" applyFont="1" applyFill="1" applyBorder="1" applyAlignment="1">
      <alignment horizontal="center" vertical="center" wrapText="1"/>
    </xf>
    <xf numFmtId="0" fontId="14" fillId="3" borderId="15" xfId="6" applyFont="1" applyFill="1" applyBorder="1" applyAlignment="1">
      <alignment horizontal="center" vertical="center" wrapText="1"/>
    </xf>
    <xf numFmtId="0" fontId="14" fillId="3" borderId="15" xfId="6" applyFont="1" applyFill="1" applyBorder="1" applyAlignment="1">
      <alignment horizontal="left" vertical="center" wrapText="1"/>
    </xf>
    <xf numFmtId="165" fontId="14" fillId="3" borderId="15" xfId="2" quotePrefix="1" applyNumberFormat="1" applyFont="1" applyFill="1" applyBorder="1" applyAlignment="1">
      <alignment horizontal="center" vertical="center" wrapText="1"/>
    </xf>
    <xf numFmtId="168" fontId="14" fillId="3" borderId="15" xfId="8" quotePrefix="1" applyNumberFormat="1" applyFont="1" applyFill="1" applyBorder="1" applyAlignment="1">
      <alignment horizontal="right" vertical="center" wrapText="1"/>
    </xf>
    <xf numFmtId="0" fontId="15" fillId="0" borderId="0" xfId="0" applyFont="1" applyAlignment="1">
      <alignment horizontal="left" vertical="center"/>
    </xf>
    <xf numFmtId="169" fontId="14" fillId="0" borderId="15" xfId="9" applyNumberFormat="1" applyFont="1" applyBorder="1" applyAlignment="1">
      <alignment horizontal="center" vertical="center"/>
    </xf>
    <xf numFmtId="164" fontId="14" fillId="0" borderId="15" xfId="1" applyNumberFormat="1" applyFont="1" applyFill="1" applyBorder="1" applyAlignment="1" applyProtection="1">
      <alignment horizontal="center" vertical="center"/>
    </xf>
    <xf numFmtId="164" fontId="14" fillId="11" borderId="15" xfId="1" applyNumberFormat="1" applyFont="1" applyFill="1" applyBorder="1" applyAlignment="1">
      <alignment horizontal="center" vertical="center" wrapText="1"/>
    </xf>
    <xf numFmtId="0" fontId="32" fillId="2" borderId="15" xfId="14" applyFont="1" applyFill="1" applyBorder="1" applyAlignment="1">
      <alignment horizontal="center" vertical="center" wrapText="1"/>
    </xf>
    <xf numFmtId="0" fontId="8" fillId="2" borderId="15" xfId="14" applyFont="1" applyFill="1" applyBorder="1" applyAlignment="1">
      <alignment horizontal="center" vertical="center"/>
    </xf>
    <xf numFmtId="0" fontId="32" fillId="12" borderId="15" xfId="14" applyFont="1" applyFill="1" applyBorder="1" applyAlignment="1">
      <alignment horizontal="center" vertical="center"/>
    </xf>
    <xf numFmtId="164" fontId="14" fillId="4" borderId="15" xfId="1" applyNumberFormat="1" applyFont="1" applyFill="1" applyBorder="1" applyAlignment="1">
      <alignment horizontal="center" vertical="center" wrapText="1"/>
    </xf>
    <xf numFmtId="0" fontId="14" fillId="13" borderId="4" xfId="0" applyFont="1" applyFill="1" applyBorder="1" applyAlignment="1">
      <alignment horizontal="center" vertical="center"/>
    </xf>
    <xf numFmtId="0" fontId="15" fillId="13" borderId="0" xfId="0" applyFont="1" applyFill="1" applyAlignment="1">
      <alignment vertical="center"/>
    </xf>
    <xf numFmtId="0" fontId="14" fillId="13" borderId="4" xfId="0" applyFont="1" applyFill="1" applyBorder="1" applyAlignment="1">
      <alignment horizontal="left" vertical="center"/>
    </xf>
    <xf numFmtId="167" fontId="14" fillId="13" borderId="4" xfId="1" applyNumberFormat="1" applyFont="1" applyFill="1" applyBorder="1" applyAlignment="1">
      <alignment vertical="center"/>
    </xf>
    <xf numFmtId="0" fontId="14" fillId="13" borderId="1" xfId="0" applyFont="1" applyFill="1" applyBorder="1" applyAlignment="1">
      <alignment horizontal="center" vertical="center"/>
    </xf>
    <xf numFmtId="0" fontId="14" fillId="13" borderId="15" xfId="0" applyFont="1" applyFill="1" applyBorder="1" applyAlignment="1">
      <alignment horizontal="left" vertical="center"/>
    </xf>
    <xf numFmtId="0" fontId="14" fillId="13" borderId="15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left" vertical="center"/>
    </xf>
    <xf numFmtId="0" fontId="19" fillId="13" borderId="1" xfId="0" applyFont="1" applyFill="1" applyBorder="1" applyAlignment="1">
      <alignment horizontal="left" vertical="center"/>
    </xf>
    <xf numFmtId="167" fontId="14" fillId="13" borderId="1" xfId="1" applyNumberFormat="1" applyFont="1" applyFill="1" applyBorder="1" applyAlignment="1">
      <alignment vertical="center"/>
    </xf>
    <xf numFmtId="0" fontId="14" fillId="14" borderId="4" xfId="0" applyFont="1" applyFill="1" applyBorder="1" applyAlignment="1">
      <alignment horizontal="center" vertical="center"/>
    </xf>
    <xf numFmtId="167" fontId="14" fillId="14" borderId="4" xfId="1" applyNumberFormat="1" applyFont="1" applyFill="1" applyBorder="1" applyAlignment="1">
      <alignment vertical="center"/>
    </xf>
    <xf numFmtId="43" fontId="15" fillId="0" borderId="15" xfId="0" applyNumberFormat="1" applyFont="1" applyBorder="1" applyAlignment="1">
      <alignment vertical="center"/>
    </xf>
    <xf numFmtId="0" fontId="14" fillId="11" borderId="18" xfId="6" applyFont="1" applyFill="1" applyBorder="1" applyAlignment="1">
      <alignment horizontal="center" vertical="center" wrapText="1"/>
    </xf>
    <xf numFmtId="0" fontId="35" fillId="12" borderId="19" xfId="14" applyFont="1" applyFill="1" applyBorder="1" applyAlignment="1">
      <alignment horizontal="center" vertical="center"/>
    </xf>
    <xf numFmtId="167" fontId="15" fillId="0" borderId="7" xfId="1" applyNumberFormat="1" applyFont="1" applyBorder="1" applyAlignment="1">
      <alignment vertical="center"/>
    </xf>
    <xf numFmtId="167" fontId="15" fillId="0" borderId="8" xfId="1" applyNumberFormat="1" applyFont="1" applyBorder="1" applyAlignment="1">
      <alignment vertical="center"/>
    </xf>
    <xf numFmtId="167" fontId="14" fillId="0" borderId="7" xfId="1" applyNumberFormat="1" applyFont="1" applyBorder="1" applyAlignment="1">
      <alignment vertical="center"/>
    </xf>
    <xf numFmtId="0" fontId="9" fillId="0" borderId="15" xfId="0" applyFont="1" applyBorder="1"/>
    <xf numFmtId="0" fontId="36" fillId="0" borderId="0" xfId="0" applyFont="1" applyAlignment="1">
      <alignment vertical="center"/>
    </xf>
    <xf numFmtId="164" fontId="15" fillId="0" borderId="0" xfId="1" applyNumberFormat="1" applyFont="1" applyBorder="1" applyAlignment="1">
      <alignment vertical="center"/>
    </xf>
    <xf numFmtId="0" fontId="9" fillId="0" borderId="0" xfId="20" applyFont="1"/>
    <xf numFmtId="0" fontId="38" fillId="0" borderId="0" xfId="20" applyFont="1" applyAlignment="1">
      <alignment vertical="top"/>
    </xf>
    <xf numFmtId="0" fontId="9" fillId="0" borderId="0" xfId="21" applyFont="1" applyAlignment="1">
      <alignment vertical="center"/>
    </xf>
    <xf numFmtId="2" fontId="9" fillId="0" borderId="0" xfId="20" applyNumberFormat="1" applyFont="1"/>
    <xf numFmtId="164" fontId="9" fillId="0" borderId="0" xfId="1" applyNumberFormat="1" applyFont="1"/>
    <xf numFmtId="0" fontId="14" fillId="0" borderId="0" xfId="20" applyFont="1" applyAlignment="1">
      <alignment vertical="top"/>
    </xf>
    <xf numFmtId="0" fontId="39" fillId="0" borderId="0" xfId="20" applyFont="1" applyAlignment="1">
      <alignment horizontal="left" vertical="top"/>
    </xf>
    <xf numFmtId="0" fontId="40" fillId="0" borderId="0" xfId="20" applyFont="1"/>
    <xf numFmtId="0" fontId="41" fillId="0" borderId="20" xfId="20" applyFont="1" applyBorder="1"/>
    <xf numFmtId="164" fontId="41" fillId="0" borderId="21" xfId="22" applyNumberFormat="1" applyFont="1" applyFill="1" applyBorder="1"/>
    <xf numFmtId="0" fontId="28" fillId="0" borderId="0" xfId="20" applyFont="1"/>
    <xf numFmtId="0" fontId="28" fillId="0" borderId="0" xfId="20" applyFont="1" applyAlignment="1">
      <alignment horizontal="center"/>
    </xf>
    <xf numFmtId="2" fontId="28" fillId="0" borderId="0" xfId="20" applyNumberFormat="1" applyFont="1" applyAlignment="1">
      <alignment horizontal="center"/>
    </xf>
    <xf numFmtId="164" fontId="28" fillId="0" borderId="0" xfId="1" applyNumberFormat="1" applyFont="1" applyAlignment="1">
      <alignment horizontal="center"/>
    </xf>
    <xf numFmtId="164" fontId="28" fillId="0" borderId="0" xfId="1" applyNumberFormat="1" applyFont="1"/>
    <xf numFmtId="0" fontId="9" fillId="0" borderId="7" xfId="20" applyFont="1" applyBorder="1"/>
    <xf numFmtId="0" fontId="10" fillId="0" borderId="17" xfId="14" applyFont="1" applyBorder="1" applyAlignment="1">
      <alignment horizontal="center" vertical="center"/>
    </xf>
    <xf numFmtId="0" fontId="10" fillId="0" borderId="17" xfId="14" applyFont="1" applyBorder="1" applyAlignment="1">
      <alignment vertical="center"/>
    </xf>
    <xf numFmtId="0" fontId="9" fillId="0" borderId="7" xfId="20" applyFont="1" applyBorder="1" applyAlignment="1">
      <alignment horizontal="center"/>
    </xf>
    <xf numFmtId="0" fontId="10" fillId="0" borderId="17" xfId="14" applyFont="1" applyBorder="1" applyAlignment="1">
      <alignment horizontal="left" vertical="center"/>
    </xf>
    <xf numFmtId="0" fontId="9" fillId="0" borderId="0" xfId="20" applyFont="1" applyAlignment="1">
      <alignment horizontal="left"/>
    </xf>
    <xf numFmtId="0" fontId="9" fillId="0" borderId="22" xfId="20" applyFont="1" applyBorder="1" applyAlignment="1">
      <alignment horizontal="center"/>
    </xf>
    <xf numFmtId="0" fontId="9" fillId="0" borderId="22" xfId="20" applyFont="1" applyBorder="1"/>
    <xf numFmtId="0" fontId="9" fillId="0" borderId="15" xfId="20" applyFont="1" applyBorder="1"/>
    <xf numFmtId="0" fontId="8" fillId="0" borderId="15" xfId="20" applyFont="1" applyBorder="1"/>
    <xf numFmtId="0" fontId="9" fillId="0" borderId="15" xfId="20" applyFont="1" applyBorder="1" applyAlignment="1">
      <alignment horizontal="left"/>
    </xf>
    <xf numFmtId="0" fontId="8" fillId="0" borderId="15" xfId="14" applyFont="1" applyBorder="1" applyAlignment="1">
      <alignment horizontal="center" vertical="center" wrapText="1"/>
    </xf>
    <xf numFmtId="0" fontId="8" fillId="0" borderId="15" xfId="14" applyFont="1" applyBorder="1" applyAlignment="1">
      <alignment horizontal="center" vertical="center"/>
    </xf>
    <xf numFmtId="0" fontId="15" fillId="0" borderId="15" xfId="14" applyFont="1" applyBorder="1" applyAlignment="1">
      <alignment vertical="center"/>
    </xf>
    <xf numFmtId="0" fontId="10" fillId="0" borderId="15" xfId="14" applyFont="1" applyBorder="1" applyAlignment="1">
      <alignment horizontal="left" vertical="center"/>
    </xf>
    <xf numFmtId="0" fontId="10" fillId="0" borderId="15" xfId="14" applyFont="1" applyBorder="1" applyAlignment="1">
      <alignment vertical="center"/>
    </xf>
    <xf numFmtId="0" fontId="14" fillId="0" borderId="15" xfId="0" applyFont="1" applyBorder="1" applyAlignment="1">
      <alignment vertical="center" wrapText="1"/>
    </xf>
    <xf numFmtId="0" fontId="15" fillId="0" borderId="15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165" fontId="15" fillId="0" borderId="15" xfId="2" applyNumberFormat="1" applyFont="1" applyBorder="1" applyAlignment="1">
      <alignment horizontal="center" vertical="center"/>
    </xf>
    <xf numFmtId="165" fontId="14" fillId="0" borderId="15" xfId="2" applyNumberFormat="1" applyFont="1" applyBorder="1" applyAlignment="1">
      <alignment horizontal="center" vertical="center"/>
    </xf>
    <xf numFmtId="165" fontId="14" fillId="0" borderId="15" xfId="2" applyNumberFormat="1" applyFont="1" applyFill="1" applyBorder="1" applyAlignment="1">
      <alignment horizontal="center" vertical="center"/>
    </xf>
    <xf numFmtId="0" fontId="15" fillId="7" borderId="18" xfId="6" applyFont="1" applyFill="1" applyBorder="1" applyAlignment="1">
      <alignment horizontal="center" vertical="center" wrapText="1"/>
    </xf>
    <xf numFmtId="164" fontId="42" fillId="0" borderId="0" xfId="1" applyNumberFormat="1" applyFont="1" applyAlignment="1">
      <alignment horizontal="left" vertical="center"/>
    </xf>
    <xf numFmtId="164" fontId="15" fillId="0" borderId="1" xfId="1" applyNumberFormat="1" applyFont="1" applyFill="1" applyBorder="1" applyAlignment="1">
      <alignment vertical="center"/>
    </xf>
    <xf numFmtId="0" fontId="14" fillId="13" borderId="0" xfId="0" applyFont="1" applyFill="1" applyAlignment="1">
      <alignment horizontal="center" vertical="center"/>
    </xf>
    <xf numFmtId="0" fontId="14" fillId="14" borderId="0" xfId="0" applyFont="1" applyFill="1" applyAlignment="1">
      <alignment horizontal="center" vertical="center"/>
    </xf>
    <xf numFmtId="0" fontId="35" fillId="12" borderId="23" xfId="14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left" vertical="center"/>
    </xf>
    <xf numFmtId="0" fontId="15" fillId="7" borderId="4" xfId="0" applyFont="1" applyFill="1" applyBorder="1" applyAlignment="1">
      <alignment vertical="center"/>
    </xf>
    <xf numFmtId="0" fontId="14" fillId="14" borderId="0" xfId="0" applyFont="1" applyFill="1" applyAlignment="1">
      <alignment horizontal="left" vertical="center"/>
    </xf>
    <xf numFmtId="0" fontId="15" fillId="14" borderId="0" xfId="0" applyFont="1" applyFill="1" applyAlignment="1">
      <alignment vertical="center"/>
    </xf>
    <xf numFmtId="167" fontId="14" fillId="13" borderId="24" xfId="1" applyNumberFormat="1" applyFont="1" applyFill="1" applyBorder="1" applyAlignment="1">
      <alignment vertical="center"/>
    </xf>
    <xf numFmtId="0" fontId="15" fillId="0" borderId="4" xfId="0" applyFont="1" applyBorder="1" applyAlignment="1">
      <alignment horizontal="center" vertical="center"/>
    </xf>
    <xf numFmtId="167" fontId="15" fillId="0" borderId="4" xfId="1" applyNumberFormat="1" applyFont="1" applyBorder="1" applyAlignment="1">
      <alignment vertical="center"/>
    </xf>
    <xf numFmtId="0" fontId="14" fillId="13" borderId="0" xfId="0" applyFont="1" applyFill="1" applyAlignment="1">
      <alignment horizontal="left" vertical="center"/>
    </xf>
    <xf numFmtId="0" fontId="14" fillId="13" borderId="26" xfId="0" applyFont="1" applyFill="1" applyBorder="1" applyAlignment="1">
      <alignment horizontal="center" vertical="center"/>
    </xf>
    <xf numFmtId="0" fontId="43" fillId="0" borderId="0" xfId="23" applyFont="1" applyAlignment="1" applyProtection="1">
      <alignment vertical="center"/>
      <protection locked="0"/>
    </xf>
    <xf numFmtId="0" fontId="43" fillId="0" borderId="0" xfId="23" applyFont="1" applyAlignment="1" applyProtection="1">
      <alignment horizontal="center"/>
      <protection locked="0"/>
    </xf>
    <xf numFmtId="0" fontId="43" fillId="0" borderId="0" xfId="23" applyFont="1" applyProtection="1">
      <protection locked="0"/>
    </xf>
    <xf numFmtId="0" fontId="44" fillId="0" borderId="0" xfId="0" applyFont="1" applyAlignment="1">
      <alignment vertical="top"/>
    </xf>
    <xf numFmtId="172" fontId="43" fillId="0" borderId="0" xfId="24" applyNumberFormat="1" applyFont="1" applyAlignment="1" applyProtection="1">
      <alignment vertical="center"/>
      <protection locked="0"/>
    </xf>
    <xf numFmtId="0" fontId="43" fillId="0" borderId="0" xfId="25" applyFont="1"/>
    <xf numFmtId="0" fontId="45" fillId="0" borderId="0" xfId="0" applyFont="1" applyAlignment="1">
      <alignment vertical="top"/>
    </xf>
    <xf numFmtId="0" fontId="46" fillId="0" borderId="0" xfId="0" applyFont="1" applyAlignment="1">
      <alignment horizontal="left" vertical="top"/>
    </xf>
    <xf numFmtId="0" fontId="47" fillId="0" borderId="0" xfId="0" applyFont="1"/>
    <xf numFmtId="0" fontId="48" fillId="0" borderId="0" xfId="23" applyFont="1" applyAlignment="1" applyProtection="1">
      <alignment vertical="center"/>
      <protection locked="0"/>
    </xf>
    <xf numFmtId="0" fontId="48" fillId="0" borderId="0" xfId="23" applyFont="1" applyAlignment="1" applyProtection="1">
      <alignment horizontal="center"/>
      <protection locked="0"/>
    </xf>
    <xf numFmtId="0" fontId="48" fillId="0" borderId="0" xfId="23" applyFont="1" applyProtection="1">
      <protection locked="0"/>
    </xf>
    <xf numFmtId="0" fontId="48" fillId="0" borderId="0" xfId="0" applyFont="1"/>
    <xf numFmtId="0" fontId="45" fillId="0" borderId="0" xfId="23" applyFont="1" applyProtection="1">
      <protection locked="0"/>
    </xf>
    <xf numFmtId="0" fontId="48" fillId="0" borderId="0" xfId="25" applyFont="1"/>
    <xf numFmtId="172" fontId="48" fillId="0" borderId="0" xfId="24" applyNumberFormat="1" applyFont="1" applyAlignment="1" applyProtection="1">
      <alignment vertical="center"/>
      <protection locked="0"/>
    </xf>
    <xf numFmtId="0" fontId="49" fillId="0" borderId="0" xfId="23" applyFont="1" applyAlignment="1" applyProtection="1">
      <alignment vertical="center"/>
      <protection locked="0"/>
    </xf>
    <xf numFmtId="0" fontId="49" fillId="0" borderId="0" xfId="23" applyFont="1" applyAlignment="1" applyProtection="1">
      <alignment horizontal="center"/>
      <protection locked="0"/>
    </xf>
    <xf numFmtId="0" fontId="49" fillId="0" borderId="0" xfId="23" applyFont="1" applyProtection="1">
      <protection locked="0"/>
    </xf>
    <xf numFmtId="0" fontId="50" fillId="0" borderId="0" xfId="23" applyFont="1" applyProtection="1">
      <protection locked="0"/>
    </xf>
    <xf numFmtId="0" fontId="49" fillId="0" borderId="0" xfId="0" applyFont="1"/>
    <xf numFmtId="0" fontId="51" fillId="0" borderId="0" xfId="23" applyFont="1" applyProtection="1">
      <protection locked="0"/>
    </xf>
    <xf numFmtId="0" fontId="49" fillId="0" borderId="0" xfId="25" applyFont="1"/>
    <xf numFmtId="172" fontId="49" fillId="0" borderId="0" xfId="24" applyNumberFormat="1" applyFont="1" applyAlignment="1" applyProtection="1">
      <alignment vertical="center"/>
      <protection locked="0"/>
    </xf>
    <xf numFmtId="0" fontId="52" fillId="20" borderId="0" xfId="25" applyFont="1" applyFill="1"/>
    <xf numFmtId="0" fontId="49" fillId="20" borderId="0" xfId="25" applyFont="1" applyFill="1"/>
    <xf numFmtId="0" fontId="52" fillId="21" borderId="0" xfId="25" applyFont="1" applyFill="1"/>
    <xf numFmtId="0" fontId="49" fillId="21" borderId="0" xfId="25" applyFont="1" applyFill="1"/>
    <xf numFmtId="0" fontId="53" fillId="22" borderId="17" xfId="14" applyFont="1" applyFill="1" applyBorder="1" applyAlignment="1">
      <alignment horizontal="center" vertical="center"/>
    </xf>
    <xf numFmtId="49" fontId="53" fillId="22" borderId="17" xfId="14" applyNumberFormat="1" applyFont="1" applyFill="1" applyBorder="1" applyAlignment="1">
      <alignment horizontal="center" vertical="center"/>
    </xf>
    <xf numFmtId="0" fontId="53" fillId="23" borderId="17" xfId="14" applyFont="1" applyFill="1" applyBorder="1" applyAlignment="1">
      <alignment horizontal="center" vertical="center" wrapText="1"/>
    </xf>
    <xf numFmtId="0" fontId="48" fillId="0" borderId="0" xfId="25" applyFont="1" applyAlignment="1">
      <alignment wrapText="1"/>
    </xf>
    <xf numFmtId="0" fontId="54" fillId="24" borderId="15" xfId="25" applyFont="1" applyFill="1" applyBorder="1" applyAlignment="1">
      <alignment wrapText="1"/>
    </xf>
    <xf numFmtId="0" fontId="54" fillId="6" borderId="15" xfId="25" applyFont="1" applyFill="1" applyBorder="1" applyAlignment="1">
      <alignment wrapText="1"/>
    </xf>
    <xf numFmtId="0" fontId="54" fillId="5" borderId="15" xfId="25" quotePrefix="1" applyFont="1" applyFill="1" applyBorder="1" applyAlignment="1">
      <alignment wrapText="1"/>
    </xf>
    <xf numFmtId="0" fontId="54" fillId="25" borderId="17" xfId="14" applyFont="1" applyFill="1" applyBorder="1" applyAlignment="1">
      <alignment horizontal="center" vertical="center"/>
    </xf>
    <xf numFmtId="0" fontId="54" fillId="9" borderId="17" xfId="14" applyFont="1" applyFill="1" applyBorder="1" applyAlignment="1">
      <alignment horizontal="center" vertical="center"/>
    </xf>
    <xf numFmtId="0" fontId="54" fillId="2" borderId="17" xfId="14" applyFont="1" applyFill="1" applyBorder="1" applyAlignment="1">
      <alignment horizontal="center" vertical="center"/>
    </xf>
    <xf numFmtId="0" fontId="54" fillId="12" borderId="17" xfId="14" applyFont="1" applyFill="1" applyBorder="1" applyAlignment="1">
      <alignment horizontal="center" vertical="center"/>
    </xf>
    <xf numFmtId="0" fontId="53" fillId="26" borderId="17" xfId="14" applyFont="1" applyFill="1" applyBorder="1" applyAlignment="1">
      <alignment horizontal="center" vertical="center"/>
    </xf>
    <xf numFmtId="49" fontId="54" fillId="5" borderId="17" xfId="14" applyNumberFormat="1" applyFont="1" applyFill="1" applyBorder="1" applyAlignment="1">
      <alignment horizontal="center" vertical="center"/>
    </xf>
    <xf numFmtId="0" fontId="54" fillId="5" borderId="17" xfId="14" applyFont="1" applyFill="1" applyBorder="1" applyAlignment="1">
      <alignment horizontal="center" vertical="center"/>
    </xf>
    <xf numFmtId="0" fontId="48" fillId="0" borderId="0" xfId="25" applyFont="1" applyAlignment="1">
      <alignment vertical="center" wrapText="1"/>
    </xf>
    <xf numFmtId="0" fontId="54" fillId="24" borderId="15" xfId="25" applyFont="1" applyFill="1" applyBorder="1" applyAlignment="1">
      <alignment vertical="center" wrapText="1"/>
    </xf>
    <xf numFmtId="0" fontId="54" fillId="6" borderId="15" xfId="25" applyFont="1" applyFill="1" applyBorder="1" applyAlignment="1">
      <alignment vertical="center" wrapText="1"/>
    </xf>
    <xf numFmtId="0" fontId="54" fillId="5" borderId="15" xfId="25" quotePrefix="1" applyFont="1" applyFill="1" applyBorder="1" applyAlignment="1">
      <alignment vertical="center" wrapText="1"/>
    </xf>
    <xf numFmtId="0" fontId="55" fillId="19" borderId="17" xfId="14" applyFont="1" applyFill="1" applyBorder="1" applyAlignment="1">
      <alignment horizontal="left" vertical="center"/>
    </xf>
    <xf numFmtId="0" fontId="55" fillId="19" borderId="17" xfId="14" applyFont="1" applyFill="1" applyBorder="1" applyAlignment="1">
      <alignment horizontal="center" vertical="center"/>
    </xf>
    <xf numFmtId="0" fontId="55" fillId="19" borderId="17" xfId="14" applyFont="1" applyFill="1" applyBorder="1" applyAlignment="1">
      <alignment vertical="center"/>
    </xf>
    <xf numFmtId="0" fontId="54" fillId="19" borderId="17" xfId="14" applyFont="1" applyFill="1" applyBorder="1" applyAlignment="1">
      <alignment horizontal="center" vertical="center"/>
    </xf>
    <xf numFmtId="182" fontId="55" fillId="4" borderId="17" xfId="24" applyNumberFormat="1" applyFont="1" applyFill="1" applyBorder="1" applyAlignment="1" applyProtection="1">
      <alignment vertical="center"/>
    </xf>
    <xf numFmtId="0" fontId="48" fillId="0" borderId="0" xfId="25" applyFont="1" applyAlignment="1">
      <alignment vertical="center"/>
    </xf>
    <xf numFmtId="182" fontId="55" fillId="4" borderId="15" xfId="24" applyNumberFormat="1" applyFont="1" applyFill="1" applyBorder="1" applyAlignment="1" applyProtection="1">
      <alignment vertical="center"/>
    </xf>
    <xf numFmtId="0" fontId="56" fillId="0" borderId="17" xfId="14" applyFont="1" applyBorder="1" applyAlignment="1">
      <alignment horizontal="left" vertical="center"/>
    </xf>
    <xf numFmtId="0" fontId="56" fillId="0" borderId="17" xfId="14" applyFont="1" applyBorder="1" applyAlignment="1">
      <alignment horizontal="center" vertical="center"/>
    </xf>
    <xf numFmtId="0" fontId="56" fillId="0" borderId="17" xfId="14" applyFont="1" applyBorder="1" applyAlignment="1">
      <alignment vertical="center"/>
    </xf>
    <xf numFmtId="182" fontId="48" fillId="0" borderId="17" xfId="24" applyNumberFormat="1" applyFont="1" applyBorder="1" applyAlignment="1" applyProtection="1">
      <alignment vertical="center"/>
    </xf>
    <xf numFmtId="0" fontId="56" fillId="0" borderId="15" xfId="25" applyFont="1" applyBorder="1" applyAlignment="1">
      <alignment vertical="center"/>
    </xf>
    <xf numFmtId="0" fontId="56" fillId="0" borderId="0" xfId="25" applyFont="1" applyAlignment="1">
      <alignment vertical="center"/>
    </xf>
    <xf numFmtId="182" fontId="48" fillId="0" borderId="17" xfId="24" applyNumberFormat="1" applyFont="1" applyFill="1" applyBorder="1" applyAlignment="1" applyProtection="1">
      <alignment vertical="center"/>
    </xf>
    <xf numFmtId="0" fontId="48" fillId="0" borderId="15" xfId="25" applyFont="1" applyBorder="1" applyAlignment="1">
      <alignment vertical="center"/>
    </xf>
    <xf numFmtId="0" fontId="55" fillId="4" borderId="17" xfId="14" applyFont="1" applyFill="1" applyBorder="1" applyAlignment="1">
      <alignment vertical="center"/>
    </xf>
    <xf numFmtId="164" fontId="56" fillId="0" borderId="27" xfId="26" applyNumberFormat="1" applyFont="1" applyBorder="1" applyAlignment="1">
      <alignment horizontal="left" vertical="center"/>
    </xf>
    <xf numFmtId="0" fontId="56" fillId="0" borderId="0" xfId="14" applyFont="1" applyAlignment="1">
      <alignment vertical="center"/>
    </xf>
    <xf numFmtId="0" fontId="56" fillId="9" borderId="17" xfId="14" applyFont="1" applyFill="1" applyBorder="1" applyAlignment="1">
      <alignment vertical="center"/>
    </xf>
    <xf numFmtId="0" fontId="56" fillId="27" borderId="17" xfId="14" applyFont="1" applyFill="1" applyBorder="1" applyAlignment="1">
      <alignment vertical="center"/>
    </xf>
    <xf numFmtId="0" fontId="56" fillId="9" borderId="0" xfId="14" applyFont="1" applyFill="1" applyAlignment="1">
      <alignment vertical="center"/>
    </xf>
    <xf numFmtId="0" fontId="56" fillId="0" borderId="27" xfId="26" applyNumberFormat="1" applyFont="1" applyBorder="1" applyAlignment="1">
      <alignment horizontal="left" vertical="center"/>
    </xf>
    <xf numFmtId="0" fontId="55" fillId="19" borderId="17" xfId="23" applyFont="1" applyFill="1" applyBorder="1" applyAlignment="1">
      <alignment horizontal="left" vertical="center"/>
    </xf>
    <xf numFmtId="0" fontId="57" fillId="19" borderId="17" xfId="23" applyFont="1" applyFill="1" applyBorder="1" applyAlignment="1">
      <alignment horizontal="center" vertical="center"/>
    </xf>
    <xf numFmtId="0" fontId="55" fillId="19" borderId="17" xfId="23" applyFont="1" applyFill="1" applyBorder="1" applyAlignment="1">
      <alignment horizontal="center" vertical="center"/>
    </xf>
    <xf numFmtId="0" fontId="55" fillId="4" borderId="17" xfId="23" applyFont="1" applyFill="1" applyBorder="1" applyAlignment="1">
      <alignment vertical="center"/>
    </xf>
    <xf numFmtId="49" fontId="56" fillId="0" borderId="17" xfId="14" applyNumberFormat="1" applyFont="1" applyBorder="1" applyAlignment="1">
      <alignment horizontal="center" vertical="center"/>
    </xf>
    <xf numFmtId="0" fontId="56" fillId="5" borderId="17" xfId="14" applyFont="1" applyFill="1" applyBorder="1" applyAlignment="1">
      <alignment vertical="center"/>
    </xf>
    <xf numFmtId="0" fontId="56" fillId="5" borderId="17" xfId="14" applyFont="1" applyFill="1" applyBorder="1" applyAlignment="1">
      <alignment horizontal="center" vertical="center"/>
    </xf>
    <xf numFmtId="0" fontId="48" fillId="0" borderId="15" xfId="23" applyFont="1" applyBorder="1"/>
    <xf numFmtId="0" fontId="48" fillId="0" borderId="0" xfId="23" applyFont="1"/>
    <xf numFmtId="172" fontId="48" fillId="0" borderId="15" xfId="27" applyNumberFormat="1" applyFont="1" applyBorder="1"/>
    <xf numFmtId="172" fontId="48" fillId="0" borderId="0" xfId="27" applyNumberFormat="1" applyFont="1"/>
    <xf numFmtId="0" fontId="58" fillId="28" borderId="17" xfId="14" applyFont="1" applyFill="1" applyBorder="1" applyAlignment="1">
      <alignment vertical="center"/>
    </xf>
    <xf numFmtId="182" fontId="58" fillId="28" borderId="17" xfId="24" applyNumberFormat="1" applyFont="1" applyFill="1" applyBorder="1" applyAlignment="1" applyProtection="1">
      <alignment vertical="center"/>
    </xf>
    <xf numFmtId="0" fontId="56" fillId="5" borderId="28" xfId="14" applyFont="1" applyFill="1" applyBorder="1" applyAlignment="1">
      <alignment horizontal="left" vertical="center"/>
    </xf>
    <xf numFmtId="0" fontId="48" fillId="5" borderId="0" xfId="23" applyFont="1" applyFill="1" applyAlignment="1">
      <alignment horizontal="center" vertical="center"/>
    </xf>
    <xf numFmtId="0" fontId="48" fillId="5" borderId="0" xfId="23" applyFont="1" applyFill="1"/>
    <xf numFmtId="0" fontId="48" fillId="5" borderId="0" xfId="23" applyFont="1" applyFill="1" applyAlignment="1">
      <alignment horizontal="center"/>
    </xf>
    <xf numFmtId="49" fontId="48" fillId="5" borderId="0" xfId="23" applyNumberFormat="1" applyFont="1" applyFill="1" applyAlignment="1">
      <alignment horizontal="center"/>
    </xf>
    <xf numFmtId="172" fontId="48" fillId="5" borderId="0" xfId="24" applyNumberFormat="1" applyFont="1" applyFill="1" applyAlignment="1" applyProtection="1">
      <alignment vertical="center"/>
    </xf>
    <xf numFmtId="183" fontId="48" fillId="5" borderId="0" xfId="26" applyNumberFormat="1" applyFont="1" applyFill="1" applyAlignment="1">
      <alignment vertical="center"/>
    </xf>
    <xf numFmtId="0" fontId="59" fillId="0" borderId="15" xfId="14" applyFont="1" applyBorder="1" applyAlignment="1">
      <alignment horizontal="center" vertical="center"/>
    </xf>
    <xf numFmtId="0" fontId="10" fillId="0" borderId="29" xfId="14" applyFont="1" applyBorder="1" applyAlignment="1">
      <alignment vertical="center"/>
    </xf>
    <xf numFmtId="167" fontId="15" fillId="0" borderId="30" xfId="1" applyNumberFormat="1" applyFont="1" applyBorder="1" applyAlignment="1">
      <alignment vertical="center"/>
    </xf>
    <xf numFmtId="0" fontId="8" fillId="12" borderId="15" xfId="14" applyFont="1" applyFill="1" applyBorder="1" applyAlignment="1">
      <alignment horizontal="center" vertical="center"/>
    </xf>
    <xf numFmtId="164" fontId="8" fillId="12" borderId="15" xfId="1" applyNumberFormat="1" applyFont="1" applyFill="1" applyBorder="1" applyAlignment="1">
      <alignment horizontal="center" vertical="center"/>
    </xf>
    <xf numFmtId="0" fontId="34" fillId="15" borderId="15" xfId="0" applyFont="1" applyFill="1" applyBorder="1" applyAlignment="1">
      <alignment horizontal="center" vertical="center" wrapText="1"/>
    </xf>
    <xf numFmtId="167" fontId="14" fillId="13" borderId="15" xfId="1" applyNumberFormat="1" applyFont="1" applyFill="1" applyBorder="1" applyAlignment="1">
      <alignment vertical="center"/>
    </xf>
    <xf numFmtId="167" fontId="14" fillId="14" borderId="15" xfId="1" applyNumberFormat="1" applyFont="1" applyFill="1" applyBorder="1" applyAlignment="1">
      <alignment vertical="center"/>
    </xf>
    <xf numFmtId="0" fontId="15" fillId="0" borderId="31" xfId="0" applyFont="1" applyBorder="1" applyAlignment="1">
      <alignment horizontal="center" vertical="center"/>
    </xf>
    <xf numFmtId="0" fontId="15" fillId="7" borderId="31" xfId="0" applyFont="1" applyFill="1" applyBorder="1" applyAlignment="1">
      <alignment horizontal="left" vertical="center"/>
    </xf>
    <xf numFmtId="0" fontId="15" fillId="7" borderId="31" xfId="0" applyFont="1" applyFill="1" applyBorder="1" applyAlignment="1">
      <alignment vertical="center"/>
    </xf>
    <xf numFmtId="0" fontId="15" fillId="0" borderId="31" xfId="0" applyFont="1" applyBorder="1" applyAlignment="1">
      <alignment horizontal="left"/>
    </xf>
    <xf numFmtId="167" fontId="15" fillId="0" borderId="31" xfId="1" applyNumberFormat="1" applyFont="1" applyBorder="1" applyAlignment="1">
      <alignment vertical="center"/>
    </xf>
    <xf numFmtId="0" fontId="15" fillId="0" borderId="32" xfId="0" applyFont="1" applyBorder="1" applyAlignment="1">
      <alignment horizontal="center" vertical="center"/>
    </xf>
    <xf numFmtId="0" fontId="15" fillId="7" borderId="32" xfId="0" applyFont="1" applyFill="1" applyBorder="1" applyAlignment="1">
      <alignment horizontal="left" vertical="center"/>
    </xf>
    <xf numFmtId="0" fontId="15" fillId="7" borderId="32" xfId="0" applyFont="1" applyFill="1" applyBorder="1" applyAlignment="1">
      <alignment vertical="center"/>
    </xf>
    <xf numFmtId="0" fontId="15" fillId="0" borderId="32" xfId="0" applyFont="1" applyBorder="1" applyAlignment="1">
      <alignment horizontal="left"/>
    </xf>
    <xf numFmtId="167" fontId="15" fillId="0" borderId="32" xfId="1" applyNumberFormat="1" applyFont="1" applyBorder="1" applyAlignment="1">
      <alignment vertical="center"/>
    </xf>
    <xf numFmtId="0" fontId="15" fillId="0" borderId="33" xfId="0" applyFont="1" applyBorder="1" applyAlignment="1">
      <alignment horizontal="center" vertical="center"/>
    </xf>
    <xf numFmtId="0" fontId="15" fillId="7" borderId="33" xfId="0" applyFont="1" applyFill="1" applyBorder="1" applyAlignment="1">
      <alignment horizontal="left" vertical="center"/>
    </xf>
    <xf numFmtId="0" fontId="15" fillId="7" borderId="33" xfId="0" applyFont="1" applyFill="1" applyBorder="1" applyAlignment="1">
      <alignment vertical="center"/>
    </xf>
    <xf numFmtId="0" fontId="15" fillId="0" borderId="33" xfId="0" applyFont="1" applyBorder="1" applyAlignment="1">
      <alignment horizontal="left"/>
    </xf>
    <xf numFmtId="167" fontId="15" fillId="0" borderId="33" xfId="1" applyNumberFormat="1" applyFont="1" applyBorder="1" applyAlignment="1">
      <alignment vertical="center"/>
    </xf>
    <xf numFmtId="0" fontId="15" fillId="0" borderId="31" xfId="0" applyFont="1" applyBorder="1" applyAlignment="1">
      <alignment vertical="center"/>
    </xf>
    <xf numFmtId="164" fontId="15" fillId="0" borderId="31" xfId="1" applyNumberFormat="1" applyFont="1" applyBorder="1" applyAlignment="1">
      <alignment vertical="center"/>
    </xf>
    <xf numFmtId="0" fontId="15" fillId="0" borderId="33" xfId="0" applyFont="1" applyBorder="1" applyAlignment="1">
      <alignment vertical="center"/>
    </xf>
    <xf numFmtId="164" fontId="15" fillId="0" borderId="33" xfId="1" applyNumberFormat="1" applyFont="1" applyBorder="1" applyAlignment="1">
      <alignment vertical="center"/>
    </xf>
    <xf numFmtId="0" fontId="15" fillId="0" borderId="31" xfId="0" applyFont="1" applyBorder="1" applyAlignment="1">
      <alignment horizontal="center"/>
    </xf>
    <xf numFmtId="167" fontId="15" fillId="0" borderId="31" xfId="1" applyNumberFormat="1" applyFont="1" applyBorder="1"/>
    <xf numFmtId="167" fontId="14" fillId="0" borderId="31" xfId="1" applyNumberFormat="1" applyFont="1" applyBorder="1"/>
    <xf numFmtId="0" fontId="15" fillId="0" borderId="32" xfId="0" applyFont="1" applyBorder="1" applyAlignment="1">
      <alignment horizontal="center"/>
    </xf>
    <xf numFmtId="167" fontId="15" fillId="0" borderId="32" xfId="1" applyNumberFormat="1" applyFont="1" applyBorder="1"/>
    <xf numFmtId="0" fontId="15" fillId="7" borderId="34" xfId="0" applyFont="1" applyFill="1" applyBorder="1" applyAlignment="1">
      <alignment vertical="center"/>
    </xf>
    <xf numFmtId="0" fontId="15" fillId="0" borderId="33" xfId="0" applyFont="1" applyBorder="1" applyAlignment="1">
      <alignment horizontal="center"/>
    </xf>
    <xf numFmtId="167" fontId="15" fillId="0" borderId="33" xfId="1" applyNumberFormat="1" applyFont="1" applyBorder="1"/>
    <xf numFmtId="164" fontId="14" fillId="0" borderId="0" xfId="1" applyNumberFormat="1" applyFont="1" applyAlignment="1">
      <alignment horizontal="right" vertical="center"/>
    </xf>
    <xf numFmtId="167" fontId="14" fillId="0" borderId="31" xfId="1" applyNumberFormat="1" applyFont="1" applyBorder="1" applyAlignment="1">
      <alignment vertical="center"/>
    </xf>
    <xf numFmtId="167" fontId="14" fillId="0" borderId="32" xfId="1" applyNumberFormat="1" applyFont="1" applyBorder="1" applyAlignment="1">
      <alignment vertical="center"/>
    </xf>
    <xf numFmtId="167" fontId="14" fillId="0" borderId="33" xfId="1" applyNumberFormat="1" applyFont="1" applyBorder="1" applyAlignment="1">
      <alignment vertical="center"/>
    </xf>
    <xf numFmtId="167" fontId="14" fillId="0" borderId="31" xfId="0" applyNumberFormat="1" applyFont="1" applyBorder="1" applyAlignment="1">
      <alignment vertical="center"/>
    </xf>
    <xf numFmtId="167" fontId="14" fillId="0" borderId="33" xfId="0" applyNumberFormat="1" applyFont="1" applyBorder="1" applyAlignment="1">
      <alignment vertical="center"/>
    </xf>
    <xf numFmtId="0" fontId="60" fillId="0" borderId="0" xfId="0" applyFont="1"/>
    <xf numFmtId="167" fontId="14" fillId="0" borderId="32" xfId="1" applyNumberFormat="1" applyFont="1" applyBorder="1"/>
    <xf numFmtId="167" fontId="14" fillId="0" borderId="33" xfId="1" applyNumberFormat="1" applyFont="1" applyBorder="1"/>
    <xf numFmtId="0" fontId="15" fillId="0" borderId="0" xfId="0" applyFont="1" applyAlignment="1">
      <alignment horizontal="left"/>
    </xf>
    <xf numFmtId="164" fontId="14" fillId="4" borderId="15" xfId="1" applyNumberFormat="1" applyFont="1" applyFill="1" applyBorder="1" applyAlignment="1">
      <alignment horizontal="left" vertical="center" wrapText="1"/>
    </xf>
    <xf numFmtId="164" fontId="14" fillId="4" borderId="15" xfId="1" applyNumberFormat="1" applyFont="1" applyFill="1" applyBorder="1" applyAlignment="1">
      <alignment vertical="center" wrapText="1"/>
    </xf>
    <xf numFmtId="0" fontId="14" fillId="13" borderId="4" xfId="0" applyFont="1" applyFill="1" applyBorder="1" applyAlignment="1">
      <alignment vertical="center"/>
    </xf>
    <xf numFmtId="0" fontId="15" fillId="0" borderId="31" xfId="0" applyFont="1" applyBorder="1"/>
    <xf numFmtId="0" fontId="15" fillId="0" borderId="32" xfId="0" applyFont="1" applyBorder="1"/>
    <xf numFmtId="0" fontId="15" fillId="0" borderId="33" xfId="0" applyFont="1" applyBorder="1"/>
    <xf numFmtId="0" fontId="14" fillId="14" borderId="0" xfId="0" applyFont="1" applyFill="1" applyAlignment="1">
      <alignment vertical="center"/>
    </xf>
    <xf numFmtId="0" fontId="14" fillId="13" borderId="0" xfId="0" applyFont="1" applyFill="1" applyAlignment="1">
      <alignment vertical="center"/>
    </xf>
    <xf numFmtId="0" fontId="15" fillId="7" borderId="31" xfId="6" applyFont="1" applyFill="1" applyBorder="1" applyAlignment="1">
      <alignment horizontal="center" vertical="center" wrapText="1"/>
    </xf>
    <xf numFmtId="0" fontId="15" fillId="7" borderId="31" xfId="6" applyFont="1" applyFill="1" applyBorder="1" applyAlignment="1">
      <alignment horizontal="left" vertical="center" wrapText="1"/>
    </xf>
    <xf numFmtId="168" fontId="14" fillId="7" borderId="31" xfId="8" quotePrefix="1" applyNumberFormat="1" applyFont="1" applyFill="1" applyBorder="1" applyAlignment="1">
      <alignment horizontal="right" vertical="center" wrapText="1"/>
    </xf>
    <xf numFmtId="168" fontId="15" fillId="7" borderId="31" xfId="8" quotePrefix="1" applyNumberFormat="1" applyFont="1" applyFill="1" applyBorder="1" applyAlignment="1">
      <alignment horizontal="right" vertical="center" wrapText="1"/>
    </xf>
    <xf numFmtId="0" fontId="15" fillId="7" borderId="32" xfId="6" applyFont="1" applyFill="1" applyBorder="1" applyAlignment="1">
      <alignment horizontal="center" vertical="center" wrapText="1"/>
    </xf>
    <xf numFmtId="0" fontId="15" fillId="7" borderId="32" xfId="6" applyFont="1" applyFill="1" applyBorder="1" applyAlignment="1">
      <alignment horizontal="left" vertical="center" wrapText="1"/>
    </xf>
    <xf numFmtId="168" fontId="14" fillId="7" borderId="32" xfId="8" quotePrefix="1" applyNumberFormat="1" applyFont="1" applyFill="1" applyBorder="1" applyAlignment="1">
      <alignment horizontal="right" vertical="center" wrapText="1"/>
    </xf>
    <xf numFmtId="168" fontId="15" fillId="7" borderId="32" xfId="8" quotePrefix="1" applyNumberFormat="1" applyFont="1" applyFill="1" applyBorder="1" applyAlignment="1">
      <alignment horizontal="right" vertical="center" wrapText="1"/>
    </xf>
    <xf numFmtId="0" fontId="15" fillId="7" borderId="33" xfId="6" applyFont="1" applyFill="1" applyBorder="1" applyAlignment="1">
      <alignment horizontal="center" vertical="center" wrapText="1"/>
    </xf>
    <xf numFmtId="0" fontId="15" fillId="7" borderId="33" xfId="6" applyFont="1" applyFill="1" applyBorder="1" applyAlignment="1">
      <alignment horizontal="left" vertical="center" wrapText="1"/>
    </xf>
    <xf numFmtId="168" fontId="14" fillId="7" borderId="33" xfId="8" quotePrefix="1" applyNumberFormat="1" applyFont="1" applyFill="1" applyBorder="1" applyAlignment="1">
      <alignment horizontal="right" vertical="center" wrapText="1"/>
    </xf>
    <xf numFmtId="168" fontId="15" fillId="7" borderId="33" xfId="8" quotePrefix="1" applyNumberFormat="1" applyFont="1" applyFill="1" applyBorder="1" applyAlignment="1">
      <alignment horizontal="right" vertical="center" wrapText="1"/>
    </xf>
    <xf numFmtId="0" fontId="15" fillId="0" borderId="31" xfId="0" applyFont="1" applyBorder="1" applyAlignment="1">
      <alignment horizontal="center" vertical="center" wrapText="1"/>
    </xf>
    <xf numFmtId="0" fontId="15" fillId="0" borderId="31" xfId="0" applyFont="1" applyBorder="1" applyAlignment="1">
      <alignment vertical="center" wrapText="1"/>
    </xf>
    <xf numFmtId="165" fontId="15" fillId="0" borderId="31" xfId="2" applyNumberFormat="1" applyFont="1" applyBorder="1" applyAlignment="1">
      <alignment vertical="center"/>
    </xf>
    <xf numFmtId="0" fontId="15" fillId="0" borderId="32" xfId="0" applyFont="1" applyBorder="1" applyAlignment="1">
      <alignment horizontal="center" vertical="center" wrapText="1"/>
    </xf>
    <xf numFmtId="0" fontId="15" fillId="0" borderId="32" xfId="0" applyFont="1" applyBorder="1" applyAlignment="1">
      <alignment vertical="center" wrapText="1"/>
    </xf>
    <xf numFmtId="165" fontId="15" fillId="0" borderId="32" xfId="2" applyNumberFormat="1" applyFont="1" applyBorder="1" applyAlignment="1">
      <alignment vertical="center"/>
    </xf>
    <xf numFmtId="0" fontId="15" fillId="0" borderId="33" xfId="0" applyFont="1" applyBorder="1" applyAlignment="1">
      <alignment horizontal="center" vertical="center" wrapText="1"/>
    </xf>
    <xf numFmtId="0" fontId="15" fillId="0" borderId="33" xfId="0" applyFont="1" applyBorder="1" applyAlignment="1">
      <alignment vertical="center" wrapText="1"/>
    </xf>
    <xf numFmtId="165" fontId="15" fillId="0" borderId="33" xfId="2" applyNumberFormat="1" applyFont="1" applyBorder="1" applyAlignment="1">
      <alignment vertical="center"/>
    </xf>
    <xf numFmtId="178" fontId="15" fillId="7" borderId="31" xfId="8" quotePrefix="1" applyNumberFormat="1" applyFont="1" applyFill="1" applyBorder="1" applyAlignment="1">
      <alignment horizontal="right" vertical="center" wrapText="1"/>
    </xf>
    <xf numFmtId="178" fontId="14" fillId="7" borderId="31" xfId="8" quotePrefix="1" applyNumberFormat="1" applyFont="1" applyFill="1" applyBorder="1" applyAlignment="1">
      <alignment horizontal="right" vertical="center" wrapText="1"/>
    </xf>
    <xf numFmtId="178" fontId="15" fillId="7" borderId="32" xfId="8" quotePrefix="1" applyNumberFormat="1" applyFont="1" applyFill="1" applyBorder="1" applyAlignment="1">
      <alignment horizontal="right" vertical="center" wrapText="1"/>
    </xf>
    <xf numFmtId="180" fontId="14" fillId="7" borderId="32" xfId="8" quotePrefix="1" applyNumberFormat="1" applyFont="1" applyFill="1" applyBorder="1" applyAlignment="1">
      <alignment horizontal="right" vertical="center" wrapText="1"/>
    </xf>
    <xf numFmtId="0" fontId="14" fillId="0" borderId="0" xfId="0" applyFont="1" applyAlignment="1">
      <alignment horizontal="right" vertical="center"/>
    </xf>
    <xf numFmtId="0" fontId="14" fillId="0" borderId="31" xfId="0" applyFont="1" applyBorder="1" applyAlignment="1">
      <alignment vertical="center"/>
    </xf>
    <xf numFmtId="168" fontId="15" fillId="0" borderId="31" xfId="0" applyNumberFormat="1" applyFont="1" applyBorder="1" applyAlignment="1">
      <alignment vertical="center"/>
    </xf>
    <xf numFmtId="168" fontId="14" fillId="0" borderId="31" xfId="0" applyNumberFormat="1" applyFont="1" applyBorder="1" applyAlignment="1">
      <alignment vertical="center"/>
    </xf>
    <xf numFmtId="0" fontId="15" fillId="0" borderId="32" xfId="0" applyFont="1" applyBorder="1" applyAlignment="1">
      <alignment vertical="center"/>
    </xf>
    <xf numFmtId="0" fontId="14" fillId="0" borderId="32" xfId="0" applyFont="1" applyBorder="1" applyAlignment="1">
      <alignment vertical="center"/>
    </xf>
    <xf numFmtId="168" fontId="15" fillId="0" borderId="32" xfId="0" applyNumberFormat="1" applyFont="1" applyBorder="1" applyAlignment="1">
      <alignment vertical="center"/>
    </xf>
    <xf numFmtId="168" fontId="14" fillId="0" borderId="32" xfId="0" applyNumberFormat="1" applyFont="1" applyBorder="1" applyAlignment="1">
      <alignment vertical="center"/>
    </xf>
    <xf numFmtId="0" fontId="14" fillId="0" borderId="33" xfId="0" applyFont="1" applyBorder="1" applyAlignment="1">
      <alignment vertical="center"/>
    </xf>
    <xf numFmtId="168" fontId="15" fillId="0" borderId="33" xfId="0" applyNumberFormat="1" applyFont="1" applyBorder="1" applyAlignment="1">
      <alignment vertical="center"/>
    </xf>
    <xf numFmtId="168" fontId="14" fillId="0" borderId="33" xfId="0" applyNumberFormat="1" applyFont="1" applyBorder="1" applyAlignment="1">
      <alignment vertical="center"/>
    </xf>
    <xf numFmtId="0" fontId="37" fillId="0" borderId="0" xfId="0" applyFont="1" applyAlignment="1">
      <alignment vertical="center"/>
    </xf>
    <xf numFmtId="164" fontId="14" fillId="0" borderId="33" xfId="1" applyNumberFormat="1" applyFont="1" applyBorder="1" applyAlignment="1">
      <alignment vertical="center"/>
    </xf>
    <xf numFmtId="0" fontId="14" fillId="13" borderId="2" xfId="0" applyFont="1" applyFill="1" applyBorder="1" applyAlignment="1">
      <alignment horizontal="left" vertical="center"/>
    </xf>
    <xf numFmtId="0" fontId="15" fillId="7" borderId="36" xfId="0" applyFont="1" applyFill="1" applyBorder="1" applyAlignment="1">
      <alignment vertical="center"/>
    </xf>
    <xf numFmtId="0" fontId="15" fillId="0" borderId="36" xfId="0" applyFont="1" applyBorder="1" applyAlignment="1">
      <alignment horizontal="left"/>
    </xf>
    <xf numFmtId="0" fontId="14" fillId="13" borderId="37" xfId="0" applyFont="1" applyFill="1" applyBorder="1" applyAlignment="1">
      <alignment horizontal="center" vertical="center"/>
    </xf>
    <xf numFmtId="0" fontId="14" fillId="13" borderId="37" xfId="0" applyFont="1" applyFill="1" applyBorder="1" applyAlignment="1">
      <alignment horizontal="left" vertical="center"/>
    </xf>
    <xf numFmtId="0" fontId="19" fillId="13" borderId="35" xfId="0" applyFont="1" applyFill="1" applyBorder="1" applyAlignment="1">
      <alignment horizontal="left" vertical="center"/>
    </xf>
    <xf numFmtId="0" fontId="14" fillId="4" borderId="37" xfId="0" applyFont="1" applyFill="1" applyBorder="1" applyAlignment="1">
      <alignment horizontal="left" vertical="center"/>
    </xf>
    <xf numFmtId="0" fontId="19" fillId="4" borderId="35" xfId="0" applyFont="1" applyFill="1" applyBorder="1" applyAlignment="1">
      <alignment horizontal="left" vertical="center"/>
    </xf>
    <xf numFmtId="0" fontId="15" fillId="13" borderId="37" xfId="0" applyFont="1" applyFill="1" applyBorder="1" applyAlignment="1">
      <alignment vertical="center"/>
    </xf>
    <xf numFmtId="164" fontId="14" fillId="0" borderId="31" xfId="1" applyNumberFormat="1" applyFont="1" applyBorder="1" applyAlignment="1">
      <alignment vertical="center"/>
    </xf>
    <xf numFmtId="164" fontId="15" fillId="0" borderId="32" xfId="1" applyNumberFormat="1" applyFont="1" applyBorder="1" applyAlignment="1">
      <alignment vertical="center"/>
    </xf>
    <xf numFmtId="164" fontId="14" fillId="0" borderId="32" xfId="1" applyNumberFormat="1" applyFont="1" applyBorder="1" applyAlignment="1">
      <alignment vertical="center"/>
    </xf>
    <xf numFmtId="164" fontId="14" fillId="13" borderId="15" xfId="1" applyNumberFormat="1" applyFont="1" applyFill="1" applyBorder="1" applyAlignment="1">
      <alignment vertical="center"/>
    </xf>
    <xf numFmtId="164" fontId="14" fillId="13" borderId="24" xfId="1" applyNumberFormat="1" applyFont="1" applyFill="1" applyBorder="1" applyAlignment="1">
      <alignment vertical="center"/>
    </xf>
    <xf numFmtId="164" fontId="14" fillId="13" borderId="1" xfId="1" applyNumberFormat="1" applyFont="1" applyFill="1" applyBorder="1" applyAlignment="1">
      <alignment vertical="center"/>
    </xf>
    <xf numFmtId="0" fontId="15" fillId="0" borderId="38" xfId="0" applyFont="1" applyBorder="1"/>
    <xf numFmtId="0" fontId="15" fillId="0" borderId="39" xfId="0" applyFont="1" applyBorder="1"/>
    <xf numFmtId="0" fontId="15" fillId="0" borderId="40" xfId="0" applyFont="1" applyBorder="1"/>
    <xf numFmtId="164" fontId="15" fillId="0" borderId="41" xfId="1" applyNumberFormat="1" applyFont="1" applyBorder="1" applyAlignment="1">
      <alignment vertical="center"/>
    </xf>
    <xf numFmtId="164" fontId="15" fillId="0" borderId="42" xfId="1" applyNumberFormat="1" applyFont="1" applyBorder="1" applyAlignment="1">
      <alignment vertical="center"/>
    </xf>
    <xf numFmtId="164" fontId="15" fillId="0" borderId="43" xfId="1" applyNumberFormat="1" applyFont="1" applyBorder="1" applyAlignment="1">
      <alignment vertical="center"/>
    </xf>
    <xf numFmtId="164" fontId="15" fillId="0" borderId="31" xfId="1" applyNumberFormat="1" applyFont="1" applyBorder="1"/>
    <xf numFmtId="164" fontId="15" fillId="0" borderId="32" xfId="1" applyNumberFormat="1" applyFont="1" applyBorder="1"/>
    <xf numFmtId="164" fontId="15" fillId="0" borderId="33" xfId="1" applyNumberFormat="1" applyFont="1" applyBorder="1"/>
    <xf numFmtId="0" fontId="8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0" fontId="8" fillId="4" borderId="37" xfId="0" applyFont="1" applyFill="1" applyBorder="1" applyAlignment="1">
      <alignment horizontal="center" vertical="center"/>
    </xf>
    <xf numFmtId="0" fontId="54" fillId="2" borderId="15" xfId="14" applyFont="1" applyFill="1" applyBorder="1" applyAlignment="1">
      <alignment horizontal="center" vertical="center" wrapText="1"/>
    </xf>
    <xf numFmtId="0" fontId="8" fillId="12" borderId="23" xfId="14" applyFont="1" applyFill="1" applyBorder="1" applyAlignment="1">
      <alignment horizontal="center" vertical="center"/>
    </xf>
    <xf numFmtId="0" fontId="15" fillId="0" borderId="4" xfId="0" applyFont="1" applyBorder="1" applyAlignment="1">
      <alignment vertical="center"/>
    </xf>
    <xf numFmtId="164" fontId="15" fillId="0" borderId="4" xfId="1" applyNumberFormat="1" applyFont="1" applyBorder="1" applyAlignment="1">
      <alignment vertical="center"/>
    </xf>
    <xf numFmtId="167" fontId="14" fillId="0" borderId="4" xfId="0" applyNumberFormat="1" applyFont="1" applyBorder="1" applyAlignment="1">
      <alignment vertical="center"/>
    </xf>
    <xf numFmtId="0" fontId="15" fillId="7" borderId="25" xfId="0" applyFont="1" applyFill="1" applyBorder="1" applyAlignment="1">
      <alignment horizontal="left" vertical="center"/>
    </xf>
    <xf numFmtId="0" fontId="15" fillId="7" borderId="44" xfId="0" applyFont="1" applyFill="1" applyBorder="1" applyAlignment="1">
      <alignment vertical="center"/>
    </xf>
    <xf numFmtId="0" fontId="15" fillId="0" borderId="44" xfId="0" applyFont="1" applyBorder="1" applyAlignment="1">
      <alignment vertical="center"/>
    </xf>
    <xf numFmtId="164" fontId="15" fillId="0" borderId="24" xfId="1" applyNumberFormat="1" applyFont="1" applyBorder="1" applyAlignment="1">
      <alignment vertical="center"/>
    </xf>
    <xf numFmtId="164" fontId="14" fillId="0" borderId="4" xfId="1" applyNumberFormat="1" applyFont="1" applyBorder="1" applyAlignment="1">
      <alignment vertical="center"/>
    </xf>
    <xf numFmtId="164" fontId="54" fillId="4" borderId="15" xfId="0" applyNumberFormat="1" applyFont="1" applyFill="1" applyBorder="1" applyAlignment="1">
      <alignment vertical="center"/>
    </xf>
    <xf numFmtId="0" fontId="48" fillId="0" borderId="0" xfId="0" applyFont="1" applyAlignment="1">
      <alignment vertical="center"/>
    </xf>
    <xf numFmtId="0" fontId="8" fillId="0" borderId="15" xfId="0" applyFont="1" applyBorder="1" applyAlignment="1">
      <alignment vertical="center"/>
    </xf>
    <xf numFmtId="0" fontId="15" fillId="0" borderId="7" xfId="14" applyFont="1" applyBorder="1" applyAlignment="1">
      <alignment vertical="center"/>
    </xf>
    <xf numFmtId="0" fontId="15" fillId="0" borderId="22" xfId="14" applyFont="1" applyBorder="1" applyAlignment="1">
      <alignment vertical="center"/>
    </xf>
    <xf numFmtId="0" fontId="9" fillId="0" borderId="30" xfId="20" applyFont="1" applyBorder="1" applyAlignment="1">
      <alignment horizontal="center"/>
    </xf>
    <xf numFmtId="0" fontId="15" fillId="0" borderId="30" xfId="14" applyFont="1" applyBorder="1" applyAlignment="1">
      <alignment vertical="center"/>
    </xf>
    <xf numFmtId="0" fontId="9" fillId="0" borderId="30" xfId="20" applyFont="1" applyBorder="1"/>
    <xf numFmtId="0" fontId="10" fillId="0" borderId="29" xfId="14" applyFont="1" applyBorder="1" applyAlignment="1">
      <alignment horizontal="center" vertical="center"/>
    </xf>
    <xf numFmtId="0" fontId="10" fillId="0" borderId="29" xfId="14" applyFont="1" applyBorder="1" applyAlignment="1">
      <alignment horizontal="left" vertical="center"/>
    </xf>
    <xf numFmtId="0" fontId="34" fillId="15" borderId="15" xfId="20" applyFont="1" applyFill="1" applyBorder="1" applyAlignment="1">
      <alignment horizontal="center" vertical="center" wrapText="1"/>
    </xf>
    <xf numFmtId="0" fontId="8" fillId="18" borderId="15" xfId="20" applyFont="1" applyFill="1" applyBorder="1" applyAlignment="1">
      <alignment horizontal="center" vertical="center" wrapText="1"/>
    </xf>
    <xf numFmtId="2" fontId="34" fillId="15" borderId="15" xfId="20" applyNumberFormat="1" applyFont="1" applyFill="1" applyBorder="1" applyAlignment="1">
      <alignment horizontal="center" vertical="center" wrapText="1"/>
    </xf>
    <xf numFmtId="0" fontId="8" fillId="2" borderId="15" xfId="14" applyFont="1" applyFill="1" applyBorder="1" applyAlignment="1">
      <alignment horizontal="center" vertical="center" wrapText="1"/>
    </xf>
    <xf numFmtId="164" fontId="34" fillId="15" borderId="15" xfId="1" applyNumberFormat="1" applyFont="1" applyFill="1" applyBorder="1" applyAlignment="1">
      <alignment horizontal="center" vertical="center" wrapText="1"/>
    </xf>
    <xf numFmtId="164" fontId="8" fillId="12" borderId="15" xfId="1" applyNumberFormat="1" applyFont="1" applyFill="1" applyBorder="1" applyAlignment="1">
      <alignment horizontal="center" vertical="center" wrapText="1"/>
    </xf>
    <xf numFmtId="0" fontId="8" fillId="16" borderId="15" xfId="20" applyFont="1" applyFill="1" applyBorder="1" applyAlignment="1">
      <alignment horizontal="center" vertical="center" wrapText="1"/>
    </xf>
    <xf numFmtId="0" fontId="8" fillId="17" borderId="15" xfId="20" applyFont="1" applyFill="1" applyBorder="1" applyAlignment="1">
      <alignment horizontal="center" vertical="center" wrapText="1"/>
    </xf>
    <xf numFmtId="167" fontId="9" fillId="13" borderId="1" xfId="1" applyNumberFormat="1" applyFont="1" applyFill="1" applyBorder="1" applyAlignment="1">
      <alignment vertical="center"/>
    </xf>
    <xf numFmtId="0" fontId="8" fillId="0" borderId="7" xfId="20" applyFont="1" applyBorder="1" applyAlignment="1">
      <alignment horizontal="center"/>
    </xf>
    <xf numFmtId="0" fontId="14" fillId="0" borderId="7" xfId="14" applyFont="1" applyBorder="1" applyAlignment="1">
      <alignment vertical="center"/>
    </xf>
    <xf numFmtId="0" fontId="8" fillId="0" borderId="7" xfId="20" applyFont="1" applyBorder="1"/>
    <xf numFmtId="0" fontId="59" fillId="0" borderId="17" xfId="14" applyFont="1" applyBorder="1" applyAlignment="1">
      <alignment horizontal="center" vertical="center"/>
    </xf>
    <xf numFmtId="0" fontId="59" fillId="0" borderId="17" xfId="14" applyFont="1" applyBorder="1" applyAlignment="1">
      <alignment horizontal="left" vertical="center"/>
    </xf>
    <xf numFmtId="0" fontId="59" fillId="0" borderId="17" xfId="14" applyFont="1" applyBorder="1" applyAlignment="1">
      <alignment vertical="center"/>
    </xf>
    <xf numFmtId="164" fontId="59" fillId="0" borderId="7" xfId="1" applyNumberFormat="1" applyFont="1" applyBorder="1" applyAlignment="1">
      <alignment vertical="center"/>
    </xf>
    <xf numFmtId="0" fontId="8" fillId="0" borderId="0" xfId="20" applyFont="1"/>
    <xf numFmtId="0" fontId="61" fillId="29" borderId="0" xfId="20" applyFont="1" applyFill="1"/>
    <xf numFmtId="0" fontId="33" fillId="8" borderId="0" xfId="20" applyFill="1"/>
    <xf numFmtId="0" fontId="33" fillId="0" borderId="0" xfId="20"/>
    <xf numFmtId="0" fontId="33" fillId="6" borderId="0" xfId="20" applyFill="1"/>
    <xf numFmtId="9" fontId="33" fillId="0" borderId="0" xfId="20" applyNumberFormat="1"/>
    <xf numFmtId="0" fontId="28" fillId="0" borderId="0" xfId="20" applyFont="1" applyAlignment="1">
      <alignment horizontal="center" wrapText="1"/>
    </xf>
    <xf numFmtId="184" fontId="15" fillId="0" borderId="15" xfId="1" applyNumberFormat="1" applyFont="1" applyBorder="1" applyAlignment="1">
      <alignment vertical="center"/>
    </xf>
    <xf numFmtId="167" fontId="37" fillId="0" borderId="32" xfId="1" applyNumberFormat="1" applyFont="1" applyBorder="1" applyAlignment="1">
      <alignment vertical="center"/>
    </xf>
    <xf numFmtId="167" fontId="14" fillId="0" borderId="0" xfId="0" applyNumberFormat="1" applyFont="1" applyAlignment="1">
      <alignment vertical="center"/>
    </xf>
    <xf numFmtId="168" fontId="14" fillId="5" borderId="15" xfId="8" quotePrefix="1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wrapText="1"/>
    </xf>
    <xf numFmtId="0" fontId="36" fillId="0" borderId="0" xfId="0" applyFont="1" applyAlignment="1">
      <alignment horizontal="left" vertical="center"/>
    </xf>
    <xf numFmtId="0" fontId="8" fillId="0" borderId="15" xfId="0" applyFont="1" applyBorder="1" applyAlignment="1">
      <alignment horizontal="center" vertical="center"/>
    </xf>
    <xf numFmtId="164" fontId="62" fillId="0" borderId="15" xfId="1" quotePrefix="1" applyNumberFormat="1" applyFont="1" applyFill="1" applyBorder="1" applyAlignment="1">
      <alignment horizontal="center" vertical="center" wrapText="1"/>
    </xf>
    <xf numFmtId="0" fontId="48" fillId="0" borderId="15" xfId="0" applyFont="1" applyBorder="1" applyAlignment="1">
      <alignment vertical="center"/>
    </xf>
    <xf numFmtId="164" fontId="25" fillId="0" borderId="15" xfId="1" applyNumberFormat="1" applyFont="1" applyBorder="1" applyAlignment="1">
      <alignment vertical="center"/>
    </xf>
    <xf numFmtId="9" fontId="48" fillId="0" borderId="15" xfId="2" applyFont="1" applyBorder="1" applyAlignment="1">
      <alignment vertical="center"/>
    </xf>
    <xf numFmtId="164" fontId="48" fillId="0" borderId="15" xfId="1" applyNumberFormat="1" applyFont="1" applyBorder="1" applyAlignment="1">
      <alignment vertical="center"/>
    </xf>
    <xf numFmtId="164" fontId="9" fillId="0" borderId="15" xfId="1" applyNumberFormat="1" applyFont="1" applyBorder="1" applyAlignment="1">
      <alignment vertical="center"/>
    </xf>
    <xf numFmtId="185" fontId="14" fillId="7" borderId="1" xfId="8" quotePrefix="1" applyNumberFormat="1" applyFont="1" applyFill="1" applyBorder="1" applyAlignment="1">
      <alignment horizontal="right" vertical="center" wrapText="1"/>
    </xf>
    <xf numFmtId="164" fontId="14" fillId="0" borderId="0" xfId="1" applyNumberFormat="1" applyFont="1"/>
    <xf numFmtId="0" fontId="14" fillId="11" borderId="15" xfId="6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9" fillId="0" borderId="0" xfId="28" applyFont="1" applyAlignment="1">
      <alignment horizontal="center" vertical="center"/>
    </xf>
    <xf numFmtId="0" fontId="8" fillId="0" borderId="15" xfId="28" applyFont="1" applyBorder="1" applyAlignment="1">
      <alignment horizontal="center" vertical="center"/>
    </xf>
    <xf numFmtId="0" fontId="9" fillId="0" borderId="15" xfId="28" applyFont="1" applyBorder="1" applyAlignment="1">
      <alignment horizontal="center" vertical="center" wrapText="1"/>
    </xf>
    <xf numFmtId="0" fontId="9" fillId="5" borderId="15" xfId="28" applyFont="1" applyFill="1" applyBorder="1" applyAlignment="1">
      <alignment horizontal="left" vertical="center" wrapText="1"/>
    </xf>
    <xf numFmtId="0" fontId="9" fillId="0" borderId="15" xfId="28" applyFont="1" applyBorder="1" applyAlignment="1">
      <alignment horizontal="left" vertical="center" wrapText="1"/>
    </xf>
    <xf numFmtId="0" fontId="9" fillId="0" borderId="0" xfId="28" applyFont="1" applyAlignment="1">
      <alignment horizontal="left" vertical="center"/>
    </xf>
    <xf numFmtId="0" fontId="9" fillId="26" borderId="15" xfId="28" applyFont="1" applyFill="1" applyBorder="1" applyAlignment="1">
      <alignment horizontal="left" vertical="center" wrapText="1"/>
    </xf>
    <xf numFmtId="0" fontId="9" fillId="6" borderId="15" xfId="28" applyFont="1" applyFill="1" applyBorder="1" applyAlignment="1">
      <alignment horizontal="left" vertical="center" wrapText="1"/>
    </xf>
    <xf numFmtId="0" fontId="9" fillId="30" borderId="15" xfId="28" applyFont="1" applyFill="1" applyBorder="1" applyAlignment="1">
      <alignment horizontal="left" vertical="center" wrapText="1"/>
    </xf>
    <xf numFmtId="0" fontId="9" fillId="0" borderId="0" xfId="28" applyFont="1" applyAlignment="1">
      <alignment vertical="center"/>
    </xf>
    <xf numFmtId="0" fontId="9" fillId="31" borderId="15" xfId="28" applyFont="1" applyFill="1" applyBorder="1" applyAlignment="1">
      <alignment horizontal="left" vertical="center" wrapText="1"/>
    </xf>
    <xf numFmtId="0" fontId="9" fillId="0" borderId="0" xfId="28" applyFont="1" applyAlignment="1">
      <alignment horizontal="left" vertical="center" wrapText="1"/>
    </xf>
    <xf numFmtId="0" fontId="9" fillId="0" borderId="0" xfId="28" applyFont="1" applyAlignment="1">
      <alignment vertical="center" wrapText="1"/>
    </xf>
    <xf numFmtId="0" fontId="64" fillId="0" borderId="0" xfId="0" applyFont="1" applyAlignment="1">
      <alignment horizontal="left" vertical="center"/>
    </xf>
    <xf numFmtId="0" fontId="8" fillId="0" borderId="15" xfId="28" applyFont="1" applyBorder="1" applyAlignment="1">
      <alignment horizontal="center" vertical="center" wrapText="1"/>
    </xf>
    <xf numFmtId="0" fontId="9" fillId="0" borderId="15" xfId="28" applyFont="1" applyBorder="1" applyAlignment="1">
      <alignment horizontal="center" vertical="center"/>
    </xf>
    <xf numFmtId="0" fontId="9" fillId="0" borderId="15" xfId="28" applyFont="1" applyBorder="1" applyAlignment="1">
      <alignment horizontal="left" vertical="center"/>
    </xf>
    <xf numFmtId="0" fontId="9" fillId="0" borderId="15" xfId="28" applyFont="1" applyBorder="1" applyAlignment="1">
      <alignment vertical="center" wrapText="1"/>
    </xf>
    <xf numFmtId="14" fontId="9" fillId="0" borderId="15" xfId="28" applyNumberFormat="1" applyFont="1" applyBorder="1" applyAlignment="1">
      <alignment horizontal="center" vertical="center"/>
    </xf>
    <xf numFmtId="0" fontId="9" fillId="32" borderId="15" xfId="28" applyFont="1" applyFill="1" applyBorder="1" applyAlignment="1">
      <alignment horizontal="left" vertical="center" wrapText="1"/>
    </xf>
    <xf numFmtId="186" fontId="66" fillId="0" borderId="0" xfId="30" applyFont="1" applyAlignment="1">
      <alignment vertical="center"/>
    </xf>
    <xf numFmtId="186" fontId="42" fillId="0" borderId="0" xfId="30" applyFont="1" applyAlignment="1">
      <alignment vertical="center"/>
    </xf>
    <xf numFmtId="186" fontId="42" fillId="0" borderId="0" xfId="30" applyFont="1" applyAlignment="1">
      <alignment horizontal="center" vertical="center"/>
    </xf>
    <xf numFmtId="186" fontId="67" fillId="0" borderId="0" xfId="30" applyFont="1" applyAlignment="1">
      <alignment vertical="center"/>
    </xf>
    <xf numFmtId="186" fontId="66" fillId="0" borderId="0" xfId="30" applyFont="1" applyAlignment="1">
      <alignment horizontal="left" vertical="center"/>
    </xf>
    <xf numFmtId="14" fontId="42" fillId="0" borderId="0" xfId="30" applyNumberFormat="1" applyFont="1" applyAlignment="1">
      <alignment horizontal="left" vertical="center"/>
    </xf>
    <xf numFmtId="14" fontId="42" fillId="0" borderId="0" xfId="30" applyNumberFormat="1" applyFont="1" applyAlignment="1">
      <alignment horizontal="center" vertical="center"/>
    </xf>
    <xf numFmtId="187" fontId="42" fillId="0" borderId="44" xfId="30" applyNumberFormat="1" applyFont="1" applyBorder="1" applyAlignment="1">
      <alignment vertical="center"/>
    </xf>
    <xf numFmtId="14" fontId="66" fillId="0" borderId="0" xfId="30" applyNumberFormat="1" applyFont="1" applyAlignment="1">
      <alignment horizontal="left" vertical="center"/>
    </xf>
    <xf numFmtId="14" fontId="66" fillId="0" borderId="0" xfId="30" applyNumberFormat="1" applyFont="1" applyAlignment="1">
      <alignment horizontal="center" vertical="center"/>
    </xf>
    <xf numFmtId="188" fontId="42" fillId="0" borderId="0" xfId="30" applyNumberFormat="1" applyFont="1" applyAlignment="1">
      <alignment horizontal="center" vertical="center"/>
    </xf>
    <xf numFmtId="186" fontId="66" fillId="0" borderId="18" xfId="30" applyFont="1" applyBorder="1" applyAlignment="1">
      <alignment horizontal="center" vertical="center"/>
    </xf>
    <xf numFmtId="186" fontId="66" fillId="0" borderId="45" xfId="30" applyFont="1" applyBorder="1" applyAlignment="1">
      <alignment horizontal="center" vertical="center"/>
    </xf>
    <xf numFmtId="186" fontId="66" fillId="0" borderId="18" xfId="30" applyFont="1" applyBorder="1" applyAlignment="1">
      <alignment horizontal="center" vertical="center" wrapText="1"/>
    </xf>
    <xf numFmtId="186" fontId="66" fillId="0" borderId="14" xfId="30" applyFont="1" applyBorder="1" applyAlignment="1">
      <alignment horizontal="center" vertical="center"/>
    </xf>
    <xf numFmtId="186" fontId="66" fillId="0" borderId="0" xfId="30" applyFont="1" applyAlignment="1">
      <alignment horizontal="center" vertical="center"/>
    </xf>
    <xf numFmtId="186" fontId="66" fillId="0" borderId="14" xfId="30" applyFont="1" applyBorder="1" applyAlignment="1">
      <alignment horizontal="center" vertical="center" wrapText="1"/>
    </xf>
    <xf numFmtId="186" fontId="42" fillId="0" borderId="46" xfId="30" applyFont="1" applyBorder="1" applyAlignment="1">
      <alignment horizontal="center" vertical="center" wrapText="1"/>
    </xf>
    <xf numFmtId="186" fontId="42" fillId="0" borderId="47" xfId="30" applyFont="1" applyBorder="1" applyAlignment="1">
      <alignment horizontal="center" vertical="center" wrapText="1"/>
    </xf>
    <xf numFmtId="186" fontId="42" fillId="0" borderId="48" xfId="30" applyFont="1" applyBorder="1" applyAlignment="1">
      <alignment horizontal="center" vertical="center" wrapText="1"/>
    </xf>
    <xf numFmtId="186" fontId="42" fillId="0" borderId="46" xfId="30" applyFont="1" applyBorder="1" applyAlignment="1">
      <alignment horizontal="center" vertical="center"/>
    </xf>
    <xf numFmtId="186" fontId="42" fillId="0" borderId="47" xfId="30" applyFont="1" applyBorder="1" applyAlignment="1">
      <alignment horizontal="center" vertical="center"/>
    </xf>
    <xf numFmtId="186" fontId="66" fillId="0" borderId="47" xfId="30" applyFont="1" applyBorder="1" applyAlignment="1">
      <alignment horizontal="center" vertical="center"/>
    </xf>
    <xf numFmtId="186" fontId="42" fillId="0" borderId="49" xfId="30" applyFont="1" applyBorder="1" applyAlignment="1">
      <alignment horizontal="center" vertical="center"/>
    </xf>
    <xf numFmtId="186" fontId="42" fillId="0" borderId="2" xfId="30" applyFont="1" applyBorder="1" applyAlignment="1">
      <alignment horizontal="center" vertical="center"/>
    </xf>
    <xf numFmtId="186" fontId="42" fillId="0" borderId="48" xfId="30" applyFont="1" applyBorder="1" applyAlignment="1">
      <alignment horizontal="center" vertical="center"/>
    </xf>
    <xf numFmtId="186" fontId="66" fillId="0" borderId="4" xfId="30" applyFont="1" applyBorder="1" applyAlignment="1">
      <alignment horizontal="center" vertical="center"/>
    </xf>
    <xf numFmtId="186" fontId="66" fillId="0" borderId="44" xfId="30" applyFont="1" applyBorder="1" applyAlignment="1">
      <alignment horizontal="center" vertical="center"/>
    </xf>
    <xf numFmtId="186" fontId="42" fillId="0" borderId="4" xfId="30" applyFont="1" applyBorder="1" applyAlignment="1">
      <alignment horizontal="center" vertical="center" wrapText="1"/>
    </xf>
    <xf numFmtId="186" fontId="42" fillId="0" borderId="50" xfId="30" applyFont="1" applyBorder="1" applyAlignment="1">
      <alignment horizontal="center" vertical="center" wrapText="1"/>
    </xf>
    <xf numFmtId="186" fontId="42" fillId="0" borderId="51" xfId="30" applyFont="1" applyBorder="1" applyAlignment="1">
      <alignment horizontal="center" vertical="center" wrapText="1"/>
    </xf>
    <xf numFmtId="186" fontId="69" fillId="0" borderId="51" xfId="30" applyFont="1" applyBorder="1" applyAlignment="1">
      <alignment horizontal="center" vertical="center" wrapText="1"/>
    </xf>
    <xf numFmtId="186" fontId="42" fillId="0" borderId="51" xfId="30" applyFont="1" applyBorder="1" applyAlignment="1">
      <alignment horizontal="center" vertical="center"/>
    </xf>
    <xf numFmtId="186" fontId="42" fillId="0" borderId="52" xfId="30" applyFont="1" applyBorder="1" applyAlignment="1">
      <alignment horizontal="center" vertical="center"/>
    </xf>
    <xf numFmtId="186" fontId="42" fillId="0" borderId="50" xfId="30" applyFont="1" applyBorder="1" applyAlignment="1">
      <alignment horizontal="center" vertical="center"/>
    </xf>
    <xf numFmtId="186" fontId="69" fillId="0" borderId="51" xfId="30" applyFont="1" applyBorder="1" applyAlignment="1">
      <alignment horizontal="center" vertical="center"/>
    </xf>
    <xf numFmtId="186" fontId="66" fillId="0" borderId="30" xfId="30" applyFont="1" applyBorder="1" applyAlignment="1">
      <alignment horizontal="center" vertical="center"/>
    </xf>
    <xf numFmtId="186" fontId="66" fillId="0" borderId="53" xfId="30" applyFont="1" applyBorder="1" applyAlignment="1">
      <alignment horizontal="left" vertical="center" wrapText="1"/>
    </xf>
    <xf numFmtId="186" fontId="66" fillId="0" borderId="30" xfId="30" applyFont="1" applyBorder="1" applyAlignment="1">
      <alignment horizontal="left" vertical="center" wrapText="1" shrinkToFit="1"/>
    </xf>
    <xf numFmtId="186" fontId="66" fillId="0" borderId="30" xfId="30" applyFont="1" applyBorder="1" applyAlignment="1">
      <alignment horizontal="center" vertical="center" wrapText="1" shrinkToFit="1"/>
    </xf>
    <xf numFmtId="186" fontId="42" fillId="0" borderId="30" xfId="30" applyFont="1" applyBorder="1" applyAlignment="1">
      <alignment horizontal="center" vertical="center" wrapText="1" shrinkToFit="1"/>
    </xf>
    <xf numFmtId="14" fontId="66" fillId="0" borderId="30" xfId="30" applyNumberFormat="1" applyFont="1" applyBorder="1" applyAlignment="1">
      <alignment horizontal="center" vertical="center" wrapText="1" shrinkToFit="1"/>
    </xf>
    <xf numFmtId="186" fontId="42" fillId="0" borderId="54" xfId="30" applyFont="1" applyBorder="1" applyAlignment="1">
      <alignment horizontal="center" vertical="center" wrapText="1" shrinkToFit="1"/>
    </xf>
    <xf numFmtId="186" fontId="42" fillId="0" borderId="55" xfId="30" applyFont="1" applyBorder="1" applyAlignment="1">
      <alignment horizontal="center" vertical="center" wrapText="1" shrinkToFit="1"/>
    </xf>
    <xf numFmtId="186" fontId="70" fillId="33" borderId="55" xfId="30" applyFont="1" applyFill="1" applyBorder="1" applyAlignment="1">
      <alignment horizontal="center" vertical="center" wrapText="1" shrinkToFit="1"/>
    </xf>
    <xf numFmtId="186" fontId="42" fillId="0" borderId="55" xfId="30" applyFont="1" applyBorder="1" applyAlignment="1">
      <alignment horizontal="center" vertical="center"/>
    </xf>
    <xf numFmtId="186" fontId="42" fillId="0" borderId="56" xfId="30" applyFont="1" applyBorder="1" applyAlignment="1">
      <alignment horizontal="center" vertical="center"/>
    </xf>
    <xf numFmtId="186" fontId="42" fillId="0" borderId="57" xfId="30" applyFont="1" applyBorder="1" applyAlignment="1">
      <alignment horizontal="center" vertical="center"/>
    </xf>
    <xf numFmtId="186" fontId="42" fillId="0" borderId="58" xfId="30" applyFont="1" applyBorder="1" applyAlignment="1">
      <alignment horizontal="center" vertical="center"/>
    </xf>
    <xf numFmtId="186" fontId="42" fillId="0" borderId="59" xfId="30" applyFont="1" applyBorder="1" applyAlignment="1">
      <alignment horizontal="center" vertical="center"/>
    </xf>
    <xf numFmtId="186" fontId="42" fillId="0" borderId="60" xfId="30" applyFont="1" applyBorder="1" applyAlignment="1">
      <alignment horizontal="center" vertical="center"/>
    </xf>
    <xf numFmtId="186" fontId="42" fillId="0" borderId="30" xfId="30" applyFont="1" applyBorder="1" applyAlignment="1">
      <alignment horizontal="center" vertical="center"/>
    </xf>
    <xf numFmtId="186" fontId="42" fillId="0" borderId="53" xfId="30" applyFont="1" applyBorder="1" applyAlignment="1">
      <alignment horizontal="left" vertical="center" wrapText="1"/>
    </xf>
    <xf numFmtId="186" fontId="42" fillId="0" borderId="30" xfId="30" applyFont="1" applyBorder="1" applyAlignment="1">
      <alignment horizontal="left" vertical="center" wrapText="1" shrinkToFit="1"/>
    </xf>
    <xf numFmtId="14" fontId="42" fillId="0" borderId="30" xfId="30" applyNumberFormat="1" applyFont="1" applyBorder="1" applyAlignment="1">
      <alignment horizontal="center" vertical="center" wrapText="1" shrinkToFit="1"/>
    </xf>
    <xf numFmtId="186" fontId="42" fillId="34" borderId="55" xfId="30" applyFont="1" applyFill="1" applyBorder="1" applyAlignment="1">
      <alignment horizontal="center" vertical="center" wrapText="1" shrinkToFit="1"/>
    </xf>
    <xf numFmtId="186" fontId="42" fillId="34" borderId="55" xfId="30" applyFont="1" applyFill="1" applyBorder="1" applyAlignment="1">
      <alignment horizontal="center" vertical="center"/>
    </xf>
    <xf numFmtId="186" fontId="71" fillId="34" borderId="55" xfId="30" applyFont="1" applyFill="1" applyBorder="1" applyAlignment="1">
      <alignment horizontal="center" vertical="center"/>
    </xf>
    <xf numFmtId="186" fontId="42" fillId="34" borderId="61" xfId="30" applyFont="1" applyFill="1" applyBorder="1" applyAlignment="1">
      <alignment horizontal="center" vertical="center"/>
    </xf>
    <xf numFmtId="186" fontId="71" fillId="34" borderId="62" xfId="30" applyFont="1" applyFill="1" applyBorder="1" applyAlignment="1">
      <alignment horizontal="center" vertical="center"/>
    </xf>
    <xf numFmtId="186" fontId="42" fillId="34" borderId="63" xfId="30" applyFont="1" applyFill="1" applyBorder="1" applyAlignment="1">
      <alignment horizontal="center" vertical="center"/>
    </xf>
    <xf numFmtId="186" fontId="42" fillId="0" borderId="63" xfId="30" applyFont="1" applyBorder="1" applyAlignment="1">
      <alignment horizontal="center" vertical="center"/>
    </xf>
    <xf numFmtId="186" fontId="42" fillId="0" borderId="64" xfId="30" applyFont="1" applyBorder="1" applyAlignment="1">
      <alignment horizontal="center" vertical="center"/>
    </xf>
    <xf numFmtId="186" fontId="42" fillId="0" borderId="65" xfId="30" applyFont="1" applyBorder="1" applyAlignment="1">
      <alignment horizontal="center" vertical="center"/>
    </xf>
    <xf numFmtId="186" fontId="66" fillId="0" borderId="63" xfId="30" applyFont="1" applyBorder="1" applyAlignment="1">
      <alignment horizontal="center" vertical="center"/>
    </xf>
    <xf numFmtId="186" fontId="42" fillId="0" borderId="61" xfId="30" applyFont="1" applyBorder="1" applyAlignment="1">
      <alignment horizontal="center" vertical="center"/>
    </xf>
    <xf numFmtId="186" fontId="42" fillId="0" borderId="7" xfId="30" applyFont="1" applyBorder="1" applyAlignment="1">
      <alignment horizontal="center" vertical="center"/>
    </xf>
    <xf numFmtId="186" fontId="42" fillId="0" borderId="53" xfId="30" applyFont="1" applyBorder="1" applyAlignment="1">
      <alignment horizontal="left" vertical="center"/>
    </xf>
    <xf numFmtId="186" fontId="42" fillId="0" borderId="7" xfId="30" applyFont="1" applyBorder="1" applyAlignment="1">
      <alignment horizontal="left" vertical="center" wrapText="1" shrinkToFit="1"/>
    </xf>
    <xf numFmtId="186" fontId="42" fillId="0" borderId="7" xfId="30" applyFont="1" applyBorder="1" applyAlignment="1">
      <alignment horizontal="center" vertical="center" wrapText="1" shrinkToFit="1"/>
    </xf>
    <xf numFmtId="186" fontId="42" fillId="34" borderId="62" xfId="30" applyFont="1" applyFill="1" applyBorder="1" applyAlignment="1">
      <alignment horizontal="center" vertical="center"/>
    </xf>
    <xf numFmtId="186" fontId="66" fillId="34" borderId="63" xfId="30" applyFont="1" applyFill="1" applyBorder="1" applyAlignment="1">
      <alignment vertical="center"/>
    </xf>
    <xf numFmtId="186" fontId="66" fillId="0" borderId="63" xfId="30" applyFont="1" applyBorder="1" applyAlignment="1">
      <alignment vertical="center"/>
    </xf>
    <xf numFmtId="186" fontId="42" fillId="0" borderId="66" xfId="30" applyFont="1" applyBorder="1" applyAlignment="1">
      <alignment horizontal="left" vertical="center" wrapText="1"/>
    </xf>
    <xf numFmtId="14" fontId="42" fillId="0" borderId="7" xfId="30" applyNumberFormat="1" applyFont="1" applyBorder="1" applyAlignment="1">
      <alignment horizontal="center" vertical="center" wrapText="1" shrinkToFit="1"/>
    </xf>
    <xf numFmtId="186" fontId="42" fillId="0" borderId="62" xfId="30" applyFont="1" applyBorder="1" applyAlignment="1">
      <alignment horizontal="center" vertical="center" wrapText="1" shrinkToFit="1"/>
    </xf>
    <xf numFmtId="186" fontId="42" fillId="0" borderId="63" xfId="30" applyFont="1" applyBorder="1" applyAlignment="1">
      <alignment horizontal="center" vertical="center" wrapText="1" shrinkToFit="1"/>
    </xf>
    <xf numFmtId="186" fontId="42" fillId="34" borderId="63" xfId="30" applyFont="1" applyFill="1" applyBorder="1" applyAlignment="1">
      <alignment horizontal="center" vertical="center" wrapText="1" shrinkToFit="1"/>
    </xf>
    <xf numFmtId="186" fontId="42" fillId="0" borderId="66" xfId="30" applyFont="1" applyBorder="1" applyAlignment="1">
      <alignment horizontal="left" vertical="center"/>
    </xf>
    <xf numFmtId="186" fontId="42" fillId="3" borderId="63" xfId="30" applyFont="1" applyFill="1" applyBorder="1" applyAlignment="1">
      <alignment horizontal="center" vertical="center" wrapText="1" shrinkToFit="1"/>
    </xf>
    <xf numFmtId="186" fontId="66" fillId="3" borderId="63" xfId="30" applyFont="1" applyFill="1" applyBorder="1" applyAlignment="1">
      <alignment vertical="center"/>
    </xf>
    <xf numFmtId="186" fontId="66" fillId="3" borderId="61" xfId="30" applyFont="1" applyFill="1" applyBorder="1" applyAlignment="1">
      <alignment vertical="center"/>
    </xf>
    <xf numFmtId="186" fontId="42" fillId="3" borderId="62" xfId="30" applyFont="1" applyFill="1" applyBorder="1" applyAlignment="1">
      <alignment horizontal="center" vertical="center"/>
    </xf>
    <xf numFmtId="186" fontId="42" fillId="3" borderId="63" xfId="30" applyFont="1" applyFill="1" applyBorder="1" applyAlignment="1">
      <alignment horizontal="center" vertical="center"/>
    </xf>
    <xf numFmtId="186" fontId="42" fillId="0" borderId="65" xfId="30" applyFont="1" applyBorder="1" applyAlignment="1">
      <alignment horizontal="left" vertical="center" wrapText="1" shrinkToFit="1"/>
    </xf>
    <xf numFmtId="186" fontId="42" fillId="3" borderId="55" xfId="30" applyFont="1" applyFill="1" applyBorder="1" applyAlignment="1">
      <alignment horizontal="center" vertical="center" wrapText="1" shrinkToFit="1"/>
    </xf>
    <xf numFmtId="186" fontId="42" fillId="3" borderId="55" xfId="30" applyFont="1" applyFill="1" applyBorder="1" applyAlignment="1">
      <alignment horizontal="center" vertical="center"/>
    </xf>
    <xf numFmtId="186" fontId="42" fillId="3" borderId="61" xfId="30" applyFont="1" applyFill="1" applyBorder="1" applyAlignment="1">
      <alignment horizontal="center" vertical="center"/>
    </xf>
    <xf numFmtId="186" fontId="42" fillId="7" borderId="66" xfId="30" applyFont="1" applyFill="1" applyBorder="1" applyAlignment="1">
      <alignment horizontal="left" vertical="center" wrapText="1"/>
    </xf>
    <xf numFmtId="186" fontId="42" fillId="3" borderId="63" xfId="30" applyFont="1" applyFill="1" applyBorder="1" applyAlignment="1">
      <alignment vertical="center"/>
    </xf>
    <xf numFmtId="186" fontId="42" fillId="34" borderId="63" xfId="30" applyFont="1" applyFill="1" applyBorder="1" applyAlignment="1">
      <alignment vertical="center"/>
    </xf>
    <xf numFmtId="186" fontId="66" fillId="0" borderId="7" xfId="30" applyFont="1" applyBorder="1" applyAlignment="1">
      <alignment horizontal="center" vertical="center"/>
    </xf>
    <xf numFmtId="186" fontId="66" fillId="0" borderId="66" xfId="30" applyFont="1" applyBorder="1" applyAlignment="1">
      <alignment horizontal="left" vertical="center" wrapText="1"/>
    </xf>
    <xf numFmtId="186" fontId="66" fillId="0" borderId="7" xfId="30" applyFont="1" applyBorder="1" applyAlignment="1">
      <alignment horizontal="left" vertical="center" wrapText="1" shrinkToFit="1"/>
    </xf>
    <xf numFmtId="186" fontId="66" fillId="0" borderId="7" xfId="30" applyFont="1" applyBorder="1" applyAlignment="1">
      <alignment horizontal="center" vertical="center" wrapText="1" shrinkToFit="1"/>
    </xf>
    <xf numFmtId="14" fontId="66" fillId="0" borderId="7" xfId="30" applyNumberFormat="1" applyFont="1" applyBorder="1" applyAlignment="1">
      <alignment horizontal="center" vertical="center" wrapText="1" shrinkToFit="1"/>
    </xf>
    <xf numFmtId="186" fontId="71" fillId="3" borderId="63" xfId="30" applyFont="1" applyFill="1" applyBorder="1" applyAlignment="1">
      <alignment horizontal="center" vertical="center" wrapText="1"/>
    </xf>
    <xf numFmtId="186" fontId="42" fillId="3" borderId="67" xfId="30" applyFont="1" applyFill="1" applyBorder="1" applyAlignment="1">
      <alignment horizontal="right" vertical="center" wrapText="1"/>
    </xf>
    <xf numFmtId="186" fontId="42" fillId="0" borderId="67" xfId="30" applyFont="1" applyBorder="1" applyAlignment="1">
      <alignment horizontal="right" vertical="center" wrapText="1"/>
    </xf>
    <xf numFmtId="186" fontId="42" fillId="0" borderId="22" xfId="30" applyFont="1" applyBorder="1" applyAlignment="1">
      <alignment horizontal="center" vertical="center"/>
    </xf>
    <xf numFmtId="186" fontId="42" fillId="0" borderId="68" xfId="30" applyFont="1" applyBorder="1" applyAlignment="1">
      <alignment horizontal="left" vertical="center" wrapText="1"/>
    </xf>
    <xf numFmtId="186" fontId="42" fillId="0" borderId="22" xfId="30" applyFont="1" applyBorder="1" applyAlignment="1">
      <alignment horizontal="center" vertical="center" wrapText="1" shrinkToFit="1"/>
    </xf>
    <xf numFmtId="186" fontId="42" fillId="0" borderId="69" xfId="30" applyFont="1" applyBorder="1" applyAlignment="1">
      <alignment horizontal="center" vertical="center" wrapText="1" shrinkToFit="1"/>
    </xf>
    <xf numFmtId="186" fontId="42" fillId="0" borderId="67" xfId="30" applyFont="1" applyBorder="1" applyAlignment="1">
      <alignment horizontal="center" vertical="center" wrapText="1" shrinkToFit="1"/>
    </xf>
    <xf numFmtId="186" fontId="42" fillId="0" borderId="67" xfId="30" applyFont="1" applyBorder="1" applyAlignment="1">
      <alignment horizontal="center" vertical="center"/>
    </xf>
    <xf numFmtId="186" fontId="42" fillId="0" borderId="70" xfId="30" applyFont="1" applyBorder="1" applyAlignment="1">
      <alignment horizontal="center" vertical="center"/>
    </xf>
    <xf numFmtId="186" fontId="42" fillId="0" borderId="69" xfId="30" applyFont="1" applyBorder="1" applyAlignment="1">
      <alignment horizontal="center" vertical="center"/>
    </xf>
    <xf numFmtId="186" fontId="42" fillId="0" borderId="67" xfId="30" applyFont="1" applyBorder="1" applyAlignment="1">
      <alignment vertical="center"/>
    </xf>
    <xf numFmtId="186" fontId="42" fillId="0" borderId="67" xfId="30" applyFont="1" applyBorder="1" applyAlignment="1">
      <alignment horizontal="left" vertical="center"/>
    </xf>
    <xf numFmtId="186" fontId="71" fillId="0" borderId="63" xfId="30" applyFont="1" applyBorder="1" applyAlignment="1">
      <alignment horizontal="center" vertical="center" wrapText="1"/>
    </xf>
    <xf numFmtId="186" fontId="42" fillId="34" borderId="71" xfId="30" applyFont="1" applyFill="1" applyBorder="1" applyAlignment="1">
      <alignment horizontal="center" vertical="center"/>
    </xf>
    <xf numFmtId="186" fontId="42" fillId="34" borderId="72" xfId="30" applyFont="1" applyFill="1" applyBorder="1" applyAlignment="1">
      <alignment horizontal="center" vertical="center"/>
    </xf>
    <xf numFmtId="186" fontId="42" fillId="34" borderId="67" xfId="30" applyFont="1" applyFill="1" applyBorder="1" applyAlignment="1">
      <alignment horizontal="center" vertical="center"/>
    </xf>
    <xf numFmtId="186" fontId="71" fillId="0" borderId="67" xfId="30" applyFont="1" applyBorder="1" applyAlignment="1">
      <alignment horizontal="center" vertical="center" wrapText="1"/>
    </xf>
    <xf numFmtId="186" fontId="42" fillId="0" borderId="22" xfId="30" applyFont="1" applyBorder="1" applyAlignment="1">
      <alignment horizontal="left" vertical="center" wrapText="1"/>
    </xf>
    <xf numFmtId="14" fontId="42" fillId="0" borderId="22" xfId="30" applyNumberFormat="1" applyFont="1" applyBorder="1" applyAlignment="1">
      <alignment horizontal="center" vertical="center" wrapText="1" shrinkToFit="1"/>
    </xf>
    <xf numFmtId="186" fontId="42" fillId="0" borderId="67" xfId="30" applyFont="1" applyBorder="1" applyAlignment="1">
      <alignment horizontal="right" vertical="center"/>
    </xf>
    <xf numFmtId="186" fontId="42" fillId="0" borderId="72" xfId="30" applyFont="1" applyBorder="1" applyAlignment="1">
      <alignment horizontal="center" vertical="center"/>
    </xf>
    <xf numFmtId="186" fontId="71" fillId="34" borderId="67" xfId="30" applyFont="1" applyFill="1" applyBorder="1" applyAlignment="1">
      <alignment horizontal="center" vertical="center"/>
    </xf>
    <xf numFmtId="186" fontId="42" fillId="0" borderId="67" xfId="30" applyFont="1" applyBorder="1" applyAlignment="1">
      <alignment horizontal="center" vertical="center" wrapText="1"/>
    </xf>
    <xf numFmtId="186" fontId="42" fillId="0" borderId="22" xfId="30" applyFont="1" applyBorder="1" applyAlignment="1">
      <alignment horizontal="left" vertical="center" wrapText="1" shrinkToFit="1"/>
    </xf>
    <xf numFmtId="186" fontId="71" fillId="0" borderId="67" xfId="30" applyFont="1" applyBorder="1" applyAlignment="1">
      <alignment horizontal="center" vertical="center"/>
    </xf>
    <xf numFmtId="186" fontId="42" fillId="34" borderId="67" xfId="30" applyFont="1" applyFill="1" applyBorder="1" applyAlignment="1">
      <alignment horizontal="center" vertical="center" wrapText="1"/>
    </xf>
    <xf numFmtId="186" fontId="42" fillId="0" borderId="7" xfId="30" applyFont="1" applyBorder="1" applyAlignment="1">
      <alignment vertical="center"/>
    </xf>
    <xf numFmtId="186" fontId="42" fillId="0" borderId="62" xfId="30" applyFont="1" applyBorder="1" applyAlignment="1">
      <alignment vertical="center"/>
    </xf>
    <xf numFmtId="186" fontId="42" fillId="0" borderId="63" xfId="30" applyFont="1" applyBorder="1" applyAlignment="1">
      <alignment vertical="center"/>
    </xf>
    <xf numFmtId="186" fontId="42" fillId="0" borderId="61" xfId="30" applyFont="1" applyBorder="1" applyAlignment="1">
      <alignment vertical="center"/>
    </xf>
    <xf numFmtId="186" fontId="66" fillId="0" borderId="8" xfId="30" applyFont="1" applyBorder="1" applyAlignment="1">
      <alignment vertical="center"/>
    </xf>
    <xf numFmtId="3" fontId="66" fillId="0" borderId="8" xfId="30" applyNumberFormat="1" applyFont="1" applyBorder="1" applyAlignment="1">
      <alignment horizontal="center" vertical="center"/>
    </xf>
    <xf numFmtId="14" fontId="66" fillId="0" borderId="8" xfId="30" applyNumberFormat="1" applyFont="1" applyBorder="1" applyAlignment="1">
      <alignment vertical="center"/>
    </xf>
    <xf numFmtId="186" fontId="42" fillId="0" borderId="8" xfId="30" applyFont="1" applyBorder="1" applyAlignment="1">
      <alignment vertical="center"/>
    </xf>
    <xf numFmtId="186" fontId="42" fillId="0" borderId="73" xfId="30" applyFont="1" applyBorder="1" applyAlignment="1">
      <alignment vertical="center"/>
    </xf>
    <xf numFmtId="186" fontId="42" fillId="0" borderId="74" xfId="30" applyFont="1" applyBorder="1" applyAlignment="1">
      <alignment vertical="center"/>
    </xf>
    <xf numFmtId="186" fontId="42" fillId="34" borderId="74" xfId="30" applyFont="1" applyFill="1" applyBorder="1" applyAlignment="1">
      <alignment vertical="center"/>
    </xf>
    <xf numFmtId="186" fontId="42" fillId="0" borderId="75" xfId="30" applyFont="1" applyBorder="1" applyAlignment="1">
      <alignment vertical="center"/>
    </xf>
    <xf numFmtId="9" fontId="15" fillId="0" borderId="1" xfId="2" applyFont="1" applyFill="1" applyBorder="1" applyAlignment="1">
      <alignment horizontal="center" vertical="center" wrapText="1"/>
    </xf>
    <xf numFmtId="169" fontId="15" fillId="0" borderId="15" xfId="9" applyNumberFormat="1" applyFont="1" applyBorder="1" applyAlignment="1">
      <alignment vertical="center"/>
    </xf>
    <xf numFmtId="169" fontId="15" fillId="0" borderId="15" xfId="9" applyNumberFormat="1" applyFont="1" applyBorder="1" applyAlignment="1">
      <alignment horizontal="center" vertical="center"/>
    </xf>
    <xf numFmtId="164" fontId="15" fillId="0" borderId="15" xfId="1" applyNumberFormat="1" applyFont="1" applyFill="1" applyBorder="1" applyAlignment="1" applyProtection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14" fillId="3" borderId="15" xfId="1" applyNumberFormat="1" applyFont="1" applyFill="1" applyBorder="1" applyAlignment="1" applyProtection="1">
      <alignment horizontal="left" vertical="center"/>
    </xf>
    <xf numFmtId="0" fontId="14" fillId="3" borderId="15" xfId="1" applyNumberFormat="1" applyFont="1" applyFill="1" applyBorder="1" applyAlignment="1" applyProtection="1">
      <alignment horizontal="center" vertical="center"/>
    </xf>
    <xf numFmtId="164" fontId="14" fillId="3" borderId="15" xfId="1" applyNumberFormat="1" applyFont="1" applyFill="1" applyBorder="1" applyAlignment="1" applyProtection="1">
      <alignment horizontal="center" vertical="center"/>
    </xf>
    <xf numFmtId="0" fontId="14" fillId="3" borderId="15" xfId="0" applyFont="1" applyFill="1" applyBorder="1" applyAlignment="1">
      <alignment vertical="center"/>
    </xf>
    <xf numFmtId="0" fontId="14" fillId="0" borderId="15" xfId="0" applyFont="1" applyBorder="1" applyAlignment="1">
      <alignment horizontal="center" vertical="center"/>
    </xf>
    <xf numFmtId="169" fontId="14" fillId="0" borderId="15" xfId="9" applyNumberFormat="1" applyFont="1" applyBorder="1" applyAlignment="1">
      <alignment vertical="center"/>
    </xf>
    <xf numFmtId="0" fontId="15" fillId="0" borderId="15" xfId="0" applyFont="1" applyBorder="1" applyAlignment="1">
      <alignment horizontal="right" vertical="center"/>
    </xf>
    <xf numFmtId="169" fontId="15" fillId="0" borderId="15" xfId="9" applyNumberFormat="1" applyFont="1" applyBorder="1" applyAlignment="1">
      <alignment horizontal="left" vertical="center" wrapText="1" indent="1"/>
    </xf>
    <xf numFmtId="169" fontId="15" fillId="0" borderId="15" xfId="9" applyNumberFormat="1" applyFont="1" applyBorder="1" applyAlignment="1">
      <alignment horizontal="center" vertical="center" wrapText="1"/>
    </xf>
    <xf numFmtId="169" fontId="14" fillId="2" borderId="15" xfId="9" applyNumberFormat="1" applyFont="1" applyFill="1" applyBorder="1" applyAlignment="1">
      <alignment horizontal="left" vertical="center"/>
    </xf>
    <xf numFmtId="169" fontId="15" fillId="0" borderId="15" xfId="9" applyNumberFormat="1" applyFont="1" applyBorder="1" applyAlignment="1">
      <alignment vertical="center" wrapText="1"/>
    </xf>
    <xf numFmtId="0" fontId="14" fillId="6" borderId="15" xfId="0" applyFont="1" applyFill="1" applyBorder="1" applyAlignment="1">
      <alignment horizontal="center" vertical="center" wrapText="1"/>
    </xf>
    <xf numFmtId="0" fontId="14" fillId="14" borderId="15" xfId="0" applyFont="1" applyFill="1" applyBorder="1" applyAlignment="1">
      <alignment horizontal="center" vertical="center" wrapText="1"/>
    </xf>
    <xf numFmtId="9" fontId="15" fillId="0" borderId="31" xfId="2" applyFont="1" applyBorder="1" applyAlignment="1">
      <alignment vertical="center"/>
    </xf>
    <xf numFmtId="9" fontId="14" fillId="13" borderId="4" xfId="2" applyFont="1" applyFill="1" applyBorder="1" applyAlignment="1">
      <alignment vertical="center"/>
    </xf>
    <xf numFmtId="9" fontId="14" fillId="0" borderId="0" xfId="2" applyFont="1" applyAlignment="1">
      <alignment vertical="center"/>
    </xf>
    <xf numFmtId="9" fontId="14" fillId="0" borderId="0" xfId="2" applyFont="1" applyAlignment="1">
      <alignment horizontal="right" vertical="center"/>
    </xf>
    <xf numFmtId="9" fontId="14" fillId="14" borderId="15" xfId="2" applyFont="1" applyFill="1" applyBorder="1" applyAlignment="1">
      <alignment horizontal="center" vertical="center" wrapText="1"/>
    </xf>
    <xf numFmtId="9" fontId="14" fillId="14" borderId="4" xfId="2" applyFont="1" applyFill="1" applyBorder="1" applyAlignment="1">
      <alignment vertical="center"/>
    </xf>
    <xf numFmtId="9" fontId="14" fillId="13" borderId="1" xfId="2" applyFont="1" applyFill="1" applyBorder="1" applyAlignment="1">
      <alignment vertical="center"/>
    </xf>
    <xf numFmtId="9" fontId="15" fillId="0" borderId="32" xfId="2" applyFont="1" applyBorder="1" applyAlignment="1">
      <alignment vertical="center"/>
    </xf>
    <xf numFmtId="9" fontId="15" fillId="0" borderId="33" xfId="2" applyFont="1" applyBorder="1" applyAlignment="1">
      <alignment vertical="center"/>
    </xf>
    <xf numFmtId="9" fontId="14" fillId="13" borderId="15" xfId="2" applyFont="1" applyFill="1" applyBorder="1" applyAlignment="1">
      <alignment vertical="center"/>
    </xf>
    <xf numFmtId="0" fontId="14" fillId="12" borderId="15" xfId="0" applyFont="1" applyFill="1" applyBorder="1" applyAlignment="1">
      <alignment horizontal="center" vertical="center" wrapText="1"/>
    </xf>
    <xf numFmtId="9" fontId="14" fillId="12" borderId="15" xfId="2" applyFont="1" applyFill="1" applyBorder="1" applyAlignment="1">
      <alignment horizontal="center" vertical="center" wrapText="1"/>
    </xf>
    <xf numFmtId="0" fontId="14" fillId="14" borderId="15" xfId="0" applyFont="1" applyFill="1" applyBorder="1" applyAlignment="1">
      <alignment horizontal="center" vertical="center"/>
    </xf>
    <xf numFmtId="0" fontId="14" fillId="14" borderId="15" xfId="1" applyNumberFormat="1" applyFont="1" applyFill="1" applyBorder="1" applyAlignment="1" applyProtection="1">
      <alignment horizontal="right" vertical="center"/>
    </xf>
    <xf numFmtId="0" fontId="14" fillId="14" borderId="15" xfId="1" applyNumberFormat="1" applyFont="1" applyFill="1" applyBorder="1" applyAlignment="1" applyProtection="1">
      <alignment horizontal="center" vertical="center"/>
    </xf>
    <xf numFmtId="164" fontId="14" fillId="14" borderId="15" xfId="1" applyNumberFormat="1" applyFont="1" applyFill="1" applyBorder="1" applyAlignment="1" applyProtection="1">
      <alignment horizontal="center" vertical="center"/>
    </xf>
    <xf numFmtId="0" fontId="14" fillId="0" borderId="15" xfId="1" applyNumberFormat="1" applyFont="1" applyFill="1" applyBorder="1" applyAlignment="1" applyProtection="1">
      <alignment horizontal="right" vertical="center"/>
    </xf>
    <xf numFmtId="0" fontId="14" fillId="0" borderId="15" xfId="1" applyNumberFormat="1" applyFont="1" applyFill="1" applyBorder="1" applyAlignment="1" applyProtection="1">
      <alignment horizontal="center" vertical="center"/>
    </xf>
    <xf numFmtId="0" fontId="14" fillId="4" borderId="15" xfId="0" applyFont="1" applyFill="1" applyBorder="1" applyAlignment="1">
      <alignment horizontal="center" vertical="center"/>
    </xf>
    <xf numFmtId="0" fontId="14" fillId="4" borderId="15" xfId="1" applyNumberFormat="1" applyFont="1" applyFill="1" applyBorder="1" applyAlignment="1" applyProtection="1">
      <alignment horizontal="center" vertical="center"/>
    </xf>
    <xf numFmtId="164" fontId="14" fillId="4" borderId="15" xfId="1" applyNumberFormat="1" applyFont="1" applyFill="1" applyBorder="1" applyAlignment="1" applyProtection="1">
      <alignment horizontal="center" vertical="center"/>
    </xf>
    <xf numFmtId="9" fontId="15" fillId="0" borderId="32" xfId="2" applyFont="1" applyBorder="1"/>
    <xf numFmtId="9" fontId="15" fillId="0" borderId="33" xfId="2" applyFont="1" applyBorder="1"/>
    <xf numFmtId="9" fontId="14" fillId="7" borderId="1" xfId="2" quotePrefix="1" applyFont="1" applyFill="1" applyBorder="1" applyAlignment="1">
      <alignment horizontal="right" vertical="center" wrapText="1"/>
    </xf>
    <xf numFmtId="9" fontId="14" fillId="3" borderId="1" xfId="2" quotePrefix="1" applyFont="1" applyFill="1" applyBorder="1" applyAlignment="1">
      <alignment horizontal="right" vertical="center" wrapText="1"/>
    </xf>
    <xf numFmtId="171" fontId="18" fillId="0" borderId="76" xfId="2" applyNumberFormat="1" applyFont="1" applyFill="1" applyBorder="1" applyAlignment="1" applyProtection="1">
      <alignment vertical="center"/>
    </xf>
    <xf numFmtId="171" fontId="18" fillId="0" borderId="77" xfId="2" applyNumberFormat="1" applyFont="1" applyFill="1" applyBorder="1" applyAlignment="1" applyProtection="1">
      <alignment vertical="center"/>
    </xf>
    <xf numFmtId="171" fontId="18" fillId="0" borderId="78" xfId="2" applyNumberFormat="1" applyFont="1" applyFill="1" applyBorder="1" applyAlignment="1" applyProtection="1">
      <alignment vertical="center"/>
    </xf>
    <xf numFmtId="0" fontId="14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vertical="center"/>
    </xf>
    <xf numFmtId="0" fontId="14" fillId="2" borderId="15" xfId="0" applyFont="1" applyFill="1" applyBorder="1" applyAlignment="1">
      <alignment horizontal="center" vertical="center"/>
    </xf>
    <xf numFmtId="169" fontId="14" fillId="2" borderId="15" xfId="9" applyNumberFormat="1" applyFont="1" applyFill="1" applyBorder="1" applyAlignment="1">
      <alignment horizontal="center" vertical="center"/>
    </xf>
    <xf numFmtId="164" fontId="14" fillId="2" borderId="15" xfId="1" applyNumberFormat="1" applyFont="1" applyFill="1" applyBorder="1" applyAlignment="1" applyProtection="1">
      <alignment horizontal="center" vertical="center"/>
    </xf>
    <xf numFmtId="169" fontId="14" fillId="2" borderId="2" xfId="9" applyNumberFormat="1" applyFont="1" applyFill="1" applyBorder="1" applyAlignment="1">
      <alignment horizontal="left" vertical="center"/>
    </xf>
    <xf numFmtId="0" fontId="14" fillId="6" borderId="15" xfId="0" applyFont="1" applyFill="1" applyBorder="1" applyAlignment="1">
      <alignment horizontal="center" vertical="center"/>
    </xf>
    <xf numFmtId="169" fontId="14" fillId="6" borderId="15" xfId="9" applyNumberFormat="1" applyFont="1" applyFill="1" applyBorder="1" applyAlignment="1">
      <alignment horizontal="left" vertical="center"/>
    </xf>
    <xf numFmtId="169" fontId="14" fillId="6" borderId="15" xfId="9" applyNumberFormat="1" applyFont="1" applyFill="1" applyBorder="1" applyAlignment="1">
      <alignment horizontal="center" vertical="center"/>
    </xf>
    <xf numFmtId="164" fontId="36" fillId="6" borderId="15" xfId="1" applyNumberFormat="1" applyFont="1" applyFill="1" applyBorder="1" applyAlignment="1" applyProtection="1">
      <alignment horizontal="center" vertical="center"/>
    </xf>
    <xf numFmtId="164" fontId="63" fillId="6" borderId="2" xfId="29" applyNumberFormat="1" applyFont="1" applyFill="1" applyBorder="1" applyAlignment="1">
      <alignment vertical="center"/>
    </xf>
    <xf numFmtId="164" fontId="9" fillId="0" borderId="79" xfId="29" applyNumberFormat="1" applyFont="1" applyFill="1" applyBorder="1" applyAlignment="1">
      <alignment horizontal="left" vertical="center"/>
    </xf>
    <xf numFmtId="164" fontId="9" fillId="0" borderId="65" xfId="29" applyNumberFormat="1" applyFont="1" applyFill="1" applyBorder="1" applyAlignment="1">
      <alignment horizontal="left" vertical="center"/>
    </xf>
    <xf numFmtId="164" fontId="9" fillId="0" borderId="65" xfId="29" applyNumberFormat="1" applyFont="1" applyFill="1" applyBorder="1" applyAlignment="1">
      <alignment vertical="center"/>
    </xf>
    <xf numFmtId="0" fontId="15" fillId="6" borderId="15" xfId="0" applyFont="1" applyFill="1" applyBorder="1" applyAlignment="1">
      <alignment horizontal="right" vertical="center"/>
    </xf>
    <xf numFmtId="169" fontId="15" fillId="6" borderId="15" xfId="9" applyNumberFormat="1" applyFont="1" applyFill="1" applyBorder="1" applyAlignment="1">
      <alignment horizontal="center" vertical="center" wrapText="1"/>
    </xf>
    <xf numFmtId="164" fontId="9" fillId="0" borderId="60" xfId="29" applyNumberFormat="1" applyFont="1" applyFill="1" applyBorder="1" applyAlignment="1">
      <alignment vertical="center"/>
    </xf>
    <xf numFmtId="164" fontId="9" fillId="0" borderId="72" xfId="29" applyNumberFormat="1" applyFont="1" applyFill="1" applyBorder="1" applyAlignment="1">
      <alignment vertical="center"/>
    </xf>
    <xf numFmtId="164" fontId="9" fillId="0" borderId="80" xfId="29" applyNumberFormat="1" applyFont="1" applyFill="1" applyBorder="1" applyAlignment="1">
      <alignment vertical="center"/>
    </xf>
    <xf numFmtId="169" fontId="14" fillId="2" borderId="15" xfId="9" applyNumberFormat="1" applyFont="1" applyFill="1" applyBorder="1" applyAlignment="1">
      <alignment vertical="center"/>
    </xf>
    <xf numFmtId="164" fontId="9" fillId="0" borderId="2" xfId="29" applyNumberFormat="1" applyFont="1" applyFill="1" applyBorder="1" applyAlignment="1">
      <alignment horizontal="left" vertical="center"/>
    </xf>
    <xf numFmtId="0" fontId="14" fillId="7" borderId="15" xfId="0" applyFont="1" applyFill="1" applyBorder="1" applyAlignment="1">
      <alignment vertical="center"/>
    </xf>
    <xf numFmtId="164" fontId="14" fillId="0" borderId="15" xfId="0" applyNumberFormat="1" applyFont="1" applyBorder="1" applyAlignment="1">
      <alignment vertical="center"/>
    </xf>
    <xf numFmtId="169" fontId="25" fillId="0" borderId="15" xfId="9" applyNumberFormat="1" applyFont="1" applyBorder="1" applyAlignment="1">
      <alignment horizontal="left" vertical="center" wrapText="1" indent="1"/>
    </xf>
    <xf numFmtId="164" fontId="37" fillId="0" borderId="15" xfId="1" applyNumberFormat="1" applyFont="1" applyFill="1" applyBorder="1" applyAlignment="1" applyProtection="1">
      <alignment horizontal="center" vertical="center"/>
    </xf>
    <xf numFmtId="164" fontId="15" fillId="0" borderId="15" xfId="1" quotePrefix="1" applyNumberFormat="1" applyFont="1" applyFill="1" applyBorder="1" applyAlignment="1" applyProtection="1">
      <alignment horizontal="center" vertical="center"/>
    </xf>
    <xf numFmtId="0" fontId="37" fillId="0" borderId="15" xfId="0" applyFont="1" applyBorder="1" applyAlignment="1">
      <alignment horizontal="right" vertical="center"/>
    </xf>
    <xf numFmtId="169" fontId="37" fillId="0" borderId="15" xfId="9" applyNumberFormat="1" applyFont="1" applyBorder="1" applyAlignment="1">
      <alignment horizontal="left" vertical="center" wrapText="1" indent="1"/>
    </xf>
    <xf numFmtId="169" fontId="37" fillId="0" borderId="15" xfId="9" applyNumberFormat="1" applyFont="1" applyBorder="1" applyAlignment="1">
      <alignment horizontal="center" vertical="center" wrapText="1"/>
    </xf>
    <xf numFmtId="2" fontId="37" fillId="0" borderId="15" xfId="1" quotePrefix="1" applyNumberFormat="1" applyFont="1" applyFill="1" applyBorder="1" applyAlignment="1" applyProtection="1">
      <alignment horizontal="center" vertical="center"/>
    </xf>
    <xf numFmtId="164" fontId="63" fillId="0" borderId="2" xfId="29" applyNumberFormat="1" applyFont="1" applyFill="1" applyBorder="1" applyAlignment="1">
      <alignment vertical="center"/>
    </xf>
    <xf numFmtId="168" fontId="14" fillId="0" borderId="15" xfId="8" quotePrefix="1" applyNumberFormat="1" applyFont="1" applyFill="1" applyBorder="1" applyAlignment="1">
      <alignment horizontal="center" vertical="center" wrapText="1"/>
    </xf>
    <xf numFmtId="189" fontId="14" fillId="0" borderId="0" xfId="0" applyNumberFormat="1" applyFont="1"/>
    <xf numFmtId="167" fontId="14" fillId="0" borderId="0" xfId="0" applyNumberFormat="1" applyFont="1"/>
    <xf numFmtId="0" fontId="15" fillId="0" borderId="32" xfId="0" applyFont="1" applyBorder="1" applyAlignment="1">
      <alignment horizontal="left" vertical="center"/>
    </xf>
    <xf numFmtId="167" fontId="15" fillId="0" borderId="32" xfId="1" applyNumberFormat="1" applyFont="1" applyFill="1" applyBorder="1" applyAlignment="1">
      <alignment vertical="center"/>
    </xf>
    <xf numFmtId="164" fontId="15" fillId="0" borderId="32" xfId="1" applyNumberFormat="1" applyFont="1" applyFill="1" applyBorder="1" applyAlignment="1">
      <alignment vertical="center"/>
    </xf>
    <xf numFmtId="164" fontId="14" fillId="0" borderId="32" xfId="1" applyNumberFormat="1" applyFont="1" applyFill="1" applyBorder="1" applyAlignment="1">
      <alignment vertical="center"/>
    </xf>
    <xf numFmtId="167" fontId="15" fillId="0" borderId="32" xfId="1" applyNumberFormat="1" applyFont="1" applyFill="1" applyBorder="1"/>
    <xf numFmtId="164" fontId="15" fillId="0" borderId="32" xfId="1" applyNumberFormat="1" applyFont="1" applyFill="1" applyBorder="1"/>
    <xf numFmtId="167" fontId="14" fillId="0" borderId="32" xfId="1" applyNumberFormat="1" applyFont="1" applyFill="1" applyBorder="1"/>
    <xf numFmtId="9" fontId="15" fillId="0" borderId="32" xfId="2" applyFont="1" applyFill="1" applyBorder="1"/>
    <xf numFmtId="167" fontId="14" fillId="0" borderId="32" xfId="1" applyNumberFormat="1" applyFont="1" applyFill="1" applyBorder="1" applyAlignment="1">
      <alignment vertical="center"/>
    </xf>
    <xf numFmtId="167" fontId="15" fillId="0" borderId="31" xfId="1" applyNumberFormat="1" applyFont="1" applyFill="1" applyBorder="1" applyAlignment="1">
      <alignment vertical="center"/>
    </xf>
    <xf numFmtId="9" fontId="15" fillId="0" borderId="31" xfId="2" applyFont="1" applyFill="1" applyBorder="1" applyAlignment="1">
      <alignment vertical="center"/>
    </xf>
    <xf numFmtId="9" fontId="15" fillId="0" borderId="32" xfId="2" applyFont="1" applyFill="1" applyBorder="1" applyAlignment="1">
      <alignment vertical="center"/>
    </xf>
    <xf numFmtId="177" fontId="37" fillId="0" borderId="32" xfId="1" applyNumberFormat="1" applyFont="1" applyFill="1" applyBorder="1" applyAlignment="1">
      <alignment vertical="center"/>
    </xf>
    <xf numFmtId="177" fontId="15" fillId="0" borderId="0" xfId="0" applyNumberFormat="1" applyFont="1"/>
    <xf numFmtId="177" fontId="15" fillId="0" borderId="32" xfId="1" applyNumberFormat="1" applyFont="1" applyBorder="1"/>
    <xf numFmtId="177" fontId="14" fillId="0" borderId="32" xfId="1" applyNumberFormat="1" applyFont="1" applyBorder="1"/>
    <xf numFmtId="177" fontId="15" fillId="0" borderId="32" xfId="1" applyNumberFormat="1" applyFont="1" applyFill="1" applyBorder="1"/>
    <xf numFmtId="177" fontId="14" fillId="0" borderId="32" xfId="1" applyNumberFormat="1" applyFont="1" applyFill="1" applyBorder="1"/>
    <xf numFmtId="177" fontId="15" fillId="0" borderId="32" xfId="1" applyNumberFormat="1" applyFont="1" applyFill="1" applyBorder="1" applyAlignment="1">
      <alignment vertical="center"/>
    </xf>
    <xf numFmtId="181" fontId="14" fillId="0" borderId="32" xfId="1" applyNumberFormat="1" applyFont="1" applyFill="1" applyBorder="1" applyAlignment="1">
      <alignment vertical="center"/>
    </xf>
    <xf numFmtId="190" fontId="16" fillId="0" borderId="15" xfId="9" applyNumberFormat="1" applyBorder="1"/>
    <xf numFmtId="177" fontId="37" fillId="0" borderId="32" xfId="1" applyNumberFormat="1" applyFont="1" applyBorder="1"/>
    <xf numFmtId="185" fontId="15" fillId="0" borderId="32" xfId="1" applyNumberFormat="1" applyFont="1" applyBorder="1"/>
    <xf numFmtId="177" fontId="14" fillId="13" borderId="1" xfId="1" applyNumberFormat="1" applyFont="1" applyFill="1" applyBorder="1" applyAlignment="1">
      <alignment vertical="center"/>
    </xf>
    <xf numFmtId="191" fontId="15" fillId="0" borderId="32" xfId="1" applyNumberFormat="1" applyFont="1" applyBorder="1"/>
    <xf numFmtId="0" fontId="73" fillId="0" borderId="15" xfId="0" applyFont="1" applyBorder="1" applyAlignment="1">
      <alignment vertical="center"/>
    </xf>
    <xf numFmtId="0" fontId="74" fillId="0" borderId="14" xfId="0" applyFont="1" applyBorder="1"/>
    <xf numFmtId="0" fontId="75" fillId="0" borderId="14" xfId="0" applyFont="1" applyBorder="1"/>
    <xf numFmtId="0" fontId="74" fillId="0" borderId="0" xfId="0" applyFont="1"/>
    <xf numFmtId="0" fontId="74" fillId="0" borderId="0" xfId="0" applyFont="1" applyAlignment="1">
      <alignment shrinkToFit="1"/>
    </xf>
    <xf numFmtId="0" fontId="73" fillId="30" borderId="15" xfId="0" applyFont="1" applyFill="1" applyBorder="1" applyAlignment="1">
      <alignment vertical="center"/>
    </xf>
    <xf numFmtId="0" fontId="25" fillId="0" borderId="0" xfId="0" applyFont="1"/>
    <xf numFmtId="167" fontId="15" fillId="0" borderId="0" xfId="1" applyNumberFormat="1" applyFont="1" applyAlignment="1">
      <alignment vertical="center"/>
    </xf>
    <xf numFmtId="167" fontId="0" fillId="0" borderId="0" xfId="0" applyNumberFormat="1"/>
    <xf numFmtId="165" fontId="15" fillId="0" borderId="32" xfId="2" applyNumberFormat="1" applyFont="1" applyFill="1" applyBorder="1" applyAlignment="1">
      <alignment vertical="center"/>
    </xf>
    <xf numFmtId="167" fontId="14" fillId="13" borderId="32" xfId="1" applyNumberFormat="1" applyFont="1" applyFill="1" applyBorder="1" applyAlignment="1">
      <alignment vertical="center"/>
    </xf>
    <xf numFmtId="165" fontId="14" fillId="13" borderId="32" xfId="2" applyNumberFormat="1" applyFont="1" applyFill="1" applyBorder="1" applyAlignment="1">
      <alignment vertical="center"/>
    </xf>
    <xf numFmtId="167" fontId="14" fillId="0" borderId="0" xfId="1" applyNumberFormat="1" applyFont="1" applyAlignment="1">
      <alignment horizontal="right" vertical="center"/>
    </xf>
    <xf numFmtId="167" fontId="14" fillId="0" borderId="4" xfId="1" applyNumberFormat="1" applyFont="1" applyBorder="1" applyAlignment="1">
      <alignment vertical="center"/>
    </xf>
    <xf numFmtId="167" fontId="15" fillId="0" borderId="0" xfId="0" applyNumberFormat="1" applyFont="1"/>
    <xf numFmtId="167" fontId="14" fillId="0" borderId="0" xfId="1" applyNumberFormat="1" applyFont="1" applyAlignment="1">
      <alignment horizontal="right"/>
    </xf>
    <xf numFmtId="167" fontId="15" fillId="0" borderId="0" xfId="1" applyNumberFormat="1" applyFont="1"/>
    <xf numFmtId="165" fontId="15" fillId="0" borderId="32" xfId="2" applyNumberFormat="1" applyFont="1" applyBorder="1"/>
    <xf numFmtId="165" fontId="15" fillId="0" borderId="32" xfId="2" applyNumberFormat="1" applyFont="1" applyFill="1" applyBorder="1"/>
    <xf numFmtId="167" fontId="54" fillId="4" borderId="33" xfId="1" applyNumberFormat="1" applyFont="1" applyFill="1" applyBorder="1" applyAlignment="1">
      <alignment vertical="center"/>
    </xf>
    <xf numFmtId="9" fontId="48" fillId="4" borderId="33" xfId="2" applyFont="1" applyFill="1" applyBorder="1" applyAlignment="1">
      <alignment vertical="center"/>
    </xf>
    <xf numFmtId="0" fontId="48" fillId="0" borderId="0" xfId="0" applyFont="1" applyAlignment="1">
      <alignment horizontal="center"/>
    </xf>
    <xf numFmtId="0" fontId="54" fillId="0" borderId="0" xfId="0" applyFont="1"/>
    <xf numFmtId="167" fontId="48" fillId="0" borderId="0" xfId="0" applyNumberFormat="1" applyFont="1"/>
    <xf numFmtId="164" fontId="15" fillId="0" borderId="42" xfId="1" applyNumberFormat="1" applyFont="1" applyFill="1" applyBorder="1" applyAlignment="1">
      <alignment vertical="center"/>
    </xf>
    <xf numFmtId="0" fontId="9" fillId="0" borderId="15" xfId="0" applyFont="1" applyBorder="1" applyAlignment="1">
      <alignment vertical="center"/>
    </xf>
    <xf numFmtId="166" fontId="9" fillId="0" borderId="15" xfId="1" applyNumberFormat="1" applyFont="1" applyBorder="1" applyAlignment="1">
      <alignment vertical="center"/>
    </xf>
    <xf numFmtId="165" fontId="14" fillId="8" borderId="15" xfId="2" applyNumberFormat="1" applyFont="1" applyFill="1" applyBorder="1" applyAlignment="1">
      <alignment horizontal="center" vertical="center" wrapText="1"/>
    </xf>
    <xf numFmtId="165" fontId="15" fillId="7" borderId="15" xfId="2" applyNumberFormat="1" applyFont="1" applyFill="1" applyBorder="1" applyAlignment="1">
      <alignment horizontal="center" vertical="center" wrapText="1"/>
    </xf>
    <xf numFmtId="165" fontId="14" fillId="7" borderId="15" xfId="6" applyNumberFormat="1" applyFont="1" applyFill="1" applyBorder="1" applyAlignment="1">
      <alignment horizontal="center" vertical="center" wrapText="1"/>
    </xf>
    <xf numFmtId="165" fontId="14" fillId="9" borderId="15" xfId="6" applyNumberFormat="1" applyFont="1" applyFill="1" applyBorder="1" applyAlignment="1">
      <alignment horizontal="center" vertical="center" wrapText="1"/>
    </xf>
    <xf numFmtId="165" fontId="14" fillId="8" borderId="15" xfId="6" applyNumberFormat="1" applyFont="1" applyFill="1" applyBorder="1" applyAlignment="1">
      <alignment horizontal="center" vertical="center" wrapText="1"/>
    </xf>
    <xf numFmtId="165" fontId="14" fillId="2" borderId="15" xfId="6" applyNumberFormat="1" applyFont="1" applyFill="1" applyBorder="1" applyAlignment="1">
      <alignment horizontal="center" vertical="center" wrapText="1"/>
    </xf>
    <xf numFmtId="167" fontId="14" fillId="0" borderId="36" xfId="1" applyNumberFormat="1" applyFont="1" applyBorder="1" applyAlignment="1">
      <alignment vertical="center"/>
    </xf>
    <xf numFmtId="0" fontId="9" fillId="0" borderId="30" xfId="20" applyFont="1" applyBorder="1" applyAlignment="1">
      <alignment horizontal="left"/>
    </xf>
    <xf numFmtId="0" fontId="0" fillId="0" borderId="0" xfId="0" applyAlignment="1">
      <alignment vertical="center"/>
    </xf>
    <xf numFmtId="0" fontId="36" fillId="7" borderId="15" xfId="0" applyFont="1" applyFill="1" applyBorder="1" applyAlignment="1">
      <alignment horizontal="center" vertical="center"/>
    </xf>
    <xf numFmtId="192" fontId="34" fillId="15" borderId="15" xfId="20" applyNumberFormat="1" applyFont="1" applyFill="1" applyBorder="1" applyAlignment="1">
      <alignment horizontal="center" vertical="center" wrapText="1"/>
    </xf>
    <xf numFmtId="9" fontId="34" fillId="15" borderId="15" xfId="2" applyFont="1" applyFill="1" applyBorder="1" applyAlignment="1">
      <alignment horizontal="center" vertical="center" wrapText="1"/>
    </xf>
    <xf numFmtId="0" fontId="9" fillId="0" borderId="7" xfId="20" applyFont="1" applyBorder="1" applyAlignment="1">
      <alignment horizontal="center" vertical="center"/>
    </xf>
    <xf numFmtId="0" fontId="9" fillId="0" borderId="30" xfId="20" applyFont="1" applyBorder="1" applyAlignment="1">
      <alignment horizontal="center" vertical="center"/>
    </xf>
    <xf numFmtId="0" fontId="9" fillId="0" borderId="30" xfId="20" applyFont="1" applyBorder="1" applyAlignment="1">
      <alignment vertical="center" wrapText="1"/>
    </xf>
    <xf numFmtId="0" fontId="9" fillId="0" borderId="30" xfId="20" applyFont="1" applyBorder="1" applyAlignment="1">
      <alignment horizontal="left" vertical="center" wrapText="1"/>
    </xf>
    <xf numFmtId="164" fontId="9" fillId="0" borderId="30" xfId="20" applyNumberFormat="1" applyFont="1" applyBorder="1" applyAlignment="1">
      <alignment horizontal="center" vertical="center"/>
    </xf>
    <xf numFmtId="164" fontId="9" fillId="0" borderId="30" xfId="1" applyNumberFormat="1" applyFont="1" applyBorder="1" applyAlignment="1">
      <alignment horizontal="center" vertical="center"/>
    </xf>
    <xf numFmtId="192" fontId="9" fillId="0" borderId="30" xfId="20" applyNumberFormat="1" applyFont="1" applyBorder="1" applyAlignment="1">
      <alignment vertical="center"/>
    </xf>
    <xf numFmtId="0" fontId="9" fillId="0" borderId="30" xfId="20" applyFont="1" applyBorder="1" applyAlignment="1">
      <alignment vertical="center"/>
    </xf>
    <xf numFmtId="9" fontId="9" fillId="0" borderId="30" xfId="2" applyFont="1" applyBorder="1" applyAlignment="1">
      <alignment vertical="center"/>
    </xf>
    <xf numFmtId="0" fontId="9" fillId="0" borderId="30" xfId="20" applyFont="1" applyBorder="1" applyAlignment="1">
      <alignment horizontal="left" vertical="center"/>
    </xf>
    <xf numFmtId="192" fontId="9" fillId="0" borderId="7" xfId="20" applyNumberFormat="1" applyFont="1" applyBorder="1" applyAlignment="1">
      <alignment vertical="center"/>
    </xf>
    <xf numFmtId="0" fontId="9" fillId="0" borderId="7" xfId="20" applyFont="1" applyBorder="1" applyAlignment="1">
      <alignment vertical="center"/>
    </xf>
    <xf numFmtId="0" fontId="9" fillId="0" borderId="7" xfId="14" applyFont="1" applyBorder="1" applyAlignment="1">
      <alignment horizontal="left" vertical="center" wrapText="1"/>
    </xf>
    <xf numFmtId="0" fontId="15" fillId="0" borderId="7" xfId="14" applyFont="1" applyBorder="1" applyAlignment="1">
      <alignment horizontal="center" vertical="center" wrapText="1"/>
    </xf>
    <xf numFmtId="0" fontId="9" fillId="0" borderId="7" xfId="20" applyFont="1" applyBorder="1" applyAlignment="1">
      <alignment vertical="center" wrapText="1"/>
    </xf>
    <xf numFmtId="0" fontId="14" fillId="0" borderId="7" xfId="20" applyFont="1" applyBorder="1" applyAlignment="1">
      <alignment horizontal="center" vertical="center"/>
    </xf>
    <xf numFmtId="0" fontId="14" fillId="0" borderId="30" xfId="20" applyFont="1" applyBorder="1" applyAlignment="1">
      <alignment horizontal="center" vertical="center"/>
    </xf>
    <xf numFmtId="0" fontId="14" fillId="0" borderId="30" xfId="20" applyFont="1" applyBorder="1" applyAlignment="1">
      <alignment vertical="center" wrapText="1"/>
    </xf>
    <xf numFmtId="0" fontId="14" fillId="0" borderId="30" xfId="20" applyFont="1" applyBorder="1" applyAlignment="1">
      <alignment horizontal="left" vertical="center"/>
    </xf>
    <xf numFmtId="164" fontId="14" fillId="0" borderId="30" xfId="20" applyNumberFormat="1" applyFont="1" applyBorder="1" applyAlignment="1">
      <alignment horizontal="center" vertical="center"/>
    </xf>
    <xf numFmtId="164" fontId="14" fillId="0" borderId="30" xfId="1" applyNumberFormat="1" applyFont="1" applyBorder="1" applyAlignment="1">
      <alignment horizontal="center" vertical="center"/>
    </xf>
    <xf numFmtId="192" fontId="14" fillId="0" borderId="7" xfId="20" applyNumberFormat="1" applyFont="1" applyBorder="1" applyAlignment="1">
      <alignment horizontal="center" vertical="center"/>
    </xf>
    <xf numFmtId="0" fontId="14" fillId="0" borderId="30" xfId="14" applyFont="1" applyBorder="1" applyAlignment="1">
      <alignment vertical="center"/>
    </xf>
    <xf numFmtId="0" fontId="14" fillId="0" borderId="30" xfId="20" applyFont="1" applyBorder="1" applyAlignment="1">
      <alignment vertical="center"/>
    </xf>
    <xf numFmtId="9" fontId="14" fillId="0" borderId="30" xfId="2" applyFont="1" applyBorder="1" applyAlignment="1">
      <alignment vertical="center"/>
    </xf>
    <xf numFmtId="192" fontId="14" fillId="0" borderId="30" xfId="20" applyNumberFormat="1" applyFont="1" applyBorder="1" applyAlignment="1">
      <alignment vertical="center"/>
    </xf>
    <xf numFmtId="0" fontId="76" fillId="0" borderId="0" xfId="0" applyFont="1" applyAlignment="1">
      <alignment vertical="center"/>
    </xf>
    <xf numFmtId="0" fontId="9" fillId="0" borderId="30" xfId="20" applyFont="1" applyBorder="1" applyAlignment="1">
      <alignment horizontal="center" vertical="center" wrapText="1"/>
    </xf>
    <xf numFmtId="192" fontId="9" fillId="0" borderId="7" xfId="20" applyNumberFormat="1" applyFont="1" applyBorder="1" applyAlignment="1">
      <alignment horizontal="center" vertical="center"/>
    </xf>
    <xf numFmtId="0" fontId="14" fillId="0" borderId="30" xfId="20" applyFont="1" applyBorder="1" applyAlignment="1">
      <alignment horizontal="left" vertical="center" wrapText="1"/>
    </xf>
    <xf numFmtId="192" fontId="14" fillId="0" borderId="7" xfId="20" applyNumberFormat="1" applyFont="1" applyBorder="1" applyAlignment="1">
      <alignment vertical="center"/>
    </xf>
    <xf numFmtId="0" fontId="14" fillId="0" borderId="7" xfId="20" applyFont="1" applyBorder="1" applyAlignment="1">
      <alignment vertical="center"/>
    </xf>
    <xf numFmtId="0" fontId="21" fillId="6" borderId="0" xfId="0" applyFont="1" applyFill="1" applyAlignment="1">
      <alignment vertical="center"/>
    </xf>
    <xf numFmtId="0" fontId="8" fillId="6" borderId="7" xfId="20" applyFont="1" applyFill="1" applyBorder="1" applyAlignment="1">
      <alignment horizontal="center"/>
    </xf>
    <xf numFmtId="0" fontId="14" fillId="6" borderId="7" xfId="14" applyFont="1" applyFill="1" applyBorder="1" applyAlignment="1">
      <alignment vertical="center"/>
    </xf>
    <xf numFmtId="0" fontId="8" fillId="6" borderId="7" xfId="20" applyFont="1" applyFill="1" applyBorder="1"/>
    <xf numFmtId="0" fontId="59" fillId="6" borderId="17" xfId="14" applyFont="1" applyFill="1" applyBorder="1" applyAlignment="1">
      <alignment horizontal="center" vertical="center"/>
    </xf>
    <xf numFmtId="0" fontId="59" fillId="6" borderId="17" xfId="14" applyFont="1" applyFill="1" applyBorder="1" applyAlignment="1">
      <alignment horizontal="left" vertical="center"/>
    </xf>
    <xf numFmtId="0" fontId="59" fillId="6" borderId="17" xfId="14" applyFont="1" applyFill="1" applyBorder="1" applyAlignment="1">
      <alignment vertical="center"/>
    </xf>
    <xf numFmtId="167" fontId="14" fillId="6" borderId="7" xfId="1" applyNumberFormat="1" applyFont="1" applyFill="1" applyBorder="1" applyAlignment="1">
      <alignment vertical="center"/>
    </xf>
    <xf numFmtId="0" fontId="8" fillId="6" borderId="30" xfId="20" applyFont="1" applyFill="1" applyBorder="1" applyAlignment="1">
      <alignment horizontal="center"/>
    </xf>
    <xf numFmtId="0" fontId="15" fillId="0" borderId="30" xfId="20" applyFont="1" applyBorder="1" applyAlignment="1">
      <alignment vertical="center" wrapText="1"/>
    </xf>
    <xf numFmtId="0" fontId="15" fillId="0" borderId="7" xfId="14" applyFont="1" applyBorder="1" applyAlignment="1">
      <alignment horizontal="left" vertical="center" wrapText="1"/>
    </xf>
    <xf numFmtId="0" fontId="9" fillId="0" borderId="7" xfId="20" applyFont="1" applyBorder="1" applyAlignment="1">
      <alignment horizontal="left"/>
    </xf>
    <xf numFmtId="168" fontId="15" fillId="0" borderId="0" xfId="0" applyNumberFormat="1" applyFont="1"/>
    <xf numFmtId="0" fontId="37" fillId="0" borderId="32" xfId="0" applyFont="1" applyBorder="1"/>
    <xf numFmtId="43" fontId="14" fillId="0" borderId="31" xfId="1" applyFont="1" applyBorder="1" applyAlignment="1">
      <alignment vertical="center"/>
    </xf>
    <xf numFmtId="43" fontId="14" fillId="0" borderId="32" xfId="1" applyFont="1" applyBorder="1" applyAlignment="1">
      <alignment vertical="center"/>
    </xf>
    <xf numFmtId="43" fontId="14" fillId="0" borderId="33" xfId="1" applyFont="1" applyBorder="1" applyAlignment="1">
      <alignment vertical="center"/>
    </xf>
    <xf numFmtId="43" fontId="14" fillId="0" borderId="4" xfId="1" applyFont="1" applyBorder="1" applyAlignment="1">
      <alignment vertical="center"/>
    </xf>
    <xf numFmtId="43" fontId="14" fillId="0" borderId="0" xfId="1" applyFont="1" applyAlignment="1">
      <alignment horizontal="right"/>
    </xf>
    <xf numFmtId="166" fontId="9" fillId="0" borderId="7" xfId="1" applyNumberFormat="1" applyFont="1" applyBorder="1" applyAlignment="1">
      <alignment horizontal="center"/>
    </xf>
    <xf numFmtId="0" fontId="37" fillId="7" borderId="0" xfId="0" applyFont="1" applyFill="1" applyAlignment="1">
      <alignment vertical="center"/>
    </xf>
    <xf numFmtId="0" fontId="37" fillId="7" borderId="32" xfId="0" applyFont="1" applyFill="1" applyBorder="1" applyAlignment="1">
      <alignment horizontal="left" vertical="center"/>
    </xf>
    <xf numFmtId="0" fontId="37" fillId="7" borderId="32" xfId="0" applyFont="1" applyFill="1" applyBorder="1" applyAlignment="1">
      <alignment vertical="center"/>
    </xf>
    <xf numFmtId="0" fontId="37" fillId="0" borderId="39" xfId="0" applyFont="1" applyBorder="1"/>
    <xf numFmtId="164" fontId="37" fillId="0" borderId="42" xfId="1" applyNumberFormat="1" applyFont="1" applyBorder="1" applyAlignment="1">
      <alignment vertical="center"/>
    </xf>
    <xf numFmtId="165" fontId="37" fillId="0" borderId="32" xfId="2" applyNumberFormat="1" applyFont="1" applyBorder="1" applyAlignment="1">
      <alignment vertical="center"/>
    </xf>
    <xf numFmtId="177" fontId="36" fillId="0" borderId="32" xfId="1" applyNumberFormat="1" applyFont="1" applyBorder="1"/>
    <xf numFmtId="177" fontId="37" fillId="0" borderId="0" xfId="0" applyNumberFormat="1" applyFont="1"/>
    <xf numFmtId="9" fontId="37" fillId="0" borderId="32" xfId="2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164" fontId="25" fillId="0" borderId="1" xfId="1" applyNumberFormat="1" applyFont="1" applyBorder="1" applyAlignment="1">
      <alignment vertical="center"/>
    </xf>
    <xf numFmtId="164" fontId="14" fillId="7" borderId="0" xfId="1" applyNumberFormat="1" applyFont="1" applyFill="1" applyAlignment="1">
      <alignment vertical="center"/>
    </xf>
    <xf numFmtId="0" fontId="15" fillId="10" borderId="15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9" fontId="48" fillId="0" borderId="0" xfId="2" applyFont="1"/>
    <xf numFmtId="9" fontId="15" fillId="0" borderId="0" xfId="2" applyFont="1" applyAlignment="1">
      <alignment vertical="center"/>
    </xf>
    <xf numFmtId="189" fontId="15" fillId="0" borderId="15" xfId="1" applyNumberFormat="1" applyFont="1" applyBorder="1" applyAlignment="1">
      <alignment vertical="center"/>
    </xf>
    <xf numFmtId="1" fontId="15" fillId="0" borderId="0" xfId="0" applyNumberFormat="1" applyFont="1" applyAlignment="1">
      <alignment vertical="center"/>
    </xf>
    <xf numFmtId="1" fontId="36" fillId="0" borderId="15" xfId="0" applyNumberFormat="1" applyFont="1" applyBorder="1" applyAlignment="1">
      <alignment vertical="center"/>
    </xf>
    <xf numFmtId="1" fontId="15" fillId="0" borderId="1" xfId="0" applyNumberFormat="1" applyFont="1" applyBorder="1" applyAlignment="1">
      <alignment vertical="center"/>
    </xf>
    <xf numFmtId="0" fontId="28" fillId="0" borderId="0" xfId="20" applyFont="1" applyAlignment="1">
      <alignment horizontal="left"/>
    </xf>
    <xf numFmtId="0" fontId="8" fillId="17" borderId="15" xfId="20" applyFont="1" applyFill="1" applyBorder="1" applyAlignment="1">
      <alignment horizontal="left" vertical="center" wrapText="1"/>
    </xf>
    <xf numFmtId="0" fontId="8" fillId="0" borderId="7" xfId="20" applyFont="1" applyBorder="1" applyAlignment="1">
      <alignment horizontal="left"/>
    </xf>
    <xf numFmtId="0" fontId="9" fillId="0" borderId="22" xfId="20" applyFont="1" applyBorder="1" applyAlignment="1">
      <alignment horizontal="left"/>
    </xf>
    <xf numFmtId="164" fontId="9" fillId="0" borderId="7" xfId="1" applyNumberFormat="1" applyFont="1" applyBorder="1" applyAlignment="1">
      <alignment horizontal="right"/>
    </xf>
    <xf numFmtId="164" fontId="9" fillId="0" borderId="22" xfId="1" applyNumberFormat="1" applyFont="1" applyBorder="1" applyAlignment="1">
      <alignment horizontal="right"/>
    </xf>
    <xf numFmtId="0" fontId="77" fillId="0" borderId="15" xfId="0" applyFont="1" applyBorder="1" applyAlignment="1">
      <alignment horizontal="center" vertical="center"/>
    </xf>
    <xf numFmtId="0" fontId="78" fillId="0" borderId="15" xfId="0" applyFont="1" applyBorder="1" applyAlignment="1">
      <alignment horizontal="center" vertical="center"/>
    </xf>
    <xf numFmtId="0" fontId="77" fillId="0" borderId="15" xfId="0" applyFont="1" applyBorder="1" applyAlignment="1">
      <alignment horizontal="center" vertical="center" wrapText="1"/>
    </xf>
    <xf numFmtId="0" fontId="78" fillId="0" borderId="15" xfId="0" applyFont="1" applyBorder="1" applyAlignment="1">
      <alignment horizontal="center" vertical="center" wrapText="1"/>
    </xf>
    <xf numFmtId="0" fontId="79" fillId="0" borderId="0" xfId="0" applyFont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80" fillId="0" borderId="0" xfId="0" applyFont="1" applyAlignment="1">
      <alignment vertical="center"/>
    </xf>
    <xf numFmtId="0" fontId="77" fillId="0" borderId="15" xfId="0" applyFont="1" applyBorder="1" applyAlignment="1">
      <alignment vertical="center"/>
    </xf>
    <xf numFmtId="0" fontId="81" fillId="0" borderId="15" xfId="0" applyFont="1" applyBorder="1" applyAlignment="1">
      <alignment horizontal="center" vertical="center"/>
    </xf>
    <xf numFmtId="164" fontId="81" fillId="0" borderId="15" xfId="1" applyNumberFormat="1" applyFont="1" applyBorder="1" applyAlignment="1">
      <alignment vertical="center"/>
    </xf>
    <xf numFmtId="164" fontId="81" fillId="0" borderId="15" xfId="1" applyNumberFormat="1" applyFont="1" applyBorder="1" applyAlignment="1">
      <alignment horizontal="center" vertical="center"/>
    </xf>
    <xf numFmtId="0" fontId="81" fillId="0" borderId="15" xfId="0" applyFont="1" applyBorder="1" applyAlignment="1">
      <alignment vertical="center"/>
    </xf>
    <xf numFmtId="164" fontId="81" fillId="0" borderId="15" xfId="0" applyNumberFormat="1" applyFont="1" applyBorder="1" applyAlignment="1">
      <alignment horizontal="center" vertical="center"/>
    </xf>
    <xf numFmtId="43" fontId="81" fillId="0" borderId="15" xfId="0" applyNumberFormat="1" applyFont="1" applyBorder="1" applyAlignment="1">
      <alignment horizontal="center" vertical="center"/>
    </xf>
    <xf numFmtId="164" fontId="81" fillId="0" borderId="15" xfId="0" applyNumberFormat="1" applyFont="1" applyBorder="1" applyAlignment="1">
      <alignment vertical="center"/>
    </xf>
    <xf numFmtId="164" fontId="18" fillId="0" borderId="0" xfId="0" applyNumberFormat="1" applyFont="1" applyAlignment="1">
      <alignment vertical="center"/>
    </xf>
    <xf numFmtId="167" fontId="15" fillId="0" borderId="22" xfId="1" applyNumberFormat="1" applyFont="1" applyBorder="1" applyAlignment="1">
      <alignment vertical="center"/>
    </xf>
    <xf numFmtId="0" fontId="10" fillId="0" borderId="19" xfId="14" applyFont="1" applyBorder="1" applyAlignment="1">
      <alignment horizontal="center" vertical="center"/>
    </xf>
    <xf numFmtId="0" fontId="10" fillId="0" borderId="19" xfId="14" applyFont="1" applyBorder="1" applyAlignment="1">
      <alignment horizontal="left" vertical="center"/>
    </xf>
    <xf numFmtId="0" fontId="10" fillId="0" borderId="19" xfId="14" applyFont="1" applyBorder="1" applyAlignment="1">
      <alignment vertical="center"/>
    </xf>
    <xf numFmtId="164" fontId="9" fillId="0" borderId="7" xfId="20" applyNumberFormat="1" applyFont="1" applyBorder="1" applyAlignment="1">
      <alignment horizontal="center"/>
    </xf>
    <xf numFmtId="164" fontId="15" fillId="0" borderId="7" xfId="1" applyNumberFormat="1" applyFont="1" applyBorder="1" applyAlignment="1">
      <alignment vertical="center"/>
    </xf>
    <xf numFmtId="0" fontId="34" fillId="15" borderId="15" xfId="20" applyFont="1" applyFill="1" applyBorder="1" applyAlignment="1">
      <alignment horizontal="left" vertical="center" wrapText="1"/>
    </xf>
    <xf numFmtId="0" fontId="8" fillId="18" borderId="15" xfId="20" applyFont="1" applyFill="1" applyBorder="1" applyAlignment="1">
      <alignment horizontal="left" vertical="center" wrapText="1"/>
    </xf>
    <xf numFmtId="0" fontId="15" fillId="0" borderId="30" xfId="14" applyFont="1" applyBorder="1" applyAlignment="1">
      <alignment horizontal="left" vertical="center"/>
    </xf>
    <xf numFmtId="0" fontId="15" fillId="0" borderId="7" xfId="14" applyFont="1" applyBorder="1" applyAlignment="1">
      <alignment horizontal="left" vertical="center"/>
    </xf>
    <xf numFmtId="0" fontId="38" fillId="0" borderId="0" xfId="20" applyFont="1" applyAlignment="1">
      <alignment horizontal="left" vertical="top"/>
    </xf>
    <xf numFmtId="0" fontId="14" fillId="0" borderId="0" xfId="20" applyFont="1" applyAlignment="1">
      <alignment horizontal="left" vertical="top"/>
    </xf>
    <xf numFmtId="0" fontId="40" fillId="0" borderId="0" xfId="20" applyFont="1" applyAlignment="1">
      <alignment horizontal="left"/>
    </xf>
    <xf numFmtId="0" fontId="8" fillId="16" borderId="15" xfId="20" applyFont="1" applyFill="1" applyBorder="1" applyAlignment="1">
      <alignment horizontal="left" vertical="center" wrapText="1"/>
    </xf>
    <xf numFmtId="43" fontId="15" fillId="0" borderId="7" xfId="1" applyFont="1" applyBorder="1" applyAlignment="1">
      <alignment vertical="center"/>
    </xf>
    <xf numFmtId="43" fontId="15" fillId="0" borderId="22" xfId="1" applyFont="1" applyBorder="1" applyAlignment="1">
      <alignment vertical="center"/>
    </xf>
    <xf numFmtId="164" fontId="9" fillId="0" borderId="7" xfId="1" applyNumberFormat="1" applyFont="1" applyBorder="1" applyAlignment="1">
      <alignment horizontal="center"/>
    </xf>
    <xf numFmtId="43" fontId="15" fillId="0" borderId="31" xfId="1" applyFont="1" applyBorder="1" applyAlignment="1">
      <alignment vertical="center"/>
    </xf>
    <xf numFmtId="166" fontId="15" fillId="0" borderId="31" xfId="1" applyNumberFormat="1" applyFont="1" applyBorder="1" applyAlignment="1">
      <alignment vertical="center"/>
    </xf>
    <xf numFmtId="166" fontId="15" fillId="0" borderId="32" xfId="1" applyNumberFormat="1" applyFont="1" applyBorder="1" applyAlignment="1">
      <alignment vertical="center"/>
    </xf>
    <xf numFmtId="43" fontId="15" fillId="0" borderId="32" xfId="1" applyFont="1" applyFill="1" applyBorder="1" applyAlignment="1">
      <alignment vertical="center"/>
    </xf>
    <xf numFmtId="164" fontId="14" fillId="0" borderId="31" xfId="1" applyNumberFormat="1" applyFont="1" applyBorder="1"/>
    <xf numFmtId="164" fontId="14" fillId="0" borderId="32" xfId="1" applyNumberFormat="1" applyFont="1" applyBorder="1"/>
    <xf numFmtId="164" fontId="14" fillId="0" borderId="32" xfId="1" applyNumberFormat="1" applyFont="1" applyFill="1" applyBorder="1"/>
    <xf numFmtId="164" fontId="14" fillId="0" borderId="33" xfId="1" applyNumberFormat="1" applyFont="1" applyBorder="1"/>
    <xf numFmtId="43" fontId="14" fillId="0" borderId="0" xfId="1" applyFont="1" applyAlignment="1">
      <alignment vertical="center"/>
    </xf>
    <xf numFmtId="166" fontId="14" fillId="0" borderId="31" xfId="1" applyNumberFormat="1" applyFont="1" applyFill="1" applyBorder="1"/>
    <xf numFmtId="166" fontId="15" fillId="0" borderId="0" xfId="1" applyNumberFormat="1" applyFont="1"/>
    <xf numFmtId="166" fontId="14" fillId="0" borderId="32" xfId="1" applyNumberFormat="1" applyFont="1" applyFill="1" applyBorder="1"/>
    <xf numFmtId="166" fontId="14" fillId="0" borderId="0" xfId="1" applyNumberFormat="1" applyFont="1"/>
    <xf numFmtId="166" fontId="14" fillId="0" borderId="32" xfId="1" applyNumberFormat="1" applyFont="1" applyBorder="1"/>
    <xf numFmtId="166" fontId="14" fillId="0" borderId="33" xfId="1" applyNumberFormat="1" applyFont="1" applyBorder="1"/>
    <xf numFmtId="166" fontId="14" fillId="0" borderId="0" xfId="1" applyNumberFormat="1" applyFont="1" applyAlignment="1">
      <alignment vertical="center"/>
    </xf>
    <xf numFmtId="164" fontId="14" fillId="13" borderId="4" xfId="1" applyNumberFormat="1" applyFont="1" applyFill="1" applyBorder="1" applyAlignment="1">
      <alignment vertical="center"/>
    </xf>
    <xf numFmtId="0" fontId="15" fillId="2" borderId="32" xfId="0" applyFont="1" applyFill="1" applyBorder="1"/>
    <xf numFmtId="0" fontId="15" fillId="2" borderId="32" xfId="0" applyFont="1" applyFill="1" applyBorder="1" applyAlignment="1">
      <alignment horizontal="left"/>
    </xf>
    <xf numFmtId="192" fontId="28" fillId="0" borderId="0" xfId="20" applyNumberFormat="1" applyFont="1" applyAlignment="1">
      <alignment horizontal="center"/>
    </xf>
    <xf numFmtId="192" fontId="8" fillId="0" borderId="30" xfId="20" applyNumberFormat="1" applyFont="1" applyBorder="1" applyAlignment="1">
      <alignment horizontal="center"/>
    </xf>
    <xf numFmtId="192" fontId="9" fillId="0" borderId="30" xfId="20" applyNumberFormat="1" applyFont="1" applyBorder="1" applyAlignment="1">
      <alignment horizontal="center"/>
    </xf>
    <xf numFmtId="192" fontId="9" fillId="0" borderId="7" xfId="20" applyNumberFormat="1" applyFont="1" applyBorder="1" applyAlignment="1">
      <alignment horizontal="center"/>
    </xf>
    <xf numFmtId="192" fontId="8" fillId="0" borderId="7" xfId="20" applyNumberFormat="1" applyFont="1" applyBorder="1" applyAlignment="1">
      <alignment horizontal="center"/>
    </xf>
    <xf numFmtId="192" fontId="9" fillId="0" borderId="22" xfId="20" applyNumberFormat="1" applyFont="1" applyBorder="1" applyAlignment="1">
      <alignment horizontal="center"/>
    </xf>
    <xf numFmtId="164" fontId="15" fillId="0" borderId="22" xfId="1" applyNumberFormat="1" applyFont="1" applyBorder="1" applyAlignment="1">
      <alignment vertical="center"/>
    </xf>
    <xf numFmtId="164" fontId="9" fillId="13" borderId="1" xfId="1" applyNumberFormat="1" applyFont="1" applyFill="1" applyBorder="1" applyAlignment="1">
      <alignment vertical="center"/>
    </xf>
    <xf numFmtId="164" fontId="14" fillId="14" borderId="4" xfId="1" applyNumberFormat="1" applyFont="1" applyFill="1" applyBorder="1" applyAlignment="1">
      <alignment vertical="center"/>
    </xf>
    <xf numFmtId="165" fontId="25" fillId="0" borderId="1" xfId="2" applyNumberFormat="1" applyFont="1" applyBorder="1" applyAlignment="1">
      <alignment vertical="center"/>
    </xf>
    <xf numFmtId="167" fontId="9" fillId="0" borderId="30" xfId="20" applyNumberFormat="1" applyFont="1" applyBorder="1" applyAlignment="1">
      <alignment horizontal="right"/>
    </xf>
    <xf numFmtId="0" fontId="15" fillId="0" borderId="7" xfId="20" applyFont="1" applyBorder="1" applyAlignment="1">
      <alignment horizontal="center" vertical="center"/>
    </xf>
    <xf numFmtId="0" fontId="15" fillId="0" borderId="30" xfId="20" applyFont="1" applyBorder="1" applyAlignment="1">
      <alignment horizontal="center" vertical="center"/>
    </xf>
    <xf numFmtId="0" fontId="15" fillId="0" borderId="30" xfId="20" applyFont="1" applyBorder="1" applyAlignment="1">
      <alignment horizontal="left" vertical="center" wrapText="1"/>
    </xf>
    <xf numFmtId="164" fontId="15" fillId="0" borderId="30" xfId="20" applyNumberFormat="1" applyFont="1" applyBorder="1" applyAlignment="1">
      <alignment horizontal="center" vertical="center"/>
    </xf>
    <xf numFmtId="164" fontId="15" fillId="0" borderId="30" xfId="1" applyNumberFormat="1" applyFont="1" applyBorder="1" applyAlignment="1">
      <alignment horizontal="center" vertical="center"/>
    </xf>
    <xf numFmtId="192" fontId="15" fillId="0" borderId="7" xfId="20" applyNumberFormat="1" applyFont="1" applyBorder="1" applyAlignment="1">
      <alignment horizontal="center" vertical="center"/>
    </xf>
    <xf numFmtId="0" fontId="15" fillId="0" borderId="7" xfId="20" applyFont="1" applyBorder="1" applyAlignment="1">
      <alignment vertical="center"/>
    </xf>
    <xf numFmtId="9" fontId="15" fillId="0" borderId="30" xfId="2" applyFont="1" applyBorder="1" applyAlignment="1">
      <alignment vertical="center"/>
    </xf>
    <xf numFmtId="192" fontId="15" fillId="0" borderId="7" xfId="20" applyNumberFormat="1" applyFont="1" applyBorder="1" applyAlignment="1">
      <alignment vertical="center"/>
    </xf>
    <xf numFmtId="0" fontId="15" fillId="0" borderId="7" xfId="20" applyFont="1" applyBorder="1" applyAlignment="1">
      <alignment horizontal="left" vertical="center" wrapText="1"/>
    </xf>
    <xf numFmtId="0" fontId="8" fillId="0" borderId="7" xfId="20" applyFont="1" applyBorder="1" applyAlignment="1">
      <alignment horizontal="center" vertical="center"/>
    </xf>
    <xf numFmtId="0" fontId="8" fillId="0" borderId="7" xfId="20" applyFont="1" applyBorder="1" applyAlignment="1">
      <alignment horizontal="left" vertical="center"/>
    </xf>
    <xf numFmtId="192" fontId="8" fillId="0" borderId="7" xfId="20" applyNumberFormat="1" applyFont="1" applyBorder="1" applyAlignment="1">
      <alignment vertical="center"/>
    </xf>
    <xf numFmtId="0" fontId="8" fillId="0" borderId="7" xfId="20" applyFont="1" applyBorder="1" applyAlignment="1">
      <alignment vertical="center"/>
    </xf>
    <xf numFmtId="0" fontId="8" fillId="0" borderId="7" xfId="20" applyFont="1" applyBorder="1" applyAlignment="1">
      <alignment horizontal="left" vertical="center" wrapText="1"/>
    </xf>
    <xf numFmtId="0" fontId="14" fillId="0" borderId="15" xfId="20" applyFont="1" applyBorder="1" applyAlignment="1">
      <alignment horizontal="center" vertical="center"/>
    </xf>
    <xf numFmtId="0" fontId="14" fillId="0" borderId="15" xfId="20" applyFont="1" applyBorder="1" applyAlignment="1">
      <alignment horizontal="center" vertical="center" wrapText="1"/>
    </xf>
    <xf numFmtId="0" fontId="14" fillId="0" borderId="15" xfId="20" applyFont="1" applyBorder="1" applyAlignment="1">
      <alignment horizontal="left" vertical="center"/>
    </xf>
    <xf numFmtId="0" fontId="14" fillId="0" borderId="2" xfId="20" applyFont="1" applyBorder="1" applyAlignment="1">
      <alignment vertical="center" wrapText="1"/>
    </xf>
    <xf numFmtId="0" fontId="72" fillId="0" borderId="82" xfId="20" applyFont="1" applyBorder="1" applyAlignment="1">
      <alignment vertical="center" wrapText="1"/>
    </xf>
    <xf numFmtId="0" fontId="14" fillId="0" borderId="82" xfId="20" applyFont="1" applyBorder="1" applyAlignment="1">
      <alignment horizontal="center" vertical="center"/>
    </xf>
    <xf numFmtId="164" fontId="14" fillId="0" borderId="82" xfId="20" applyNumberFormat="1" applyFont="1" applyBorder="1" applyAlignment="1">
      <alignment horizontal="center" vertical="center"/>
    </xf>
    <xf numFmtId="192" fontId="14" fillId="0" borderId="5" xfId="20" applyNumberFormat="1" applyFont="1" applyBorder="1" applyAlignment="1">
      <alignment horizontal="center" vertical="center"/>
    </xf>
    <xf numFmtId="0" fontId="14" fillId="0" borderId="15" xfId="14" applyFont="1" applyBorder="1" applyAlignment="1">
      <alignment vertical="center"/>
    </xf>
    <xf numFmtId="0" fontId="8" fillId="0" borderId="15" xfId="20" applyFont="1" applyBorder="1" applyAlignment="1">
      <alignment vertical="center"/>
    </xf>
    <xf numFmtId="0" fontId="9" fillId="0" borderId="15" xfId="20" applyFont="1" applyBorder="1" applyAlignment="1">
      <alignment horizontal="left" vertical="center" wrapText="1"/>
    </xf>
    <xf numFmtId="9" fontId="9" fillId="0" borderId="5" xfId="2" applyFont="1" applyBorder="1" applyAlignment="1">
      <alignment vertical="center"/>
    </xf>
    <xf numFmtId="192" fontId="14" fillId="0" borderId="5" xfId="20" applyNumberFormat="1" applyFont="1" applyBorder="1" applyAlignment="1">
      <alignment vertical="center"/>
    </xf>
    <xf numFmtId="0" fontId="14" fillId="0" borderId="5" xfId="20" applyFont="1" applyBorder="1" applyAlignment="1">
      <alignment horizontal="center" vertical="center"/>
    </xf>
    <xf numFmtId="0" fontId="14" fillId="0" borderId="5" xfId="20" applyFont="1" applyBorder="1" applyAlignment="1">
      <alignment horizontal="left" vertical="center"/>
    </xf>
    <xf numFmtId="0" fontId="14" fillId="0" borderId="5" xfId="20" applyFont="1" applyBorder="1" applyAlignment="1">
      <alignment vertical="center" wrapText="1"/>
    </xf>
    <xf numFmtId="164" fontId="14" fillId="0" borderId="5" xfId="20" applyNumberFormat="1" applyFont="1" applyBorder="1" applyAlignment="1">
      <alignment horizontal="center" vertical="center"/>
    </xf>
    <xf numFmtId="164" fontId="14" fillId="0" borderId="5" xfId="1" applyNumberFormat="1" applyFont="1" applyBorder="1" applyAlignment="1">
      <alignment horizontal="center" vertical="center"/>
    </xf>
    <xf numFmtId="0" fontId="14" fillId="0" borderId="5" xfId="14" applyFont="1" applyBorder="1" applyAlignment="1">
      <alignment vertical="center"/>
    </xf>
    <xf numFmtId="0" fontId="14" fillId="0" borderId="5" xfId="20" applyFont="1" applyBorder="1" applyAlignment="1">
      <alignment vertical="center"/>
    </xf>
    <xf numFmtId="0" fontId="9" fillId="0" borderId="5" xfId="20" applyFont="1" applyBorder="1" applyAlignment="1">
      <alignment horizontal="left" vertical="center" wrapText="1"/>
    </xf>
    <xf numFmtId="0" fontId="9" fillId="0" borderId="7" xfId="20" applyFont="1" applyBorder="1" applyAlignment="1">
      <alignment horizontal="left" vertical="center"/>
    </xf>
    <xf numFmtId="164" fontId="9" fillId="0" borderId="7" xfId="1" applyNumberFormat="1" applyFont="1" applyBorder="1" applyAlignment="1">
      <alignment horizontal="center" vertical="center"/>
    </xf>
    <xf numFmtId="0" fontId="9" fillId="0" borderId="0" xfId="20" applyFont="1" applyAlignment="1">
      <alignment vertical="center"/>
    </xf>
    <xf numFmtId="0" fontId="9" fillId="0" borderId="8" xfId="20" applyFont="1" applyBorder="1" applyAlignment="1">
      <alignment vertical="center" wrapText="1"/>
    </xf>
    <xf numFmtId="0" fontId="9" fillId="0" borderId="4" xfId="20" applyFont="1" applyBorder="1" applyAlignment="1">
      <alignment horizontal="center" vertical="center"/>
    </xf>
    <xf numFmtId="0" fontId="9" fillId="0" borderId="4" xfId="20" applyFont="1" applyBorder="1" applyAlignment="1">
      <alignment horizontal="center" vertical="center" wrapText="1"/>
    </xf>
    <xf numFmtId="164" fontId="9" fillId="0" borderId="8" xfId="1" applyNumberFormat="1" applyFont="1" applyBorder="1" applyAlignment="1">
      <alignment horizontal="center" vertical="center"/>
    </xf>
    <xf numFmtId="164" fontId="9" fillId="0" borderId="4" xfId="1" applyNumberFormat="1" applyFont="1" applyBorder="1" applyAlignment="1">
      <alignment horizontal="center" vertical="center"/>
    </xf>
    <xf numFmtId="192" fontId="9" fillId="0" borderId="8" xfId="20" applyNumberFormat="1" applyFont="1" applyBorder="1" applyAlignment="1">
      <alignment vertical="center"/>
    </xf>
    <xf numFmtId="0" fontId="9" fillId="0" borderId="8" xfId="20" applyFont="1" applyBorder="1" applyAlignment="1">
      <alignment horizontal="center" vertical="center"/>
    </xf>
    <xf numFmtId="0" fontId="15" fillId="0" borderId="4" xfId="14" applyFont="1" applyBorder="1" applyAlignment="1">
      <alignment vertical="center"/>
    </xf>
    <xf numFmtId="0" fontId="9" fillId="0" borderId="4" xfId="20" applyFont="1" applyBorder="1" applyAlignment="1">
      <alignment vertical="center"/>
    </xf>
    <xf numFmtId="0" fontId="9" fillId="0" borderId="4" xfId="20" applyFont="1" applyBorder="1" applyAlignment="1">
      <alignment vertical="center" wrapText="1"/>
    </xf>
    <xf numFmtId="0" fontId="15" fillId="0" borderId="8" xfId="14" applyFont="1" applyBorder="1" applyAlignment="1">
      <alignment horizontal="left" vertical="center" wrapText="1"/>
    </xf>
    <xf numFmtId="9" fontId="9" fillId="0" borderId="4" xfId="2" applyFont="1" applyBorder="1" applyAlignment="1">
      <alignment vertical="center"/>
    </xf>
    <xf numFmtId="192" fontId="9" fillId="0" borderId="4" xfId="20" applyNumberFormat="1" applyFont="1" applyBorder="1" applyAlignment="1">
      <alignment vertical="center"/>
    </xf>
    <xf numFmtId="0" fontId="9" fillId="0" borderId="22" xfId="20" applyFont="1" applyBorder="1" applyAlignment="1">
      <alignment horizontal="center" vertical="center"/>
    </xf>
    <xf numFmtId="0" fontId="9" fillId="0" borderId="14" xfId="20" applyFont="1" applyBorder="1" applyAlignment="1">
      <alignment horizontal="center" vertical="center"/>
    </xf>
    <xf numFmtId="0" fontId="9" fillId="0" borderId="14" xfId="20" applyFont="1" applyBorder="1" applyAlignment="1">
      <alignment vertical="center" wrapText="1"/>
    </xf>
    <xf numFmtId="0" fontId="9" fillId="0" borderId="14" xfId="20" applyFont="1" applyBorder="1" applyAlignment="1">
      <alignment horizontal="left" vertical="center" wrapText="1"/>
    </xf>
    <xf numFmtId="0" fontId="9" fillId="0" borderId="14" xfId="20" applyFont="1" applyBorder="1" applyAlignment="1">
      <alignment horizontal="center" vertical="center" wrapText="1"/>
    </xf>
    <xf numFmtId="164" fontId="9" fillId="0" borderId="14" xfId="20" applyNumberFormat="1" applyFont="1" applyBorder="1" applyAlignment="1">
      <alignment horizontal="center" vertical="center"/>
    </xf>
    <xf numFmtId="164" fontId="9" fillId="0" borderId="14" xfId="1" applyNumberFormat="1" applyFont="1" applyBorder="1" applyAlignment="1">
      <alignment horizontal="center" vertical="center"/>
    </xf>
    <xf numFmtId="192" fontId="9" fillId="0" borderId="22" xfId="20" applyNumberFormat="1" applyFont="1" applyBorder="1" applyAlignment="1">
      <alignment horizontal="center" vertical="center"/>
    </xf>
    <xf numFmtId="0" fontId="9" fillId="0" borderId="22" xfId="20" applyFont="1" applyBorder="1" applyAlignment="1">
      <alignment vertical="center"/>
    </xf>
    <xf numFmtId="0" fontId="15" fillId="0" borderId="22" xfId="14" applyFont="1" applyBorder="1" applyAlignment="1">
      <alignment horizontal="center" vertical="center" wrapText="1"/>
    </xf>
    <xf numFmtId="9" fontId="9" fillId="0" borderId="14" xfId="2" applyFont="1" applyBorder="1" applyAlignment="1">
      <alignment vertical="center"/>
    </xf>
    <xf numFmtId="192" fontId="9" fillId="0" borderId="22" xfId="20" applyNumberFormat="1" applyFont="1" applyBorder="1" applyAlignment="1">
      <alignment vertical="center"/>
    </xf>
    <xf numFmtId="0" fontId="36" fillId="0" borderId="5" xfId="20" applyFont="1" applyBorder="1" applyAlignment="1">
      <alignment horizontal="left" vertical="center" wrapText="1"/>
    </xf>
    <xf numFmtId="0" fontId="15" fillId="0" borderId="5" xfId="14" applyFont="1" applyBorder="1" applyAlignment="1">
      <alignment horizontal="left" vertical="center" wrapText="1"/>
    </xf>
    <xf numFmtId="9" fontId="14" fillId="0" borderId="5" xfId="2" applyFont="1" applyBorder="1" applyAlignment="1">
      <alignment vertical="center"/>
    </xf>
    <xf numFmtId="0" fontId="10" fillId="0" borderId="83" xfId="14" applyFont="1" applyBorder="1" applyAlignment="1">
      <alignment horizontal="center" vertical="center"/>
    </xf>
    <xf numFmtId="0" fontId="10" fillId="0" borderId="83" xfId="14" applyFont="1" applyBorder="1" applyAlignment="1">
      <alignment horizontal="left" vertical="center"/>
    </xf>
    <xf numFmtId="0" fontId="10" fillId="0" borderId="83" xfId="14" applyFont="1" applyBorder="1" applyAlignment="1">
      <alignment vertical="center"/>
    </xf>
    <xf numFmtId="167" fontId="15" fillId="0" borderId="5" xfId="1" applyNumberFormat="1" applyFont="1" applyBorder="1" applyAlignment="1">
      <alignment vertical="center"/>
    </xf>
    <xf numFmtId="0" fontId="8" fillId="6" borderId="5" xfId="20" applyFont="1" applyFill="1" applyBorder="1" applyAlignment="1">
      <alignment horizontal="center"/>
    </xf>
    <xf numFmtId="0" fontId="14" fillId="6" borderId="5" xfId="14" applyFont="1" applyFill="1" applyBorder="1" applyAlignment="1">
      <alignment vertical="center"/>
    </xf>
    <xf numFmtId="0" fontId="8" fillId="6" borderId="5" xfId="20" applyFont="1" applyFill="1" applyBorder="1"/>
    <xf numFmtId="0" fontId="59" fillId="6" borderId="83" xfId="14" applyFont="1" applyFill="1" applyBorder="1" applyAlignment="1">
      <alignment horizontal="center" vertical="center"/>
    </xf>
    <xf numFmtId="0" fontId="59" fillId="6" borderId="83" xfId="14" applyFont="1" applyFill="1" applyBorder="1" applyAlignment="1">
      <alignment horizontal="left" vertical="center"/>
    </xf>
    <xf numFmtId="0" fontId="59" fillId="6" borderId="83" xfId="14" applyFont="1" applyFill="1" applyBorder="1" applyAlignment="1">
      <alignment vertical="center"/>
    </xf>
    <xf numFmtId="167" fontId="14" fillId="6" borderId="5" xfId="1" applyNumberFormat="1" applyFont="1" applyFill="1" applyBorder="1" applyAlignment="1">
      <alignment vertical="center"/>
    </xf>
    <xf numFmtId="0" fontId="9" fillId="0" borderId="8" xfId="20" applyFont="1" applyBorder="1" applyAlignment="1">
      <alignment horizontal="left" vertical="center"/>
    </xf>
    <xf numFmtId="0" fontId="20" fillId="6" borderId="0" xfId="0" applyFont="1" applyFill="1" applyAlignment="1">
      <alignment vertical="center"/>
    </xf>
    <xf numFmtId="167" fontId="15" fillId="0" borderId="15" xfId="1" applyNumberFormat="1" applyFont="1" applyBorder="1" applyAlignment="1">
      <alignment vertical="center"/>
    </xf>
    <xf numFmtId="0" fontId="9" fillId="0" borderId="15" xfId="20" applyFont="1" applyBorder="1" applyAlignment="1">
      <alignment vertical="center"/>
    </xf>
    <xf numFmtId="0" fontId="9" fillId="0" borderId="15" xfId="20" applyFont="1" applyBorder="1" applyAlignment="1">
      <alignment horizontal="left" vertical="center"/>
    </xf>
    <xf numFmtId="0" fontId="21" fillId="6" borderId="84" xfId="0" applyFont="1" applyFill="1" applyBorder="1" applyAlignment="1">
      <alignment vertical="center"/>
    </xf>
    <xf numFmtId="0" fontId="18" fillId="0" borderId="0" xfId="0" applyFont="1" applyAlignment="1">
      <alignment horizontal="center" vertical="center"/>
    </xf>
    <xf numFmtId="164" fontId="9" fillId="0" borderId="30" xfId="20" applyNumberFormat="1" applyFont="1" applyBorder="1" applyAlignment="1" applyProtection="1">
      <alignment horizontal="center" vertical="center"/>
      <protection locked="0"/>
    </xf>
    <xf numFmtId="0" fontId="82" fillId="0" borderId="0" xfId="0" applyFont="1"/>
    <xf numFmtId="0" fontId="34" fillId="0" borderId="0" xfId="0" applyFont="1"/>
    <xf numFmtId="0" fontId="82" fillId="0" borderId="0" xfId="0" applyFont="1" applyAlignment="1">
      <alignment horizontal="left"/>
    </xf>
    <xf numFmtId="0" fontId="34" fillId="0" borderId="0" xfId="0" applyFont="1" applyAlignment="1">
      <alignment vertical="center"/>
    </xf>
    <xf numFmtId="0" fontId="82" fillId="0" borderId="31" xfId="0" applyFont="1" applyBorder="1" applyAlignment="1">
      <alignment horizontal="center"/>
    </xf>
    <xf numFmtId="0" fontId="82" fillId="0" borderId="32" xfId="0" applyFont="1" applyBorder="1" applyAlignment="1">
      <alignment horizontal="center"/>
    </xf>
    <xf numFmtId="0" fontId="83" fillId="0" borderId="27" xfId="1" applyNumberFormat="1" applyFont="1" applyBorder="1" applyAlignment="1">
      <alignment horizontal="left" vertical="center"/>
    </xf>
    <xf numFmtId="0" fontId="82" fillId="0" borderId="0" xfId="0" applyFont="1" applyAlignment="1">
      <alignment vertical="center"/>
    </xf>
    <xf numFmtId="0" fontId="82" fillId="0" borderId="0" xfId="0" applyFont="1" applyAlignment="1">
      <alignment horizontal="left" vertical="center"/>
    </xf>
    <xf numFmtId="169" fontId="37" fillId="0" borderId="15" xfId="9" applyNumberFormat="1" applyFont="1" applyBorder="1" applyAlignment="1">
      <alignment horizontal="center" vertical="center"/>
    </xf>
    <xf numFmtId="0" fontId="37" fillId="0" borderId="15" xfId="0" applyFont="1" applyBorder="1" applyAlignment="1">
      <alignment vertical="center"/>
    </xf>
    <xf numFmtId="0" fontId="37" fillId="0" borderId="32" xfId="0" applyFont="1" applyBorder="1" applyAlignment="1">
      <alignment horizontal="left" vertical="center"/>
    </xf>
    <xf numFmtId="0" fontId="37" fillId="0" borderId="32" xfId="0" applyFont="1" applyBorder="1" applyAlignment="1">
      <alignment vertical="center"/>
    </xf>
    <xf numFmtId="167" fontId="9" fillId="13" borderId="15" xfId="1" applyNumberFormat="1" applyFont="1" applyFill="1" applyBorder="1" applyAlignment="1">
      <alignment vertical="center"/>
    </xf>
    <xf numFmtId="0" fontId="15" fillId="5" borderId="0" xfId="0" applyFont="1" applyFill="1" applyAlignment="1">
      <alignment vertical="center"/>
    </xf>
    <xf numFmtId="43" fontId="14" fillId="13" borderId="4" xfId="1" applyFont="1" applyFill="1" applyBorder="1" applyAlignment="1">
      <alignment vertical="center"/>
    </xf>
    <xf numFmtId="43" fontId="15" fillId="0" borderId="31" xfId="1" applyFont="1" applyFill="1" applyBorder="1" applyAlignment="1">
      <alignment vertical="center"/>
    </xf>
    <xf numFmtId="43" fontId="15" fillId="0" borderId="32" xfId="1" applyFont="1" applyBorder="1" applyAlignment="1">
      <alignment vertical="center"/>
    </xf>
    <xf numFmtId="43" fontId="14" fillId="0" borderId="32" xfId="1" applyFont="1" applyFill="1" applyBorder="1" applyAlignment="1">
      <alignment vertical="center"/>
    </xf>
    <xf numFmtId="43" fontId="81" fillId="0" borderId="31" xfId="1" applyFont="1" applyFill="1" applyBorder="1" applyAlignment="1">
      <alignment vertical="center"/>
    </xf>
    <xf numFmtId="43" fontId="81" fillId="0" borderId="31" xfId="1" applyFont="1" applyBorder="1" applyAlignment="1">
      <alignment vertical="center"/>
    </xf>
    <xf numFmtId="43" fontId="81" fillId="0" borderId="32" xfId="1" applyFont="1" applyFill="1" applyBorder="1" applyAlignment="1">
      <alignment vertical="center"/>
    </xf>
    <xf numFmtId="166" fontId="14" fillId="13" borderId="15" xfId="1" applyNumberFormat="1" applyFont="1" applyFill="1" applyBorder="1" applyAlignment="1">
      <alignment vertical="center"/>
    </xf>
    <xf numFmtId="166" fontId="14" fillId="13" borderId="1" xfId="1" applyNumberFormat="1" applyFont="1" applyFill="1" applyBorder="1" applyAlignment="1">
      <alignment vertical="center"/>
    </xf>
    <xf numFmtId="164" fontId="54" fillId="4" borderId="15" xfId="1" applyNumberFormat="1" applyFont="1" applyFill="1" applyBorder="1" applyAlignment="1">
      <alignment vertical="center"/>
    </xf>
    <xf numFmtId="168" fontId="84" fillId="0" borderId="12" xfId="1" applyNumberFormat="1" applyFont="1" applyFill="1" applyBorder="1" applyAlignment="1">
      <alignment horizontal="right" vertical="center"/>
    </xf>
    <xf numFmtId="0" fontId="9" fillId="0" borderId="0" xfId="20" applyFont="1" applyAlignment="1">
      <alignment horizontal="center"/>
    </xf>
    <xf numFmtId="0" fontId="9" fillId="0" borderId="22" xfId="0" applyFont="1" applyBorder="1" applyAlignment="1">
      <alignment horizontal="center" vertical="center"/>
    </xf>
    <xf numFmtId="0" fontId="9" fillId="0" borderId="15" xfId="20" applyFont="1" applyBorder="1" applyAlignment="1">
      <alignment horizontal="center"/>
    </xf>
    <xf numFmtId="192" fontId="9" fillId="0" borderId="0" xfId="20" applyNumberFormat="1" applyFont="1" applyAlignment="1">
      <alignment horizontal="center"/>
    </xf>
    <xf numFmtId="192" fontId="9" fillId="0" borderId="22" xfId="0" quotePrefix="1" applyNumberFormat="1" applyFont="1" applyBorder="1" applyAlignment="1">
      <alignment horizontal="center" vertical="center"/>
    </xf>
    <xf numFmtId="192" fontId="9" fillId="0" borderId="15" xfId="20" applyNumberFormat="1" applyFont="1" applyBorder="1" applyAlignment="1">
      <alignment horizontal="center"/>
    </xf>
    <xf numFmtId="193" fontId="9" fillId="0" borderId="30" xfId="20" applyNumberFormat="1" applyFont="1" applyBorder="1"/>
    <xf numFmtId="0" fontId="59" fillId="0" borderId="15" xfId="14" applyFont="1" applyBorder="1" applyAlignment="1">
      <alignment horizontal="right" vertical="center"/>
    </xf>
    <xf numFmtId="164" fontId="48" fillId="0" borderId="0" xfId="1" applyNumberFormat="1" applyFont="1" applyBorder="1" applyAlignment="1">
      <alignment vertical="center"/>
    </xf>
    <xf numFmtId="0" fontId="8" fillId="0" borderId="0" xfId="0" applyFont="1" applyAlignment="1">
      <alignment horizontal="center" vertical="center" wrapText="1"/>
    </xf>
    <xf numFmtId="166" fontId="15" fillId="0" borderId="32" xfId="1" applyNumberFormat="1" applyFont="1" applyBorder="1"/>
    <xf numFmtId="178" fontId="14" fillId="3" borderId="1" xfId="8" quotePrefix="1" applyNumberFormat="1" applyFont="1" applyFill="1" applyBorder="1" applyAlignment="1">
      <alignment horizontal="right" vertical="center" wrapText="1"/>
    </xf>
    <xf numFmtId="180" fontId="14" fillId="0" borderId="0" xfId="0" applyNumberFormat="1" applyFont="1" applyAlignment="1">
      <alignment vertical="center"/>
    </xf>
    <xf numFmtId="166" fontId="15" fillId="0" borderId="31" xfId="1" applyNumberFormat="1" applyFont="1" applyFill="1" applyBorder="1"/>
    <xf numFmtId="166" fontId="15" fillId="0" borderId="32" xfId="1" applyNumberFormat="1" applyFont="1" applyFill="1" applyBorder="1"/>
    <xf numFmtId="178" fontId="15" fillId="7" borderId="33" xfId="8" quotePrefix="1" applyNumberFormat="1" applyFont="1" applyFill="1" applyBorder="1" applyAlignment="1">
      <alignment horizontal="right" vertical="center" wrapText="1"/>
    </xf>
    <xf numFmtId="166" fontId="15" fillId="0" borderId="33" xfId="1" applyNumberFormat="1" applyFont="1" applyBorder="1"/>
    <xf numFmtId="167" fontId="8" fillId="0" borderId="0" xfId="20" applyNumberFormat="1" applyFont="1"/>
    <xf numFmtId="0" fontId="82" fillId="0" borderId="30" xfId="20" applyFont="1" applyBorder="1" applyAlignment="1">
      <alignment horizontal="center"/>
    </xf>
    <xf numFmtId="0" fontId="82" fillId="0" borderId="7" xfId="20" applyFont="1" applyBorder="1" applyAlignment="1">
      <alignment horizontal="center"/>
    </xf>
    <xf numFmtId="167" fontId="9" fillId="0" borderId="0" xfId="20" applyNumberFormat="1" applyFont="1"/>
    <xf numFmtId="0" fontId="15" fillId="12" borderId="2" xfId="0" applyFont="1" applyFill="1" applyBorder="1" applyAlignment="1">
      <alignment horizontal="left" vertical="center"/>
    </xf>
    <xf numFmtId="0" fontId="15" fillId="12" borderId="35" xfId="0" applyFont="1" applyFill="1" applyBorder="1" applyAlignment="1">
      <alignment horizontal="left" vertical="center"/>
    </xf>
    <xf numFmtId="0" fontId="15" fillId="5" borderId="2" xfId="0" applyFont="1" applyFill="1" applyBorder="1" applyAlignment="1">
      <alignment horizontal="left" vertical="center"/>
    </xf>
    <xf numFmtId="0" fontId="15" fillId="5" borderId="35" xfId="0" applyFont="1" applyFill="1" applyBorder="1" applyAlignment="1">
      <alignment horizontal="left" vertical="center"/>
    </xf>
    <xf numFmtId="0" fontId="15" fillId="7" borderId="2" xfId="0" applyFont="1" applyFill="1" applyBorder="1" applyAlignment="1">
      <alignment horizontal="left" vertical="center"/>
    </xf>
    <xf numFmtId="0" fontId="15" fillId="7" borderId="35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left" vertical="center"/>
    </xf>
    <xf numFmtId="0" fontId="15" fillId="2" borderId="35" xfId="0" applyFont="1" applyFill="1" applyBorder="1" applyAlignment="1">
      <alignment horizontal="left" vertical="center"/>
    </xf>
    <xf numFmtId="0" fontId="86" fillId="0" borderId="0" xfId="0" applyFont="1"/>
    <xf numFmtId="0" fontId="48" fillId="0" borderId="15" xfId="0" applyFont="1" applyBorder="1" applyAlignment="1">
      <alignment horizontal="center"/>
    </xf>
    <xf numFmtId="0" fontId="48" fillId="0" borderId="15" xfId="0" applyFont="1" applyBorder="1"/>
    <xf numFmtId="164" fontId="48" fillId="0" borderId="15" xfId="1" applyNumberFormat="1" applyFont="1" applyBorder="1"/>
    <xf numFmtId="0" fontId="48" fillId="6" borderId="15" xfId="0" applyFont="1" applyFill="1" applyBorder="1"/>
    <xf numFmtId="164" fontId="48" fillId="6" borderId="15" xfId="1" applyNumberFormat="1" applyFont="1" applyFill="1" applyBorder="1"/>
    <xf numFmtId="164" fontId="48" fillId="0" borderId="0" xfId="0" applyNumberFormat="1" applyFont="1"/>
    <xf numFmtId="9" fontId="48" fillId="0" borderId="0" xfId="0" applyNumberFormat="1" applyFont="1"/>
    <xf numFmtId="164" fontId="48" fillId="0" borderId="0" xfId="1" applyNumberFormat="1" applyFont="1"/>
    <xf numFmtId="9" fontId="14" fillId="0" borderId="0" xfId="2" quotePrefix="1" applyFont="1"/>
    <xf numFmtId="165" fontId="15" fillId="0" borderId="0" xfId="0" applyNumberFormat="1" applyFont="1"/>
    <xf numFmtId="173" fontId="15" fillId="0" borderId="10" xfId="1" applyNumberFormat="1" applyFont="1" applyBorder="1" applyAlignment="1" applyProtection="1">
      <alignment horizontal="left" vertical="center" indent="1"/>
    </xf>
    <xf numFmtId="0" fontId="14" fillId="0" borderId="9" xfId="1" applyNumberFormat="1" applyFont="1" applyBorder="1" applyAlignment="1" applyProtection="1">
      <alignment horizontal="left" vertical="center" indent="1"/>
    </xf>
    <xf numFmtId="0" fontId="15" fillId="0" borderId="9" xfId="1" applyNumberFormat="1" applyFont="1" applyBorder="1" applyAlignment="1" applyProtection="1">
      <alignment horizontal="left" vertical="center" indent="1"/>
    </xf>
    <xf numFmtId="0" fontId="18" fillId="0" borderId="9" xfId="1" applyNumberFormat="1" applyFont="1" applyBorder="1" applyAlignment="1" applyProtection="1">
      <alignment horizontal="left" vertical="center" indent="1"/>
    </xf>
    <xf numFmtId="0" fontId="26" fillId="0" borderId="9" xfId="1" applyNumberFormat="1" applyFont="1" applyBorder="1" applyAlignment="1" applyProtection="1">
      <alignment horizontal="left" vertical="center" indent="1"/>
    </xf>
    <xf numFmtId="174" fontId="26" fillId="0" borderId="9" xfId="2" applyNumberFormat="1" applyFont="1" applyFill="1" applyBorder="1" applyAlignment="1" applyProtection="1">
      <alignment horizontal="left" vertical="center" indent="1"/>
    </xf>
    <xf numFmtId="175" fontId="26" fillId="0" borderId="9" xfId="2" applyNumberFormat="1" applyFont="1" applyFill="1" applyBorder="1" applyAlignment="1" applyProtection="1">
      <alignment horizontal="left" vertical="center" indent="1"/>
    </xf>
    <xf numFmtId="173" fontId="15" fillId="0" borderId="10" xfId="1" applyNumberFormat="1" applyFont="1" applyBorder="1" applyAlignment="1" applyProtection="1">
      <alignment horizontal="left" vertical="center" wrapText="1" indent="1"/>
    </xf>
    <xf numFmtId="0" fontId="15" fillId="0" borderId="9" xfId="1" applyNumberFormat="1" applyFont="1" applyFill="1" applyBorder="1" applyAlignment="1" applyProtection="1">
      <alignment horizontal="left" vertical="center" wrapText="1" indent="1"/>
    </xf>
    <xf numFmtId="0" fontId="15" fillId="0" borderId="9" xfId="1" applyNumberFormat="1" applyFont="1" applyBorder="1" applyAlignment="1" applyProtection="1">
      <alignment horizontal="left" vertical="center" wrapText="1" indent="1"/>
    </xf>
    <xf numFmtId="0" fontId="18" fillId="0" borderId="9" xfId="1" applyNumberFormat="1" applyFont="1" applyBorder="1" applyAlignment="1" applyProtection="1">
      <alignment horizontal="left" vertical="center" wrapText="1" indent="1"/>
    </xf>
    <xf numFmtId="175" fontId="26" fillId="0" borderId="9" xfId="2" applyNumberFormat="1" applyFont="1" applyFill="1" applyBorder="1" applyAlignment="1" applyProtection="1">
      <alignment horizontal="left" vertical="center" wrapText="1" indent="1"/>
    </xf>
    <xf numFmtId="43" fontId="15" fillId="0" borderId="0" xfId="1" applyFont="1" applyBorder="1" applyAlignment="1">
      <alignment vertical="center"/>
    </xf>
    <xf numFmtId="164" fontId="87" fillId="0" borderId="15" xfId="1" applyNumberFormat="1" applyFont="1" applyBorder="1" applyAlignment="1">
      <alignment vertical="center"/>
    </xf>
    <xf numFmtId="0" fontId="37" fillId="5" borderId="0" xfId="0" applyFont="1" applyFill="1" applyAlignment="1">
      <alignment vertical="center"/>
    </xf>
    <xf numFmtId="2" fontId="14" fillId="0" borderId="15" xfId="8" quotePrefix="1" applyNumberFormat="1" applyFont="1" applyFill="1" applyBorder="1" applyAlignment="1">
      <alignment horizontal="center" vertical="center" wrapText="1"/>
    </xf>
    <xf numFmtId="0" fontId="88" fillId="0" borderId="0" xfId="0" applyFont="1" applyAlignment="1">
      <alignment vertical="center"/>
    </xf>
    <xf numFmtId="0" fontId="89" fillId="0" borderId="0" xfId="0" applyFont="1" applyAlignment="1">
      <alignment vertical="center"/>
    </xf>
    <xf numFmtId="0" fontId="88" fillId="0" borderId="0" xfId="0" applyFont="1" applyAlignment="1">
      <alignment horizontal="center" vertical="center"/>
    </xf>
    <xf numFmtId="168" fontId="88" fillId="0" borderId="15" xfId="8" quotePrefix="1" applyNumberFormat="1" applyFont="1" applyFill="1" applyBorder="1" applyAlignment="1">
      <alignment horizontal="left" vertical="center" wrapText="1"/>
    </xf>
    <xf numFmtId="168" fontId="90" fillId="0" borderId="15" xfId="8" quotePrefix="1" applyNumberFormat="1" applyFont="1" applyFill="1" applyBorder="1" applyAlignment="1">
      <alignment horizontal="center" vertical="center" wrapText="1"/>
    </xf>
    <xf numFmtId="0" fontId="88" fillId="0" borderId="0" xfId="0" applyFont="1" applyAlignment="1">
      <alignment horizontal="left" vertical="center"/>
    </xf>
    <xf numFmtId="0" fontId="14" fillId="14" borderId="15" xfId="0" applyFont="1" applyFill="1" applyBorder="1" applyAlignment="1">
      <alignment horizontal="left" vertical="center"/>
    </xf>
    <xf numFmtId="0" fontId="15" fillId="0" borderId="81" xfId="0" applyFont="1" applyBorder="1" applyAlignment="1">
      <alignment horizontal="center" vertical="center"/>
    </xf>
    <xf numFmtId="0" fontId="15" fillId="7" borderId="81" xfId="0" applyFont="1" applyFill="1" applyBorder="1" applyAlignment="1">
      <alignment horizontal="left" vertical="center"/>
    </xf>
    <xf numFmtId="0" fontId="15" fillId="7" borderId="81" xfId="0" applyFont="1" applyFill="1" applyBorder="1" applyAlignment="1">
      <alignment vertical="center"/>
    </xf>
    <xf numFmtId="0" fontId="14" fillId="13" borderId="2" xfId="0" applyFont="1" applyFill="1" applyBorder="1" applyAlignment="1">
      <alignment horizontal="center" vertical="center"/>
    </xf>
    <xf numFmtId="0" fontId="14" fillId="13" borderId="35" xfId="0" applyFont="1" applyFill="1" applyBorder="1" applyAlignment="1">
      <alignment horizontal="left" vertical="center"/>
    </xf>
    <xf numFmtId="0" fontId="91" fillId="0" borderId="0" xfId="0" applyFont="1"/>
    <xf numFmtId="0" fontId="15" fillId="0" borderId="36" xfId="0" applyFont="1" applyBorder="1" applyAlignment="1">
      <alignment horizontal="center" vertical="center"/>
    </xf>
    <xf numFmtId="0" fontId="15" fillId="7" borderId="36" xfId="0" applyFont="1" applyFill="1" applyBorder="1" applyAlignment="1">
      <alignment horizontal="left" vertical="center"/>
    </xf>
    <xf numFmtId="0" fontId="36" fillId="13" borderId="2" xfId="0" applyFont="1" applyFill="1" applyBorder="1" applyAlignment="1">
      <alignment horizontal="center" vertical="center"/>
    </xf>
    <xf numFmtId="0" fontId="36" fillId="13" borderId="37" xfId="0" applyFont="1" applyFill="1" applyBorder="1" applyAlignment="1">
      <alignment horizontal="center" vertical="center"/>
    </xf>
    <xf numFmtId="0" fontId="36" fillId="13" borderId="37" xfId="0" applyFont="1" applyFill="1" applyBorder="1" applyAlignment="1">
      <alignment horizontal="left" vertical="center"/>
    </xf>
    <xf numFmtId="0" fontId="36" fillId="13" borderId="35" xfId="0" applyFont="1" applyFill="1" applyBorder="1" applyAlignment="1">
      <alignment horizontal="left" vertical="center"/>
    </xf>
    <xf numFmtId="0" fontId="92" fillId="13" borderId="35" xfId="0" applyFont="1" applyFill="1" applyBorder="1" applyAlignment="1">
      <alignment horizontal="left" vertical="center"/>
    </xf>
    <xf numFmtId="164" fontId="36" fillId="13" borderId="1" xfId="1" applyNumberFormat="1" applyFont="1" applyFill="1" applyBorder="1" applyAlignment="1">
      <alignment vertical="center"/>
    </xf>
    <xf numFmtId="0" fontId="15" fillId="3" borderId="2" xfId="0" applyFont="1" applyFill="1" applyBorder="1" applyAlignment="1">
      <alignment horizontal="left" vertical="center"/>
    </xf>
    <xf numFmtId="0" fontId="15" fillId="3" borderId="35" xfId="0" applyFont="1" applyFill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164" fontId="36" fillId="0" borderId="15" xfId="1" applyNumberFormat="1" applyFont="1" applyFill="1" applyBorder="1" applyAlignment="1" applyProtection="1">
      <alignment horizontal="center" vertical="center"/>
    </xf>
    <xf numFmtId="0" fontId="93" fillId="0" borderId="15" xfId="0" applyFont="1" applyBorder="1" applyAlignment="1">
      <alignment horizontal="right" vertical="center"/>
    </xf>
    <xf numFmtId="169" fontId="93" fillId="0" borderId="15" xfId="9" applyNumberFormat="1" applyFont="1" applyBorder="1" applyAlignment="1">
      <alignment horizontal="left" vertical="center" wrapText="1" indent="1"/>
    </xf>
    <xf numFmtId="169" fontId="93" fillId="0" borderId="15" xfId="9" applyNumberFormat="1" applyFont="1" applyBorder="1" applyAlignment="1">
      <alignment horizontal="center" vertical="center" wrapText="1"/>
    </xf>
    <xf numFmtId="164" fontId="93" fillId="0" borderId="15" xfId="1" applyNumberFormat="1" applyFont="1" applyFill="1" applyBorder="1" applyAlignment="1" applyProtection="1">
      <alignment horizontal="center" vertical="center"/>
    </xf>
    <xf numFmtId="164" fontId="94" fillId="0" borderId="15" xfId="1" applyNumberFormat="1" applyFont="1" applyFill="1" applyBorder="1" applyAlignment="1" applyProtection="1">
      <alignment horizontal="center" vertical="center"/>
    </xf>
    <xf numFmtId="0" fontId="81" fillId="0" borderId="15" xfId="0" applyFont="1" applyBorder="1" applyAlignment="1">
      <alignment horizontal="right" vertical="center"/>
    </xf>
    <xf numFmtId="169" fontId="81" fillId="0" borderId="15" xfId="9" applyNumberFormat="1" applyFont="1" applyBorder="1" applyAlignment="1">
      <alignment horizontal="left" vertical="center" wrapText="1" indent="1"/>
    </xf>
    <xf numFmtId="169" fontId="81" fillId="0" borderId="15" xfId="9" applyNumberFormat="1" applyFont="1" applyBorder="1" applyAlignment="1">
      <alignment horizontal="center" vertical="center" wrapText="1"/>
    </xf>
    <xf numFmtId="164" fontId="81" fillId="0" borderId="15" xfId="1" applyNumberFormat="1" applyFont="1" applyFill="1" applyBorder="1" applyAlignment="1" applyProtection="1">
      <alignment horizontal="center" vertical="center"/>
    </xf>
    <xf numFmtId="0" fontId="95" fillId="0" borderId="15" xfId="0" applyFont="1" applyBorder="1" applyAlignment="1">
      <alignment horizontal="right" vertical="center"/>
    </xf>
    <xf numFmtId="169" fontId="95" fillId="0" borderId="15" xfId="9" applyNumberFormat="1" applyFont="1" applyBorder="1" applyAlignment="1">
      <alignment horizontal="left" vertical="center" wrapText="1" indent="1"/>
    </xf>
    <xf numFmtId="169" fontId="95" fillId="0" borderId="15" xfId="9" applyNumberFormat="1" applyFont="1" applyBorder="1" applyAlignment="1">
      <alignment horizontal="center" vertical="center" wrapText="1"/>
    </xf>
    <xf numFmtId="164" fontId="95" fillId="0" borderId="15" xfId="1" applyNumberFormat="1" applyFont="1" applyFill="1" applyBorder="1" applyAlignment="1" applyProtection="1">
      <alignment horizontal="center" vertical="center"/>
    </xf>
    <xf numFmtId="0" fontId="8" fillId="7" borderId="15" xfId="0" applyFont="1" applyFill="1" applyBorder="1" applyAlignment="1">
      <alignment horizontal="center" vertical="center"/>
    </xf>
    <xf numFmtId="0" fontId="8" fillId="14" borderId="15" xfId="0" applyFont="1" applyFill="1" applyBorder="1" applyAlignment="1">
      <alignment horizontal="center" vertical="center"/>
    </xf>
    <xf numFmtId="164" fontId="8" fillId="6" borderId="2" xfId="29" applyNumberFormat="1" applyFont="1" applyFill="1" applyBorder="1" applyAlignment="1">
      <alignment vertical="center"/>
    </xf>
    <xf numFmtId="164" fontId="8" fillId="0" borderId="2" xfId="29" applyNumberFormat="1" applyFont="1" applyFill="1" applyBorder="1" applyAlignment="1">
      <alignment vertical="center"/>
    </xf>
    <xf numFmtId="0" fontId="9" fillId="0" borderId="15" xfId="0" applyFont="1" applyBorder="1" applyAlignment="1">
      <alignment horizontal="right" vertical="center"/>
    </xf>
    <xf numFmtId="169" fontId="9" fillId="0" borderId="15" xfId="9" applyNumberFormat="1" applyFont="1" applyBorder="1" applyAlignment="1">
      <alignment horizontal="left" vertical="center" wrapText="1" indent="1"/>
    </xf>
    <xf numFmtId="169" fontId="9" fillId="0" borderId="15" xfId="9" applyNumberFormat="1" applyFont="1" applyBorder="1" applyAlignment="1">
      <alignment horizontal="center" vertical="center" wrapText="1"/>
    </xf>
    <xf numFmtId="164" fontId="9" fillId="0" borderId="15" xfId="1" applyNumberFormat="1" applyFont="1" applyFill="1" applyBorder="1" applyAlignment="1" applyProtection="1">
      <alignment horizontal="center" vertical="center"/>
    </xf>
    <xf numFmtId="164" fontId="8" fillId="0" borderId="15" xfId="1" applyNumberFormat="1" applyFont="1" applyFill="1" applyBorder="1" applyAlignment="1" applyProtection="1">
      <alignment horizontal="center" vertical="center"/>
    </xf>
    <xf numFmtId="169" fontId="9" fillId="5" borderId="15" xfId="9" applyNumberFormat="1" applyFont="1" applyFill="1" applyBorder="1" applyAlignment="1">
      <alignment horizontal="left" vertical="center" wrapText="1" indent="1"/>
    </xf>
    <xf numFmtId="165" fontId="15" fillId="0" borderId="15" xfId="2" applyNumberFormat="1" applyFont="1" applyBorder="1" applyAlignment="1">
      <alignment vertical="center"/>
    </xf>
    <xf numFmtId="165" fontId="14" fillId="0" borderId="15" xfId="2" applyNumberFormat="1" applyFont="1" applyBorder="1" applyAlignment="1">
      <alignment vertical="center"/>
    </xf>
    <xf numFmtId="165" fontId="14" fillId="0" borderId="15" xfId="0" applyNumberFormat="1" applyFont="1" applyBorder="1" applyAlignment="1">
      <alignment vertical="center"/>
    </xf>
    <xf numFmtId="165" fontId="15" fillId="7" borderId="18" xfId="6" applyNumberFormat="1" applyFont="1" applyFill="1" applyBorder="1" applyAlignment="1">
      <alignment horizontal="center" vertical="center" wrapText="1"/>
    </xf>
    <xf numFmtId="181" fontId="15" fillId="0" borderId="32" xfId="1" applyNumberFormat="1" applyFont="1" applyFill="1" applyBorder="1"/>
    <xf numFmtId="171" fontId="14" fillId="0" borderId="85" xfId="1" applyNumberFormat="1" applyFont="1" applyFill="1" applyBorder="1" applyAlignment="1" applyProtection="1">
      <alignment vertical="center"/>
    </xf>
    <xf numFmtId="0" fontId="14" fillId="8" borderId="5" xfId="6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164" fontId="14" fillId="0" borderId="12" xfId="1" applyNumberFormat="1" applyFont="1" applyFill="1" applyBorder="1" applyAlignment="1">
      <alignment horizontal="right" vertical="center"/>
    </xf>
    <xf numFmtId="0" fontId="14" fillId="6" borderId="9" xfId="1" applyNumberFormat="1" applyFont="1" applyFill="1" applyBorder="1" applyAlignment="1" applyProtection="1">
      <alignment horizontal="left" vertical="center"/>
    </xf>
    <xf numFmtId="0" fontId="14" fillId="6" borderId="9" xfId="1" applyNumberFormat="1" applyFont="1" applyFill="1" applyBorder="1" applyAlignment="1" applyProtection="1">
      <alignment horizontal="left" vertical="center" wrapText="1"/>
    </xf>
    <xf numFmtId="171" fontId="14" fillId="6" borderId="13" xfId="1" applyNumberFormat="1" applyFont="1" applyFill="1" applyBorder="1" applyAlignment="1" applyProtection="1">
      <alignment vertical="center"/>
    </xf>
    <xf numFmtId="0" fontId="25" fillId="0" borderId="15" xfId="14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164" fontId="8" fillId="11" borderId="15" xfId="1" applyNumberFormat="1" applyFont="1" applyFill="1" applyBorder="1" applyAlignment="1">
      <alignment horizontal="center" vertical="center" wrapText="1"/>
    </xf>
    <xf numFmtId="0" fontId="8" fillId="13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left" vertical="center"/>
    </xf>
    <xf numFmtId="0" fontId="9" fillId="0" borderId="31" xfId="0" applyFont="1" applyBorder="1" applyAlignment="1">
      <alignment horizontal="center" vertical="center"/>
    </xf>
    <xf numFmtId="0" fontId="9" fillId="7" borderId="31" xfId="0" applyFont="1" applyFill="1" applyBorder="1" applyAlignment="1">
      <alignment horizontal="left" vertical="center"/>
    </xf>
    <xf numFmtId="0" fontId="9" fillId="0" borderId="32" xfId="0" applyFont="1" applyBorder="1" applyAlignment="1">
      <alignment horizontal="center" vertical="center"/>
    </xf>
    <xf numFmtId="0" fontId="9" fillId="7" borderId="32" xfId="0" applyFont="1" applyFill="1" applyBorder="1" applyAlignment="1">
      <alignment horizontal="left" vertical="center"/>
    </xf>
    <xf numFmtId="0" fontId="9" fillId="0" borderId="32" xfId="0" applyFont="1" applyBorder="1" applyAlignment="1">
      <alignment horizontal="left" vertical="center"/>
    </xf>
    <xf numFmtId="0" fontId="9" fillId="0" borderId="33" xfId="0" applyFont="1" applyBorder="1" applyAlignment="1">
      <alignment horizontal="center" vertical="center"/>
    </xf>
    <xf numFmtId="0" fontId="9" fillId="7" borderId="33" xfId="0" applyFont="1" applyFill="1" applyBorder="1" applyAlignment="1">
      <alignment horizontal="left" vertical="center"/>
    </xf>
    <xf numFmtId="0" fontId="8" fillId="14" borderId="0" xfId="0" applyFont="1" applyFill="1" applyAlignment="1">
      <alignment horizontal="center" vertical="center"/>
    </xf>
    <xf numFmtId="0" fontId="9" fillId="14" borderId="0" xfId="0" applyFont="1" applyFill="1" applyAlignment="1">
      <alignment horizontal="left" vertical="center"/>
    </xf>
    <xf numFmtId="0" fontId="8" fillId="13" borderId="15" xfId="0" applyFont="1" applyFill="1" applyBorder="1" applyAlignment="1">
      <alignment horizontal="center" vertical="center"/>
    </xf>
    <xf numFmtId="0" fontId="8" fillId="13" borderId="15" xfId="0" applyFont="1" applyFill="1" applyBorder="1" applyAlignment="1">
      <alignment horizontal="left" vertical="center"/>
    </xf>
    <xf numFmtId="171" fontId="28" fillId="6" borderId="13" xfId="1" applyNumberFormat="1" applyFont="1" applyFill="1" applyBorder="1" applyAlignment="1" applyProtection="1">
      <alignment vertical="center"/>
    </xf>
    <xf numFmtId="9" fontId="14" fillId="0" borderId="15" xfId="2" applyFont="1" applyBorder="1" applyAlignment="1">
      <alignment vertical="center"/>
    </xf>
    <xf numFmtId="9" fontId="14" fillId="0" borderId="1" xfId="2" applyFont="1" applyBorder="1" applyAlignment="1">
      <alignment vertical="center"/>
    </xf>
    <xf numFmtId="9" fontId="15" fillId="7" borderId="15" xfId="6" applyNumberFormat="1" applyFont="1" applyFill="1" applyBorder="1" applyAlignment="1">
      <alignment horizontal="center" vertical="center" wrapText="1"/>
    </xf>
    <xf numFmtId="0" fontId="15" fillId="35" borderId="2" xfId="0" applyFont="1" applyFill="1" applyBorder="1" applyAlignment="1">
      <alignment horizontal="left" vertical="center"/>
    </xf>
    <xf numFmtId="0" fontId="15" fillId="35" borderId="35" xfId="0" applyFont="1" applyFill="1" applyBorder="1" applyAlignment="1">
      <alignment horizontal="left" vertical="center"/>
    </xf>
    <xf numFmtId="0" fontId="14" fillId="5" borderId="15" xfId="0" applyFont="1" applyFill="1" applyBorder="1" applyAlignment="1">
      <alignment horizontal="center" vertical="center"/>
    </xf>
    <xf numFmtId="164" fontId="25" fillId="0" borderId="65" xfId="29" applyNumberFormat="1" applyFont="1" applyFill="1" applyBorder="1" applyAlignment="1">
      <alignment horizontal="left" vertical="center"/>
    </xf>
    <xf numFmtId="164" fontId="25" fillId="0" borderId="65" xfId="29" applyNumberFormat="1" applyFont="1" applyFill="1" applyBorder="1" applyAlignment="1">
      <alignment vertical="center"/>
    </xf>
    <xf numFmtId="0" fontId="87" fillId="0" borderId="0" xfId="0" applyFont="1" applyAlignment="1">
      <alignment vertical="center"/>
    </xf>
    <xf numFmtId="0" fontId="81" fillId="0" borderId="0" xfId="0" applyFont="1" applyAlignment="1">
      <alignment vertical="center"/>
    </xf>
    <xf numFmtId="164" fontId="81" fillId="0" borderId="0" xfId="1" applyNumberFormat="1" applyFont="1" applyFill="1" applyAlignment="1">
      <alignment vertical="center"/>
    </xf>
    <xf numFmtId="164" fontId="87" fillId="0" borderId="0" xfId="1" applyNumberFormat="1" applyFont="1" applyFill="1" applyAlignment="1">
      <alignment vertical="center"/>
    </xf>
    <xf numFmtId="0" fontId="87" fillId="0" borderId="1" xfId="0" applyFont="1" applyBorder="1" applyAlignment="1">
      <alignment horizontal="center" vertical="center" wrapText="1"/>
    </xf>
    <xf numFmtId="0" fontId="87" fillId="0" borderId="1" xfId="0" applyFont="1" applyBorder="1" applyAlignment="1">
      <alignment vertical="center" wrapText="1"/>
    </xf>
    <xf numFmtId="164" fontId="87" fillId="0" borderId="1" xfId="1" applyNumberFormat="1" applyFont="1" applyFill="1" applyBorder="1" applyAlignment="1">
      <alignment horizontal="center" vertical="center" wrapText="1"/>
    </xf>
    <xf numFmtId="0" fontId="87" fillId="0" borderId="0" xfId="0" applyFont="1" applyAlignment="1">
      <alignment vertical="center" wrapText="1"/>
    </xf>
    <xf numFmtId="0" fontId="81" fillId="0" borderId="1" xfId="0" applyFont="1" applyBorder="1" applyAlignment="1">
      <alignment horizontal="center" vertical="center"/>
    </xf>
    <xf numFmtId="0" fontId="81" fillId="0" borderId="1" xfId="0" applyFont="1" applyBorder="1" applyAlignment="1">
      <alignment vertical="center" wrapText="1"/>
    </xf>
    <xf numFmtId="164" fontId="81" fillId="0" borderId="15" xfId="1" applyNumberFormat="1" applyFont="1" applyFill="1" applyBorder="1" applyAlignment="1">
      <alignment horizontal="center" vertical="center"/>
    </xf>
    <xf numFmtId="164" fontId="81" fillId="0" borderId="15" xfId="1" applyNumberFormat="1" applyFont="1" applyFill="1" applyBorder="1" applyAlignment="1">
      <alignment vertical="center"/>
    </xf>
    <xf numFmtId="164" fontId="81" fillId="0" borderId="15" xfId="1" applyNumberFormat="1" applyFont="1" applyFill="1" applyBorder="1" applyAlignment="1">
      <alignment horizontal="right" vertical="center"/>
    </xf>
    <xf numFmtId="164" fontId="87" fillId="0" borderId="1" xfId="1" applyNumberFormat="1" applyFont="1" applyFill="1" applyBorder="1" applyAlignment="1">
      <alignment vertical="center"/>
    </xf>
    <xf numFmtId="164" fontId="81" fillId="0" borderId="15" xfId="1" applyNumberFormat="1" applyFont="1" applyFill="1" applyBorder="1" applyAlignment="1">
      <alignment horizontal="left" vertical="center"/>
    </xf>
    <xf numFmtId="0" fontId="81" fillId="0" borderId="1" xfId="0" applyFont="1" applyBorder="1" applyAlignment="1">
      <alignment vertical="center"/>
    </xf>
    <xf numFmtId="0" fontId="81" fillId="0" borderId="15" xfId="0" quotePrefix="1" applyFont="1" applyBorder="1" applyAlignment="1">
      <alignment vertical="center" wrapText="1"/>
    </xf>
    <xf numFmtId="0" fontId="81" fillId="0" borderId="15" xfId="0" applyFont="1" applyBorder="1" applyAlignment="1">
      <alignment vertical="center" wrapText="1"/>
    </xf>
    <xf numFmtId="164" fontId="81" fillId="0" borderId="15" xfId="1" applyNumberFormat="1" applyFont="1" applyFill="1" applyBorder="1" applyAlignment="1">
      <alignment vertical="center" wrapText="1"/>
    </xf>
    <xf numFmtId="0" fontId="87" fillId="0" borderId="1" xfId="0" applyFont="1" applyBorder="1" applyAlignment="1">
      <alignment vertical="center"/>
    </xf>
    <xf numFmtId="0" fontId="81" fillId="0" borderId="0" xfId="0" applyFont="1" applyAlignment="1">
      <alignment vertical="center" wrapText="1"/>
    </xf>
    <xf numFmtId="164" fontId="81" fillId="0" borderId="0" xfId="1" applyNumberFormat="1" applyFont="1" applyFill="1" applyBorder="1" applyAlignment="1">
      <alignment vertical="center" wrapText="1"/>
    </xf>
    <xf numFmtId="0" fontId="87" fillId="0" borderId="1" xfId="0" applyFont="1" applyBorder="1" applyAlignment="1">
      <alignment horizontal="center" vertical="center"/>
    </xf>
    <xf numFmtId="0" fontId="81" fillId="0" borderId="1" xfId="0" applyFont="1" applyBorder="1" applyAlignment="1">
      <alignment horizontal="center" vertical="center" wrapText="1"/>
    </xf>
    <xf numFmtId="164" fontId="81" fillId="0" borderId="1" xfId="1" applyNumberFormat="1" applyFont="1" applyFill="1" applyBorder="1" applyAlignment="1">
      <alignment vertical="center"/>
    </xf>
    <xf numFmtId="164" fontId="87" fillId="0" borderId="0" xfId="0" applyNumberFormat="1" applyFont="1" applyAlignment="1">
      <alignment vertical="center"/>
    </xf>
    <xf numFmtId="165" fontId="81" fillId="0" borderId="1" xfId="2" applyNumberFormat="1" applyFont="1" applyFill="1" applyBorder="1" applyAlignment="1">
      <alignment horizontal="left" vertical="center"/>
    </xf>
    <xf numFmtId="164" fontId="87" fillId="0" borderId="15" xfId="1" applyNumberFormat="1" applyFont="1" applyFill="1" applyBorder="1" applyAlignment="1">
      <alignment horizontal="left" vertical="center"/>
    </xf>
    <xf numFmtId="164" fontId="87" fillId="0" borderId="15" xfId="1" applyNumberFormat="1" applyFont="1" applyFill="1" applyBorder="1" applyAlignment="1">
      <alignment horizontal="center" vertical="center"/>
    </xf>
    <xf numFmtId="164" fontId="81" fillId="0" borderId="15" xfId="1" quotePrefix="1" applyNumberFormat="1" applyFont="1" applyFill="1" applyBorder="1" applyAlignment="1">
      <alignment vertical="center" wrapText="1"/>
    </xf>
    <xf numFmtId="0" fontId="87" fillId="0" borderId="15" xfId="0" applyFont="1" applyBorder="1" applyAlignment="1">
      <alignment vertical="center"/>
    </xf>
    <xf numFmtId="0" fontId="87" fillId="0" borderId="0" xfId="0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81" fillId="0" borderId="2" xfId="0" applyFont="1" applyBorder="1" applyAlignment="1">
      <alignment vertical="center"/>
    </xf>
    <xf numFmtId="165" fontId="81" fillId="0" borderId="2" xfId="2" applyNumberFormat="1" applyFont="1" applyFill="1" applyBorder="1" applyAlignment="1">
      <alignment horizontal="left" vertical="center"/>
    </xf>
    <xf numFmtId="43" fontId="87" fillId="0" borderId="0" xfId="0" applyNumberFormat="1" applyFont="1" applyAlignment="1">
      <alignment vertical="center"/>
    </xf>
    <xf numFmtId="164" fontId="81" fillId="0" borderId="0" xfId="0" applyNumberFormat="1" applyFont="1" applyAlignment="1">
      <alignment vertical="center"/>
    </xf>
    <xf numFmtId="165" fontId="81" fillId="0" borderId="0" xfId="2" applyNumberFormat="1" applyFont="1" applyFill="1" applyAlignment="1">
      <alignment vertical="center"/>
    </xf>
    <xf numFmtId="0" fontId="87" fillId="0" borderId="15" xfId="0" applyFont="1" applyBorder="1" applyAlignment="1">
      <alignment horizontal="center" vertical="center"/>
    </xf>
    <xf numFmtId="164" fontId="87" fillId="0" borderId="15" xfId="1" applyNumberFormat="1" applyFont="1" applyFill="1" applyBorder="1" applyAlignment="1">
      <alignment vertical="center"/>
    </xf>
    <xf numFmtId="0" fontId="81" fillId="0" borderId="15" xfId="0" applyFont="1" applyBorder="1" applyAlignment="1">
      <alignment horizontal="left" vertical="center" wrapText="1"/>
    </xf>
    <xf numFmtId="178" fontId="81" fillId="0" borderId="15" xfId="0" applyNumberFormat="1" applyFont="1" applyBorder="1" applyAlignment="1">
      <alignment vertical="center"/>
    </xf>
    <xf numFmtId="0" fontId="87" fillId="0" borderId="15" xfId="0" applyFont="1" applyBorder="1" applyAlignment="1">
      <alignment vertical="center" wrapText="1"/>
    </xf>
    <xf numFmtId="168" fontId="81" fillId="0" borderId="15" xfId="1" applyNumberFormat="1" applyFont="1" applyFill="1" applyBorder="1" applyAlignment="1">
      <alignment vertical="center"/>
    </xf>
    <xf numFmtId="178" fontId="81" fillId="0" borderId="15" xfId="1" applyNumberFormat="1" applyFont="1" applyFill="1" applyBorder="1" applyAlignment="1">
      <alignment vertical="center"/>
    </xf>
    <xf numFmtId="194" fontId="81" fillId="0" borderId="15" xfId="1" applyNumberFormat="1" applyFont="1" applyFill="1" applyBorder="1" applyAlignment="1">
      <alignment vertical="center"/>
    </xf>
    <xf numFmtId="179" fontId="81" fillId="0" borderId="15" xfId="1" applyNumberFormat="1" applyFont="1" applyFill="1" applyBorder="1" applyAlignment="1">
      <alignment vertical="center"/>
    </xf>
    <xf numFmtId="0" fontId="97" fillId="0" borderId="0" xfId="0" applyFont="1" applyAlignment="1">
      <alignment vertical="center"/>
    </xf>
    <xf numFmtId="43" fontId="97" fillId="0" borderId="0" xfId="1" applyFont="1" applyFill="1" applyAlignment="1">
      <alignment vertical="center"/>
    </xf>
    <xf numFmtId="0" fontId="87" fillId="0" borderId="15" xfId="0" applyFont="1" applyBorder="1" applyAlignment="1">
      <alignment horizontal="center" vertical="center" wrapText="1"/>
    </xf>
    <xf numFmtId="0" fontId="81" fillId="0" borderId="0" xfId="0" applyFont="1"/>
    <xf numFmtId="0" fontId="87" fillId="0" borderId="15" xfId="0" applyFont="1" applyBorder="1" applyAlignment="1">
      <alignment horizontal="left" vertical="center" wrapText="1"/>
    </xf>
    <xf numFmtId="165" fontId="87" fillId="0" borderId="15" xfId="2" applyNumberFormat="1" applyFont="1" applyFill="1" applyBorder="1" applyAlignment="1">
      <alignment horizontal="center" vertical="center" wrapText="1"/>
    </xf>
    <xf numFmtId="0" fontId="81" fillId="0" borderId="15" xfId="6" applyFont="1" applyBorder="1" applyAlignment="1">
      <alignment horizontal="center" vertical="center" wrapText="1"/>
    </xf>
    <xf numFmtId="0" fontId="81" fillId="0" borderId="15" xfId="6" applyFont="1" applyBorder="1" applyAlignment="1">
      <alignment horizontal="left" vertical="center" wrapText="1"/>
    </xf>
    <xf numFmtId="165" fontId="81" fillId="0" borderId="15" xfId="6" applyNumberFormat="1" applyFont="1" applyBorder="1" applyAlignment="1">
      <alignment horizontal="center" vertical="center" wrapText="1"/>
    </xf>
    <xf numFmtId="164" fontId="81" fillId="0" borderId="15" xfId="1" quotePrefix="1" applyNumberFormat="1" applyFont="1" applyFill="1" applyBorder="1" applyAlignment="1">
      <alignment horizontal="center" vertical="center" wrapText="1"/>
    </xf>
    <xf numFmtId="168" fontId="81" fillId="0" borderId="15" xfId="8" quotePrefix="1" applyNumberFormat="1" applyFont="1" applyFill="1" applyBorder="1" applyAlignment="1">
      <alignment horizontal="center" vertical="center" wrapText="1"/>
    </xf>
    <xf numFmtId="168" fontId="87" fillId="0" borderId="15" xfId="8" quotePrefix="1" applyNumberFormat="1" applyFont="1" applyFill="1" applyBorder="1" applyAlignment="1">
      <alignment horizontal="center" vertical="center" wrapText="1"/>
    </xf>
    <xf numFmtId="164" fontId="81" fillId="0" borderId="15" xfId="1" applyNumberFormat="1" applyFont="1" applyFill="1" applyBorder="1" applyAlignment="1">
      <alignment horizontal="center" vertical="center" wrapText="1"/>
    </xf>
    <xf numFmtId="9" fontId="81" fillId="0" borderId="2" xfId="2" applyFont="1" applyFill="1" applyBorder="1" applyAlignment="1">
      <alignment horizontal="left" vertical="center"/>
    </xf>
    <xf numFmtId="9" fontId="87" fillId="0" borderId="15" xfId="2" applyFont="1" applyFill="1" applyBorder="1" applyAlignment="1">
      <alignment horizontal="center" vertical="center" wrapText="1"/>
    </xf>
    <xf numFmtId="43" fontId="81" fillId="0" borderId="15" xfId="1" quotePrefix="1" applyFont="1" applyFill="1" applyBorder="1" applyAlignment="1">
      <alignment horizontal="center" vertical="center" wrapText="1"/>
    </xf>
    <xf numFmtId="168" fontId="81" fillId="0" borderId="15" xfId="8" applyNumberFormat="1" applyFont="1" applyFill="1" applyBorder="1" applyAlignment="1">
      <alignment horizontal="center" vertical="center" wrapText="1"/>
    </xf>
    <xf numFmtId="165" fontId="87" fillId="0" borderId="15" xfId="2" applyNumberFormat="1" applyFont="1" applyFill="1" applyBorder="1" applyAlignment="1">
      <alignment horizontal="right" vertical="center" wrapText="1"/>
    </xf>
    <xf numFmtId="178" fontId="81" fillId="0" borderId="15" xfId="1" quotePrefix="1" applyNumberFormat="1" applyFont="1" applyFill="1" applyBorder="1" applyAlignment="1">
      <alignment horizontal="center" vertical="center" wrapText="1"/>
    </xf>
    <xf numFmtId="0" fontId="14" fillId="36" borderId="1" xfId="0" applyFont="1" applyFill="1" applyBorder="1" applyAlignment="1">
      <alignment horizontal="center" vertical="center" wrapText="1"/>
    </xf>
    <xf numFmtId="0" fontId="66" fillId="2" borderId="2" xfId="31" applyFont="1" applyFill="1" applyBorder="1" applyAlignment="1">
      <alignment horizontal="center" vertical="center"/>
    </xf>
    <xf numFmtId="0" fontId="66" fillId="2" borderId="37" xfId="31" applyFont="1" applyFill="1" applyBorder="1" applyAlignment="1">
      <alignment horizontal="center" vertical="center"/>
    </xf>
    <xf numFmtId="0" fontId="66" fillId="2" borderId="35" xfId="31" applyFont="1" applyFill="1" applyBorder="1" applyAlignment="1">
      <alignment horizontal="center" vertical="center"/>
    </xf>
    <xf numFmtId="186" fontId="66" fillId="0" borderId="18" xfId="30" applyFont="1" applyBorder="1" applyAlignment="1">
      <alignment horizontal="center" vertical="center" wrapText="1"/>
    </xf>
    <xf numFmtId="186" fontId="66" fillId="0" borderId="14" xfId="30" applyFont="1" applyBorder="1" applyAlignment="1">
      <alignment horizontal="center" vertical="center" wrapText="1"/>
    </xf>
    <xf numFmtId="186" fontId="66" fillId="0" borderId="4" xfId="30" applyFont="1" applyBorder="1" applyAlignment="1">
      <alignment horizontal="center" vertical="center" wrapText="1"/>
    </xf>
    <xf numFmtId="186" fontId="66" fillId="0" borderId="2" xfId="30" applyFont="1" applyBorder="1" applyAlignment="1">
      <alignment horizontal="center" vertical="center"/>
    </xf>
    <xf numFmtId="186" fontId="66" fillId="0" borderId="37" xfId="30" applyFont="1" applyBorder="1" applyAlignment="1">
      <alignment horizontal="center" vertical="center"/>
    </xf>
    <xf numFmtId="186" fontId="66" fillId="4" borderId="2" xfId="30" applyFont="1" applyFill="1" applyBorder="1" applyAlignment="1">
      <alignment horizontal="center" vertical="center"/>
    </xf>
    <xf numFmtId="186" fontId="66" fillId="4" borderId="37" xfId="30" applyFont="1" applyFill="1" applyBorder="1" applyAlignment="1">
      <alignment horizontal="center" vertical="center"/>
    </xf>
    <xf numFmtId="0" fontId="23" fillId="0" borderId="6" xfId="0" quotePrefix="1" applyFont="1" applyBorder="1" applyAlignment="1">
      <alignment horizontal="left" vertical="center" wrapText="1"/>
    </xf>
    <xf numFmtId="0" fontId="23" fillId="0" borderId="14" xfId="0" quotePrefix="1" applyFont="1" applyBorder="1" applyAlignment="1">
      <alignment horizontal="left" vertical="center" wrapText="1"/>
    </xf>
    <xf numFmtId="0" fontId="23" fillId="0" borderId="4" xfId="0" quotePrefix="1" applyFont="1" applyBorder="1" applyAlignment="1">
      <alignment horizontal="left" vertical="center" wrapText="1"/>
    </xf>
    <xf numFmtId="0" fontId="23" fillId="0" borderId="6" xfId="0" applyFont="1" applyBorder="1" applyAlignment="1">
      <alignment horizontal="right" vertical="center" wrapText="1"/>
    </xf>
    <xf numFmtId="0" fontId="23" fillId="0" borderId="14" xfId="0" applyFont="1" applyBorder="1" applyAlignment="1">
      <alignment horizontal="right" vertical="center" wrapText="1"/>
    </xf>
    <xf numFmtId="0" fontId="23" fillId="0" borderId="4" xfId="0" applyFont="1" applyBorder="1" applyAlignment="1">
      <alignment horizontal="right" vertical="center" wrapText="1"/>
    </xf>
    <xf numFmtId="0" fontId="23" fillId="0" borderId="6" xfId="0" applyFont="1" applyBorder="1" applyAlignment="1">
      <alignment horizontal="left" vertical="center" wrapText="1"/>
    </xf>
    <xf numFmtId="0" fontId="23" fillId="0" borderId="4" xfId="0" applyFont="1" applyBorder="1" applyAlignment="1">
      <alignment horizontal="left" vertical="center" wrapText="1"/>
    </xf>
    <xf numFmtId="0" fontId="24" fillId="6" borderId="6" xfId="0" applyFont="1" applyFill="1" applyBorder="1" applyAlignment="1">
      <alignment horizontal="center" vertical="center" wrapText="1"/>
    </xf>
    <xf numFmtId="0" fontId="24" fillId="6" borderId="4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 wrapText="1"/>
    </xf>
    <xf numFmtId="0" fontId="24" fillId="10" borderId="6" xfId="0" applyFont="1" applyFill="1" applyBorder="1" applyAlignment="1">
      <alignment horizontal="center" vertical="center" wrapText="1"/>
    </xf>
    <xf numFmtId="0" fontId="24" fillId="10" borderId="4" xfId="0" applyFont="1" applyFill="1" applyBorder="1" applyAlignment="1">
      <alignment horizontal="center" vertical="center" wrapText="1"/>
    </xf>
    <xf numFmtId="176" fontId="24" fillId="10" borderId="1" xfId="0" applyNumberFormat="1" applyFont="1" applyFill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167" fontId="96" fillId="6" borderId="15" xfId="55" quotePrefix="1" applyNumberFormat="1" applyFont="1" applyFill="1" applyBorder="1" applyAlignment="1">
      <alignment horizontal="center" vertical="center" shrinkToFit="1"/>
    </xf>
    <xf numFmtId="0" fontId="8" fillId="0" borderId="1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9" fontId="14" fillId="0" borderId="0" xfId="2" applyFont="1" applyFill="1" applyBorder="1" applyAlignment="1">
      <alignment vertical="center"/>
    </xf>
    <xf numFmtId="174" fontId="99" fillId="5" borderId="13" xfId="2" applyNumberFormat="1" applyFont="1" applyFill="1" applyBorder="1" applyAlignment="1" applyProtection="1">
      <alignment vertical="center"/>
    </xf>
    <xf numFmtId="174" fontId="100" fillId="5" borderId="13" xfId="2" applyNumberFormat="1" applyFont="1" applyFill="1" applyBorder="1" applyAlignment="1" applyProtection="1">
      <alignment vertical="center"/>
    </xf>
    <xf numFmtId="9" fontId="28" fillId="5" borderId="0" xfId="2" applyFont="1" applyFill="1" applyBorder="1" applyAlignment="1">
      <alignment vertical="center"/>
    </xf>
    <xf numFmtId="165" fontId="15" fillId="0" borderId="0" xfId="2" applyNumberFormat="1" applyFont="1" applyFill="1" applyBorder="1" applyAlignment="1">
      <alignment vertical="center"/>
    </xf>
    <xf numFmtId="165" fontId="14" fillId="0" borderId="0" xfId="2" applyNumberFormat="1" applyFont="1" applyFill="1" applyBorder="1" applyAlignment="1">
      <alignment vertical="center"/>
    </xf>
    <xf numFmtId="165" fontId="18" fillId="0" borderId="0" xfId="2" applyNumberFormat="1" applyFont="1" applyFill="1" applyBorder="1" applyAlignment="1">
      <alignment vertical="center"/>
    </xf>
    <xf numFmtId="165" fontId="26" fillId="0" borderId="0" xfId="2" applyNumberFormat="1" applyFont="1" applyFill="1" applyBorder="1" applyAlignment="1">
      <alignment vertical="center"/>
    </xf>
    <xf numFmtId="165" fontId="14" fillId="5" borderId="0" xfId="2" applyNumberFormat="1" applyFont="1" applyFill="1" applyBorder="1" applyAlignment="1">
      <alignment vertical="center"/>
    </xf>
    <xf numFmtId="165" fontId="99" fillId="0" borderId="0" xfId="2" applyNumberFormat="1" applyFont="1" applyFill="1" applyBorder="1" applyAlignment="1">
      <alignment vertical="center"/>
    </xf>
    <xf numFmtId="165" fontId="25" fillId="0" borderId="0" xfId="2" applyNumberFormat="1" applyFont="1" applyFill="1" applyBorder="1" applyAlignment="1">
      <alignment vertical="center"/>
    </xf>
    <xf numFmtId="165" fontId="28" fillId="0" borderId="0" xfId="2" applyNumberFormat="1" applyFont="1" applyFill="1" applyBorder="1" applyAlignment="1">
      <alignment vertical="center"/>
    </xf>
    <xf numFmtId="171" fontId="15" fillId="5" borderId="13" xfId="1" applyNumberFormat="1" applyFont="1" applyFill="1" applyBorder="1" applyAlignment="1" applyProtection="1">
      <alignment vertical="center"/>
    </xf>
    <xf numFmtId="171" fontId="25" fillId="5" borderId="13" xfId="1" applyNumberFormat="1" applyFont="1" applyFill="1" applyBorder="1" applyAlignment="1" applyProtection="1">
      <alignment vertical="center"/>
    </xf>
    <xf numFmtId="168" fontId="28" fillId="0" borderId="12" xfId="1" applyNumberFormat="1" applyFont="1" applyFill="1" applyBorder="1" applyAlignment="1">
      <alignment horizontal="right" vertical="center"/>
    </xf>
    <xf numFmtId="168" fontId="28" fillId="5" borderId="12" xfId="1" applyNumberFormat="1" applyFont="1" applyFill="1" applyBorder="1" applyAlignment="1">
      <alignment horizontal="right" vertical="center"/>
    </xf>
    <xf numFmtId="9" fontId="25" fillId="5" borderId="0" xfId="2" applyFont="1" applyFill="1" applyBorder="1" applyAlignment="1">
      <alignment vertical="center"/>
    </xf>
    <xf numFmtId="9" fontId="15" fillId="5" borderId="0" xfId="2" applyFont="1" applyFill="1" applyBorder="1" applyAlignment="1">
      <alignment vertical="center"/>
    </xf>
    <xf numFmtId="165" fontId="25" fillId="5" borderId="0" xfId="2" applyNumberFormat="1" applyFont="1" applyFill="1" applyBorder="1" applyAlignment="1">
      <alignment vertical="center"/>
    </xf>
    <xf numFmtId="174" fontId="99" fillId="5" borderId="0" xfId="2" applyNumberFormat="1" applyFont="1" applyFill="1" applyBorder="1" applyAlignment="1">
      <alignment vertical="center"/>
    </xf>
    <xf numFmtId="0" fontId="25" fillId="0" borderId="7" xfId="20" applyFont="1" applyBorder="1" applyAlignment="1">
      <alignment horizontal="center"/>
    </xf>
    <xf numFmtId="0" fontId="25" fillId="0" borderId="7" xfId="20" applyFont="1" applyBorder="1" applyAlignment="1">
      <alignment horizontal="left"/>
    </xf>
    <xf numFmtId="0" fontId="25" fillId="0" borderId="22" xfId="20" applyFont="1" applyBorder="1" applyAlignment="1">
      <alignment horizontal="center"/>
    </xf>
    <xf numFmtId="0" fontId="25" fillId="0" borderId="22" xfId="20" applyFont="1" applyBorder="1" applyAlignment="1">
      <alignment horizontal="left"/>
    </xf>
    <xf numFmtId="164" fontId="25" fillId="0" borderId="22" xfId="1" applyNumberFormat="1" applyFont="1" applyBorder="1" applyAlignment="1">
      <alignment horizontal="right"/>
    </xf>
    <xf numFmtId="164" fontId="25" fillId="0" borderId="7" xfId="1" applyNumberFormat="1" applyFont="1" applyBorder="1" applyAlignment="1">
      <alignment horizontal="center"/>
    </xf>
    <xf numFmtId="192" fontId="25" fillId="0" borderId="22" xfId="20" applyNumberFormat="1" applyFont="1" applyBorder="1" applyAlignment="1">
      <alignment horizontal="center"/>
    </xf>
    <xf numFmtId="1" fontId="25" fillId="0" borderId="22" xfId="1" applyNumberFormat="1" applyFont="1" applyBorder="1" applyAlignment="1">
      <alignment horizontal="center"/>
    </xf>
    <xf numFmtId="0" fontId="25" fillId="0" borderId="22" xfId="14" applyFont="1" applyBorder="1" applyAlignment="1">
      <alignment vertical="center"/>
    </xf>
    <xf numFmtId="0" fontId="25" fillId="0" borderId="22" xfId="20" applyFont="1" applyBorder="1"/>
    <xf numFmtId="0" fontId="25" fillId="0" borderId="17" xfId="14" applyFont="1" applyBorder="1" applyAlignment="1">
      <alignment horizontal="center" vertical="center"/>
    </xf>
    <xf numFmtId="0" fontId="25" fillId="0" borderId="17" xfId="14" applyFont="1" applyBorder="1" applyAlignment="1">
      <alignment horizontal="left" vertical="center"/>
    </xf>
    <xf numFmtId="0" fontId="25" fillId="0" borderId="17" xfId="14" applyFont="1" applyBorder="1" applyAlignment="1">
      <alignment vertical="center"/>
    </xf>
    <xf numFmtId="164" fontId="25" fillId="0" borderId="7" xfId="1" applyNumberFormat="1" applyFont="1" applyBorder="1" applyAlignment="1">
      <alignment vertical="center"/>
    </xf>
    <xf numFmtId="164" fontId="25" fillId="0" borderId="22" xfId="1" applyNumberFormat="1" applyFont="1" applyBorder="1" applyAlignment="1">
      <alignment vertical="center"/>
    </xf>
    <xf numFmtId="43" fontId="25" fillId="0" borderId="7" xfId="1" applyFont="1" applyBorder="1" applyAlignment="1">
      <alignment vertical="center"/>
    </xf>
    <xf numFmtId="0" fontId="25" fillId="0" borderId="0" xfId="20" applyFont="1"/>
    <xf numFmtId="0" fontId="25" fillId="5" borderId="22" xfId="20" applyFont="1" applyFill="1" applyBorder="1" applyAlignment="1">
      <alignment horizontal="center"/>
    </xf>
    <xf numFmtId="174" fontId="99" fillId="0" borderId="13" xfId="2" applyNumberFormat="1" applyFont="1" applyFill="1" applyBorder="1" applyAlignment="1" applyProtection="1">
      <alignment vertical="center"/>
    </xf>
    <xf numFmtId="164" fontId="25" fillId="5" borderId="22" xfId="1" applyNumberFormat="1" applyFont="1" applyFill="1" applyBorder="1" applyAlignment="1">
      <alignment horizontal="right"/>
    </xf>
    <xf numFmtId="0" fontId="25" fillId="5" borderId="22" xfId="20" applyFont="1" applyFill="1" applyBorder="1" applyAlignment="1">
      <alignment horizontal="left"/>
    </xf>
    <xf numFmtId="164" fontId="9" fillId="5" borderId="22" xfId="1" applyNumberFormat="1" applyFont="1" applyFill="1" applyBorder="1" applyAlignment="1">
      <alignment horizontal="right"/>
    </xf>
    <xf numFmtId="174" fontId="100" fillId="5" borderId="0" xfId="2" applyNumberFormat="1" applyFont="1" applyFill="1" applyBorder="1" applyAlignment="1">
      <alignment vertical="center"/>
    </xf>
    <xf numFmtId="171" fontId="28" fillId="5" borderId="13" xfId="1" applyNumberFormat="1" applyFont="1" applyFill="1" applyBorder="1" applyAlignment="1" applyProtection="1">
      <alignment vertical="center"/>
    </xf>
  </cellXfs>
  <cellStyles count="56">
    <cellStyle name="Comma" xfId="1" builtinId="3"/>
    <cellStyle name="Comma 2" xfId="4" xr:uid="{926A5026-5A3F-49C0-9399-1A20096F1FE0}"/>
    <cellStyle name="Comma 2 2" xfId="48" xr:uid="{F599612C-BEB8-4DE7-BCE7-FA072CD5DDCF}"/>
    <cellStyle name="Comma 2 23" xfId="19" xr:uid="{A04D68BF-DFD2-46BF-B848-AF3C92224341}"/>
    <cellStyle name="Comma 3" xfId="7" xr:uid="{B474DD43-EA50-48D1-B98F-1B9F56BAC6B3}"/>
    <cellStyle name="Comma 3 2" xfId="8" xr:uid="{EACF3D69-FECE-4308-B63A-A76218B92453}"/>
    <cellStyle name="Comma 3 3" xfId="22" xr:uid="{EA9E0D75-C947-4634-812B-4733C84E2031}"/>
    <cellStyle name="Comma 3 5" xfId="29" xr:uid="{1D812D90-DDA8-4D7D-8EB4-773A7E999724}"/>
    <cellStyle name="Comma 4" xfId="18" xr:uid="{8F7EBAC9-8E63-42F0-B9EC-7E9163C227C3}"/>
    <cellStyle name="Comma 4 2" xfId="24" xr:uid="{7EC4AE19-D49F-4919-95BD-F4721BDD3D2C}"/>
    <cellStyle name="Comma 4 4" xfId="11" xr:uid="{DDBCFF44-545F-420D-9AF8-B4D387B15D1F}"/>
    <cellStyle name="Comma 5" xfId="26" xr:uid="{0CCF55B3-BC0A-4D81-ABD1-24E17CBD6832}"/>
    <cellStyle name="Comma 5 2" xfId="45" xr:uid="{50B2BD76-16C4-4A3D-8E79-BC0D903E0B49}"/>
    <cellStyle name="Comma 6" xfId="32" xr:uid="{0E5E9725-A2CC-46BB-B0D5-3A58A0578D34}"/>
    <cellStyle name="Comma 7" xfId="27" xr:uid="{0A9F51E0-8111-4021-A9EB-382E0BDCA523}"/>
    <cellStyle name="Comma 8" xfId="37" xr:uid="{BB5EA0BE-8A70-4525-987E-846758BBF3D5}"/>
    <cellStyle name="Comma 9" xfId="55" xr:uid="{2E23853C-B7D8-4408-9777-93AB99A5FDCD}"/>
    <cellStyle name="Comma 9 2" xfId="46" xr:uid="{F1DDFA0E-2EB0-4486-A573-2C537BF98C8F}"/>
    <cellStyle name="Heading 3 2" xfId="10" xr:uid="{5BA03602-9E48-41DF-A75F-B8918731E8E7}"/>
    <cellStyle name="Normal" xfId="0" builtinId="0"/>
    <cellStyle name="Normal 10" xfId="13" xr:uid="{B2605B93-842E-4D73-9AFC-7635900E1B9D}"/>
    <cellStyle name="Normal 11" xfId="50" xr:uid="{17BD6BA6-CF6C-4867-8ECC-9CC50EDE4897}"/>
    <cellStyle name="Normal 12" xfId="36" xr:uid="{DBD6C920-072D-4AE7-8DAA-15549204EB49}"/>
    <cellStyle name="Normal 13" xfId="31" xr:uid="{BD2EBB6E-F55C-47B9-9D84-A7E3144B5F25}"/>
    <cellStyle name="Normal 14" xfId="14" xr:uid="{ECA06A67-C5B5-4ED7-9115-DDB83E924C94}"/>
    <cellStyle name="Normal 15" xfId="54" xr:uid="{233E3499-CDCD-4F99-8191-A1C8CB5AB7F9}"/>
    <cellStyle name="Normal 15 2" xfId="42" xr:uid="{8F11C021-7E85-4619-BD5D-313CDF9496F4}"/>
    <cellStyle name="Normal 16" xfId="12" xr:uid="{87CFA66A-954A-4EB1-88BE-653D2D2F9CE3}"/>
    <cellStyle name="Normal 16 2" xfId="51" xr:uid="{D9FB3DBD-F8E9-407B-BEBA-6274FFB1EC30}"/>
    <cellStyle name="Normal 17" xfId="52" xr:uid="{455C8877-4575-49A2-971A-64C4349B94F4}"/>
    <cellStyle name="Normal 18" xfId="53" xr:uid="{C6747ECC-B484-45DA-B340-7C21D1BDFEF0}"/>
    <cellStyle name="Normal 2" xfId="3" xr:uid="{9C75E37B-065D-4DA9-908D-9224E8CA1E73}"/>
    <cellStyle name="Normal 2 2" xfId="20" xr:uid="{A3EE9909-F808-46FF-B92A-43E1AA2DCF69}"/>
    <cellStyle name="Normal 2 3" xfId="41" xr:uid="{FC7B89D0-98AA-45EE-B3B8-4C78E1B88D31}"/>
    <cellStyle name="Normal 2 3 6" xfId="21" xr:uid="{72EFB091-AE9D-400F-A8E2-2101F1CD58C4}"/>
    <cellStyle name="Normal 2 3 6 2" xfId="23" xr:uid="{390B07F7-73DD-41EB-A559-77A79CC270DA}"/>
    <cellStyle name="Normal 2 4" xfId="35" xr:uid="{1B9C1B5A-9A69-496F-9811-C741274EE4D4}"/>
    <cellStyle name="Normal 3" xfId="6" xr:uid="{C0D1B399-6EF7-44B0-B1F4-B1842A9007C4}"/>
    <cellStyle name="Normal 3 2" xfId="40" xr:uid="{89FC009D-0A7E-4C3E-87C5-A091670D8B29}"/>
    <cellStyle name="Normal 4" xfId="15" xr:uid="{73122E15-3E2C-429F-AE2D-04FA71D79A00}"/>
    <cellStyle name="Normal 4 2" xfId="39" xr:uid="{A374A73A-9E04-4DB5-AB52-F1C1318ABAB2}"/>
    <cellStyle name="Normal 5" xfId="17" xr:uid="{FC5EBA7A-F923-4DF7-905C-739F32B817CA}"/>
    <cellStyle name="Normal 5 2" xfId="43" xr:uid="{4E9F40A1-17B5-443B-8739-25B358AFEF42}"/>
    <cellStyle name="Normal 6" xfId="25" xr:uid="{71B9A9DD-BBE9-4EF3-BC59-305EE5AE16DE}"/>
    <cellStyle name="Normal 6 2" xfId="44" xr:uid="{3469AFC6-DDEF-414B-8EB3-D58C59BE3CD3}"/>
    <cellStyle name="Normal 7" xfId="9" xr:uid="{FCB62CD4-9C3C-43B8-886D-1C443FE19297}"/>
    <cellStyle name="Normal 7 2" xfId="47" xr:uid="{861E93E7-3FA9-4D03-A71C-63A64984BDEC}"/>
    <cellStyle name="Normal 8" xfId="28" xr:uid="{F04973B6-808F-4F82-A2BA-7472A636D1E3}"/>
    <cellStyle name="Normal 9" xfId="34" xr:uid="{236B584E-ED28-462A-857A-FF0CC98F985F}"/>
    <cellStyle name="Normal_SCHEDULE" xfId="30" xr:uid="{54F35A8D-2B7B-4D70-84EB-78741A8A1F8D}"/>
    <cellStyle name="Percent" xfId="2" builtinId="5"/>
    <cellStyle name="Percent 2" xfId="5" xr:uid="{020157BF-FCB1-4234-A162-EEBA0C281572}"/>
    <cellStyle name="Percent 2 2" xfId="49" xr:uid="{D4445896-1401-431C-BA3E-AF0CD1C4FAAE}"/>
    <cellStyle name="Percent 3" xfId="16" xr:uid="{C18B6028-9CA4-4525-BEE8-303BCAF727AF}"/>
    <cellStyle name="Percent 4" xfId="33" xr:uid="{B3CA7E47-B8CD-468A-991A-DFB93282E654}"/>
    <cellStyle name="Percent 5" xfId="38" xr:uid="{0B90224D-A321-4DF3-AA73-A74CE7DC8F92}"/>
  </cellStyles>
  <dxfs count="27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family val="2"/>
        <scheme val="major"/>
      </font>
      <fill>
        <patternFill patternType="solid">
          <fgColor indexed="64"/>
          <bgColor theme="3" tint="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family val="2"/>
        <scheme val="major"/>
      </font>
      <fill>
        <patternFill patternType="solid">
          <fgColor indexed="64"/>
          <bgColor theme="3" tint="0.499984740745262"/>
        </patternFill>
      </fill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family val="2"/>
        <scheme val="major"/>
      </font>
      <fill>
        <patternFill patternType="solid">
          <fgColor indexed="64"/>
          <bgColor theme="3" tint="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family val="2"/>
        <scheme val="major"/>
      </font>
      <fill>
        <patternFill patternType="solid">
          <fgColor indexed="64"/>
          <bgColor theme="3" tint="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family val="2"/>
        <scheme val="major"/>
      </font>
      <fill>
        <patternFill patternType="solid">
          <fgColor indexed="64"/>
          <bgColor theme="3" tint="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family val="2"/>
        <scheme val="major"/>
      </font>
      <fill>
        <patternFill patternType="solid">
          <fgColor indexed="64"/>
          <bgColor theme="3" tint="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family val="2"/>
        <scheme val="major"/>
      </font>
      <fill>
        <patternFill patternType="solid">
          <fgColor indexed="64"/>
          <bgColor theme="3" tint="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color rgb="FF0000FF"/>
        <name val="Arial"/>
        <family val="2"/>
        <scheme val="none"/>
      </font>
      <numFmt numFmtId="167" formatCode="#,###,,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93" formatCode="[$-101042A]&quot;T&quot;m\.yyyy;@"/>
      <fill>
        <patternFill patternType="solid">
          <fgColor indexed="64"/>
          <bgColor rgb="FFFFFF99"/>
        </patternFill>
      </fill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93" formatCode="[$-101042A]&quot;T&quot;m\.yyyy;@"/>
      <fill>
        <patternFill patternType="solid">
          <fgColor indexed="64"/>
          <bgColor rgb="FFFFFF99"/>
        </patternFill>
      </fill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93" formatCode="[$-101042A]&quot;T&quot;m\.yyyy;@"/>
      <fill>
        <patternFill patternType="solid">
          <fgColor indexed="64"/>
          <bgColor rgb="FFFFFF99"/>
        </patternFill>
      </fill>
      <alignment horizontal="left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93" formatCode="[$-101042A]&quot;T&quot;m\.yyyy;@"/>
      <fill>
        <patternFill patternType="solid">
          <fgColor indexed="64"/>
          <bgColor rgb="FFFFFF99"/>
        </patternFill>
      </fill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color rgb="FF0000FF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(* #,##0_);_(* \(#,##0\);_(* &quot;-&quot;??_);_(@_)"/>
      <alignment horizontal="left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(* #,##0_);_(* \(#,##0\);_(* &quot;-&quot;??_);_(@_)"/>
      <alignment horizontal="left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(* #,##0_);_(* \(#,##0\);_(* &quot;-&quot;??_);_(@_)"/>
      <border diagonalUp="0" diagonalDown="0" outline="0">
        <left style="thin">
          <color indexed="64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(* #,##0_);_(* \(#,##0\);_(* &quot;-&quot;??_);_(@_)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92" formatCode="mm/yyyy"/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rgb="FFFFFF99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color rgb="FF0000FF"/>
        <name val="Arial"/>
        <family val="2"/>
        <scheme val="none"/>
      </font>
      <numFmt numFmtId="167" formatCode="#,###,,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93" formatCode="[$-101042A]&quot;T&quot;m\.yyyy;@"/>
      <fill>
        <patternFill patternType="solid">
          <fgColor indexed="64"/>
          <bgColor rgb="FFFFFF99"/>
        </patternFill>
      </fill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93" formatCode="[$-101042A]&quot;T&quot;m\.yyyy;@"/>
      <fill>
        <patternFill patternType="solid">
          <fgColor indexed="64"/>
          <bgColor rgb="FFFFFF99"/>
        </patternFill>
      </fill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93" formatCode="[$-101042A]&quot;T&quot;m\.yyyy;@"/>
      <fill>
        <patternFill patternType="solid">
          <fgColor indexed="64"/>
          <bgColor rgb="FFFFFF99"/>
        </patternFill>
      </fill>
      <alignment horizontal="left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93" formatCode="[$-101042A]&quot;T&quot;m\.yyyy;@"/>
      <fill>
        <patternFill patternType="solid">
          <fgColor indexed="64"/>
          <bgColor rgb="FFFFFF99"/>
        </patternFill>
      </fill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color rgb="FF0000FF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(* #,##0_);_(* \(#,##0\);_(* &quot;-&quot;??_);_(@_)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(* #,##0_);_(* \(#,##0\);_(* &quot;-&quot;??_);_(@_)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(* #,##0_);_(* \(#,##0\);_(* &quot;-&quot;??_);_(@_)"/>
      <border diagonalUp="0" diagonalDown="0" outline="0">
        <left style="thin">
          <color indexed="64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_(* #,##0_);_(* \(#,##0\);_(* &quot;-&quot;??_);_(@_)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93" formatCode="[$-101042A]&quot;T&quot;m\.yyyy;@"/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00CC"/>
      <color rgb="FFFFFFCC"/>
      <color rgb="FF0000FF"/>
      <color rgb="FF66CCFF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22/10/relationships/richValueRel" Target="richData/richValueRel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microsoft.com/office/2017/06/relationships/rdRichValue" Target="richData/rdrichvalue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18142</xdr:colOff>
      <xdr:row>0</xdr:row>
      <xdr:rowOff>0</xdr:rowOff>
    </xdr:from>
    <xdr:to>
      <xdr:col>0</xdr:col>
      <xdr:colOff>18142</xdr:colOff>
      <xdr:row>2</xdr:row>
      <xdr:rowOff>69772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B25BAC-9366-4520-846D-BCD9EB75E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42" y="0"/>
          <a:ext cx="1151070" cy="3109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136829</xdr:colOff>
      <xdr:row>2</xdr:row>
      <xdr:rowOff>20871</xdr:rowOff>
    </xdr:from>
    <xdr:to>
      <xdr:col>15</xdr:col>
      <xdr:colOff>516835</xdr:colOff>
      <xdr:row>2</xdr:row>
      <xdr:rowOff>158032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3F9ED013-C1FC-49EE-A0A3-2BBA2736633E}"/>
            </a:ext>
          </a:extLst>
        </xdr:cNvPr>
        <xdr:cNvSpPr/>
      </xdr:nvSpPr>
      <xdr:spPr>
        <a:xfrm>
          <a:off x="10362869" y="386631"/>
          <a:ext cx="380006" cy="13716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251129</xdr:colOff>
      <xdr:row>55</xdr:row>
      <xdr:rowOff>74211</xdr:rowOff>
    </xdr:from>
    <xdr:to>
      <xdr:col>19</xdr:col>
      <xdr:colOff>21535</xdr:colOff>
      <xdr:row>56</xdr:row>
      <xdr:rowOff>28492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2FFE2BBA-5835-4D48-A165-12DCD25CFD63}"/>
            </a:ext>
          </a:extLst>
        </xdr:cNvPr>
        <xdr:cNvSpPr/>
      </xdr:nvSpPr>
      <xdr:spPr>
        <a:xfrm>
          <a:off x="12310607" y="9582646"/>
          <a:ext cx="220980" cy="12655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289560</xdr:colOff>
      <xdr:row>0</xdr:row>
      <xdr:rowOff>144780</xdr:rowOff>
    </xdr:from>
    <xdr:to>
      <xdr:col>38</xdr:col>
      <xdr:colOff>434340</xdr:colOff>
      <xdr:row>1</xdr:row>
      <xdr:rowOff>144780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D3E30459-44CD-4C8E-A7F8-3C29D5285F3C}"/>
            </a:ext>
          </a:extLst>
        </xdr:cNvPr>
        <xdr:cNvSpPr/>
      </xdr:nvSpPr>
      <xdr:spPr>
        <a:xfrm rot="5400000">
          <a:off x="33150810" y="156210"/>
          <a:ext cx="167640" cy="1447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228600</xdr:colOff>
      <xdr:row>0</xdr:row>
      <xdr:rowOff>121920</xdr:rowOff>
    </xdr:from>
    <xdr:to>
      <xdr:col>40</xdr:col>
      <xdr:colOff>373380</xdr:colOff>
      <xdr:row>1</xdr:row>
      <xdr:rowOff>121920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271164FF-8FF0-4AE2-8054-1B0D06E5E7E2}"/>
            </a:ext>
          </a:extLst>
        </xdr:cNvPr>
        <xdr:cNvSpPr/>
      </xdr:nvSpPr>
      <xdr:spPr>
        <a:xfrm rot="5400000">
          <a:off x="33905190" y="133350"/>
          <a:ext cx="167640" cy="1447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464820</xdr:colOff>
      <xdr:row>0</xdr:row>
      <xdr:rowOff>129540</xdr:rowOff>
    </xdr:from>
    <xdr:to>
      <xdr:col>42</xdr:col>
      <xdr:colOff>609600</xdr:colOff>
      <xdr:row>1</xdr:row>
      <xdr:rowOff>129540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7A8C9543-7AED-4C45-A02B-F690748AD06F}"/>
            </a:ext>
          </a:extLst>
        </xdr:cNvPr>
        <xdr:cNvSpPr/>
      </xdr:nvSpPr>
      <xdr:spPr>
        <a:xfrm rot="5400000">
          <a:off x="34956750" y="140970"/>
          <a:ext cx="167640" cy="1447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236220</xdr:colOff>
      <xdr:row>0</xdr:row>
      <xdr:rowOff>129540</xdr:rowOff>
    </xdr:from>
    <xdr:to>
      <xdr:col>43</xdr:col>
      <xdr:colOff>381000</xdr:colOff>
      <xdr:row>1</xdr:row>
      <xdr:rowOff>129540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D8558B76-736A-468E-9A2D-178F9C084E5C}"/>
            </a:ext>
          </a:extLst>
        </xdr:cNvPr>
        <xdr:cNvSpPr/>
      </xdr:nvSpPr>
      <xdr:spPr>
        <a:xfrm rot="5400000">
          <a:off x="35848290" y="140970"/>
          <a:ext cx="167640" cy="1447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243840</xdr:colOff>
      <xdr:row>0</xdr:row>
      <xdr:rowOff>137160</xdr:rowOff>
    </xdr:from>
    <xdr:to>
      <xdr:col>24</xdr:col>
      <xdr:colOff>388620</xdr:colOff>
      <xdr:row>1</xdr:row>
      <xdr:rowOff>137160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FB2DCBBF-5468-417C-AF5E-98E7D2B2DBE5}"/>
            </a:ext>
          </a:extLst>
        </xdr:cNvPr>
        <xdr:cNvSpPr/>
      </xdr:nvSpPr>
      <xdr:spPr>
        <a:xfrm rot="5400000">
          <a:off x="24509730" y="148590"/>
          <a:ext cx="167640" cy="1447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14654</xdr:colOff>
      <xdr:row>0</xdr:row>
      <xdr:rowOff>0</xdr:rowOff>
    </xdr:from>
    <xdr:to>
      <xdr:col>13</xdr:col>
      <xdr:colOff>316524</xdr:colOff>
      <xdr:row>24</xdr:row>
      <xdr:rowOff>169983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EC6BFC-CA0B-E139-F532-A7B2065C6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254" y="0"/>
          <a:ext cx="7617070" cy="4530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17585</xdr:colOff>
      <xdr:row>27</xdr:row>
      <xdr:rowOff>5862</xdr:rowOff>
    </xdr:from>
    <xdr:to>
      <xdr:col>14</xdr:col>
      <xdr:colOff>422031</xdr:colOff>
      <xdr:row>50</xdr:row>
      <xdr:rowOff>89682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7BB094-1D43-6CFF-E354-E80A03A61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185" y="4911970"/>
          <a:ext cx="8329246" cy="4263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\G&#272;%20T&#224;i%20ch&#237;nh\B&#225;o%20c&#225;o%20Consolidate\H&#7907;p%20nh&#7845;t\Nh&#243;m%20T&#225;i%20Ch&#7871;\FS_DTRG_T0226%20(TNHH).xlsx" TargetMode="External"/><Relationship Id="rId1" Type="http://schemas.openxmlformats.org/officeDocument/2006/relationships/externalLinkPath" Target="file:///C:\Data\G&#272;%20T&#224;i%20ch&#237;nh\B&#225;o%20c&#225;o%20Consolidate\H&#7907;p%20nh&#7845;t\Nh&#243;m%20T&#225;i%20Ch&#7871;\FS_DTRG_T0226%20(TNHH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&gt;&gt;Consol FS-DTRG"/>
      <sheetName val="Consol PL-DTRG-T02.26"/>
      <sheetName val="Consol BS-DTRG-T02.26"/>
      <sheetName val="Consol CF-DTRG-T02.26"/>
      <sheetName val="Adj."/>
      <sheetName val="&gt;&gt;Working"/>
      <sheetName val="URP"/>
      <sheetName val="PL-T02.26"/>
      <sheetName val="BS-02.26"/>
      <sheetName val="CF-02.26"/>
      <sheetName val="PL-DTR"/>
      <sheetName val="PL-DongLam"/>
      <sheetName val="PL-KhanhNga"/>
      <sheetName val="PL-DaiLoc"/>
      <sheetName val="PL-TanDaiPhat"/>
      <sheetName val="PL-DTRVL"/>
      <sheetName val="BS-DTR"/>
      <sheetName val="BS-DongLam"/>
      <sheetName val="BS-KhanhNga"/>
      <sheetName val="BS-DaiLoc"/>
      <sheetName val="BS-TanDaiPhat"/>
      <sheetName val="BS-DTRVL"/>
      <sheetName val="CF-DTR"/>
      <sheetName val="CF-DongLam"/>
      <sheetName val="CF-KhanhNga"/>
      <sheetName val="CF-DaiLoc"/>
      <sheetName val="CF-TanDaiPhat"/>
      <sheetName val="CF-DTRVL"/>
      <sheetName val="GDNB-DTR"/>
      <sheetName val="GDNB-DongLam"/>
      <sheetName val="GDNB-KhanhNga"/>
      <sheetName val="GDNB-DaiLoc"/>
      <sheetName val="GDNB-TanDaiPhat"/>
      <sheetName val="GDNB-DTRVL"/>
      <sheetName val="|"/>
      <sheetName val="KE30-DTR"/>
      <sheetName val="KE30-DongLam"/>
      <sheetName val="KE30-KhanhNga"/>
      <sheetName val="KE30-DaiLoc"/>
      <sheetName val="TK511-DTR"/>
      <sheetName val="TK511-DongLam"/>
      <sheetName val="TK511-KhanhNga"/>
      <sheetName val="TK511-DaiLoc"/>
      <sheetName val="TK521-DTR"/>
      <sheetName val="TK521-DongLam"/>
      <sheetName val="TK521-KhanhNga"/>
      <sheetName val="TK521-DaiLoc"/>
      <sheetName val="Check-632"/>
      <sheetName val="TK632-DTR"/>
      <sheetName val="TK632-DongLam"/>
      <sheetName val="TK632-KhanhNga"/>
      <sheetName val="TK632-DaiLoc"/>
      <sheetName val="MD-Customer"/>
      <sheetName val="Mapping SKU"/>
      <sheetName val="Sheet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2">
          <cell r="BV2">
            <v>0.11073334007638114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175DB9-B587-413E-A5DD-0AAB079141E5}" name="CAPEX_2025" displayName="CAPEX_2025" ref="A7:AR45" headerRowDxfId="276" dataDxfId="274" totalsRowDxfId="273" headerRowBorderDxfId="275">
  <tableColumns count="44">
    <tableColumn id="1" xr3:uid="{C2B98CAF-6A15-4C1F-B820-CBCB32F378DA}" name="STT" totalsRowLabel="Total" dataDxfId="272" totalsRowDxfId="271" dataCellStyle="Normal 2 2"/>
    <tableColumn id="2" xr3:uid="{DA6DBFEF-9C45-4797-A8DC-6873573FA1DB}" name="Phòng ban yêu cầu" dataDxfId="270" totalsRowDxfId="269" dataCellStyle="Normal 2 2"/>
    <tableColumn id="3" xr3:uid="{4F091650-9AB5-40F3-B6E0-F2AA6D0D3A1A}" name="Bộ phận thực hiện" dataDxfId="268" totalsRowDxfId="267" dataCellStyle="Normal 2 2"/>
    <tableColumn id="30" xr3:uid="{2463624A-D618-4A65-8C02-9B3DB67F7E7D}" name="Loại tài sản" dataDxfId="266" totalsRowDxfId="265" dataCellStyle="Normal 2 2"/>
    <tableColumn id="31" xr3:uid="{B3524241-ED4D-42A2-8815-3D0954F607A3}" name="Mục đích" dataDxfId="264" totalsRowDxfId="263" dataCellStyle="Normal 2 2"/>
    <tableColumn id="5" xr3:uid="{1D432C8A-1968-4361-A0E7-3826BAEFCA45}" name="Dự án cấp 1" dataDxfId="262" totalsRowDxfId="261" dataCellStyle="Normal 2 2"/>
    <tableColumn id="26" xr3:uid="{CDB82DF2-690E-426A-9C2A-A73452F60D1D}" name="Dự án cấp 2" dataDxfId="260" totalsRowDxfId="259" dataCellStyle="Normal 2 2"/>
    <tableColumn id="8" xr3:uid="{3E6927E2-80EC-4D81-9B85-9BF04EC41167}" name="Phân loại_x000a_(Nội địa/_x000a_Nhập khẩu)" dataDxfId="258" totalsRowDxfId="257" dataCellStyle="Normal 2 2"/>
    <tableColumn id="15" xr3:uid="{0A2EC053-BCD3-4FB8-B20B-A22D33695FDD}" name="Nhà cung cấp" dataDxfId="256" totalsRowDxfId="255" dataCellStyle="Normal 2 2"/>
    <tableColumn id="10" xr3:uid="{A6A1C663-4FD4-4C8B-8BF7-48DB85DA4272}" name="Đơn giá ( chưa bao gồm VAT)" dataDxfId="254" totalsRowDxfId="253" dataCellStyle="Normal 2 2"/>
    <tableColumn id="11" xr3:uid="{6F515326-BA58-4913-8C6A-6B6E2947DE18}" name="Số lượng" dataDxfId="252" totalsRowDxfId="251" dataCellStyle="Normal 2 2"/>
    <tableColumn id="12" xr3:uid="{55776A62-C673-4375-9149-4B0BEA18FA1A}" name="Tổng giá trị_x000a_(VND)" dataDxfId="250" totalsRowDxfId="249" dataCellStyle="Normal 2 2"/>
    <tableColumn id="13" xr3:uid="{687509CE-8E96-43A2-8453-94B3DC541E23}" name="Tổng giá trị_x000a_(USD)" dataDxfId="248" totalsRowDxfId="247" dataCellStyle="Normal 2 2"/>
    <tableColumn id="19" xr3:uid="{A46AC2BA-128C-4F04-BF13-82DEEEF279A1}" name="Thời điểm đưa vào sử dụng" dataDxfId="246" totalsRowDxfId="245" dataCellStyle="Normal 2 2"/>
    <tableColumn id="20" xr3:uid="{AB9E6C3D-27E6-4175-9C96-92B696E3B290}" name="Thời gian khấu hao_x000a_(tháng)" dataDxfId="244" totalsRowDxfId="243" dataCellStyle="Normal 2 2"/>
    <tableColumn id="21" xr3:uid="{E033AD86-E4F0-4DD1-B67C-EE6253067887}" name="Phân loại tài sản trong BCĐKT" dataDxfId="242" totalsRowDxfId="241" dataCellStyle="Normal 2"/>
    <tableColumn id="22" xr3:uid="{05AA57EE-E4A4-4E9C-97A7-5D9FAF4C4AA3}" name="Tài khoản COA chi phí khấu hao" dataDxfId="240" totalsRowDxfId="239" dataCellStyle="Normal 2"/>
    <tableColumn id="23" xr3:uid="{7685893E-7720-4231-839F-9996CEF9137E}" name="Mã Cost Center" dataDxfId="238" totalsRowDxfId="237" dataCellStyle="Normal 2"/>
    <tableColumn id="24" xr3:uid="{1E3ABE1D-A2D6-41EF-A925-2876CE3CC27D}" name="Tên Cost Center" dataDxfId="236" totalsRowDxfId="235" dataCellStyle="Normal 2"/>
    <tableColumn id="14" xr3:uid="{86AFEBFC-F4B1-452D-9FF1-F114C7C9C870}" name="Hiệu máy" dataDxfId="234" totalsRowDxfId="233" dataCellStyle="Normal 14"/>
    <tableColumn id="16" xr3:uid="{D03AA695-F006-4145-ACA7-63DCC8C2B94E}" name="Lý do đầu tư" dataDxfId="232" totalsRowDxfId="231" dataCellStyle="Normal 2 2"/>
    <tableColumn id="17" xr3:uid="{205AE376-CE8B-4213-87C3-EB8BE66960AE}" name="Khả năng đầu tư (%)" dataDxfId="230" totalsRowDxfId="229" dataCellStyle="Normal 2 2"/>
    <tableColumn id="28" xr3:uid="{4131A325-D7B9-4598-9A91-8C7532B45EFC}" name="Thời điểm ký hợp đồng" dataDxfId="228" totalsRowDxfId="227" dataCellStyle="Normal 2 2"/>
    <tableColumn id="40" xr3:uid="{41188590-ABF8-4142-91E6-13282C6FA836}" name="Tên tài sản" dataDxfId="226" totalsRowDxfId="225" dataCellStyle="Normal 14"/>
    <tableColumn id="44" xr3:uid="{44B04021-94D7-4BD4-AD5A-EA2DA815EA37}" name="Nhóm tài khoản" dataDxfId="224" totalsRowDxfId="223" dataCellStyle="Normal 2 2"/>
    <tableColumn id="39" xr3:uid="{F8143A8F-1F05-47EF-8C87-921CB2561767}" name="Mã tài khoản (Mã Chi phí_L4)" dataDxfId="222" totalsRowDxfId="221" dataCellStyle="Normal 2 2"/>
    <tableColumn id="38" xr3:uid="{B2D049F9-4687-4210-947F-744B19B5F787}" name="Tên tài khoản (Cost elements 2)" dataDxfId="220" totalsRowDxfId="219" dataCellStyle="Normal 2 2"/>
    <tableColumn id="37" xr3:uid="{BC17B010-100B-4ECF-926C-B16A30F14130}" name="Chi Phí_L5 (Cost Group 2)" dataDxfId="218" totalsRowDxfId="217" dataCellStyle="Normal 2 2"/>
    <tableColumn id="43" xr3:uid="{47D4BE8E-FA78-4B6B-B053-7466974A7FF7}" name="Giá trị nguyên giá" dataDxfId="216" totalsRowDxfId="215" dataCellStyle="Comma"/>
    <tableColumn id="42" xr3:uid="{C6A6201C-CF1E-4F1E-8680-8DCF2328D616}" name="Giá trị đã khấu hao" dataDxfId="214" dataCellStyle="Comma">
      <calculatedColumnFormula>AC8-AE8</calculatedColumnFormula>
    </tableColumn>
    <tableColumn id="41" xr3:uid="{B9A0162F-AD72-4378-BACF-7574EA8A1F6C}" name="Giá trị còn lại" dataDxfId="213" totalsRowDxfId="212" dataCellStyle="Comma"/>
    <tableColumn id="4" xr3:uid="{809866A5-8BAC-4E3C-A7A0-F8AA311C284B}" name="T1" dataDxfId="211" totalsRowDxfId="210" dataCellStyle="Normal 2 2"/>
    <tableColumn id="6" xr3:uid="{D53EF236-E86D-41AF-A1F2-B3D8209E8BD0}" name="T2" dataDxfId="209" totalsRowDxfId="208" dataCellStyle="Normal 2 2"/>
    <tableColumn id="7" xr3:uid="{75DBC27E-43F8-43DE-9450-3F2990AE7F18}" name="T3" dataDxfId="207" totalsRowDxfId="206" dataCellStyle="Normal 2 2"/>
    <tableColumn id="9" xr3:uid="{87BBF506-C3D4-43BB-AD02-F7363C0224FE}" name="T4" dataDxfId="205" totalsRowDxfId="204" dataCellStyle="Normal 2 2"/>
    <tableColumn id="18" xr3:uid="{8B9FF5CA-D446-48ED-A668-F23DC718330D}" name="T5" dataDxfId="203" totalsRowDxfId="202" dataCellStyle="Normal 2 2"/>
    <tableColumn id="25" xr3:uid="{7C4DFCDC-FDFF-45DC-9E9E-57744743FA29}" name="T6" dataDxfId="201" totalsRowDxfId="200" dataCellStyle="Normal 2 2"/>
    <tableColumn id="27" xr3:uid="{B65453D7-6F2C-4C66-AD39-DC748E559DA5}" name="T7" dataDxfId="199" totalsRowDxfId="198" dataCellStyle="Normal 2 2"/>
    <tableColumn id="29" xr3:uid="{C4F543EB-3BC2-45CD-A46F-CEB6E026247A}" name="T8" dataDxfId="197" totalsRowDxfId="196" dataCellStyle="Normal 2 2"/>
    <tableColumn id="32" xr3:uid="{D65F7D19-12A0-49D2-AA6A-E494EDFE40A6}" name="T9" dataDxfId="195" totalsRowDxfId="194" dataCellStyle="Normal 2 2"/>
    <tableColumn id="33" xr3:uid="{F2BDE0C7-9F4B-46EB-811F-43FDA09A55AD}" name="T10" dataDxfId="193" totalsRowDxfId="192" dataCellStyle="Normal 2 2"/>
    <tableColumn id="34" xr3:uid="{E9497086-975D-40F9-A64C-990FA271A9D9}" name="T11" dataDxfId="191" totalsRowDxfId="190" dataCellStyle="Normal 2 2"/>
    <tableColumn id="35" xr3:uid="{F2346EC7-A7ED-4EBC-8B50-481362C2F573}" name="T12" dataDxfId="189" totalsRowDxfId="188" dataCellStyle="Normal 2 2"/>
    <tableColumn id="36" xr3:uid="{78E0C0EC-2A7A-4D22-8F84-39906A7DAEF6}" name="Mục tiêu 2026" dataDxfId="187" totalsRowDxfId="186" dataCellStyle="Comma">
      <calculatedColumnFormula>SUM(AF8:AQ8)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52890F0-C9F0-49E5-B048-A7EA8AAEB1C4}" name="CAPEX_202510" displayName="CAPEX_202510" ref="A7:AR191" headerRowDxfId="185" dataDxfId="183" totalsRowDxfId="182" headerRowBorderDxfId="184">
  <tableColumns count="44">
    <tableColumn id="1" xr3:uid="{6CAD6A56-9F66-4E83-AA52-F135C181BE23}" name="STT" totalsRowLabel="Total" dataDxfId="181" totalsRowDxfId="180" dataCellStyle="Normal 2 2"/>
    <tableColumn id="2" xr3:uid="{E5905029-4026-46C4-A295-BC93AC694242}" name="Phòng ban yêu cầu" dataDxfId="179" totalsRowDxfId="178" dataCellStyle="Normal 2 2"/>
    <tableColumn id="3" xr3:uid="{01D8670A-C598-45C5-9C68-329123B744A1}" name="Bộ phận thực hiện" dataDxfId="177" totalsRowDxfId="176" dataCellStyle="Normal 2 2"/>
    <tableColumn id="30" xr3:uid="{F0C970E7-8A07-4241-A723-BAC30DE5C949}" name="Loại tài sản" dataDxfId="175" totalsRowDxfId="174" dataCellStyle="Normal 2 2"/>
    <tableColumn id="31" xr3:uid="{707C7FB8-F4C1-464B-A207-73906BDE3D7D}" name="Mục đích" dataDxfId="173" totalsRowDxfId="172" dataCellStyle="Normal 2 2"/>
    <tableColumn id="5" xr3:uid="{FD67864D-1264-43F0-9A92-ECC9CE20AEEE}" name="Dự án cấp 1" dataDxfId="171" totalsRowDxfId="170" dataCellStyle="Normal 2 2"/>
    <tableColumn id="26" xr3:uid="{11E1C62E-0224-4885-A6A3-134D3DE506E3}" name="Dự án cấp 2" dataDxfId="169" totalsRowDxfId="168" dataCellStyle="Normal 2 2"/>
    <tableColumn id="8" xr3:uid="{BD4DA9DD-6E58-4260-9EBA-71A086CC3B9D}" name="Phân loại_x000a_(Nội địa/_x000a_Nhập khẩu)" dataDxfId="167" totalsRowDxfId="166" dataCellStyle="Normal 2 2"/>
    <tableColumn id="15" xr3:uid="{637BFBBA-C0D6-4F32-9DB9-384E4F37AB30}" name="Nhà cung cấp" dataDxfId="165" totalsRowDxfId="164" dataCellStyle="Normal 2 2"/>
    <tableColumn id="10" xr3:uid="{3684B75C-F77E-4C0F-8B3B-506B8E262C4E}" name="Đơn giá ( chưa bao gồm VAT)" dataDxfId="163" totalsRowDxfId="162" dataCellStyle="Normal 2 2"/>
    <tableColumn id="11" xr3:uid="{87D0D0C9-668D-46ED-99E4-FD3AE5C098E7}" name="Số lượng" dataDxfId="161" totalsRowDxfId="160" dataCellStyle="Normal 2 2"/>
    <tableColumn id="12" xr3:uid="{40323ACE-C872-4841-B163-0BE872B3D0C3}" name="Tổng giá trị_x000a_(VND)" dataDxfId="159" totalsRowDxfId="158" dataCellStyle="Normal 2 2"/>
    <tableColumn id="13" xr3:uid="{426FB63D-FC47-4AF8-BC9F-F85CEAF50FD6}" name="Tổng giá trị_x000a_(USD)" dataDxfId="157" totalsRowDxfId="156" dataCellStyle="Normal 2 2"/>
    <tableColumn id="19" xr3:uid="{DBE536DE-E65E-4827-8088-6DFAFF017956}" name="Thời điểm đưa vào sử dụng" dataDxfId="155" dataCellStyle="Normal 2 2"/>
    <tableColumn id="20" xr3:uid="{4D13BEEE-0A48-4D19-80E7-BFAB29253289}" name="Thời gian phân bổ_x000a_(tháng)" dataDxfId="154" totalsRowDxfId="153" dataCellStyle="Normal 2 2"/>
    <tableColumn id="21" xr3:uid="{CBFF213C-D57F-4E66-A59D-A79551F4FF44}" name="Phân loại tài sản trong BCĐKT" dataDxfId="152" totalsRowDxfId="151" dataCellStyle="Normal 2"/>
    <tableColumn id="22" xr3:uid="{E4E57D3E-960C-4DFC-8910-4B0FD90CFA99}" name="Tài khoản COA chi phí khấu hao" dataDxfId="150" totalsRowDxfId="149" dataCellStyle="Normal 2"/>
    <tableColumn id="23" xr3:uid="{8AE0A4D6-EFAC-4B4B-AE33-BB32EDB215AD}" name="Mã Cost Center" dataDxfId="148" totalsRowDxfId="147" dataCellStyle="Normal 2"/>
    <tableColumn id="24" xr3:uid="{370B92E8-B866-4CFB-BE4B-6AB9E75599C4}" name="Tên Cost Center" dataDxfId="146" totalsRowDxfId="145" dataCellStyle="Normal 2"/>
    <tableColumn id="14" xr3:uid="{055A79EB-C5D9-43FE-9486-3B15FFC8374C}" name="Hiệu máy" dataDxfId="144" totalsRowDxfId="143" dataCellStyle="Normal 14"/>
    <tableColumn id="16" xr3:uid="{9AEC1CD0-8175-49FD-A2B4-2EEA497491E8}" name="Lý do đầu tư" dataDxfId="142" totalsRowDxfId="141" dataCellStyle="Normal 2 2"/>
    <tableColumn id="17" xr3:uid="{ADE96B43-6150-42E4-A150-4D071EE9E19D}" name="Khả năng đầu tư (%)" dataDxfId="140" totalsRowDxfId="139" dataCellStyle="Normal 2 2"/>
    <tableColumn id="28" xr3:uid="{87E5DBA7-5F31-47AA-AFE6-CA4331E5060C}" name="Thời điểm ký hợp đồng" dataDxfId="138" totalsRowDxfId="137" dataCellStyle="Normal 2 2"/>
    <tableColumn id="40" xr3:uid="{183FDB2E-36FC-4EDA-8BAD-AA193F7827E6}" name="Tên tài sản" dataDxfId="136" totalsRowDxfId="135" dataCellStyle="Normal 14"/>
    <tableColumn id="44" xr3:uid="{CBDD5AF3-C398-474C-9C50-7B7316CBCD3C}" name="Nhóm tài khoản" dataDxfId="134" totalsRowDxfId="133" dataCellStyle="Normal 2 2"/>
    <tableColumn id="39" xr3:uid="{0A61F22D-CD97-4D29-9FFB-C05AF9C3DEF6}" name="Mã tài khoản (Mã Chi phí_L4)" dataDxfId="132" totalsRowDxfId="131" dataCellStyle="Normal 2 2"/>
    <tableColumn id="38" xr3:uid="{1C00CC47-5D98-4A56-BCEC-ED6FF73FEC2A}" name="Tên tài khoản (Cost elements 2)" dataDxfId="130" totalsRowDxfId="129" dataCellStyle="Normal 2 2"/>
    <tableColumn id="37" xr3:uid="{8A0B0C00-B757-45F3-8043-A898EAB275B8}" name="Chi Phí_L5 (Cost Group 2)" dataDxfId="128" totalsRowDxfId="127" dataCellStyle="Normal 2 2"/>
    <tableColumn id="43" xr3:uid="{34C16F15-FD73-476B-8378-2E7E3F1FA209}" name="Giá trị nguyên giá" dataDxfId="126" totalsRowDxfId="125" dataCellStyle="Comma"/>
    <tableColumn id="42" xr3:uid="{96BB0DCD-6F71-415F-BFD5-853AD726CB64}" name="Giá trị đã khấu hao" dataDxfId="124" dataCellStyle="Comma">
      <calculatedColumnFormula>AC8-AE8</calculatedColumnFormula>
    </tableColumn>
    <tableColumn id="41" xr3:uid="{19F03139-1E33-4B8A-B532-27DD6DBB9B79}" name="Giá trị còn lại" dataDxfId="123" totalsRowDxfId="122" dataCellStyle="Comma"/>
    <tableColumn id="4" xr3:uid="{12FABDDD-35A9-4447-8110-8D8480FF7764}" name="T1" dataDxfId="121" totalsRowDxfId="120" dataCellStyle="Normal 2 2"/>
    <tableColumn id="6" xr3:uid="{14DCE2B1-2310-4F07-9CF8-F58C69C7D7C0}" name="T2" dataDxfId="119" totalsRowDxfId="118" dataCellStyle="Normal 2 2"/>
    <tableColumn id="7" xr3:uid="{38A05474-737D-47CD-885D-175302D4CEE2}" name="T3" dataDxfId="117" totalsRowDxfId="116" dataCellStyle="Normal 2 2"/>
    <tableColumn id="9" xr3:uid="{866AE390-C0BB-40A7-833D-7136F48F5CB9}" name="T4" dataDxfId="115" totalsRowDxfId="114" dataCellStyle="Normal 2 2"/>
    <tableColumn id="18" xr3:uid="{8E87CE91-EB23-419E-BA5B-CA195B23C6CD}" name="T5" dataDxfId="113" totalsRowDxfId="112" dataCellStyle="Normal 2 2"/>
    <tableColumn id="25" xr3:uid="{9BF51401-2080-44E1-9C41-E426834BA4CD}" name="T6" dataDxfId="111" totalsRowDxfId="110" dataCellStyle="Normal 2 2"/>
    <tableColumn id="27" xr3:uid="{63F46636-ED52-477B-827B-2A958DE4A0A3}" name="T7" dataDxfId="109" totalsRowDxfId="108" dataCellStyle="Normal 2 2"/>
    <tableColumn id="29" xr3:uid="{C8FF7DD9-26A0-424E-A02A-00A45E50104A}" name="T8" dataDxfId="107" totalsRowDxfId="106" dataCellStyle="Normal 2 2"/>
    <tableColumn id="32" xr3:uid="{8AF59D42-A52C-45DA-B48D-93A94823E638}" name="T9" dataDxfId="105" totalsRowDxfId="104" dataCellStyle="Normal 2 2"/>
    <tableColumn id="33" xr3:uid="{5EBD70C3-46DD-4E6E-B2BD-D0F01488E611}" name="T10" dataDxfId="103" totalsRowDxfId="102" dataCellStyle="Normal 2 2"/>
    <tableColumn id="34" xr3:uid="{AB44153A-DBB8-4593-A3C1-ED8F19FB403B}" name="T11" dataDxfId="101" totalsRowDxfId="100" dataCellStyle="Normal 2 2"/>
    <tableColumn id="35" xr3:uid="{5BEE2539-205B-453B-9A03-557CE7F8AD76}" name="T12" dataDxfId="99" totalsRowDxfId="98" dataCellStyle="Normal 2 2"/>
    <tableColumn id="36" xr3:uid="{210BE5B8-AE50-4C4A-A71D-12979BDF2AC2}" name="Mục tiêu 2026" dataDxfId="97" totalsRowDxfId="96" dataCellStyle="Comma">
      <calculatedColumnFormula>SUM(AF8:AQ8)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C351FA-8A0A-4C73-8F33-E96C90D0BFE2}" name="MD_Type_Asset" displayName="MD_Type_Asset" ref="A1:B12" totalsRowShown="0" headerRowDxfId="95">
  <autoFilter ref="A1:B12" xr:uid="{6BFCA965-7D28-4CD7-B151-6C19DB53F538}"/>
  <tableColumns count="2">
    <tableColumn id="1" xr3:uid="{C0B442A4-14A1-4298-A8F2-59B7888EF074}" name="Asset Type"/>
    <tableColumn id="2" xr3:uid="{1C6DE38A-5928-4115-94C3-FF6C7D722B61}" name="Loại tài sản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10A104-F5E5-4C52-B3B6-D6FF866AF164}" name="MD_Purpose" displayName="MD_Purpose" ref="D1:E4" totalsRowShown="0" headerRowDxfId="94">
  <autoFilter ref="D1:E4" xr:uid="{8B688287-2814-478B-82CD-F6599662F23D}"/>
  <tableColumns count="2">
    <tableColumn id="1" xr3:uid="{30B69D41-7F2E-4A16-8794-2D6897E02FAF}" name="Purpose"/>
    <tableColumn id="2" xr3:uid="{931F9250-8C06-413B-8820-2AFC6E277EF0}" name="Mục đích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33860D-B212-4DA1-92C3-DA5B309F7EDB}" name="MD_Cost_Center" displayName="MD_Cost_Center" ref="G1:H36" totalsRowShown="0" headerRowDxfId="93">
  <autoFilter ref="G1:H36" xr:uid="{F813F2E5-981A-4286-969A-BBBA3BCB5EC6}"/>
  <tableColumns count="2">
    <tableColumn id="1" xr3:uid="{816843EC-9B39-4F08-86B9-1412AD461C38}" name="Mã Cost Center"/>
    <tableColumn id="2" xr3:uid="{75EDBF9C-B641-456A-BED5-C80B3C0253EC}" name="Tên Cost Center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44B468-625C-47C6-9323-D6370CFEE8DA}" name="MD_Export_Domestic" displayName="MD_Export_Domestic" ref="L1:L3" totalsRowShown="0" headerRowDxfId="92">
  <autoFilter ref="L1:L3" xr:uid="{0B87DF32-2CEE-49CB-AE32-4C0F555798C7}"/>
  <tableColumns count="1">
    <tableColumn id="1" xr3:uid="{1D25CFC3-7162-4D2E-BD15-84DC582861DA}" name="XK/NĐ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36CD531-F976-421F-B1CB-1083684729DA}" name="MD_Possible_CAPEX" displayName="MD_Possible_CAPEX" ref="N1:N11" totalsRowShown="0" headerRowDxfId="91">
  <autoFilter ref="N1:N11" xr:uid="{74D8FC43-4E78-4C8B-9205-6EBFA419A982}"/>
  <tableColumns count="1">
    <tableColumn id="1" xr3:uid="{98E0E84A-088B-42F9-BFCA-E0DBC13DD25A}" name="Khả năng đầu tư" dataDxfId="90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ECA105A-00AF-42A2-8ACC-76E7E4410DDF}" name="MD_Department" displayName="MD_Department" ref="J1:J24" totalsRowShown="0" headerRowDxfId="89">
  <autoFilter ref="J1:J24" xr:uid="{D6C0E4AE-8450-400D-AA1E-F9C432F0CD3A}"/>
  <sortState xmlns:xlrd2="http://schemas.microsoft.com/office/spreadsheetml/2017/richdata2" ref="J2:J20">
    <sortCondition ref="J1:J20"/>
  </sortState>
  <tableColumns count="1">
    <tableColumn id="1" xr3:uid="{9A0E8A61-D797-4E56-8E0D-78C72BD10269}" name="Phòng ban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815C2C-7079-43CC-BE85-4B8E325AF1B9}" name="MD_Account_Asset_Type" displayName="MD_Account_Asset_Type" ref="P1:R33" totalsRowShown="0" headerRowDxfId="88">
  <autoFilter ref="P1:R33" xr:uid="{72689326-AAF3-4B54-8476-C4EE178DC289}"/>
  <tableColumns count="3">
    <tableColumn id="1" xr3:uid="{4457598B-BD49-47D5-88E0-E78BB81E359F}" name="TSCĐHH/TSCĐVH"/>
    <tableColumn id="2" xr3:uid="{CEA25594-18C1-411F-B430-C7613ACAEB87}" name="Nhóm tài sản-Tài khoản"/>
    <tableColumn id="3" xr3:uid="{BD3C2CC7-C612-4BFD-857F-8B20CD787510}" name="Nhóm tài sả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EEA3-AB7E-4ACA-9102-719EA37315FE}">
  <sheetPr>
    <pageSetUpPr fitToPage="1"/>
  </sheetPr>
  <dimension ref="A1:CV22"/>
  <sheetViews>
    <sheetView workbookViewId="0"/>
  </sheetViews>
  <sheetFormatPr defaultColWidth="2" defaultRowHeight="14.15" customHeight="1"/>
  <cols>
    <col min="1" max="1" width="2" style="595"/>
    <col min="2" max="2" width="4.6328125" style="609" customWidth="1"/>
    <col min="3" max="3" width="71.36328125" style="595" bestFit="1" customWidth="1"/>
    <col min="4" max="4" width="19.36328125" style="595" bestFit="1" customWidth="1"/>
    <col min="5" max="5" width="14.453125" style="595" customWidth="1"/>
    <col min="6" max="6" width="8.54296875" style="596" customWidth="1"/>
    <col min="7" max="7" width="12" style="595" bestFit="1" customWidth="1"/>
    <col min="8" max="11" width="3.6328125" style="595" hidden="1" customWidth="1"/>
    <col min="12" max="16" width="3.08984375" style="595" hidden="1" customWidth="1"/>
    <col min="17" max="38" width="4.08984375" style="595" hidden="1" customWidth="1"/>
    <col min="39" max="39" width="4.36328125" style="595" hidden="1" customWidth="1"/>
    <col min="40" max="43" width="3.6328125" style="595" hidden="1" customWidth="1"/>
    <col min="44" max="45" width="3.08984375" style="595" hidden="1" customWidth="1"/>
    <col min="46" max="58" width="3.6328125" style="595" hidden="1" customWidth="1"/>
    <col min="59" max="59" width="4.08984375" style="595" hidden="1" customWidth="1"/>
    <col min="60" max="60" width="3.6328125" style="595" hidden="1" customWidth="1"/>
    <col min="61" max="61" width="4.36328125" style="595" hidden="1" customWidth="1"/>
    <col min="62" max="62" width="4.6328125" style="595" hidden="1" customWidth="1"/>
    <col min="63" max="64" width="4.36328125" style="595" hidden="1" customWidth="1"/>
    <col min="65" max="65" width="3.6328125" style="595" hidden="1" customWidth="1"/>
    <col min="66" max="67" width="4" style="595" hidden="1" customWidth="1"/>
    <col min="68" max="68" width="4.36328125" style="595" hidden="1" customWidth="1"/>
    <col min="69" max="69" width="3.6328125" style="595" hidden="1" customWidth="1"/>
    <col min="70" max="74" width="3.08984375" style="595" hidden="1" customWidth="1"/>
    <col min="75" max="77" width="3.6328125" style="595" hidden="1" customWidth="1"/>
    <col min="78" max="78" width="4.6328125" style="595" hidden="1" customWidth="1"/>
    <col min="79" max="79" width="4.36328125" style="595" hidden="1" customWidth="1"/>
    <col min="80" max="81" width="3.6328125" style="595" hidden="1" customWidth="1"/>
    <col min="82" max="82" width="4.36328125" style="595" hidden="1" customWidth="1"/>
    <col min="83" max="83" width="4.08984375" style="595" hidden="1" customWidth="1"/>
    <col min="84" max="84" width="5" style="595" hidden="1" customWidth="1"/>
    <col min="85" max="98" width="4.36328125" style="595" hidden="1" customWidth="1"/>
    <col min="99" max="99" width="4" style="595" hidden="1" customWidth="1"/>
    <col min="100" max="100" width="2" style="595"/>
    <col min="101" max="101" width="10.08984375" customWidth="1"/>
  </cols>
  <sheetData>
    <row r="1" spans="2:99" ht="18" customHeight="1">
      <c r="B1" s="594" t="s">
        <v>1778</v>
      </c>
    </row>
    <row r="2" spans="2:99" ht="23">
      <c r="B2" s="597" t="e">
        <f>IF(B3="EN","Schedule Annual Plan 2025","Lịch lập NGÂN SÁCH năm 2026")</f>
        <v>#REF!</v>
      </c>
      <c r="D2" s="598" t="e">
        <f>IF(B3="EN","Start:","Bắt đầu:")</f>
        <v>#REF!</v>
      </c>
      <c r="E2" s="599">
        <v>45915</v>
      </c>
      <c r="F2" s="600"/>
      <c r="G2" s="599"/>
    </row>
    <row r="3" spans="2:99" ht="15.5">
      <c r="B3" s="601" t="e">
        <f>#REF!</f>
        <v>#REF!</v>
      </c>
      <c r="C3" s="601"/>
      <c r="D3" s="598" t="e">
        <f>IF(B3="EN","Finish:","Kết thúc:")</f>
        <v>#REF!</v>
      </c>
      <c r="E3" s="602">
        <f>G22</f>
        <v>45990</v>
      </c>
      <c r="F3" s="603"/>
      <c r="G3" s="604">
        <f>E3-E2</f>
        <v>75</v>
      </c>
    </row>
    <row r="4" spans="2:99" ht="18" customHeight="1">
      <c r="B4" s="605"/>
      <c r="C4" s="606"/>
      <c r="D4" s="1340" t="e">
        <f>IF(B3="en","SENDER","Đơn vị gửi")</f>
        <v>#REF!</v>
      </c>
      <c r="E4" s="1340" t="e">
        <f>IF(B3="EN","RECEIVER","Đơn vị nhận")</f>
        <v>#REF!</v>
      </c>
      <c r="F4" s="607"/>
      <c r="G4" s="1340" t="s">
        <v>1779</v>
      </c>
      <c r="H4" s="1343" t="s">
        <v>1780</v>
      </c>
      <c r="I4" s="1344"/>
      <c r="J4" s="1344"/>
      <c r="K4" s="1344"/>
      <c r="L4" s="1344"/>
      <c r="M4" s="1344"/>
      <c r="N4" s="1344"/>
      <c r="O4" s="1344"/>
      <c r="P4" s="1344"/>
      <c r="Q4" s="1344"/>
      <c r="R4" s="1344"/>
      <c r="S4" s="1344"/>
      <c r="T4" s="1344"/>
      <c r="U4" s="1344"/>
      <c r="V4" s="1344"/>
      <c r="W4" s="1344"/>
      <c r="X4" s="1344"/>
      <c r="Y4" s="1344"/>
      <c r="Z4" s="1344"/>
      <c r="AA4" s="1344"/>
      <c r="AB4" s="1344"/>
      <c r="AC4" s="1344"/>
      <c r="AD4" s="1344"/>
      <c r="AE4" s="1344"/>
      <c r="AF4" s="1344"/>
      <c r="AG4" s="1344"/>
      <c r="AH4" s="1344"/>
      <c r="AI4" s="1344"/>
      <c r="AJ4" s="1344"/>
      <c r="AK4" s="1344"/>
      <c r="AL4" s="1344"/>
      <c r="AM4" s="1345" t="s">
        <v>1781</v>
      </c>
      <c r="AN4" s="1346"/>
      <c r="AO4" s="1346"/>
      <c r="AP4" s="1346"/>
      <c r="AQ4" s="1346"/>
      <c r="AR4" s="1346"/>
      <c r="AS4" s="1346"/>
      <c r="AT4" s="1346"/>
      <c r="AU4" s="1346"/>
      <c r="AV4" s="1346"/>
      <c r="AW4" s="1346"/>
      <c r="AX4" s="1346"/>
      <c r="AY4" s="1346"/>
      <c r="AZ4" s="1346"/>
      <c r="BA4" s="1346"/>
      <c r="BB4" s="1346"/>
      <c r="BC4" s="1346"/>
      <c r="BD4" s="1346"/>
      <c r="BE4" s="1346"/>
      <c r="BF4" s="1346"/>
      <c r="BG4" s="1346"/>
      <c r="BH4" s="1346"/>
      <c r="BI4" s="1346"/>
      <c r="BJ4" s="1346"/>
      <c r="BK4" s="1346"/>
      <c r="BL4" s="1346"/>
      <c r="BM4" s="1346"/>
      <c r="BN4" s="1346"/>
      <c r="BO4" s="1346"/>
      <c r="BP4" s="1346"/>
      <c r="BQ4" s="1346"/>
      <c r="BR4" s="1337" t="s">
        <v>1782</v>
      </c>
      <c r="BS4" s="1338"/>
      <c r="BT4" s="1338"/>
      <c r="BU4" s="1338"/>
      <c r="BV4" s="1338"/>
      <c r="BW4" s="1338"/>
      <c r="BX4" s="1338"/>
      <c r="BY4" s="1338"/>
      <c r="BZ4" s="1338"/>
      <c r="CA4" s="1338"/>
      <c r="CB4" s="1338"/>
      <c r="CC4" s="1338"/>
      <c r="CD4" s="1338"/>
      <c r="CE4" s="1338"/>
      <c r="CF4" s="1338"/>
      <c r="CG4" s="1338"/>
      <c r="CH4" s="1338"/>
      <c r="CI4" s="1338"/>
      <c r="CJ4" s="1338"/>
      <c r="CK4" s="1338"/>
      <c r="CL4" s="1338"/>
      <c r="CM4" s="1338"/>
      <c r="CN4" s="1338"/>
      <c r="CO4" s="1338"/>
      <c r="CP4" s="1338"/>
      <c r="CQ4" s="1338"/>
      <c r="CR4" s="1338"/>
      <c r="CS4" s="1338"/>
      <c r="CT4" s="1338"/>
      <c r="CU4" s="1339"/>
    </row>
    <row r="5" spans="2:99" ht="31">
      <c r="B5" s="608" t="s">
        <v>1783</v>
      </c>
      <c r="C5" s="609" t="e">
        <f>IF(B3="EN","PROCESS","TRÌNH TỰ THỰC HIỆN")</f>
        <v>#REF!</v>
      </c>
      <c r="D5" s="1341"/>
      <c r="E5" s="1341"/>
      <c r="F5" s="610" t="s">
        <v>1784</v>
      </c>
      <c r="G5" s="1341"/>
      <c r="H5" s="611">
        <v>1</v>
      </c>
      <c r="I5" s="612">
        <v>2</v>
      </c>
      <c r="J5" s="612">
        <v>3</v>
      </c>
      <c r="K5" s="612">
        <v>4</v>
      </c>
      <c r="L5" s="612">
        <v>5</v>
      </c>
      <c r="M5" s="612">
        <v>6</v>
      </c>
      <c r="N5" s="612">
        <v>7</v>
      </c>
      <c r="O5" s="612">
        <v>8</v>
      </c>
      <c r="P5" s="612">
        <v>9</v>
      </c>
      <c r="Q5" s="612">
        <v>10</v>
      </c>
      <c r="R5" s="612">
        <v>11</v>
      </c>
      <c r="S5" s="612">
        <v>12</v>
      </c>
      <c r="T5" s="612">
        <v>13</v>
      </c>
      <c r="U5" s="612">
        <v>14</v>
      </c>
      <c r="V5" s="612">
        <v>15</v>
      </c>
      <c r="W5" s="612">
        <v>16</v>
      </c>
      <c r="X5" s="612">
        <v>17</v>
      </c>
      <c r="Y5" s="612">
        <v>18</v>
      </c>
      <c r="Z5" s="612">
        <v>19</v>
      </c>
      <c r="AA5" s="612">
        <v>20</v>
      </c>
      <c r="AB5" s="612">
        <v>21</v>
      </c>
      <c r="AC5" s="612">
        <v>22</v>
      </c>
      <c r="AD5" s="612">
        <v>23</v>
      </c>
      <c r="AE5" s="612">
        <v>24</v>
      </c>
      <c r="AF5" s="612">
        <v>25</v>
      </c>
      <c r="AG5" s="612">
        <v>26</v>
      </c>
      <c r="AH5" s="612">
        <v>27</v>
      </c>
      <c r="AI5" s="612">
        <v>28</v>
      </c>
      <c r="AJ5" s="612">
        <v>29</v>
      </c>
      <c r="AK5" s="612">
        <v>30</v>
      </c>
      <c r="AL5" s="613">
        <v>31</v>
      </c>
      <c r="AM5" s="614">
        <v>1</v>
      </c>
      <c r="AN5" s="615">
        <v>2</v>
      </c>
      <c r="AO5" s="615">
        <v>3</v>
      </c>
      <c r="AP5" s="615">
        <v>4</v>
      </c>
      <c r="AQ5" s="615">
        <v>5</v>
      </c>
      <c r="AR5" s="615">
        <v>6</v>
      </c>
      <c r="AS5" s="615">
        <v>7</v>
      </c>
      <c r="AT5" s="615">
        <v>8</v>
      </c>
      <c r="AU5" s="615">
        <v>9</v>
      </c>
      <c r="AV5" s="615">
        <v>10</v>
      </c>
      <c r="AW5" s="615">
        <v>11</v>
      </c>
      <c r="AX5" s="615">
        <v>12</v>
      </c>
      <c r="AY5" s="615">
        <v>13</v>
      </c>
      <c r="AZ5" s="615">
        <v>14</v>
      </c>
      <c r="BA5" s="615">
        <v>15</v>
      </c>
      <c r="BB5" s="615">
        <v>16</v>
      </c>
      <c r="BC5" s="615">
        <v>17</v>
      </c>
      <c r="BD5" s="615">
        <v>18</v>
      </c>
      <c r="BE5" s="615">
        <v>19</v>
      </c>
      <c r="BF5" s="615">
        <v>20</v>
      </c>
      <c r="BG5" s="615">
        <v>21</v>
      </c>
      <c r="BH5" s="615">
        <v>22</v>
      </c>
      <c r="BI5" s="616">
        <v>23</v>
      </c>
      <c r="BJ5" s="615">
        <v>24</v>
      </c>
      <c r="BK5" s="615">
        <v>25</v>
      </c>
      <c r="BL5" s="615">
        <v>26</v>
      </c>
      <c r="BM5" s="615">
        <v>27</v>
      </c>
      <c r="BN5" s="615">
        <v>28</v>
      </c>
      <c r="BO5" s="615">
        <v>29</v>
      </c>
      <c r="BP5" s="615">
        <v>30</v>
      </c>
      <c r="BQ5" s="617">
        <v>31</v>
      </c>
      <c r="BR5" s="618">
        <v>1</v>
      </c>
      <c r="BS5" s="615">
        <f t="shared" ref="BS5:CR5" si="0">BR5+1</f>
        <v>2</v>
      </c>
      <c r="BT5" s="615">
        <f t="shared" si="0"/>
        <v>3</v>
      </c>
      <c r="BU5" s="615">
        <f t="shared" si="0"/>
        <v>4</v>
      </c>
      <c r="BV5" s="615">
        <f t="shared" si="0"/>
        <v>5</v>
      </c>
      <c r="BW5" s="615">
        <f t="shared" si="0"/>
        <v>6</v>
      </c>
      <c r="BX5" s="615">
        <f t="shared" si="0"/>
        <v>7</v>
      </c>
      <c r="BY5" s="615">
        <f t="shared" si="0"/>
        <v>8</v>
      </c>
      <c r="BZ5" s="615">
        <f t="shared" si="0"/>
        <v>9</v>
      </c>
      <c r="CA5" s="615">
        <f t="shared" si="0"/>
        <v>10</v>
      </c>
      <c r="CB5" s="615">
        <f t="shared" si="0"/>
        <v>11</v>
      </c>
      <c r="CC5" s="615">
        <f t="shared" si="0"/>
        <v>12</v>
      </c>
      <c r="CD5" s="615">
        <f t="shared" si="0"/>
        <v>13</v>
      </c>
      <c r="CE5" s="615">
        <f t="shared" si="0"/>
        <v>14</v>
      </c>
      <c r="CF5" s="615">
        <f t="shared" si="0"/>
        <v>15</v>
      </c>
      <c r="CG5" s="615">
        <f t="shared" si="0"/>
        <v>16</v>
      </c>
      <c r="CH5" s="615">
        <f t="shared" si="0"/>
        <v>17</v>
      </c>
      <c r="CI5" s="615">
        <f t="shared" si="0"/>
        <v>18</v>
      </c>
      <c r="CJ5" s="615">
        <f t="shared" si="0"/>
        <v>19</v>
      </c>
      <c r="CK5" s="615">
        <f t="shared" si="0"/>
        <v>20</v>
      </c>
      <c r="CL5" s="615">
        <f t="shared" si="0"/>
        <v>21</v>
      </c>
      <c r="CM5" s="615">
        <f t="shared" si="0"/>
        <v>22</v>
      </c>
      <c r="CN5" s="615">
        <f t="shared" si="0"/>
        <v>23</v>
      </c>
      <c r="CO5" s="615">
        <f t="shared" si="0"/>
        <v>24</v>
      </c>
      <c r="CP5" s="615">
        <f t="shared" si="0"/>
        <v>25</v>
      </c>
      <c r="CQ5" s="615">
        <f t="shared" si="0"/>
        <v>26</v>
      </c>
      <c r="CR5" s="615">
        <f t="shared" si="0"/>
        <v>27</v>
      </c>
      <c r="CS5" s="615">
        <f>CR5+1</f>
        <v>28</v>
      </c>
      <c r="CT5" s="615">
        <f>CS5+1</f>
        <v>29</v>
      </c>
      <c r="CU5" s="619">
        <v>30</v>
      </c>
    </row>
    <row r="6" spans="2:99" ht="21.5" customHeight="1">
      <c r="B6" s="620"/>
      <c r="C6" s="621"/>
      <c r="D6" s="1342"/>
      <c r="E6" s="1342"/>
      <c r="F6" s="622" t="s">
        <v>1785</v>
      </c>
      <c r="G6" s="1342"/>
      <c r="H6" s="623" t="s">
        <v>1786</v>
      </c>
      <c r="I6" s="624" t="s">
        <v>1787</v>
      </c>
      <c r="J6" s="623" t="s">
        <v>1788</v>
      </c>
      <c r="K6" s="624" t="s">
        <v>1789</v>
      </c>
      <c r="L6" s="623" t="s">
        <v>1790</v>
      </c>
      <c r="M6" s="625" t="s">
        <v>1791</v>
      </c>
      <c r="N6" s="625" t="s">
        <v>1792</v>
      </c>
      <c r="O6" s="623" t="s">
        <v>1786</v>
      </c>
      <c r="P6" s="624" t="s">
        <v>1787</v>
      </c>
      <c r="Q6" s="623" t="s">
        <v>1788</v>
      </c>
      <c r="R6" s="624" t="s">
        <v>1789</v>
      </c>
      <c r="S6" s="623" t="s">
        <v>1790</v>
      </c>
      <c r="T6" s="625" t="s">
        <v>1791</v>
      </c>
      <c r="U6" s="625" t="s">
        <v>1792</v>
      </c>
      <c r="V6" s="623" t="s">
        <v>1786</v>
      </c>
      <c r="W6" s="624" t="s">
        <v>1787</v>
      </c>
      <c r="X6" s="623" t="s">
        <v>1788</v>
      </c>
      <c r="Y6" s="624" t="s">
        <v>1789</v>
      </c>
      <c r="Z6" s="623" t="s">
        <v>1790</v>
      </c>
      <c r="AA6" s="625" t="s">
        <v>1791</v>
      </c>
      <c r="AB6" s="625" t="s">
        <v>1792</v>
      </c>
      <c r="AC6" s="623" t="s">
        <v>1786</v>
      </c>
      <c r="AD6" s="624" t="s">
        <v>1787</v>
      </c>
      <c r="AE6" s="623" t="s">
        <v>1788</v>
      </c>
      <c r="AF6" s="624" t="s">
        <v>1789</v>
      </c>
      <c r="AG6" s="623" t="s">
        <v>1790</v>
      </c>
      <c r="AH6" s="625" t="s">
        <v>1791</v>
      </c>
      <c r="AI6" s="625" t="s">
        <v>1792</v>
      </c>
      <c r="AJ6" s="626" t="s">
        <v>1786</v>
      </c>
      <c r="AK6" s="626" t="s">
        <v>1787</v>
      </c>
      <c r="AL6" s="627" t="s">
        <v>1788</v>
      </c>
      <c r="AM6" s="628" t="s">
        <v>1789</v>
      </c>
      <c r="AN6" s="626" t="s">
        <v>1790</v>
      </c>
      <c r="AO6" s="629" t="s">
        <v>1791</v>
      </c>
      <c r="AP6" s="629" t="s">
        <v>1792</v>
      </c>
      <c r="AQ6" s="626" t="s">
        <v>1786</v>
      </c>
      <c r="AR6" s="626" t="s">
        <v>1787</v>
      </c>
      <c r="AS6" s="627" t="s">
        <v>1788</v>
      </c>
      <c r="AT6" s="628" t="s">
        <v>1789</v>
      </c>
      <c r="AU6" s="626" t="s">
        <v>1790</v>
      </c>
      <c r="AV6" s="629" t="s">
        <v>1791</v>
      </c>
      <c r="AW6" s="629" t="s">
        <v>1792</v>
      </c>
      <c r="AX6" s="626" t="s">
        <v>1786</v>
      </c>
      <c r="AY6" s="626" t="s">
        <v>1787</v>
      </c>
      <c r="AZ6" s="627" t="s">
        <v>1788</v>
      </c>
      <c r="BA6" s="628" t="s">
        <v>1789</v>
      </c>
      <c r="BB6" s="626" t="s">
        <v>1790</v>
      </c>
      <c r="BC6" s="629" t="s">
        <v>1791</v>
      </c>
      <c r="BD6" s="629" t="s">
        <v>1792</v>
      </c>
      <c r="BE6" s="626" t="s">
        <v>1786</v>
      </c>
      <c r="BF6" s="626" t="s">
        <v>1787</v>
      </c>
      <c r="BG6" s="627" t="s">
        <v>1788</v>
      </c>
      <c r="BH6" s="628" t="s">
        <v>1789</v>
      </c>
      <c r="BI6" s="626" t="s">
        <v>1790</v>
      </c>
      <c r="BJ6" s="629" t="s">
        <v>1791</v>
      </c>
      <c r="BK6" s="629" t="s">
        <v>1792</v>
      </c>
      <c r="BL6" s="626" t="s">
        <v>1786</v>
      </c>
      <c r="BM6" s="626" t="s">
        <v>1787</v>
      </c>
      <c r="BN6" s="627" t="s">
        <v>1788</v>
      </c>
      <c r="BO6" s="628" t="s">
        <v>1789</v>
      </c>
      <c r="BP6" s="626" t="s">
        <v>1790</v>
      </c>
      <c r="BQ6" s="629" t="s">
        <v>1791</v>
      </c>
      <c r="BR6" s="629" t="s">
        <v>1792</v>
      </c>
      <c r="BS6" s="626" t="s">
        <v>1786</v>
      </c>
      <c r="BT6" s="626" t="s">
        <v>1787</v>
      </c>
      <c r="BU6" s="627" t="s">
        <v>1788</v>
      </c>
      <c r="BV6" s="628" t="s">
        <v>1789</v>
      </c>
      <c r="BW6" s="626" t="s">
        <v>1790</v>
      </c>
      <c r="BX6" s="629" t="s">
        <v>1791</v>
      </c>
      <c r="BY6" s="629" t="s">
        <v>1792</v>
      </c>
      <c r="BZ6" s="626" t="s">
        <v>1786</v>
      </c>
      <c r="CA6" s="626" t="s">
        <v>1787</v>
      </c>
      <c r="CB6" s="627" t="s">
        <v>1788</v>
      </c>
      <c r="CC6" s="628" t="s">
        <v>1789</v>
      </c>
      <c r="CD6" s="626" t="s">
        <v>1790</v>
      </c>
      <c r="CE6" s="629" t="s">
        <v>1791</v>
      </c>
      <c r="CF6" s="629" t="s">
        <v>1792</v>
      </c>
      <c r="CG6" s="626" t="s">
        <v>1786</v>
      </c>
      <c r="CH6" s="626" t="s">
        <v>1787</v>
      </c>
      <c r="CI6" s="627" t="s">
        <v>1788</v>
      </c>
      <c r="CJ6" s="628" t="s">
        <v>1789</v>
      </c>
      <c r="CK6" s="626" t="s">
        <v>1790</v>
      </c>
      <c r="CL6" s="629" t="s">
        <v>1791</v>
      </c>
      <c r="CM6" s="629" t="s">
        <v>1792</v>
      </c>
      <c r="CN6" s="626" t="s">
        <v>1786</v>
      </c>
      <c r="CO6" s="626" t="s">
        <v>1787</v>
      </c>
      <c r="CP6" s="627" t="s">
        <v>1788</v>
      </c>
      <c r="CQ6" s="628" t="s">
        <v>1789</v>
      </c>
      <c r="CR6" s="626" t="s">
        <v>1790</v>
      </c>
      <c r="CS6" s="629" t="s">
        <v>1791</v>
      </c>
      <c r="CT6" s="629" t="s">
        <v>1792</v>
      </c>
      <c r="CU6" s="626" t="s">
        <v>1786</v>
      </c>
    </row>
    <row r="7" spans="2:99" ht="21" customHeight="1">
      <c r="B7" s="630">
        <v>1</v>
      </c>
      <c r="C7" s="631" t="s">
        <v>1813</v>
      </c>
      <c r="D7" s="632" t="s">
        <v>1793</v>
      </c>
      <c r="E7" s="633" t="e">
        <f>IF(B3="EN","All","Tất cả")</f>
        <v>#REF!</v>
      </c>
      <c r="F7" s="634"/>
      <c r="G7" s="635">
        <f>E2</f>
        <v>45915</v>
      </c>
      <c r="H7" s="636"/>
      <c r="I7" s="637"/>
      <c r="J7" s="637"/>
      <c r="K7" s="637"/>
      <c r="L7" s="637"/>
      <c r="M7" s="637"/>
      <c r="N7" s="637"/>
      <c r="O7" s="637"/>
      <c r="P7" s="637"/>
      <c r="Q7" s="637"/>
      <c r="R7" s="637"/>
      <c r="S7" s="637"/>
      <c r="T7" s="637"/>
      <c r="U7" s="637"/>
      <c r="V7" s="638"/>
      <c r="W7" s="637"/>
      <c r="X7" s="639"/>
      <c r="Y7" s="639"/>
      <c r="Z7" s="639"/>
      <c r="AA7" s="639"/>
      <c r="AB7" s="639"/>
      <c r="AC7" s="639"/>
      <c r="AD7" s="639"/>
      <c r="AE7" s="639"/>
      <c r="AF7" s="639"/>
      <c r="AG7" s="639"/>
      <c r="AH7" s="639"/>
      <c r="AI7" s="639"/>
      <c r="AJ7" s="639"/>
      <c r="AK7" s="639"/>
      <c r="AL7" s="640"/>
      <c r="AM7" s="641"/>
      <c r="AN7" s="642"/>
      <c r="AO7" s="642"/>
      <c r="AP7" s="642"/>
      <c r="AQ7" s="642"/>
      <c r="AR7" s="642"/>
      <c r="AS7" s="642"/>
      <c r="AT7" s="642"/>
      <c r="AU7" s="642"/>
      <c r="AV7" s="642"/>
      <c r="AW7" s="642"/>
      <c r="AX7" s="642"/>
      <c r="AY7" s="642"/>
      <c r="AZ7" s="642"/>
      <c r="BA7" s="642"/>
      <c r="BB7" s="642"/>
      <c r="BC7" s="642"/>
      <c r="BD7" s="642"/>
      <c r="BE7" s="642"/>
      <c r="BF7" s="642"/>
      <c r="BG7" s="642"/>
      <c r="BH7" s="642"/>
      <c r="BI7" s="642"/>
      <c r="BJ7" s="642"/>
      <c r="BK7" s="642"/>
      <c r="BL7" s="642"/>
      <c r="BM7" s="642"/>
      <c r="BN7" s="642"/>
      <c r="BO7" s="642"/>
      <c r="BP7" s="642"/>
      <c r="BQ7" s="643"/>
      <c r="BR7" s="644"/>
      <c r="BS7" s="642"/>
      <c r="BT7" s="642"/>
      <c r="BU7" s="642"/>
      <c r="BV7" s="642"/>
      <c r="BW7" s="642"/>
      <c r="BX7" s="642"/>
      <c r="BY7" s="642"/>
      <c r="BZ7" s="642"/>
      <c r="CA7" s="642"/>
      <c r="CB7" s="642"/>
      <c r="CC7" s="642"/>
      <c r="CD7" s="642"/>
      <c r="CE7" s="642"/>
      <c r="CF7" s="642"/>
      <c r="CG7" s="642"/>
      <c r="CH7" s="642"/>
      <c r="CI7" s="642"/>
      <c r="CJ7" s="642"/>
      <c r="CK7" s="642"/>
      <c r="CL7" s="642"/>
      <c r="CM7" s="642"/>
      <c r="CN7" s="642"/>
      <c r="CO7" s="642"/>
      <c r="CP7" s="642"/>
      <c r="CQ7" s="642"/>
      <c r="CR7" s="642"/>
      <c r="CS7" s="642"/>
      <c r="CT7" s="642"/>
      <c r="CU7" s="640"/>
    </row>
    <row r="8" spans="2:99" ht="21" customHeight="1">
      <c r="B8" s="645">
        <v>2</v>
      </c>
      <c r="C8" s="646" t="s">
        <v>1800</v>
      </c>
      <c r="D8" s="647" t="e">
        <f>IF(B3="EN","Sales team","Phòng kinh doanh")</f>
        <v>#REF!</v>
      </c>
      <c r="E8" s="634" t="e">
        <f>IF(B3="EN","Acct.","Kế toán")</f>
        <v>#REF!</v>
      </c>
      <c r="F8" s="634">
        <v>15</v>
      </c>
      <c r="G8" s="648">
        <f>F8+$G$7</f>
        <v>45930</v>
      </c>
      <c r="H8" s="636"/>
      <c r="I8" s="637"/>
      <c r="J8" s="637"/>
      <c r="K8" s="637"/>
      <c r="L8" s="637"/>
      <c r="M8" s="637"/>
      <c r="N8" s="637"/>
      <c r="O8" s="637"/>
      <c r="P8" s="637"/>
      <c r="Q8" s="637"/>
      <c r="R8" s="637"/>
      <c r="S8" s="637"/>
      <c r="T8" s="637"/>
      <c r="U8" s="637"/>
      <c r="V8" s="649"/>
      <c r="W8" s="649"/>
      <c r="X8" s="650"/>
      <c r="Y8" s="650"/>
      <c r="Z8" s="650"/>
      <c r="AA8" s="650"/>
      <c r="AB8" s="650"/>
      <c r="AC8" s="650"/>
      <c r="AD8" s="650"/>
      <c r="AE8" s="650"/>
      <c r="AF8" s="651"/>
      <c r="AG8" s="650"/>
      <c r="AH8" s="650"/>
      <c r="AI8" s="650"/>
      <c r="AJ8" s="650"/>
      <c r="AK8" s="650"/>
      <c r="AL8" s="652"/>
      <c r="AM8" s="653"/>
      <c r="AN8" s="654"/>
      <c r="AO8" s="654"/>
      <c r="AP8" s="654"/>
      <c r="AQ8" s="654"/>
      <c r="AR8" s="655"/>
      <c r="AS8" s="655"/>
      <c r="AT8" s="655"/>
      <c r="AU8" s="655"/>
      <c r="AV8" s="655"/>
      <c r="AW8" s="655"/>
      <c r="AX8" s="655"/>
      <c r="AY8" s="655"/>
      <c r="AZ8" s="655"/>
      <c r="BA8" s="655"/>
      <c r="BB8" s="655"/>
      <c r="BC8" s="655"/>
      <c r="BD8" s="655"/>
      <c r="BE8" s="655"/>
      <c r="BF8" s="655"/>
      <c r="BG8" s="655"/>
      <c r="BH8" s="655"/>
      <c r="BI8" s="655"/>
      <c r="BJ8" s="655"/>
      <c r="BK8" s="655"/>
      <c r="BL8" s="655"/>
      <c r="BM8" s="655"/>
      <c r="BN8" s="655"/>
      <c r="BO8" s="655"/>
      <c r="BP8" s="655"/>
      <c r="BQ8" s="656"/>
      <c r="BR8" s="657"/>
      <c r="BS8" s="655"/>
      <c r="BT8" s="655"/>
      <c r="BU8" s="655"/>
      <c r="BV8" s="655"/>
      <c r="BW8" s="655"/>
      <c r="BX8" s="655"/>
      <c r="BY8" s="655"/>
      <c r="BZ8" s="658"/>
      <c r="CA8" s="655"/>
      <c r="CB8" s="655"/>
      <c r="CC8" s="655"/>
      <c r="CD8" s="655"/>
      <c r="CE8" s="655"/>
      <c r="CF8" s="655"/>
      <c r="CG8" s="655"/>
      <c r="CH8" s="655"/>
      <c r="CI8" s="655"/>
      <c r="CJ8" s="655"/>
      <c r="CK8" s="655"/>
      <c r="CL8" s="655"/>
      <c r="CM8" s="655"/>
      <c r="CN8" s="655"/>
      <c r="CO8" s="655"/>
      <c r="CP8" s="655"/>
      <c r="CQ8" s="655"/>
      <c r="CR8" s="655"/>
      <c r="CS8" s="655"/>
      <c r="CT8" s="655"/>
      <c r="CU8" s="659"/>
    </row>
    <row r="9" spans="2:99" ht="21" customHeight="1">
      <c r="B9" s="660">
        <v>3</v>
      </c>
      <c r="C9" s="661" t="s">
        <v>1801</v>
      </c>
      <c r="D9" s="662" t="e">
        <f>IF(B2="EN","Supply chain","Chuỗi cung ứng")</f>
        <v>#REF!</v>
      </c>
      <c r="E9" s="663" t="e">
        <f t="shared" ref="E9:E16" si="1">E8</f>
        <v>#REF!</v>
      </c>
      <c r="F9" s="634">
        <v>15</v>
      </c>
      <c r="G9" s="648">
        <f t="shared" ref="G9:G22" si="2">F9+$G$7</f>
        <v>45930</v>
      </c>
      <c r="H9" s="636"/>
      <c r="I9" s="637"/>
      <c r="J9" s="637"/>
      <c r="K9" s="637"/>
      <c r="L9" s="637"/>
      <c r="M9" s="637"/>
      <c r="N9" s="637"/>
      <c r="O9" s="637"/>
      <c r="P9" s="637"/>
      <c r="Q9" s="637"/>
      <c r="R9" s="637"/>
      <c r="S9" s="637"/>
      <c r="T9" s="637"/>
      <c r="U9" s="637"/>
      <c r="V9" s="649"/>
      <c r="W9" s="649"/>
      <c r="X9" s="650"/>
      <c r="Y9" s="650"/>
      <c r="Z9" s="650"/>
      <c r="AA9" s="650"/>
      <c r="AB9" s="650"/>
      <c r="AC9" s="650"/>
      <c r="AD9" s="650"/>
      <c r="AE9" s="650"/>
      <c r="AF9" s="650"/>
      <c r="AG9" s="650"/>
      <c r="AH9" s="650"/>
      <c r="AI9" s="650"/>
      <c r="AJ9" s="650"/>
      <c r="AK9" s="650"/>
      <c r="AL9" s="652"/>
      <c r="AM9" s="664"/>
      <c r="AN9" s="654"/>
      <c r="AO9" s="654"/>
      <c r="AP9" s="654"/>
      <c r="AQ9" s="665"/>
      <c r="AR9" s="666"/>
      <c r="AS9" s="655"/>
      <c r="AT9" s="655"/>
      <c r="AU9" s="655"/>
      <c r="AV9" s="655"/>
      <c r="AW9" s="655"/>
      <c r="AX9" s="655"/>
      <c r="AY9" s="655"/>
      <c r="AZ9" s="655"/>
      <c r="BA9" s="655"/>
      <c r="BB9" s="655"/>
      <c r="BC9" s="655"/>
      <c r="BD9" s="655"/>
      <c r="BE9" s="655"/>
      <c r="BF9" s="655"/>
      <c r="BG9" s="655"/>
      <c r="BH9" s="655"/>
      <c r="BI9" s="655"/>
      <c r="BJ9" s="655"/>
      <c r="BK9" s="655"/>
      <c r="BL9" s="655"/>
      <c r="BM9" s="655"/>
      <c r="BN9" s="655"/>
      <c r="BO9" s="655"/>
      <c r="BP9" s="655"/>
      <c r="BQ9" s="656"/>
      <c r="BR9" s="657"/>
      <c r="BS9" s="655"/>
      <c r="BT9" s="655"/>
      <c r="BU9" s="655"/>
      <c r="BV9" s="655"/>
      <c r="BW9" s="655"/>
      <c r="BX9" s="655"/>
      <c r="BY9" s="655"/>
      <c r="BZ9" s="658"/>
      <c r="CA9" s="655"/>
      <c r="CB9" s="655"/>
      <c r="CC9" s="655"/>
      <c r="CD9" s="655"/>
      <c r="CE9" s="655"/>
      <c r="CF9" s="655"/>
      <c r="CG9" s="655"/>
      <c r="CH9" s="655"/>
      <c r="CI9" s="655"/>
      <c r="CJ9" s="655"/>
      <c r="CK9" s="655"/>
      <c r="CL9" s="655"/>
      <c r="CM9" s="655"/>
      <c r="CN9" s="655"/>
      <c r="CO9" s="655"/>
      <c r="CP9" s="655"/>
      <c r="CQ9" s="655"/>
      <c r="CR9" s="655"/>
      <c r="CS9" s="655"/>
      <c r="CT9" s="655"/>
      <c r="CU9" s="659"/>
    </row>
    <row r="10" spans="2:99" ht="21" customHeight="1">
      <c r="B10" s="660">
        <f t="shared" ref="B10:B17" si="3">B9+1</f>
        <v>4</v>
      </c>
      <c r="C10" s="667" t="s">
        <v>1802</v>
      </c>
      <c r="D10" s="662" t="e">
        <f>IF(B3="EN","Supply chain","Chuổi cung ứng")</f>
        <v>#REF!</v>
      </c>
      <c r="E10" s="663" t="e">
        <f t="shared" si="1"/>
        <v>#REF!</v>
      </c>
      <c r="F10" s="663">
        <v>15</v>
      </c>
      <c r="G10" s="668">
        <f t="shared" si="2"/>
        <v>45930</v>
      </c>
      <c r="H10" s="669"/>
      <c r="I10" s="670"/>
      <c r="J10" s="670"/>
      <c r="K10" s="670"/>
      <c r="L10" s="670"/>
      <c r="M10" s="670"/>
      <c r="N10" s="670"/>
      <c r="O10" s="670"/>
      <c r="P10" s="670"/>
      <c r="Q10" s="670"/>
      <c r="R10" s="670"/>
      <c r="S10" s="670"/>
      <c r="T10" s="670"/>
      <c r="U10" s="670"/>
      <c r="V10" s="671"/>
      <c r="W10" s="671"/>
      <c r="X10" s="654"/>
      <c r="Y10" s="654"/>
      <c r="Z10" s="654"/>
      <c r="AA10" s="654"/>
      <c r="AB10" s="654"/>
      <c r="AC10" s="654"/>
      <c r="AD10" s="654"/>
      <c r="AE10" s="654"/>
      <c r="AF10" s="654"/>
      <c r="AG10" s="654"/>
      <c r="AH10" s="654"/>
      <c r="AI10" s="654"/>
      <c r="AJ10" s="654"/>
      <c r="AK10" s="654"/>
      <c r="AL10" s="652"/>
      <c r="AM10" s="664"/>
      <c r="AN10" s="654"/>
      <c r="AO10" s="654"/>
      <c r="AP10" s="654"/>
      <c r="AQ10" s="654"/>
      <c r="AR10" s="655"/>
      <c r="AS10" s="655"/>
      <c r="AT10" s="655"/>
      <c r="AU10" s="655"/>
      <c r="AV10" s="655"/>
      <c r="AW10" s="655"/>
      <c r="AX10" s="655"/>
      <c r="AY10" s="655"/>
      <c r="AZ10" s="655"/>
      <c r="BA10" s="655"/>
      <c r="BB10" s="655"/>
      <c r="BC10" s="655"/>
      <c r="BD10" s="655"/>
      <c r="BE10" s="655"/>
      <c r="BF10" s="655"/>
      <c r="BG10" s="655"/>
      <c r="BH10" s="655"/>
      <c r="BI10" s="655"/>
      <c r="BJ10" s="655"/>
      <c r="BK10" s="655"/>
      <c r="BL10" s="655"/>
      <c r="BM10" s="655"/>
      <c r="BN10" s="655"/>
      <c r="BO10" s="655"/>
      <c r="BP10" s="655"/>
      <c r="BQ10" s="656"/>
      <c r="BR10" s="657"/>
      <c r="BS10" s="655"/>
      <c r="BT10" s="655"/>
      <c r="BU10" s="655"/>
      <c r="BV10" s="655"/>
      <c r="BW10" s="655"/>
      <c r="BX10" s="655"/>
      <c r="BY10" s="655"/>
      <c r="BZ10" s="655"/>
      <c r="CA10" s="655"/>
      <c r="CB10" s="655"/>
      <c r="CC10" s="655"/>
      <c r="CD10" s="655"/>
      <c r="CE10" s="655"/>
      <c r="CF10" s="655"/>
      <c r="CG10" s="655"/>
      <c r="CH10" s="655"/>
      <c r="CI10" s="655"/>
      <c r="CJ10" s="655"/>
      <c r="CK10" s="655"/>
      <c r="CL10" s="655"/>
      <c r="CM10" s="655"/>
      <c r="CN10" s="655"/>
      <c r="CO10" s="655"/>
      <c r="CP10" s="655"/>
      <c r="CQ10" s="655"/>
      <c r="CR10" s="655"/>
      <c r="CS10" s="655"/>
      <c r="CT10" s="655"/>
      <c r="CU10" s="659"/>
    </row>
    <row r="11" spans="2:99" ht="21" customHeight="1">
      <c r="B11" s="660">
        <f t="shared" si="3"/>
        <v>5</v>
      </c>
      <c r="C11" s="672" t="s">
        <v>1803</v>
      </c>
      <c r="D11" s="662" t="e">
        <f>IF(B3="EN","Production","Bộ phận sản xuất")</f>
        <v>#REF!</v>
      </c>
      <c r="E11" s="663" t="e">
        <f t="shared" si="1"/>
        <v>#REF!</v>
      </c>
      <c r="F11" s="663">
        <v>20</v>
      </c>
      <c r="G11" s="668">
        <f t="shared" si="2"/>
        <v>45935</v>
      </c>
      <c r="H11" s="669"/>
      <c r="I11" s="670"/>
      <c r="J11" s="670"/>
      <c r="K11" s="670"/>
      <c r="L11" s="670"/>
      <c r="M11" s="670"/>
      <c r="N11" s="670"/>
      <c r="O11" s="670"/>
      <c r="P11" s="670"/>
      <c r="Q11" s="670"/>
      <c r="R11" s="670"/>
      <c r="S11" s="670"/>
      <c r="T11" s="670"/>
      <c r="U11" s="670"/>
      <c r="V11" s="673"/>
      <c r="W11" s="673"/>
      <c r="X11" s="674"/>
      <c r="Y11" s="674"/>
      <c r="Z11" s="674"/>
      <c r="AA11" s="674"/>
      <c r="AB11" s="674"/>
      <c r="AC11" s="674"/>
      <c r="AD11" s="674"/>
      <c r="AE11" s="674"/>
      <c r="AF11" s="674"/>
      <c r="AG11" s="674"/>
      <c r="AH11" s="674"/>
      <c r="AI11" s="674"/>
      <c r="AJ11" s="674"/>
      <c r="AK11" s="674"/>
      <c r="AL11" s="675"/>
      <c r="AM11" s="676"/>
      <c r="AN11" s="677"/>
      <c r="AO11" s="677"/>
      <c r="AP11" s="677"/>
      <c r="AQ11" s="677"/>
      <c r="AR11" s="654"/>
      <c r="AS11" s="654"/>
      <c r="AT11" s="654"/>
      <c r="AU11" s="654"/>
      <c r="AV11" s="654"/>
      <c r="AW11" s="654"/>
      <c r="AX11" s="654"/>
      <c r="AY11" s="654"/>
      <c r="AZ11" s="654"/>
      <c r="BA11" s="654"/>
      <c r="BB11" s="655"/>
      <c r="BC11" s="655"/>
      <c r="BD11" s="655"/>
      <c r="BE11" s="655"/>
      <c r="BF11" s="655"/>
      <c r="BG11" s="655"/>
      <c r="BH11" s="655"/>
      <c r="BI11" s="655"/>
      <c r="BJ11" s="655"/>
      <c r="BK11" s="655"/>
      <c r="BL11" s="655"/>
      <c r="BM11" s="655"/>
      <c r="BN11" s="655"/>
      <c r="BO11" s="655"/>
      <c r="BP11" s="655"/>
      <c r="BQ11" s="656"/>
      <c r="BR11" s="657"/>
      <c r="BS11" s="655"/>
      <c r="BT11" s="655"/>
      <c r="BU11" s="655"/>
      <c r="BV11" s="655"/>
      <c r="BW11" s="655"/>
      <c r="BX11" s="655"/>
      <c r="BY11" s="655"/>
      <c r="BZ11" s="655"/>
      <c r="CA11" s="655"/>
      <c r="CB11" s="655"/>
      <c r="CC11" s="655"/>
      <c r="CD11" s="655"/>
      <c r="CE11" s="655"/>
      <c r="CF11" s="655"/>
      <c r="CG11" s="655"/>
      <c r="CH11" s="655"/>
      <c r="CI11" s="655"/>
      <c r="CJ11" s="655"/>
      <c r="CK11" s="655"/>
      <c r="CL11" s="655"/>
      <c r="CM11" s="655"/>
      <c r="CN11" s="655"/>
      <c r="CO11" s="655"/>
      <c r="CP11" s="655"/>
      <c r="CQ11" s="655"/>
      <c r="CR11" s="655"/>
      <c r="CS11" s="655"/>
      <c r="CT11" s="655"/>
      <c r="CU11" s="659"/>
    </row>
    <row r="12" spans="2:99" ht="21" customHeight="1">
      <c r="B12" s="660">
        <f t="shared" si="3"/>
        <v>6</v>
      </c>
      <c r="C12" s="672" t="s">
        <v>1804</v>
      </c>
      <c r="D12" s="678" t="e">
        <f>E12</f>
        <v>#REF!</v>
      </c>
      <c r="E12" s="663" t="e">
        <f t="shared" si="1"/>
        <v>#REF!</v>
      </c>
      <c r="F12" s="663">
        <v>20</v>
      </c>
      <c r="G12" s="668">
        <f t="shared" si="2"/>
        <v>45935</v>
      </c>
      <c r="H12" s="669"/>
      <c r="I12" s="670"/>
      <c r="J12" s="670"/>
      <c r="K12" s="670"/>
      <c r="L12" s="670"/>
      <c r="M12" s="670"/>
      <c r="N12" s="670"/>
      <c r="O12" s="670"/>
      <c r="P12" s="670"/>
      <c r="Q12" s="670"/>
      <c r="R12" s="670"/>
      <c r="S12" s="670"/>
      <c r="T12" s="670"/>
      <c r="U12" s="670"/>
      <c r="V12" s="673"/>
      <c r="W12" s="673"/>
      <c r="X12" s="674"/>
      <c r="Y12" s="674"/>
      <c r="Z12" s="674"/>
      <c r="AA12" s="674"/>
      <c r="AB12" s="674"/>
      <c r="AC12" s="674"/>
      <c r="AD12" s="674"/>
      <c r="AE12" s="674"/>
      <c r="AF12" s="674"/>
      <c r="AG12" s="674"/>
      <c r="AH12" s="674"/>
      <c r="AI12" s="674"/>
      <c r="AJ12" s="674"/>
      <c r="AK12" s="674"/>
      <c r="AL12" s="675"/>
      <c r="AM12" s="676"/>
      <c r="AN12" s="677"/>
      <c r="AO12" s="677"/>
      <c r="AP12" s="677"/>
      <c r="AQ12" s="677"/>
      <c r="AR12" s="677"/>
      <c r="AS12" s="677"/>
      <c r="AT12" s="677"/>
      <c r="AU12" s="677"/>
      <c r="AV12" s="677"/>
      <c r="AW12" s="677"/>
      <c r="AX12" s="677"/>
      <c r="AY12" s="677"/>
      <c r="AZ12" s="677"/>
      <c r="BA12" s="677"/>
      <c r="BB12" s="654"/>
      <c r="BC12" s="654"/>
      <c r="BD12" s="654"/>
      <c r="BE12" s="654"/>
      <c r="BF12" s="654"/>
      <c r="BG12" s="655"/>
      <c r="BH12" s="655"/>
      <c r="BI12" s="655"/>
      <c r="BJ12" s="655"/>
      <c r="BK12" s="655"/>
      <c r="BL12" s="655"/>
      <c r="BM12" s="655"/>
      <c r="BN12" s="655"/>
      <c r="BO12" s="655"/>
      <c r="BP12" s="655"/>
      <c r="BQ12" s="656"/>
      <c r="BR12" s="657"/>
      <c r="BS12" s="655"/>
      <c r="BT12" s="655"/>
      <c r="BU12" s="655"/>
      <c r="BV12" s="655"/>
      <c r="BW12" s="655"/>
      <c r="BX12" s="655"/>
      <c r="BY12" s="655"/>
      <c r="BZ12" s="655"/>
      <c r="CA12" s="655"/>
      <c r="CB12" s="655"/>
      <c r="CC12" s="655"/>
      <c r="CD12" s="655"/>
      <c r="CE12" s="655"/>
      <c r="CF12" s="655"/>
      <c r="CG12" s="655"/>
      <c r="CH12" s="655"/>
      <c r="CI12" s="655"/>
      <c r="CJ12" s="655"/>
      <c r="CK12" s="655"/>
      <c r="CL12" s="655"/>
      <c r="CM12" s="655"/>
      <c r="CN12" s="655"/>
      <c r="CO12" s="655"/>
      <c r="CP12" s="655"/>
      <c r="CQ12" s="655"/>
      <c r="CR12" s="655"/>
      <c r="CS12" s="655"/>
      <c r="CT12" s="655"/>
      <c r="CU12" s="659"/>
    </row>
    <row r="13" spans="2:99" ht="21" customHeight="1">
      <c r="B13" s="660">
        <f t="shared" si="3"/>
        <v>7</v>
      </c>
      <c r="C13" s="661" t="s">
        <v>1805</v>
      </c>
      <c r="D13" s="647" t="e">
        <f>IF(B3="EN","HR","Phòng nhân sự")</f>
        <v>#REF!</v>
      </c>
      <c r="E13" s="634" t="e">
        <f t="shared" si="1"/>
        <v>#REF!</v>
      </c>
      <c r="F13" s="634">
        <v>30</v>
      </c>
      <c r="G13" s="668">
        <f t="shared" si="2"/>
        <v>45945</v>
      </c>
      <c r="H13" s="636"/>
      <c r="I13" s="637"/>
      <c r="J13" s="637"/>
      <c r="K13" s="637"/>
      <c r="L13" s="637"/>
      <c r="M13" s="637"/>
      <c r="N13" s="637"/>
      <c r="O13" s="637"/>
      <c r="P13" s="637"/>
      <c r="Q13" s="637"/>
      <c r="R13" s="637"/>
      <c r="S13" s="637"/>
      <c r="T13" s="637"/>
      <c r="U13" s="637"/>
      <c r="V13" s="679"/>
      <c r="W13" s="679"/>
      <c r="X13" s="680"/>
      <c r="Y13" s="680"/>
      <c r="Z13" s="680"/>
      <c r="AA13" s="680"/>
      <c r="AB13" s="680"/>
      <c r="AC13" s="680"/>
      <c r="AD13" s="680"/>
      <c r="AE13" s="680"/>
      <c r="AF13" s="680"/>
      <c r="AG13" s="680"/>
      <c r="AH13" s="680"/>
      <c r="AI13" s="680"/>
      <c r="AJ13" s="680"/>
      <c r="AK13" s="680"/>
      <c r="AL13" s="681"/>
      <c r="AM13" s="676"/>
      <c r="AN13" s="677"/>
      <c r="AO13" s="677"/>
      <c r="AP13" s="677"/>
      <c r="AQ13" s="674"/>
      <c r="AR13" s="674"/>
      <c r="AS13" s="677"/>
      <c r="AT13" s="677"/>
      <c r="AU13" s="677"/>
      <c r="AV13" s="677"/>
      <c r="AW13" s="677"/>
      <c r="AX13" s="677"/>
      <c r="AY13" s="677"/>
      <c r="AZ13" s="677"/>
      <c r="BA13" s="677"/>
      <c r="BB13" s="677"/>
      <c r="BC13" s="677"/>
      <c r="BD13" s="677"/>
      <c r="BE13" s="677"/>
      <c r="BF13" s="677"/>
      <c r="BG13" s="654"/>
      <c r="BH13" s="654"/>
      <c r="BI13" s="654"/>
      <c r="BJ13" s="654"/>
      <c r="BK13" s="654"/>
      <c r="BL13" s="655"/>
      <c r="BM13" s="655"/>
      <c r="BN13" s="655"/>
      <c r="BO13" s="655"/>
      <c r="BP13" s="655"/>
      <c r="BQ13" s="656"/>
      <c r="BR13" s="657"/>
      <c r="BS13" s="655"/>
      <c r="BT13" s="655"/>
      <c r="BU13" s="655"/>
      <c r="BV13" s="655"/>
      <c r="BW13" s="655"/>
      <c r="BX13" s="655"/>
      <c r="BY13" s="655"/>
      <c r="BZ13" s="655"/>
      <c r="CA13" s="655"/>
      <c r="CB13" s="655"/>
      <c r="CC13" s="655"/>
      <c r="CD13" s="655"/>
      <c r="CE13" s="655"/>
      <c r="CF13" s="655"/>
      <c r="CG13" s="655"/>
      <c r="CH13" s="655"/>
      <c r="CI13" s="655"/>
      <c r="CJ13" s="655"/>
      <c r="CK13" s="655"/>
      <c r="CL13" s="655"/>
      <c r="CM13" s="655"/>
      <c r="CN13" s="655"/>
      <c r="CO13" s="655"/>
      <c r="CP13" s="655"/>
      <c r="CQ13" s="655"/>
      <c r="CR13" s="655"/>
      <c r="CS13" s="655"/>
      <c r="CT13" s="655"/>
      <c r="CU13" s="659"/>
    </row>
    <row r="14" spans="2:99" ht="21" customHeight="1">
      <c r="B14" s="660">
        <f t="shared" si="3"/>
        <v>8</v>
      </c>
      <c r="C14" s="682" t="s">
        <v>1806</v>
      </c>
      <c r="D14" s="662" t="e">
        <f>E7</f>
        <v>#REF!</v>
      </c>
      <c r="E14" s="663" t="e">
        <f t="shared" si="1"/>
        <v>#REF!</v>
      </c>
      <c r="F14" s="663">
        <v>30</v>
      </c>
      <c r="G14" s="668">
        <f t="shared" si="2"/>
        <v>45945</v>
      </c>
      <c r="H14" s="669"/>
      <c r="I14" s="670"/>
      <c r="J14" s="670"/>
      <c r="K14" s="670"/>
      <c r="L14" s="670"/>
      <c r="M14" s="670"/>
      <c r="N14" s="670"/>
      <c r="O14" s="670"/>
      <c r="P14" s="670"/>
      <c r="Q14" s="670"/>
      <c r="R14" s="670"/>
      <c r="S14" s="670"/>
      <c r="T14" s="670"/>
      <c r="U14" s="670"/>
      <c r="V14" s="673"/>
      <c r="W14" s="673"/>
      <c r="X14" s="674"/>
      <c r="Y14" s="674"/>
      <c r="Z14" s="674"/>
      <c r="AA14" s="674"/>
      <c r="AB14" s="674"/>
      <c r="AC14" s="674"/>
      <c r="AD14" s="674"/>
      <c r="AE14" s="674"/>
      <c r="AF14" s="674"/>
      <c r="AG14" s="674"/>
      <c r="AH14" s="674"/>
      <c r="AI14" s="674"/>
      <c r="AJ14" s="674"/>
      <c r="AK14" s="674"/>
      <c r="AL14" s="675"/>
      <c r="AM14" s="676"/>
      <c r="AN14" s="677"/>
      <c r="AO14" s="677"/>
      <c r="AP14" s="677"/>
      <c r="AQ14" s="677"/>
      <c r="AR14" s="677"/>
      <c r="AS14" s="677"/>
      <c r="AT14" s="677"/>
      <c r="AU14" s="677"/>
      <c r="AV14" s="677"/>
      <c r="AW14" s="677"/>
      <c r="AX14" s="677"/>
      <c r="AY14" s="677"/>
      <c r="AZ14" s="677"/>
      <c r="BA14" s="677"/>
      <c r="BB14" s="677"/>
      <c r="BC14" s="677"/>
      <c r="BD14" s="677"/>
      <c r="BE14" s="677"/>
      <c r="BF14" s="677"/>
      <c r="BG14" s="654"/>
      <c r="BH14" s="654"/>
      <c r="BI14" s="654"/>
      <c r="BJ14" s="654"/>
      <c r="BK14" s="654"/>
      <c r="BL14" s="655"/>
      <c r="BM14" s="655"/>
      <c r="BN14" s="655"/>
      <c r="BO14" s="655"/>
      <c r="BP14" s="655"/>
      <c r="BQ14" s="656"/>
      <c r="BR14" s="657"/>
      <c r="BS14" s="655"/>
      <c r="BT14" s="655"/>
      <c r="BU14" s="655"/>
      <c r="BV14" s="655"/>
      <c r="BW14" s="655"/>
      <c r="BX14" s="655"/>
      <c r="BY14" s="655"/>
      <c r="BZ14" s="655"/>
      <c r="CA14" s="655"/>
      <c r="CB14" s="655"/>
      <c r="CC14" s="655"/>
      <c r="CD14" s="655"/>
      <c r="CE14" s="655"/>
      <c r="CF14" s="655"/>
      <c r="CG14" s="655"/>
      <c r="CH14" s="655"/>
      <c r="CI14" s="655"/>
      <c r="CJ14" s="655"/>
      <c r="CK14" s="655"/>
      <c r="CL14" s="655"/>
      <c r="CM14" s="655"/>
      <c r="CN14" s="655"/>
      <c r="CO14" s="655"/>
      <c r="CP14" s="655"/>
      <c r="CQ14" s="655"/>
      <c r="CR14" s="655"/>
      <c r="CS14" s="655"/>
      <c r="CT14" s="655"/>
      <c r="CU14" s="659"/>
    </row>
    <row r="15" spans="2:99" ht="21" customHeight="1">
      <c r="B15" s="660">
        <f t="shared" si="3"/>
        <v>9</v>
      </c>
      <c r="C15" s="682" t="s">
        <v>1807</v>
      </c>
      <c r="D15" s="662" t="e">
        <f>D11</f>
        <v>#REF!</v>
      </c>
      <c r="E15" s="663" t="e">
        <f t="shared" si="1"/>
        <v>#REF!</v>
      </c>
      <c r="F15" s="663">
        <v>30</v>
      </c>
      <c r="G15" s="668">
        <f t="shared" si="2"/>
        <v>45945</v>
      </c>
      <c r="H15" s="669"/>
      <c r="I15" s="670"/>
      <c r="J15" s="670"/>
      <c r="K15" s="670"/>
      <c r="L15" s="670"/>
      <c r="M15" s="670"/>
      <c r="N15" s="670"/>
      <c r="O15" s="670"/>
      <c r="P15" s="670"/>
      <c r="Q15" s="670"/>
      <c r="R15" s="670"/>
      <c r="S15" s="670"/>
      <c r="T15" s="670"/>
      <c r="U15" s="670"/>
      <c r="V15" s="673"/>
      <c r="W15" s="673"/>
      <c r="X15" s="677"/>
      <c r="Y15" s="677"/>
      <c r="Z15" s="677"/>
      <c r="AA15" s="677"/>
      <c r="AB15" s="677"/>
      <c r="AC15" s="677"/>
      <c r="AD15" s="677"/>
      <c r="AE15" s="677"/>
      <c r="AF15" s="677"/>
      <c r="AG15" s="677"/>
      <c r="AH15" s="677"/>
      <c r="AI15" s="677"/>
      <c r="AJ15" s="677"/>
      <c r="AK15" s="677"/>
      <c r="AL15" s="681"/>
      <c r="AM15" s="676"/>
      <c r="AN15" s="677"/>
      <c r="AO15" s="677"/>
      <c r="AP15" s="683"/>
      <c r="AQ15" s="683"/>
      <c r="AR15" s="683"/>
      <c r="AS15" s="677"/>
      <c r="AT15" s="677"/>
      <c r="AU15" s="677"/>
      <c r="AV15" s="683"/>
      <c r="AW15" s="683"/>
      <c r="AX15" s="683"/>
      <c r="AY15" s="683"/>
      <c r="AZ15" s="677"/>
      <c r="BA15" s="677"/>
      <c r="BB15" s="677"/>
      <c r="BC15" s="677"/>
      <c r="BD15" s="677"/>
      <c r="BE15" s="677"/>
      <c r="BF15" s="677"/>
      <c r="BG15" s="684"/>
      <c r="BH15" s="654"/>
      <c r="BI15" s="654"/>
      <c r="BJ15" s="654"/>
      <c r="BK15" s="654"/>
      <c r="BL15" s="655"/>
      <c r="BM15" s="655"/>
      <c r="BN15" s="655"/>
      <c r="BO15" s="655"/>
      <c r="BP15" s="655"/>
      <c r="BQ15" s="656"/>
      <c r="BR15" s="657"/>
      <c r="BS15" s="655"/>
      <c r="BT15" s="655"/>
      <c r="BU15" s="655"/>
      <c r="BV15" s="655"/>
      <c r="BW15" s="655"/>
      <c r="BX15" s="655"/>
      <c r="BY15" s="655"/>
      <c r="BZ15" s="655"/>
      <c r="CA15" s="655"/>
      <c r="CB15" s="655"/>
      <c r="CC15" s="655"/>
      <c r="CD15" s="655"/>
      <c r="CE15" s="655"/>
      <c r="CF15" s="655"/>
      <c r="CG15" s="655"/>
      <c r="CH15" s="655"/>
      <c r="CI15" s="655"/>
      <c r="CJ15" s="655"/>
      <c r="CK15" s="655"/>
      <c r="CL15" s="655"/>
      <c r="CM15" s="655"/>
      <c r="CN15" s="655"/>
      <c r="CO15" s="655"/>
      <c r="CP15" s="655"/>
      <c r="CQ15" s="655"/>
      <c r="CR15" s="655"/>
      <c r="CS15" s="655"/>
      <c r="CT15" s="655"/>
      <c r="CU15" s="659"/>
    </row>
    <row r="16" spans="2:99" ht="21" customHeight="1">
      <c r="B16" s="660">
        <f t="shared" si="3"/>
        <v>10</v>
      </c>
      <c r="C16" s="667" t="s">
        <v>1808</v>
      </c>
      <c r="D16" s="662" t="e">
        <f>D14</f>
        <v>#REF!</v>
      </c>
      <c r="E16" s="663" t="e">
        <f t="shared" si="1"/>
        <v>#REF!</v>
      </c>
      <c r="F16" s="663">
        <v>30</v>
      </c>
      <c r="G16" s="668">
        <f t="shared" si="2"/>
        <v>45945</v>
      </c>
      <c r="H16" s="669"/>
      <c r="I16" s="670"/>
      <c r="J16" s="670"/>
      <c r="K16" s="670"/>
      <c r="L16" s="670"/>
      <c r="M16" s="670"/>
      <c r="N16" s="670"/>
      <c r="O16" s="670"/>
      <c r="P16" s="670"/>
      <c r="Q16" s="670"/>
      <c r="R16" s="670"/>
      <c r="S16" s="670"/>
      <c r="T16" s="670"/>
      <c r="U16" s="670"/>
      <c r="V16" s="673"/>
      <c r="W16" s="673"/>
      <c r="X16" s="677"/>
      <c r="Y16" s="677"/>
      <c r="Z16" s="677"/>
      <c r="AA16" s="677"/>
      <c r="AB16" s="677"/>
      <c r="AC16" s="677"/>
      <c r="AD16" s="677"/>
      <c r="AE16" s="677"/>
      <c r="AF16" s="677"/>
      <c r="AG16" s="677"/>
      <c r="AH16" s="677"/>
      <c r="AI16" s="677"/>
      <c r="AJ16" s="677"/>
      <c r="AK16" s="677"/>
      <c r="AL16" s="681"/>
      <c r="AM16" s="676"/>
      <c r="AN16" s="677"/>
      <c r="AO16" s="677"/>
      <c r="AP16" s="683"/>
      <c r="AQ16" s="683"/>
      <c r="AR16" s="683"/>
      <c r="AS16" s="677"/>
      <c r="AT16" s="677"/>
      <c r="AU16" s="677"/>
      <c r="AV16" s="683"/>
      <c r="AW16" s="683"/>
      <c r="AX16" s="683"/>
      <c r="AY16" s="683"/>
      <c r="AZ16" s="677"/>
      <c r="BA16" s="677"/>
      <c r="BB16" s="677"/>
      <c r="BC16" s="677"/>
      <c r="BD16" s="677"/>
      <c r="BE16" s="677"/>
      <c r="BF16" s="677"/>
      <c r="BG16" s="684"/>
      <c r="BH16" s="654"/>
      <c r="BI16" s="654"/>
      <c r="BJ16" s="654"/>
      <c r="BK16" s="654"/>
      <c r="BL16" s="655"/>
      <c r="BM16" s="655"/>
      <c r="BN16" s="655"/>
      <c r="BO16" s="655"/>
      <c r="BP16" s="655"/>
      <c r="BQ16" s="656"/>
      <c r="BR16" s="657"/>
      <c r="BS16" s="655"/>
      <c r="BT16" s="655"/>
      <c r="BU16" s="655"/>
      <c r="BV16" s="655"/>
      <c r="BW16" s="655"/>
      <c r="BX16" s="655"/>
      <c r="BY16" s="655"/>
      <c r="BZ16" s="655"/>
      <c r="CA16" s="655"/>
      <c r="CB16" s="655"/>
      <c r="CC16" s="655"/>
      <c r="CD16" s="655"/>
      <c r="CE16" s="655"/>
      <c r="CF16" s="655"/>
      <c r="CG16" s="655"/>
      <c r="CH16" s="655"/>
      <c r="CI16" s="655"/>
      <c r="CJ16" s="655"/>
      <c r="CK16" s="655"/>
      <c r="CL16" s="655"/>
      <c r="CM16" s="655"/>
      <c r="CN16" s="655"/>
      <c r="CO16" s="655"/>
      <c r="CP16" s="655"/>
      <c r="CQ16" s="655"/>
      <c r="CR16" s="655"/>
      <c r="CS16" s="655"/>
      <c r="CT16" s="655"/>
      <c r="CU16" s="659"/>
    </row>
    <row r="17" spans="2:99" ht="21" customHeight="1">
      <c r="B17" s="685">
        <f t="shared" si="3"/>
        <v>11</v>
      </c>
      <c r="C17" s="686" t="s">
        <v>1809</v>
      </c>
      <c r="D17" s="687" t="s">
        <v>1794</v>
      </c>
      <c r="E17" s="688" t="s">
        <v>1795</v>
      </c>
      <c r="F17" s="688">
        <v>45</v>
      </c>
      <c r="G17" s="689">
        <f t="shared" si="2"/>
        <v>45960</v>
      </c>
      <c r="H17" s="669"/>
      <c r="I17" s="670"/>
      <c r="J17" s="670"/>
      <c r="K17" s="670"/>
      <c r="L17" s="670"/>
      <c r="M17" s="670"/>
      <c r="N17" s="670"/>
      <c r="O17" s="670"/>
      <c r="P17" s="670"/>
      <c r="Q17" s="670"/>
      <c r="R17" s="670"/>
      <c r="S17" s="670"/>
      <c r="T17" s="670"/>
      <c r="U17" s="670"/>
      <c r="V17" s="673"/>
      <c r="W17" s="673"/>
      <c r="X17" s="677"/>
      <c r="Y17" s="677"/>
      <c r="Z17" s="677"/>
      <c r="AA17" s="677"/>
      <c r="AB17" s="677"/>
      <c r="AC17" s="677"/>
      <c r="AD17" s="677"/>
      <c r="AE17" s="677"/>
      <c r="AF17" s="677"/>
      <c r="AG17" s="677"/>
      <c r="AH17" s="677"/>
      <c r="AI17" s="677"/>
      <c r="AJ17" s="677"/>
      <c r="AK17" s="677"/>
      <c r="AL17" s="681"/>
      <c r="AM17" s="676"/>
      <c r="AN17" s="677"/>
      <c r="AO17" s="677"/>
      <c r="AP17" s="683"/>
      <c r="AQ17" s="683"/>
      <c r="AR17" s="683"/>
      <c r="AS17" s="677"/>
      <c r="AT17" s="677"/>
      <c r="AU17" s="677"/>
      <c r="AV17" s="677"/>
      <c r="AW17" s="677"/>
      <c r="AX17" s="683"/>
      <c r="AY17" s="683"/>
      <c r="AZ17" s="677"/>
      <c r="BA17" s="677"/>
      <c r="BB17" s="677"/>
      <c r="BC17" s="677"/>
      <c r="BD17" s="677"/>
      <c r="BE17" s="677"/>
      <c r="BF17" s="677"/>
      <c r="BG17" s="683"/>
      <c r="BH17" s="677"/>
      <c r="BI17" s="690"/>
      <c r="BJ17" s="691"/>
      <c r="BK17" s="677"/>
      <c r="BL17" s="654"/>
      <c r="BM17" s="654"/>
      <c r="BN17" s="654"/>
      <c r="BO17" s="654"/>
      <c r="BP17" s="654"/>
      <c r="BQ17" s="656"/>
      <c r="BR17" s="657"/>
      <c r="BS17" s="655"/>
      <c r="BT17" s="655"/>
      <c r="BU17" s="655"/>
      <c r="BV17" s="655"/>
      <c r="BW17" s="655"/>
      <c r="BX17" s="655"/>
      <c r="BY17" s="692"/>
      <c r="BZ17" s="655"/>
      <c r="CA17" s="655"/>
      <c r="CB17" s="655"/>
      <c r="CC17" s="655"/>
      <c r="CD17" s="655"/>
      <c r="CE17" s="655"/>
      <c r="CF17" s="655"/>
      <c r="CG17" s="655"/>
      <c r="CH17" s="655"/>
      <c r="CI17" s="655"/>
      <c r="CJ17" s="655"/>
      <c r="CK17" s="655"/>
      <c r="CL17" s="655"/>
      <c r="CM17" s="655"/>
      <c r="CN17" s="655"/>
      <c r="CO17" s="655"/>
      <c r="CP17" s="655"/>
      <c r="CQ17" s="655"/>
      <c r="CR17" s="655"/>
      <c r="CS17" s="655"/>
      <c r="CT17" s="655"/>
      <c r="CU17" s="659"/>
    </row>
    <row r="18" spans="2:99" ht="21" customHeight="1">
      <c r="B18" s="693">
        <v>12</v>
      </c>
      <c r="C18" s="694" t="s">
        <v>1810</v>
      </c>
      <c r="D18" s="662" t="s">
        <v>1795</v>
      </c>
      <c r="E18" s="695" t="s">
        <v>1796</v>
      </c>
      <c r="F18" s="695">
        <v>50</v>
      </c>
      <c r="G18" s="668">
        <f t="shared" si="2"/>
        <v>45965</v>
      </c>
      <c r="H18" s="696"/>
      <c r="I18" s="697"/>
      <c r="J18" s="697"/>
      <c r="K18" s="697"/>
      <c r="L18" s="697"/>
      <c r="M18" s="697"/>
      <c r="N18" s="697"/>
      <c r="O18" s="697"/>
      <c r="P18" s="697"/>
      <c r="Q18" s="697"/>
      <c r="R18" s="697"/>
      <c r="S18" s="697"/>
      <c r="T18" s="697"/>
      <c r="U18" s="697"/>
      <c r="V18" s="697"/>
      <c r="W18" s="697"/>
      <c r="X18" s="698"/>
      <c r="Y18" s="698"/>
      <c r="Z18" s="698"/>
      <c r="AA18" s="698"/>
      <c r="AB18" s="698"/>
      <c r="AC18" s="698"/>
      <c r="AD18" s="698"/>
      <c r="AE18" s="698"/>
      <c r="AF18" s="698"/>
      <c r="AG18" s="698"/>
      <c r="AH18" s="698"/>
      <c r="AI18" s="698"/>
      <c r="AJ18" s="698"/>
      <c r="AK18" s="698"/>
      <c r="AL18" s="699"/>
      <c r="AM18" s="700"/>
      <c r="AN18" s="698"/>
      <c r="AO18" s="698"/>
      <c r="AP18" s="701"/>
      <c r="AQ18" s="701"/>
      <c r="AR18" s="701"/>
      <c r="AS18" s="698"/>
      <c r="AT18" s="698"/>
      <c r="AU18" s="698"/>
      <c r="AV18" s="698"/>
      <c r="AW18" s="698"/>
      <c r="AX18" s="701"/>
      <c r="AY18" s="701"/>
      <c r="AZ18" s="698"/>
      <c r="BA18" s="698"/>
      <c r="BB18" s="698"/>
      <c r="BC18" s="698"/>
      <c r="BD18" s="698"/>
      <c r="BE18" s="698"/>
      <c r="BF18" s="698"/>
      <c r="BG18" s="701"/>
      <c r="BH18" s="702"/>
      <c r="BI18" s="698"/>
      <c r="BJ18" s="698"/>
      <c r="BK18" s="692"/>
      <c r="BL18" s="698"/>
      <c r="BM18" s="698"/>
      <c r="BN18" s="698"/>
      <c r="BO18" s="698"/>
      <c r="BP18" s="703"/>
      <c r="BQ18" s="704"/>
      <c r="BR18" s="705"/>
      <c r="BS18" s="706"/>
      <c r="BT18" s="706"/>
      <c r="BU18" s="706"/>
      <c r="BV18" s="698"/>
      <c r="BW18" s="707"/>
      <c r="BX18" s="698"/>
      <c r="BY18" s="692"/>
      <c r="BZ18" s="698"/>
      <c r="CA18" s="698"/>
      <c r="CB18" s="698"/>
      <c r="CC18" s="698"/>
      <c r="CD18" s="698"/>
      <c r="CE18" s="698"/>
      <c r="CF18" s="698"/>
      <c r="CG18" s="698"/>
      <c r="CH18" s="698"/>
      <c r="CI18" s="698"/>
      <c r="CJ18" s="698"/>
      <c r="CK18" s="698"/>
      <c r="CL18" s="698"/>
      <c r="CM18" s="698"/>
      <c r="CN18" s="698"/>
      <c r="CO18" s="698"/>
      <c r="CP18" s="698"/>
      <c r="CQ18" s="698"/>
      <c r="CR18" s="698"/>
      <c r="CS18" s="698"/>
      <c r="CT18" s="698"/>
      <c r="CU18" s="699"/>
    </row>
    <row r="19" spans="2:99" ht="21" customHeight="1">
      <c r="B19" s="693">
        <v>13</v>
      </c>
      <c r="C19" s="708" t="s">
        <v>1811</v>
      </c>
      <c r="D19" s="662" t="s">
        <v>1795</v>
      </c>
      <c r="E19" s="695" t="s">
        <v>1796</v>
      </c>
      <c r="F19" s="695">
        <v>55</v>
      </c>
      <c r="G19" s="709">
        <f t="shared" si="2"/>
        <v>45970</v>
      </c>
      <c r="H19" s="696"/>
      <c r="I19" s="697"/>
      <c r="J19" s="697"/>
      <c r="K19" s="697"/>
      <c r="L19" s="697"/>
      <c r="M19" s="697"/>
      <c r="N19" s="697"/>
      <c r="O19" s="697"/>
      <c r="P19" s="697"/>
      <c r="Q19" s="697"/>
      <c r="R19" s="697"/>
      <c r="S19" s="697"/>
      <c r="T19" s="697"/>
      <c r="U19" s="697"/>
      <c r="V19" s="697"/>
      <c r="W19" s="697"/>
      <c r="X19" s="698"/>
      <c r="Y19" s="698"/>
      <c r="Z19" s="698"/>
      <c r="AA19" s="698"/>
      <c r="AB19" s="698"/>
      <c r="AC19" s="698"/>
      <c r="AD19" s="698"/>
      <c r="AE19" s="698"/>
      <c r="AF19" s="698"/>
      <c r="AG19" s="698"/>
      <c r="AH19" s="698"/>
      <c r="AI19" s="698"/>
      <c r="AJ19" s="698"/>
      <c r="AK19" s="698"/>
      <c r="AL19" s="699"/>
      <c r="AM19" s="700"/>
      <c r="AN19" s="698"/>
      <c r="AO19" s="698"/>
      <c r="AP19" s="701"/>
      <c r="AQ19" s="701"/>
      <c r="AR19" s="701"/>
      <c r="AS19" s="698"/>
      <c r="AT19" s="698"/>
      <c r="AU19" s="698"/>
      <c r="AV19" s="698"/>
      <c r="AW19" s="698"/>
      <c r="AX19" s="701"/>
      <c r="AY19" s="701"/>
      <c r="AZ19" s="698"/>
      <c r="BA19" s="698"/>
      <c r="BB19" s="698"/>
      <c r="BC19" s="698"/>
      <c r="BD19" s="698"/>
      <c r="BE19" s="698"/>
      <c r="BF19" s="698"/>
      <c r="BG19" s="701"/>
      <c r="BH19" s="698"/>
      <c r="BI19" s="698"/>
      <c r="BJ19" s="698"/>
      <c r="BK19" s="710"/>
      <c r="BL19" s="698"/>
      <c r="BM19" s="698"/>
      <c r="BN19" s="698"/>
      <c r="BO19" s="698"/>
      <c r="BP19" s="698"/>
      <c r="BQ19" s="699"/>
      <c r="BR19" s="711"/>
      <c r="BS19" s="698"/>
      <c r="BT19" s="698"/>
      <c r="BU19" s="698"/>
      <c r="BV19" s="706"/>
      <c r="BW19" s="706"/>
      <c r="BX19" s="706"/>
      <c r="BY19" s="706"/>
      <c r="BZ19" s="712"/>
      <c r="CA19" s="698"/>
      <c r="CB19" s="698"/>
      <c r="CC19" s="698"/>
      <c r="CD19" s="698"/>
      <c r="CE19" s="698"/>
      <c r="CF19" s="713"/>
      <c r="CG19" s="698"/>
      <c r="CH19" s="698"/>
      <c r="CI19" s="698"/>
      <c r="CJ19" s="698"/>
      <c r="CK19" s="698"/>
      <c r="CL19" s="698"/>
      <c r="CM19" s="698"/>
      <c r="CN19" s="698"/>
      <c r="CO19" s="698"/>
      <c r="CP19" s="698"/>
      <c r="CQ19" s="698"/>
      <c r="CR19" s="698"/>
      <c r="CS19" s="698"/>
      <c r="CT19" s="698"/>
      <c r="CU19" s="699"/>
    </row>
    <row r="20" spans="2:99" ht="19.5" customHeight="1">
      <c r="B20" s="693">
        <v>14</v>
      </c>
      <c r="C20" s="708" t="s">
        <v>1812</v>
      </c>
      <c r="D20" s="714" t="s">
        <v>1795</v>
      </c>
      <c r="E20" s="695" t="s">
        <v>1796</v>
      </c>
      <c r="F20" s="695">
        <v>62</v>
      </c>
      <c r="G20" s="709">
        <f t="shared" si="2"/>
        <v>45977</v>
      </c>
      <c r="H20" s="696"/>
      <c r="I20" s="697"/>
      <c r="J20" s="697"/>
      <c r="K20" s="697"/>
      <c r="L20" s="697"/>
      <c r="M20" s="697"/>
      <c r="N20" s="697"/>
      <c r="O20" s="697"/>
      <c r="P20" s="697"/>
      <c r="Q20" s="697"/>
      <c r="R20" s="697"/>
      <c r="S20" s="697"/>
      <c r="T20" s="697"/>
      <c r="U20" s="697"/>
      <c r="V20" s="697"/>
      <c r="W20" s="697"/>
      <c r="X20" s="698"/>
      <c r="Y20" s="698"/>
      <c r="Z20" s="698"/>
      <c r="AA20" s="698"/>
      <c r="AB20" s="698"/>
      <c r="AC20" s="698"/>
      <c r="AD20" s="698"/>
      <c r="AE20" s="698"/>
      <c r="AF20" s="698"/>
      <c r="AG20" s="698"/>
      <c r="AH20" s="698"/>
      <c r="AI20" s="698"/>
      <c r="AJ20" s="698"/>
      <c r="AK20" s="698"/>
      <c r="AL20" s="699"/>
      <c r="AM20" s="700"/>
      <c r="AN20" s="698"/>
      <c r="AO20" s="698"/>
      <c r="AP20" s="701"/>
      <c r="AQ20" s="701"/>
      <c r="AR20" s="701"/>
      <c r="AS20" s="698"/>
      <c r="AT20" s="698"/>
      <c r="AU20" s="698"/>
      <c r="AV20" s="698"/>
      <c r="AW20" s="698"/>
      <c r="AX20" s="701"/>
      <c r="AY20" s="701"/>
      <c r="AZ20" s="698"/>
      <c r="BA20" s="698"/>
      <c r="BB20" s="698"/>
      <c r="BC20" s="698"/>
      <c r="BD20" s="698"/>
      <c r="BE20" s="698"/>
      <c r="BF20" s="698"/>
      <c r="BG20" s="701"/>
      <c r="BH20" s="698"/>
      <c r="BI20" s="698"/>
      <c r="BJ20" s="698"/>
      <c r="BK20" s="710"/>
      <c r="BL20" s="698"/>
      <c r="BM20" s="698"/>
      <c r="BN20" s="698"/>
      <c r="BO20" s="698"/>
      <c r="BP20" s="698"/>
      <c r="BQ20" s="699"/>
      <c r="BR20" s="711"/>
      <c r="BS20" s="698"/>
      <c r="BT20" s="698"/>
      <c r="BU20" s="698"/>
      <c r="BV20" s="698"/>
      <c r="BW20" s="698"/>
      <c r="BX20" s="698"/>
      <c r="BY20" s="698"/>
      <c r="BZ20" s="715"/>
      <c r="CA20" s="706"/>
      <c r="CB20" s="706"/>
      <c r="CC20" s="706"/>
      <c r="CD20" s="706"/>
      <c r="CE20" s="706"/>
      <c r="CF20" s="716"/>
      <c r="CG20" s="706"/>
      <c r="CH20" s="698"/>
      <c r="CI20" s="698"/>
      <c r="CJ20" s="698"/>
      <c r="CK20" s="698"/>
      <c r="CL20" s="698"/>
      <c r="CM20" s="698"/>
      <c r="CN20" s="698"/>
      <c r="CO20" s="698"/>
      <c r="CP20" s="698"/>
      <c r="CQ20" s="698"/>
      <c r="CR20" s="698"/>
      <c r="CS20" s="698"/>
      <c r="CT20" s="698"/>
      <c r="CU20" s="699"/>
    </row>
    <row r="21" spans="2:99" ht="19.5" customHeight="1">
      <c r="B21" s="693">
        <v>15</v>
      </c>
      <c r="C21" s="717" t="s">
        <v>1797</v>
      </c>
      <c r="D21" s="717" t="s">
        <v>1798</v>
      </c>
      <c r="E21" s="717" t="s">
        <v>1793</v>
      </c>
      <c r="F21" s="660">
        <v>70</v>
      </c>
      <c r="G21" s="709">
        <f t="shared" si="2"/>
        <v>45985</v>
      </c>
      <c r="H21" s="717"/>
      <c r="I21" s="717"/>
      <c r="J21" s="717"/>
      <c r="K21" s="717"/>
      <c r="L21" s="717"/>
      <c r="M21" s="717"/>
      <c r="N21" s="717"/>
      <c r="O21" s="717"/>
      <c r="P21" s="717"/>
      <c r="Q21" s="717"/>
      <c r="R21" s="717"/>
      <c r="S21" s="717"/>
      <c r="T21" s="717"/>
      <c r="U21" s="717"/>
      <c r="V21" s="717"/>
      <c r="W21" s="717"/>
      <c r="X21" s="717"/>
      <c r="Y21" s="717"/>
      <c r="Z21" s="717"/>
      <c r="AA21" s="717"/>
      <c r="AB21" s="717"/>
      <c r="AC21" s="717"/>
      <c r="AD21" s="717"/>
      <c r="AE21" s="717"/>
      <c r="AF21" s="717"/>
      <c r="AG21" s="717"/>
      <c r="AH21" s="717"/>
      <c r="AI21" s="717"/>
      <c r="AJ21" s="717"/>
      <c r="AK21" s="717"/>
      <c r="AL21" s="717"/>
      <c r="AM21" s="717"/>
      <c r="AN21" s="717"/>
      <c r="AO21" s="717"/>
      <c r="AP21" s="717"/>
      <c r="AQ21" s="717"/>
      <c r="AR21" s="717"/>
      <c r="AS21" s="717"/>
      <c r="AT21" s="717"/>
      <c r="AU21" s="717"/>
      <c r="AV21" s="717"/>
      <c r="AW21" s="717"/>
      <c r="AX21" s="717"/>
      <c r="AY21" s="717"/>
      <c r="AZ21" s="717"/>
      <c r="BA21" s="717"/>
      <c r="BB21" s="717"/>
      <c r="BC21" s="717"/>
      <c r="BD21" s="717"/>
      <c r="BE21" s="717"/>
      <c r="BF21" s="717"/>
      <c r="BG21" s="717"/>
      <c r="BH21" s="717"/>
      <c r="BI21" s="717"/>
      <c r="BJ21" s="717"/>
      <c r="BK21" s="718"/>
      <c r="BL21" s="719"/>
      <c r="BM21" s="719"/>
      <c r="BN21" s="719"/>
      <c r="BO21" s="719"/>
      <c r="BP21" s="719"/>
      <c r="BQ21" s="719"/>
      <c r="BR21" s="719"/>
      <c r="BS21" s="719"/>
      <c r="BT21" s="719"/>
      <c r="BU21" s="719"/>
      <c r="BV21" s="719"/>
      <c r="BW21" s="719"/>
      <c r="BX21" s="719"/>
      <c r="BY21" s="719"/>
      <c r="BZ21" s="719"/>
      <c r="CA21" s="719"/>
      <c r="CB21" s="719"/>
      <c r="CC21" s="719"/>
      <c r="CD21" s="719"/>
      <c r="CE21" s="719"/>
      <c r="CF21" s="719"/>
      <c r="CG21" s="719"/>
      <c r="CH21" s="684"/>
      <c r="CI21" s="684"/>
      <c r="CJ21" s="684"/>
      <c r="CK21" s="684"/>
      <c r="CL21" s="684"/>
      <c r="CM21" s="684"/>
      <c r="CN21" s="684"/>
      <c r="CO21" s="684"/>
      <c r="CP21" s="719"/>
      <c r="CQ21" s="719"/>
      <c r="CR21" s="719"/>
      <c r="CS21" s="719"/>
      <c r="CT21" s="719"/>
      <c r="CU21" s="720"/>
    </row>
    <row r="22" spans="2:99" ht="19.5" customHeight="1">
      <c r="B22" s="721">
        <v>16</v>
      </c>
      <c r="C22" s="721" t="s">
        <v>1799</v>
      </c>
      <c r="D22" s="721" t="s">
        <v>1793</v>
      </c>
      <c r="E22" s="722" t="s">
        <v>1796</v>
      </c>
      <c r="F22" s="722">
        <v>75</v>
      </c>
      <c r="G22" s="723">
        <f t="shared" si="2"/>
        <v>45990</v>
      </c>
      <c r="H22" s="724"/>
      <c r="I22" s="724"/>
      <c r="J22" s="724"/>
      <c r="K22" s="724"/>
      <c r="L22" s="724"/>
      <c r="M22" s="724"/>
      <c r="N22" s="724"/>
      <c r="O22" s="724"/>
      <c r="P22" s="724"/>
      <c r="Q22" s="724"/>
      <c r="R22" s="724"/>
      <c r="S22" s="724"/>
      <c r="T22" s="724"/>
      <c r="U22" s="724"/>
      <c r="V22" s="724"/>
      <c r="W22" s="724"/>
      <c r="X22" s="724"/>
      <c r="Y22" s="724"/>
      <c r="Z22" s="724"/>
      <c r="AA22" s="724"/>
      <c r="AB22" s="724"/>
      <c r="AC22" s="724"/>
      <c r="AD22" s="724"/>
      <c r="AE22" s="724"/>
      <c r="AF22" s="724"/>
      <c r="AG22" s="724"/>
      <c r="AH22" s="724"/>
      <c r="AI22" s="724"/>
      <c r="AJ22" s="724"/>
      <c r="AK22" s="724"/>
      <c r="AL22" s="724"/>
      <c r="AM22" s="724"/>
      <c r="AN22" s="724"/>
      <c r="AO22" s="724"/>
      <c r="AP22" s="724"/>
      <c r="AQ22" s="724"/>
      <c r="AR22" s="724"/>
      <c r="AS22" s="724"/>
      <c r="AT22" s="724"/>
      <c r="AU22" s="724"/>
      <c r="AV22" s="724"/>
      <c r="AW22" s="724"/>
      <c r="AX22" s="724"/>
      <c r="AY22" s="724"/>
      <c r="AZ22" s="724"/>
      <c r="BA22" s="724"/>
      <c r="BB22" s="724"/>
      <c r="BC22" s="724"/>
      <c r="BD22" s="724"/>
      <c r="BE22" s="724"/>
      <c r="BF22" s="724"/>
      <c r="BG22" s="724"/>
      <c r="BH22" s="724"/>
      <c r="BI22" s="724"/>
      <c r="BJ22" s="724"/>
      <c r="BK22" s="725"/>
      <c r="BL22" s="726"/>
      <c r="BM22" s="726"/>
      <c r="BN22" s="726"/>
      <c r="BO22" s="726"/>
      <c r="BP22" s="726"/>
      <c r="BQ22" s="726"/>
      <c r="BR22" s="726"/>
      <c r="BS22" s="726"/>
      <c r="BT22" s="726"/>
      <c r="BU22" s="726"/>
      <c r="BV22" s="726"/>
      <c r="BW22" s="726"/>
      <c r="BX22" s="726"/>
      <c r="BY22" s="726"/>
      <c r="BZ22" s="726"/>
      <c r="CA22" s="726"/>
      <c r="CB22" s="726"/>
      <c r="CC22" s="726"/>
      <c r="CD22" s="726"/>
      <c r="CE22" s="726"/>
      <c r="CF22" s="726"/>
      <c r="CG22" s="726"/>
      <c r="CH22" s="726"/>
      <c r="CI22" s="726"/>
      <c r="CJ22" s="726"/>
      <c r="CK22" s="726"/>
      <c r="CL22" s="726"/>
      <c r="CM22" s="726"/>
      <c r="CN22" s="726"/>
      <c r="CO22" s="726"/>
      <c r="CP22" s="727"/>
      <c r="CQ22" s="727"/>
      <c r="CR22" s="727"/>
      <c r="CS22" s="727"/>
      <c r="CT22" s="727"/>
      <c r="CU22" s="728"/>
    </row>
  </sheetData>
  <mergeCells count="6">
    <mergeCell ref="BR4:CU4"/>
    <mergeCell ref="D4:D6"/>
    <mergeCell ref="E4:E6"/>
    <mergeCell ref="G4:G6"/>
    <mergeCell ref="H4:AL4"/>
    <mergeCell ref="AM4:BQ4"/>
  </mergeCells>
  <dataValidations count="1">
    <dataValidation type="list" allowBlank="1" showInputMessage="1" showErrorMessage="1" sqref="B3" xr:uid="{BB0392F1-96FA-4269-86F4-ABC6F1C27142}">
      <formula1>"VN,EN"</formula1>
    </dataValidation>
  </dataValidations>
  <printOptions horizontalCentered="1"/>
  <pageMargins left="0" right="0" top="0.31496062992125984" bottom="0" header="0" footer="0"/>
  <pageSetup paperSize="8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C040-6D41-4D19-950D-6FA8322DB020}">
  <dimension ref="B2:J10"/>
  <sheetViews>
    <sheetView workbookViewId="0"/>
  </sheetViews>
  <sheetFormatPr defaultColWidth="8.90625" defaultRowHeight="12.5"/>
  <cols>
    <col min="1" max="1" width="5.81640625" style="579" customWidth="1"/>
    <col min="2" max="2" width="5.81640625" style="574" customWidth="1"/>
    <col min="3" max="3" width="44.54296875" style="579" customWidth="1"/>
    <col min="4" max="4" width="21.1796875" style="579" customWidth="1"/>
    <col min="5" max="5" width="74.54296875" style="583" customWidth="1"/>
    <col min="6" max="6" width="12.90625" style="583" customWidth="1"/>
    <col min="7" max="8" width="8.90625" style="579"/>
    <col min="9" max="9" width="11.90625" style="579" customWidth="1"/>
    <col min="10" max="10" width="48.54296875" style="579" bestFit="1" customWidth="1"/>
    <col min="11" max="16384" width="8.90625" style="579"/>
  </cols>
  <sheetData>
    <row r="2" spans="2:10" s="574" customFormat="1" ht="30.65" customHeight="1">
      <c r="B2" s="575" t="s">
        <v>0</v>
      </c>
      <c r="C2" s="575" t="s">
        <v>1764</v>
      </c>
      <c r="D2" s="588" t="s">
        <v>1771</v>
      </c>
      <c r="E2" s="575" t="s">
        <v>1772</v>
      </c>
      <c r="F2" s="588" t="s">
        <v>1766</v>
      </c>
      <c r="H2" s="575" t="s">
        <v>0</v>
      </c>
      <c r="I2" s="575" t="s">
        <v>1708</v>
      </c>
      <c r="J2" s="575" t="s">
        <v>1709</v>
      </c>
    </row>
    <row r="3" spans="2:10" s="574" customFormat="1" ht="25">
      <c r="B3" s="589">
        <v>1</v>
      </c>
      <c r="C3" s="590" t="s">
        <v>1770</v>
      </c>
      <c r="D3" s="589" t="s">
        <v>1768</v>
      </c>
      <c r="E3" s="591" t="s">
        <v>1762</v>
      </c>
      <c r="F3" s="592">
        <v>45940</v>
      </c>
      <c r="H3" s="576">
        <v>1</v>
      </c>
      <c r="I3" s="577"/>
      <c r="J3" s="578" t="s">
        <v>1710</v>
      </c>
    </row>
    <row r="4" spans="2:10" ht="25">
      <c r="B4" s="589">
        <v>2</v>
      </c>
      <c r="C4" s="590" t="s">
        <v>1760</v>
      </c>
      <c r="D4" s="589" t="s">
        <v>1768</v>
      </c>
      <c r="E4" s="591" t="s">
        <v>1762</v>
      </c>
      <c r="F4" s="592">
        <v>45940</v>
      </c>
      <c r="H4" s="576">
        <v>2</v>
      </c>
      <c r="I4" s="580"/>
      <c r="J4" s="578" t="s">
        <v>1711</v>
      </c>
    </row>
    <row r="5" spans="2:10" ht="50">
      <c r="B5" s="589">
        <v>3</v>
      </c>
      <c r="C5" s="590" t="s">
        <v>1769</v>
      </c>
      <c r="D5" s="589" t="s">
        <v>1768</v>
      </c>
      <c r="E5" s="591" t="s">
        <v>1765</v>
      </c>
      <c r="F5" s="592">
        <v>45940</v>
      </c>
      <c r="H5" s="576">
        <v>3</v>
      </c>
      <c r="I5" s="580"/>
      <c r="J5" s="578" t="s">
        <v>1711</v>
      </c>
    </row>
    <row r="6" spans="2:10" ht="39.65" customHeight="1">
      <c r="B6" s="589">
        <v>4</v>
      </c>
      <c r="C6" s="590" t="s">
        <v>1761</v>
      </c>
      <c r="D6" s="589" t="s">
        <v>1768</v>
      </c>
      <c r="E6" s="591" t="s">
        <v>1762</v>
      </c>
      <c r="F6" s="592">
        <v>45940</v>
      </c>
      <c r="H6" s="576">
        <v>4</v>
      </c>
      <c r="I6" s="593"/>
      <c r="J6" s="578" t="s">
        <v>1775</v>
      </c>
    </row>
    <row r="7" spans="2:10" ht="37.5">
      <c r="B7" s="589">
        <v>5</v>
      </c>
      <c r="C7" s="578" t="s">
        <v>1767</v>
      </c>
      <c r="D7" s="589" t="s">
        <v>1768</v>
      </c>
      <c r="E7" s="591" t="s">
        <v>1763</v>
      </c>
      <c r="F7" s="592">
        <v>45940</v>
      </c>
      <c r="H7" s="576">
        <v>5</v>
      </c>
      <c r="I7" s="581"/>
      <c r="J7" s="578" t="s">
        <v>1776</v>
      </c>
    </row>
    <row r="8" spans="2:10" ht="49.75" customHeight="1">
      <c r="H8" s="576">
        <v>6</v>
      </c>
      <c r="I8" s="582"/>
      <c r="J8" s="578" t="s">
        <v>1777</v>
      </c>
    </row>
    <row r="9" spans="2:10" ht="36.65" customHeight="1">
      <c r="H9" s="576">
        <v>7</v>
      </c>
      <c r="I9" s="584"/>
      <c r="J9" s="578" t="s">
        <v>1712</v>
      </c>
    </row>
    <row r="10" spans="2:10" s="585" customFormat="1" ht="46.25" customHeight="1">
      <c r="E10" s="586"/>
      <c r="F10" s="586"/>
      <c r="H10" s="576">
        <v>8</v>
      </c>
      <c r="I10" s="578" t="s">
        <v>1774</v>
      </c>
      <c r="J10" s="578" t="s">
        <v>1713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3DC47-8739-427B-B549-6E5D48D7E84C}">
  <dimension ref="A3:Y36"/>
  <sheetViews>
    <sheetView workbookViewId="0"/>
  </sheetViews>
  <sheetFormatPr defaultColWidth="8.6328125" defaultRowHeight="12.5"/>
  <cols>
    <col min="1" max="1" width="5.81640625" style="108" customWidth="1"/>
    <col min="2" max="2" width="34.90625" style="108" customWidth="1"/>
    <col min="3" max="3" width="70.08984375" style="108" customWidth="1"/>
    <col min="4" max="4" width="20.36328125" style="121" customWidth="1"/>
    <col min="5" max="5" width="14.90625" style="122" customWidth="1"/>
    <col min="6" max="6" width="17.54296875" style="108" customWidth="1"/>
    <col min="7" max="7" width="18.6328125" style="108" customWidth="1"/>
    <col min="8" max="10" width="7.6328125" style="108" customWidth="1"/>
    <col min="11" max="19" width="7.36328125" style="108" customWidth="1"/>
    <col min="20" max="20" width="7.81640625" style="108" customWidth="1"/>
    <col min="21" max="22" width="7.36328125" style="108" customWidth="1"/>
    <col min="23" max="23" width="9.6328125" style="108" customWidth="1"/>
    <col min="24" max="24" width="12.36328125" style="108" customWidth="1"/>
    <col min="25" max="25" width="5.6328125" style="108" customWidth="1"/>
    <col min="26" max="16384" width="8.6328125" style="108"/>
  </cols>
  <sheetData>
    <row r="3" spans="1:25" s="3" customFormat="1" ht="30.65" customHeight="1">
      <c r="A3" s="107" t="s">
        <v>1716</v>
      </c>
      <c r="D3" s="105"/>
      <c r="E3" s="106"/>
    </row>
    <row r="4" spans="1:25" s="3" customFormat="1" ht="30.65" customHeight="1">
      <c r="A4" s="587" t="s">
        <v>1773</v>
      </c>
      <c r="D4" s="105"/>
      <c r="E4" s="106"/>
    </row>
    <row r="5" spans="1:25" s="113" customFormat="1" ht="16.75" customHeight="1">
      <c r="A5" s="1361" t="s">
        <v>0</v>
      </c>
      <c r="B5" s="1361" t="s">
        <v>188</v>
      </c>
      <c r="C5" s="1362" t="s">
        <v>189</v>
      </c>
      <c r="D5" s="1361" t="s">
        <v>190</v>
      </c>
      <c r="E5" s="1364" t="s">
        <v>1720</v>
      </c>
      <c r="F5" s="1355" t="s">
        <v>1721</v>
      </c>
      <c r="G5" s="1357" t="s">
        <v>1722</v>
      </c>
      <c r="H5" s="1357"/>
      <c r="I5" s="1357"/>
      <c r="J5" s="1357"/>
      <c r="K5" s="1357"/>
      <c r="L5" s="1357"/>
      <c r="M5" s="1357"/>
      <c r="N5" s="1357"/>
      <c r="O5" s="1357"/>
      <c r="P5" s="1357"/>
      <c r="Q5" s="1357"/>
      <c r="R5" s="1357"/>
      <c r="S5" s="1357"/>
      <c r="T5" s="1357"/>
      <c r="U5" s="1358" t="s">
        <v>1725</v>
      </c>
      <c r="V5" s="1359" t="s">
        <v>1724</v>
      </c>
      <c r="W5" s="1360" t="s">
        <v>1726</v>
      </c>
      <c r="X5" s="1360"/>
      <c r="Y5" s="1360"/>
    </row>
    <row r="6" spans="1:25" s="113" customFormat="1" ht="39">
      <c r="A6" s="1361"/>
      <c r="B6" s="1361"/>
      <c r="C6" s="1363"/>
      <c r="D6" s="1361"/>
      <c r="E6" s="1364"/>
      <c r="F6" s="1356"/>
      <c r="G6" s="572" t="s">
        <v>191</v>
      </c>
      <c r="H6" s="572" t="s">
        <v>1727</v>
      </c>
      <c r="I6" s="572" t="s">
        <v>1728</v>
      </c>
      <c r="J6" s="572" t="s">
        <v>1729</v>
      </c>
      <c r="K6" s="572" t="s">
        <v>192</v>
      </c>
      <c r="L6" s="572" t="s">
        <v>193</v>
      </c>
      <c r="M6" s="572" t="s">
        <v>194</v>
      </c>
      <c r="N6" s="572" t="s">
        <v>195</v>
      </c>
      <c r="O6" s="572" t="s">
        <v>196</v>
      </c>
      <c r="P6" s="572" t="s">
        <v>197</v>
      </c>
      <c r="Q6" s="572" t="s">
        <v>198</v>
      </c>
      <c r="R6" s="572" t="s">
        <v>199</v>
      </c>
      <c r="S6" s="572" t="s">
        <v>200</v>
      </c>
      <c r="T6" s="572" t="s">
        <v>1723</v>
      </c>
      <c r="U6" s="1358"/>
      <c r="V6" s="1359"/>
      <c r="W6" s="573" t="s">
        <v>201</v>
      </c>
      <c r="X6" s="573" t="s">
        <v>202</v>
      </c>
      <c r="Y6" s="573" t="s">
        <v>22</v>
      </c>
    </row>
    <row r="7" spans="1:25" s="113" customFormat="1" ht="13">
      <c r="A7" s="109" t="s">
        <v>18</v>
      </c>
      <c r="B7" s="110" t="s">
        <v>225</v>
      </c>
      <c r="C7" s="109"/>
      <c r="D7" s="111"/>
      <c r="E7" s="112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</row>
    <row r="8" spans="1:25" ht="16.25" customHeight="1">
      <c r="A8" s="1350">
        <v>1</v>
      </c>
      <c r="B8" s="1347" t="s">
        <v>226</v>
      </c>
      <c r="C8" s="108" t="s">
        <v>230</v>
      </c>
      <c r="D8" s="116"/>
      <c r="E8" s="112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</row>
    <row r="9" spans="1:25" ht="16.25" customHeight="1">
      <c r="A9" s="1351"/>
      <c r="B9" s="1348"/>
      <c r="C9" s="123" t="s">
        <v>228</v>
      </c>
      <c r="D9" s="116"/>
      <c r="E9" s="112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</row>
    <row r="10" spans="1:25" ht="16.25" customHeight="1">
      <c r="A10" s="1351"/>
      <c r="B10" s="1348"/>
      <c r="C10" s="123" t="s">
        <v>229</v>
      </c>
      <c r="D10" s="116"/>
      <c r="E10" s="112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</row>
    <row r="11" spans="1:25" ht="16.25" customHeight="1">
      <c r="A11" s="1352"/>
      <c r="B11" s="1349"/>
      <c r="C11" s="123" t="s">
        <v>227</v>
      </c>
      <c r="D11" s="116"/>
      <c r="E11" s="112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</row>
    <row r="12" spans="1:25" ht="16.25" customHeight="1">
      <c r="A12" s="1350">
        <v>2</v>
      </c>
      <c r="B12" s="1353" t="s">
        <v>231</v>
      </c>
      <c r="C12" s="39" t="s">
        <v>232</v>
      </c>
      <c r="D12" s="116"/>
      <c r="E12" s="112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</row>
    <row r="13" spans="1:25">
      <c r="A13" s="1352"/>
      <c r="B13" s="1354"/>
      <c r="C13" s="39" t="s">
        <v>213</v>
      </c>
      <c r="D13" s="116"/>
      <c r="E13" s="112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</row>
    <row r="14" spans="1:25" s="113" customFormat="1" ht="13">
      <c r="A14" s="109" t="s">
        <v>19</v>
      </c>
      <c r="B14" s="110" t="s">
        <v>233</v>
      </c>
      <c r="C14" s="109"/>
      <c r="D14" s="111"/>
      <c r="E14" s="112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</row>
    <row r="15" spans="1:25">
      <c r="A15" s="114">
        <v>1</v>
      </c>
      <c r="B15" s="115" t="s">
        <v>234</v>
      </c>
      <c r="C15" s="123" t="s">
        <v>1730</v>
      </c>
      <c r="D15" s="116"/>
      <c r="E15" s="112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</row>
    <row r="16" spans="1:25" s="113" customFormat="1" ht="25">
      <c r="A16" s="114">
        <v>2</v>
      </c>
      <c r="B16" s="115" t="s">
        <v>209</v>
      </c>
      <c r="C16" s="123" t="s">
        <v>210</v>
      </c>
      <c r="D16" s="116"/>
      <c r="E16" s="112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</row>
    <row r="17" spans="1:25" ht="25">
      <c r="A17" s="114">
        <v>3</v>
      </c>
      <c r="B17" s="114" t="s">
        <v>211</v>
      </c>
      <c r="C17" s="123" t="s">
        <v>212</v>
      </c>
      <c r="D17" s="116"/>
      <c r="E17" s="112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</row>
    <row r="18" spans="1:25" s="113" customFormat="1" ht="13">
      <c r="A18" s="109" t="s">
        <v>28</v>
      </c>
      <c r="B18" s="110" t="s">
        <v>235</v>
      </c>
      <c r="C18" s="41"/>
      <c r="D18" s="111"/>
      <c r="E18" s="112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</row>
    <row r="19" spans="1:25" s="113" customFormat="1" ht="13">
      <c r="A19" s="109" t="s">
        <v>2</v>
      </c>
      <c r="B19" s="109" t="s">
        <v>5</v>
      </c>
      <c r="C19" s="41"/>
      <c r="D19" s="111"/>
      <c r="E19" s="112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</row>
    <row r="20" spans="1:25" ht="47.75" customHeight="1">
      <c r="A20" s="114">
        <v>1</v>
      </c>
      <c r="B20" s="115" t="s">
        <v>236</v>
      </c>
      <c r="C20" s="123" t="s">
        <v>237</v>
      </c>
      <c r="D20" s="116"/>
      <c r="E20" s="112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</row>
    <row r="21" spans="1:25" ht="36" customHeight="1">
      <c r="A21" s="114">
        <v>2</v>
      </c>
      <c r="B21" s="114" t="s">
        <v>238</v>
      </c>
      <c r="C21" s="123" t="s">
        <v>239</v>
      </c>
      <c r="D21" s="116"/>
      <c r="E21" s="112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</row>
    <row r="22" spans="1:25" ht="36.5" customHeight="1">
      <c r="A22" s="114">
        <v>3</v>
      </c>
      <c r="B22" s="114" t="s">
        <v>240</v>
      </c>
      <c r="C22" s="123" t="s">
        <v>218</v>
      </c>
      <c r="D22" s="116"/>
      <c r="E22" s="112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</row>
    <row r="23" spans="1:25" ht="37.5">
      <c r="A23" s="114">
        <v>4</v>
      </c>
      <c r="B23" s="114" t="s">
        <v>216</v>
      </c>
      <c r="C23" s="123" t="s">
        <v>217</v>
      </c>
      <c r="D23" s="116"/>
      <c r="E23" s="112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</row>
    <row r="24" spans="1:25" s="113" customFormat="1" ht="13">
      <c r="A24" s="109" t="s">
        <v>4</v>
      </c>
      <c r="B24" s="109" t="s">
        <v>3</v>
      </c>
      <c r="C24" s="41"/>
      <c r="D24" s="111"/>
      <c r="E24" s="112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</row>
    <row r="25" spans="1:25" ht="50">
      <c r="A25" s="114">
        <v>1</v>
      </c>
      <c r="B25" s="114" t="s">
        <v>203</v>
      </c>
      <c r="C25" s="123" t="s">
        <v>224</v>
      </c>
      <c r="D25" s="116"/>
      <c r="E25" s="112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</row>
    <row r="26" spans="1:25">
      <c r="A26" s="114">
        <v>2</v>
      </c>
      <c r="B26" s="114" t="s">
        <v>204</v>
      </c>
      <c r="C26" s="123" t="s">
        <v>241</v>
      </c>
      <c r="D26" s="116"/>
      <c r="E26" s="112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</row>
    <row r="27" spans="1:25" s="113" customFormat="1" ht="13">
      <c r="A27" s="109" t="s">
        <v>7</v>
      </c>
      <c r="B27" s="109" t="s">
        <v>8</v>
      </c>
      <c r="C27" s="41"/>
      <c r="D27" s="111"/>
      <c r="E27" s="112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</row>
    <row r="28" spans="1:25" ht="25">
      <c r="A28" s="119">
        <v>1</v>
      </c>
      <c r="B28" s="114" t="s">
        <v>205</v>
      </c>
      <c r="C28" s="123" t="s">
        <v>219</v>
      </c>
      <c r="D28" s="116"/>
      <c r="E28" s="112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</row>
    <row r="29" spans="1:25" ht="25">
      <c r="A29" s="117">
        <v>2</v>
      </c>
      <c r="B29" s="120" t="s">
        <v>206</v>
      </c>
      <c r="C29" s="123" t="s">
        <v>220</v>
      </c>
      <c r="D29" s="116"/>
      <c r="E29" s="112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</row>
    <row r="30" spans="1:25" ht="37.5">
      <c r="A30" s="117">
        <v>3</v>
      </c>
      <c r="B30" s="118" t="s">
        <v>221</v>
      </c>
      <c r="C30" s="123" t="s">
        <v>222</v>
      </c>
      <c r="D30" s="116"/>
      <c r="E30" s="112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</row>
    <row r="31" spans="1:25" ht="25">
      <c r="A31" s="119">
        <v>4</v>
      </c>
      <c r="B31" s="114" t="s">
        <v>14</v>
      </c>
      <c r="C31" s="123" t="s">
        <v>223</v>
      </c>
      <c r="D31" s="116"/>
      <c r="E31" s="112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</row>
    <row r="32" spans="1:25" s="113" customFormat="1" ht="13">
      <c r="A32" s="109" t="s">
        <v>15</v>
      </c>
      <c r="B32" s="109" t="s">
        <v>17</v>
      </c>
      <c r="C32" s="41"/>
      <c r="D32" s="111"/>
      <c r="E32" s="112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</row>
    <row r="33" spans="1:25" ht="25">
      <c r="A33" s="114">
        <v>1</v>
      </c>
      <c r="B33" s="114" t="s">
        <v>243</v>
      </c>
      <c r="C33" s="123" t="s">
        <v>1719</v>
      </c>
      <c r="D33" s="116"/>
      <c r="E33" s="112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</row>
    <row r="34" spans="1:25" ht="62.5">
      <c r="A34" s="114">
        <v>2</v>
      </c>
      <c r="B34" s="114" t="s">
        <v>214</v>
      </c>
      <c r="C34" s="123" t="s">
        <v>215</v>
      </c>
      <c r="D34" s="116"/>
      <c r="E34" s="112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</row>
    <row r="35" spans="1:25" s="113" customFormat="1" ht="19.25" customHeight="1">
      <c r="A35" s="109" t="s">
        <v>16</v>
      </c>
      <c r="B35" s="109" t="s">
        <v>242</v>
      </c>
      <c r="C35" s="41"/>
      <c r="D35" s="111"/>
      <c r="E35" s="112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</row>
    <row r="36" spans="1:25" ht="37.5">
      <c r="A36" s="114">
        <v>1</v>
      </c>
      <c r="B36" s="114" t="s">
        <v>1717</v>
      </c>
      <c r="C36" s="39" t="s">
        <v>1718</v>
      </c>
      <c r="D36" s="116"/>
      <c r="E36" s="112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</row>
  </sheetData>
  <mergeCells count="14">
    <mergeCell ref="G5:T5"/>
    <mergeCell ref="U5:U6"/>
    <mergeCell ref="V5:V6"/>
    <mergeCell ref="W5:Y5"/>
    <mergeCell ref="A5:A6"/>
    <mergeCell ref="B5:B6"/>
    <mergeCell ref="C5:C6"/>
    <mergeCell ref="D5:D6"/>
    <mergeCell ref="E5:E6"/>
    <mergeCell ref="B8:B11"/>
    <mergeCell ref="A8:A11"/>
    <mergeCell ref="B12:B13"/>
    <mergeCell ref="A12:A13"/>
    <mergeCell ref="F5:F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1CD5E-3208-4915-9EF6-D51E005EBA14}">
  <sheetPr>
    <tabColor rgb="FFFFFF00"/>
  </sheetPr>
  <dimension ref="B3:W65"/>
  <sheetViews>
    <sheetView showGridLines="0" tabSelected="1" topLeftCell="B1" zoomScale="85" zoomScaleNormal="85" workbookViewId="0">
      <pane xSplit="2" ySplit="4" topLeftCell="D37" activePane="bottomRight" state="frozen"/>
      <selection activeCell="B1" sqref="B1"/>
      <selection pane="topRight" activeCell="D1" sqref="D1"/>
      <selection pane="bottomLeft" activeCell="B5" sqref="B5"/>
      <selection pane="bottomRight" activeCell="E31" sqref="E31"/>
    </sheetView>
  </sheetViews>
  <sheetFormatPr defaultColWidth="8.36328125" defaultRowHeight="12.5" outlineLevelRow="2" outlineLevelCol="1"/>
  <cols>
    <col min="1" max="1" width="3.81640625" style="58" customWidth="1"/>
    <col min="2" max="2" width="7.90625" style="59" customWidth="1"/>
    <col min="3" max="3" width="46.81640625" style="60" customWidth="1"/>
    <col min="4" max="4" width="9.36328125" style="62" customWidth="1"/>
    <col min="5" max="5" width="10.26953125" style="62" customWidth="1"/>
    <col min="6" max="6" width="10.90625" style="62" customWidth="1"/>
    <col min="7" max="18" width="8.81640625" style="62" hidden="1" customWidth="1" outlineLevel="1"/>
    <col min="19" max="19" width="13.1796875" style="62" customWidth="1" collapsed="1"/>
    <col min="20" max="20" width="8.36328125" style="58"/>
    <col min="21" max="21" width="7" style="58" bestFit="1" customWidth="1"/>
    <col min="22" max="16384" width="8.36328125" style="58"/>
  </cols>
  <sheetData>
    <row r="3" spans="2:23" s="34" customFormat="1" ht="15.5">
      <c r="B3" s="89" t="s">
        <v>2487</v>
      </c>
      <c r="C3" s="37"/>
      <c r="D3" s="63"/>
      <c r="E3" s="63"/>
      <c r="F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148" t="s">
        <v>186</v>
      </c>
    </row>
    <row r="4" spans="2:23" s="64" customFormat="1" ht="47.4" customHeight="1">
      <c r="B4" s="1237" t="s">
        <v>0</v>
      </c>
      <c r="C4" s="1237" t="s">
        <v>97</v>
      </c>
      <c r="D4" s="1238" t="s">
        <v>1930</v>
      </c>
      <c r="E4" s="1238" t="s">
        <v>322</v>
      </c>
      <c r="F4" s="1238" t="s">
        <v>2544</v>
      </c>
      <c r="G4" s="7" t="s">
        <v>54</v>
      </c>
      <c r="H4" s="7" t="s">
        <v>55</v>
      </c>
      <c r="I4" s="7" t="s">
        <v>56</v>
      </c>
      <c r="J4" s="7" t="s">
        <v>57</v>
      </c>
      <c r="K4" s="7" t="s">
        <v>58</v>
      </c>
      <c r="L4" s="7" t="s">
        <v>59</v>
      </c>
      <c r="M4" s="7" t="s">
        <v>60</v>
      </c>
      <c r="N4" s="7" t="s">
        <v>61</v>
      </c>
      <c r="O4" s="7" t="s">
        <v>62</v>
      </c>
      <c r="P4" s="7" t="s">
        <v>63</v>
      </c>
      <c r="Q4" s="7" t="s">
        <v>64</v>
      </c>
      <c r="R4" s="7" t="s">
        <v>65</v>
      </c>
      <c r="S4" s="1336" t="s">
        <v>2557</v>
      </c>
    </row>
    <row r="5" spans="2:23" s="65" customFormat="1" ht="21" customHeight="1">
      <c r="B5" s="66"/>
      <c r="C5" s="67" t="s">
        <v>2535</v>
      </c>
      <c r="D5" s="1239">
        <v>3173</v>
      </c>
      <c r="E5" s="1239">
        <v>4044</v>
      </c>
      <c r="F5" s="68">
        <v>6481062</v>
      </c>
      <c r="G5" s="68">
        <f>'1.NVL Chai'!G16</f>
        <v>780000</v>
      </c>
      <c r="H5" s="68">
        <f>'1.NVL Chai'!H16</f>
        <v>450000</v>
      </c>
      <c r="I5" s="68">
        <f>'1.NVL Chai'!I16</f>
        <v>1040000</v>
      </c>
      <c r="J5" s="68">
        <f>'1.NVL Chai'!J16</f>
        <v>1250000</v>
      </c>
      <c r="K5" s="68">
        <f>'1.NVL Chai'!K16</f>
        <v>1250000</v>
      </c>
      <c r="L5" s="68">
        <f>'1.NVL Chai'!L16</f>
        <v>1300000</v>
      </c>
      <c r="M5" s="68">
        <f>'1.NVL Chai'!M16</f>
        <v>1350000</v>
      </c>
      <c r="N5" s="68">
        <f>'1.NVL Chai'!N16</f>
        <v>1300000</v>
      </c>
      <c r="O5" s="68">
        <f>'1.NVL Chai'!O16</f>
        <v>1200000</v>
      </c>
      <c r="P5" s="68">
        <f>'1.NVL Chai'!P16</f>
        <v>1350000</v>
      </c>
      <c r="Q5" s="68">
        <f>'1.NVL Chai'!Q16</f>
        <v>1250000</v>
      </c>
      <c r="R5" s="68">
        <f>'1.NVL Chai'!R16</f>
        <v>1350000</v>
      </c>
      <c r="S5" s="1385">
        <f>'1.NVL Chai'!S16</f>
        <v>13870000</v>
      </c>
      <c r="T5" s="1371">
        <f>S5/F5</f>
        <v>2.1400813632086839</v>
      </c>
    </row>
    <row r="6" spans="2:23" s="65" customFormat="1" ht="21" customHeight="1">
      <c r="B6" s="66" t="s">
        <v>138</v>
      </c>
      <c r="C6" s="67" t="s">
        <v>182</v>
      </c>
      <c r="D6" s="68">
        <v>3125610.5</v>
      </c>
      <c r="E6" s="68">
        <v>4267466</v>
      </c>
      <c r="F6" s="68">
        <v>5702390</v>
      </c>
      <c r="G6" s="68">
        <f>G7+G8+G9</f>
        <v>689520</v>
      </c>
      <c r="H6" s="68">
        <f t="shared" ref="H6:R6" si="0">H7+H8+H9</f>
        <v>397800</v>
      </c>
      <c r="I6" s="68">
        <f t="shared" si="0"/>
        <v>918840</v>
      </c>
      <c r="J6" s="68">
        <f t="shared" si="0"/>
        <v>1025362.5</v>
      </c>
      <c r="K6" s="68">
        <f t="shared" si="0"/>
        <v>1025362.5</v>
      </c>
      <c r="L6" s="68">
        <f t="shared" si="0"/>
        <v>1066377</v>
      </c>
      <c r="M6" s="68">
        <f t="shared" si="0"/>
        <v>1107391.5</v>
      </c>
      <c r="N6" s="68">
        <f t="shared" si="0"/>
        <v>1066377</v>
      </c>
      <c r="O6" s="68">
        <f t="shared" si="0"/>
        <v>984348</v>
      </c>
      <c r="P6" s="68">
        <f t="shared" si="0"/>
        <v>1107391.5</v>
      </c>
      <c r="Q6" s="68">
        <f t="shared" si="0"/>
        <v>1025362.5</v>
      </c>
      <c r="R6" s="68">
        <f t="shared" si="0"/>
        <v>1107391.5</v>
      </c>
      <c r="S6" s="1386">
        <f>SUM(G6:R6)</f>
        <v>11521524</v>
      </c>
      <c r="T6" s="1371">
        <f>S6/F6</f>
        <v>2.0204728192915602</v>
      </c>
    </row>
    <row r="7" spans="2:23" s="69" customFormat="1" outlineLevel="1">
      <c r="B7" s="1167" t="s">
        <v>163</v>
      </c>
      <c r="C7" s="1174" t="s">
        <v>277</v>
      </c>
      <c r="D7" s="70">
        <v>2879091.5</v>
      </c>
      <c r="E7" s="70">
        <v>3867466</v>
      </c>
      <c r="F7" s="70">
        <v>5702390</v>
      </c>
      <c r="G7" s="70">
        <f>'4.Doanh thu'!F$22</f>
        <v>689520</v>
      </c>
      <c r="H7" s="70">
        <f>'4.Doanh thu'!G$22</f>
        <v>397800</v>
      </c>
      <c r="I7" s="70">
        <f>'4.Doanh thu'!H$22</f>
        <v>918840</v>
      </c>
      <c r="J7" s="70">
        <f>'4.Doanh thu'!I$22</f>
        <v>35312.5</v>
      </c>
      <c r="K7" s="70">
        <f>'4.Doanh thu'!J$22</f>
        <v>35312.5</v>
      </c>
      <c r="L7" s="70">
        <f>'4.Doanh thu'!K$22</f>
        <v>36725</v>
      </c>
      <c r="M7" s="70">
        <f>'4.Doanh thu'!L$22</f>
        <v>38137.5</v>
      </c>
      <c r="N7" s="70">
        <f>'4.Doanh thu'!M$22</f>
        <v>36725</v>
      </c>
      <c r="O7" s="70">
        <f>'4.Doanh thu'!N$22</f>
        <v>33900</v>
      </c>
      <c r="P7" s="70">
        <f>'4.Doanh thu'!O$22</f>
        <v>38137.5</v>
      </c>
      <c r="Q7" s="70">
        <f>'4.Doanh thu'!P$22</f>
        <v>35312.5</v>
      </c>
      <c r="R7" s="70">
        <f>'4.Doanh thu'!Q$22</f>
        <v>38137.5</v>
      </c>
      <c r="S7" s="70">
        <f t="shared" ref="S7:S53" si="1">SUM(G7:R7)</f>
        <v>2333860</v>
      </c>
    </row>
    <row r="8" spans="2:23" s="69" customFormat="1" outlineLevel="1">
      <c r="B8" s="1167" t="s">
        <v>164</v>
      </c>
      <c r="C8" s="1174" t="s">
        <v>278</v>
      </c>
      <c r="D8" s="70">
        <v>0</v>
      </c>
      <c r="E8" s="70">
        <v>400000</v>
      </c>
      <c r="F8" s="70">
        <v>0</v>
      </c>
      <c r="G8" s="70">
        <f>'4.Doanh thu'!F$80</f>
        <v>0</v>
      </c>
      <c r="H8" s="70">
        <f>'4.Doanh thu'!G$80</f>
        <v>0</v>
      </c>
      <c r="I8" s="70">
        <f>'4.Doanh thu'!H$80</f>
        <v>0</v>
      </c>
      <c r="J8" s="70">
        <f>'4.Doanh thu'!I$80</f>
        <v>990050</v>
      </c>
      <c r="K8" s="70">
        <f>'4.Doanh thu'!J$80</f>
        <v>990050</v>
      </c>
      <c r="L8" s="70">
        <f>'4.Doanh thu'!K$80</f>
        <v>1029652</v>
      </c>
      <c r="M8" s="70">
        <f>'4.Doanh thu'!L$80</f>
        <v>1069254</v>
      </c>
      <c r="N8" s="70">
        <f>'4.Doanh thu'!M$80</f>
        <v>1029652</v>
      </c>
      <c r="O8" s="70">
        <f>'4.Doanh thu'!N$80</f>
        <v>950448</v>
      </c>
      <c r="P8" s="70">
        <f>'4.Doanh thu'!O$80</f>
        <v>1069254</v>
      </c>
      <c r="Q8" s="70">
        <f>'4.Doanh thu'!P$80</f>
        <v>990050</v>
      </c>
      <c r="R8" s="70">
        <f>'4.Doanh thu'!Q$80</f>
        <v>1069254</v>
      </c>
      <c r="S8" s="70">
        <f t="shared" si="1"/>
        <v>9187664</v>
      </c>
      <c r="T8" s="1387">
        <f>S8/S6</f>
        <v>0.79743478380117072</v>
      </c>
    </row>
    <row r="9" spans="2:23" s="69" customFormat="1" outlineLevel="1">
      <c r="B9" s="1167" t="s">
        <v>165</v>
      </c>
      <c r="C9" s="1174" t="s">
        <v>279</v>
      </c>
      <c r="D9" s="70">
        <v>246519</v>
      </c>
      <c r="E9" s="70">
        <v>0</v>
      </c>
      <c r="F9" s="70">
        <v>0</v>
      </c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>
        <f t="shared" si="1"/>
        <v>0</v>
      </c>
    </row>
    <row r="10" spans="2:23" s="71" customFormat="1" ht="22.25" customHeight="1">
      <c r="B10" s="95">
        <v>2</v>
      </c>
      <c r="C10" s="96" t="s">
        <v>139</v>
      </c>
      <c r="D10" s="97">
        <v>44482013609</v>
      </c>
      <c r="E10" s="97">
        <v>63950445550</v>
      </c>
      <c r="F10" s="97">
        <v>96184706621</v>
      </c>
      <c r="G10" s="97">
        <f t="shared" ref="G10:R10" si="2">G11+G12+G13+G14</f>
        <v>9705618000</v>
      </c>
      <c r="H10" s="97">
        <f t="shared" si="2"/>
        <v>5599395000</v>
      </c>
      <c r="I10" s="97">
        <f t="shared" si="2"/>
        <v>12929826000</v>
      </c>
      <c r="J10" s="97">
        <f t="shared" si="2"/>
        <v>16437125000</v>
      </c>
      <c r="K10" s="97">
        <f t="shared" si="2"/>
        <v>16437125000</v>
      </c>
      <c r="L10" s="97">
        <f t="shared" si="2"/>
        <v>17094610000</v>
      </c>
      <c r="M10" s="97">
        <f t="shared" si="2"/>
        <v>17752095000</v>
      </c>
      <c r="N10" s="97">
        <f t="shared" si="2"/>
        <v>17094610000</v>
      </c>
      <c r="O10" s="97">
        <f t="shared" si="2"/>
        <v>15779640000</v>
      </c>
      <c r="P10" s="97">
        <f t="shared" si="2"/>
        <v>17752095000</v>
      </c>
      <c r="Q10" s="97">
        <f t="shared" si="2"/>
        <v>16437125000</v>
      </c>
      <c r="R10" s="97">
        <f t="shared" si="2"/>
        <v>17752095000</v>
      </c>
      <c r="S10" s="97">
        <f t="shared" si="1"/>
        <v>180771359000</v>
      </c>
      <c r="T10" s="1371">
        <f t="shared" ref="T10:T54" si="3">S10/F10</f>
        <v>1.8794189362379592</v>
      </c>
      <c r="U10" s="1376">
        <f>F10/F$10</f>
        <v>1</v>
      </c>
      <c r="V10" s="1376">
        <f>G10/G$10</f>
        <v>1</v>
      </c>
    </row>
    <row r="11" spans="2:23" ht="13" outlineLevel="1">
      <c r="B11" s="75" t="s">
        <v>168</v>
      </c>
      <c r="C11" s="1174" t="s">
        <v>277</v>
      </c>
      <c r="D11" s="76">
        <v>39992361315</v>
      </c>
      <c r="E11" s="76">
        <v>58441845550</v>
      </c>
      <c r="F11" s="76">
        <v>96184706621</v>
      </c>
      <c r="G11" s="76">
        <f>'4.Doanh thu'!F$60</f>
        <v>9705618000</v>
      </c>
      <c r="H11" s="76">
        <f>'4.Doanh thu'!G$60</f>
        <v>5599395000</v>
      </c>
      <c r="I11" s="76">
        <f>'4.Doanh thu'!H$60</f>
        <v>12929826000</v>
      </c>
      <c r="J11" s="76">
        <f>'4.Doanh thu'!I$60</f>
        <v>367687500</v>
      </c>
      <c r="K11" s="76">
        <f>'4.Doanh thu'!J$60</f>
        <v>367687500</v>
      </c>
      <c r="L11" s="76">
        <f>'4.Doanh thu'!K$60</f>
        <v>382395000</v>
      </c>
      <c r="M11" s="76">
        <f>'4.Doanh thu'!L$60</f>
        <v>397102500</v>
      </c>
      <c r="N11" s="76">
        <f>'4.Doanh thu'!M$60</f>
        <v>382395000</v>
      </c>
      <c r="O11" s="76">
        <f>'4.Doanh thu'!N$60</f>
        <v>352980000</v>
      </c>
      <c r="P11" s="76">
        <f>'4.Doanh thu'!O$60</f>
        <v>397102500</v>
      </c>
      <c r="Q11" s="76">
        <f>'4.Doanh thu'!P$60</f>
        <v>367687500</v>
      </c>
      <c r="R11" s="76">
        <f>'4.Doanh thu'!Q$60</f>
        <v>397102500</v>
      </c>
      <c r="S11" s="76">
        <f t="shared" si="1"/>
        <v>31646979000</v>
      </c>
      <c r="T11" s="1371">
        <f t="shared" si="3"/>
        <v>0.32902298204952385</v>
      </c>
      <c r="U11" s="1375">
        <f t="shared" ref="U11:U54" si="4">F11/F$10</f>
        <v>1</v>
      </c>
      <c r="V11" s="1375">
        <f t="shared" ref="V11:V54" si="5">G11/G$10</f>
        <v>1</v>
      </c>
    </row>
    <row r="12" spans="2:23" ht="13" outlineLevel="1">
      <c r="B12" s="75" t="s">
        <v>166</v>
      </c>
      <c r="C12" s="1174" t="s">
        <v>278</v>
      </c>
      <c r="D12" s="76">
        <v>0</v>
      </c>
      <c r="E12" s="76">
        <v>5508600000</v>
      </c>
      <c r="F12" s="76">
        <v>0</v>
      </c>
      <c r="G12" s="76">
        <f>'4.Doanh thu'!F$118</f>
        <v>0</v>
      </c>
      <c r="H12" s="76">
        <f>'4.Doanh thu'!G$118</f>
        <v>0</v>
      </c>
      <c r="I12" s="76">
        <f>'4.Doanh thu'!H$118</f>
        <v>0</v>
      </c>
      <c r="J12" s="76">
        <f>'4.Doanh thu'!I$118</f>
        <v>16069437500</v>
      </c>
      <c r="K12" s="76">
        <f>'4.Doanh thu'!J$118</f>
        <v>16069437500</v>
      </c>
      <c r="L12" s="76">
        <f>'4.Doanh thu'!K$118</f>
        <v>16712215000</v>
      </c>
      <c r="M12" s="76">
        <f>'4.Doanh thu'!L$118</f>
        <v>17354992500</v>
      </c>
      <c r="N12" s="76">
        <f>'4.Doanh thu'!M$118</f>
        <v>16712215000</v>
      </c>
      <c r="O12" s="76">
        <f>'4.Doanh thu'!N$118</f>
        <v>15426660000</v>
      </c>
      <c r="P12" s="76">
        <f>'4.Doanh thu'!O$118</f>
        <v>17354992500</v>
      </c>
      <c r="Q12" s="76">
        <f>'4.Doanh thu'!P$118</f>
        <v>16069437500</v>
      </c>
      <c r="R12" s="76">
        <f>'4.Doanh thu'!Q$118</f>
        <v>17354992500</v>
      </c>
      <c r="S12" s="76">
        <f t="shared" si="1"/>
        <v>149124380000</v>
      </c>
      <c r="T12" s="1371" t="e">
        <f t="shared" si="3"/>
        <v>#DIV/0!</v>
      </c>
      <c r="U12" s="1375">
        <f t="shared" si="4"/>
        <v>0</v>
      </c>
      <c r="V12" s="1375">
        <f t="shared" si="5"/>
        <v>0</v>
      </c>
      <c r="W12" s="1388">
        <f>S12/S10</f>
        <v>0.82493366662138112</v>
      </c>
    </row>
    <row r="13" spans="2:23" ht="13" outlineLevel="1">
      <c r="B13" s="75" t="s">
        <v>167</v>
      </c>
      <c r="C13" s="1174" t="s">
        <v>279</v>
      </c>
      <c r="D13" s="76">
        <v>4489652294</v>
      </c>
      <c r="E13" s="76">
        <v>0</v>
      </c>
      <c r="F13" s="76">
        <v>0</v>
      </c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>
        <f t="shared" si="1"/>
        <v>0</v>
      </c>
      <c r="T13" s="1371" t="e">
        <f t="shared" si="3"/>
        <v>#DIV/0!</v>
      </c>
      <c r="U13" s="1375">
        <f t="shared" si="4"/>
        <v>0</v>
      </c>
      <c r="V13" s="1375">
        <f t="shared" si="5"/>
        <v>0</v>
      </c>
    </row>
    <row r="14" spans="2:23" ht="13" outlineLevel="1">
      <c r="B14" s="75" t="s">
        <v>169</v>
      </c>
      <c r="C14" s="1175" t="s">
        <v>25</v>
      </c>
      <c r="D14" s="76">
        <v>0</v>
      </c>
      <c r="E14" s="76">
        <v>0</v>
      </c>
      <c r="F14" s="76">
        <v>0</v>
      </c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>
        <f t="shared" si="1"/>
        <v>0</v>
      </c>
      <c r="T14" s="1371" t="e">
        <f t="shared" si="3"/>
        <v>#DIV/0!</v>
      </c>
      <c r="U14" s="1375">
        <f t="shared" si="4"/>
        <v>0</v>
      </c>
      <c r="V14" s="1375">
        <f t="shared" si="5"/>
        <v>0</v>
      </c>
    </row>
    <row r="15" spans="2:23" s="71" customFormat="1" ht="21.65" customHeight="1">
      <c r="B15" s="72">
        <v>3</v>
      </c>
      <c r="C15" s="73" t="s">
        <v>82</v>
      </c>
      <c r="D15" s="74">
        <v>43469013386.523079</v>
      </c>
      <c r="E15" s="74">
        <v>60363389060</v>
      </c>
      <c r="F15" s="74">
        <v>85223230750</v>
      </c>
      <c r="G15" s="74">
        <f t="shared" ref="G15:R15" si="6">G16+G24</f>
        <v>8577215929.1966066</v>
      </c>
      <c r="H15" s="74">
        <f t="shared" si="6"/>
        <v>5079693482.5331593</v>
      </c>
      <c r="I15" s="74">
        <f t="shared" si="6"/>
        <v>11828102342.625162</v>
      </c>
      <c r="J15" s="74">
        <f t="shared" si="6"/>
        <v>14923620194.297785</v>
      </c>
      <c r="K15" s="74">
        <f t="shared" si="6"/>
        <v>15012356635.569925</v>
      </c>
      <c r="L15" s="74">
        <f t="shared" si="6"/>
        <v>15598926466.766058</v>
      </c>
      <c r="M15" s="74">
        <f t="shared" si="6"/>
        <v>16158965460.962187</v>
      </c>
      <c r="N15" s="74">
        <f t="shared" si="6"/>
        <v>15586374324.766058</v>
      </c>
      <c r="O15" s="74">
        <f t="shared" si="6"/>
        <v>14457120461.373798</v>
      </c>
      <c r="P15" s="74">
        <f t="shared" si="6"/>
        <v>16146317132.962187</v>
      </c>
      <c r="Q15" s="74">
        <f t="shared" si="6"/>
        <v>15026037571.569925</v>
      </c>
      <c r="R15" s="74">
        <f t="shared" si="6"/>
        <v>16158093210.962187</v>
      </c>
      <c r="S15" s="74">
        <f t="shared" si="1"/>
        <v>164552823213.58502</v>
      </c>
      <c r="T15" s="1371">
        <f t="shared" si="3"/>
        <v>1.9308446976892508</v>
      </c>
      <c r="U15" s="1376">
        <f t="shared" si="4"/>
        <v>0.88603722716344202</v>
      </c>
      <c r="V15" s="1376">
        <f t="shared" si="5"/>
        <v>0.88373722612991845</v>
      </c>
    </row>
    <row r="16" spans="2:23" s="71" customFormat="1" ht="13">
      <c r="B16" s="1168" t="s">
        <v>479</v>
      </c>
      <c r="C16" s="78" t="s">
        <v>140</v>
      </c>
      <c r="D16" s="74">
        <v>42103863386.523079</v>
      </c>
      <c r="E16" s="74">
        <v>59322702660</v>
      </c>
      <c r="F16" s="74">
        <v>83097930750</v>
      </c>
      <c r="G16" s="74">
        <f>G17+G21+G22+G23</f>
        <v>8301407929.1966066</v>
      </c>
      <c r="H16" s="74">
        <f t="shared" ref="H16:R16" si="7">H17+H21+H22+H23</f>
        <v>4920573482.5331593</v>
      </c>
      <c r="I16" s="74">
        <f t="shared" si="7"/>
        <v>11460566342.625162</v>
      </c>
      <c r="J16" s="74">
        <f t="shared" si="7"/>
        <v>14592679194.297785</v>
      </c>
      <c r="K16" s="74">
        <f t="shared" si="7"/>
        <v>14681415635.569925</v>
      </c>
      <c r="L16" s="74">
        <f t="shared" si="7"/>
        <v>15254747826.766058</v>
      </c>
      <c r="M16" s="74">
        <f t="shared" si="7"/>
        <v>15801549180.962187</v>
      </c>
      <c r="N16" s="74">
        <f t="shared" si="7"/>
        <v>15242195684.766058</v>
      </c>
      <c r="O16" s="74">
        <f t="shared" si="7"/>
        <v>14139417101.373798</v>
      </c>
      <c r="P16" s="74">
        <f t="shared" si="7"/>
        <v>15788900852.962187</v>
      </c>
      <c r="Q16" s="74">
        <f t="shared" si="7"/>
        <v>14695096571.569925</v>
      </c>
      <c r="R16" s="74">
        <f t="shared" si="7"/>
        <v>15800676930.962187</v>
      </c>
      <c r="S16" s="74">
        <f t="shared" si="1"/>
        <v>160679226733.58502</v>
      </c>
      <c r="T16" s="1371">
        <f t="shared" si="3"/>
        <v>1.9336128503246155</v>
      </c>
      <c r="U16" s="1379">
        <f t="shared" si="4"/>
        <v>0.86394119885850162</v>
      </c>
      <c r="V16" s="1379">
        <f t="shared" si="5"/>
        <v>0.85531987032630041</v>
      </c>
    </row>
    <row r="17" spans="2:23" ht="13" outlineLevel="1">
      <c r="B17" s="1169" t="s">
        <v>170</v>
      </c>
      <c r="C17" s="1176" t="s">
        <v>246</v>
      </c>
      <c r="D17" s="76">
        <v>38732631964</v>
      </c>
      <c r="E17" s="76">
        <v>56030510590</v>
      </c>
      <c r="F17" s="76">
        <v>78338746231</v>
      </c>
      <c r="G17" s="76">
        <f>'1.NVL Chai'!G$42</f>
        <v>7566000000</v>
      </c>
      <c r="H17" s="76">
        <f>'1.NVL Chai'!H$42</f>
        <v>4275000000</v>
      </c>
      <c r="I17" s="76">
        <f>'1.NVL Chai'!I$42</f>
        <v>10400000000</v>
      </c>
      <c r="J17" s="76">
        <f>'1.NVL Chai'!J$42</f>
        <v>12500000000</v>
      </c>
      <c r="K17" s="76">
        <f>'1.NVL Chai'!K$42</f>
        <v>12500000000</v>
      </c>
      <c r="L17" s="76">
        <f>'1.NVL Chai'!L$42</f>
        <v>13000000000</v>
      </c>
      <c r="M17" s="76">
        <f>'1.NVL Chai'!M$42</f>
        <v>13500000000</v>
      </c>
      <c r="N17" s="76">
        <f>'1.NVL Chai'!N$42</f>
        <v>13000000000</v>
      </c>
      <c r="O17" s="76">
        <f>'1.NVL Chai'!O$42</f>
        <v>12000000000</v>
      </c>
      <c r="P17" s="76">
        <f>'1.NVL Chai'!P$42</f>
        <v>13500000000</v>
      </c>
      <c r="Q17" s="76">
        <f>'1.NVL Chai'!Q$42</f>
        <v>12500000000</v>
      </c>
      <c r="R17" s="76">
        <f>'1.NVL Chai'!R$42</f>
        <v>13500000000</v>
      </c>
      <c r="S17" s="76">
        <f t="shared" si="1"/>
        <v>138241000000</v>
      </c>
      <c r="T17" s="1371">
        <f t="shared" si="3"/>
        <v>1.7646567841711978</v>
      </c>
      <c r="U17" s="1375">
        <f t="shared" si="4"/>
        <v>0.81446156029441286</v>
      </c>
      <c r="V17" s="1375">
        <f t="shared" si="5"/>
        <v>0.77954850479382143</v>
      </c>
    </row>
    <row r="18" spans="2:23" s="81" customFormat="1" ht="13" outlineLevel="2">
      <c r="B18" s="1170" t="s">
        <v>171</v>
      </c>
      <c r="C18" s="1177" t="s">
        <v>260</v>
      </c>
      <c r="D18" s="83">
        <v>2260066610</v>
      </c>
      <c r="E18" s="83">
        <v>4917236579</v>
      </c>
      <c r="F18" s="83">
        <v>8584125746</v>
      </c>
      <c r="G18" s="83">
        <f>('3.Thanh pham'!G$187+'3.Thanh pham'!G$188)*'1.NVL Chai'!G$34</f>
        <v>877656000</v>
      </c>
      <c r="H18" s="83">
        <f>('3.Thanh pham'!H$187+'3.Thanh pham'!H$188)*'1.NVL Chai'!H$34</f>
        <v>495900000</v>
      </c>
      <c r="I18" s="83">
        <f>('3.Thanh pham'!I$187+'3.Thanh pham'!I$188)*'1.NVL Chai'!I$34</f>
        <v>1211600000</v>
      </c>
      <c r="J18" s="83">
        <f>('3.Thanh pham'!J$187+'3.Thanh pham'!J$188)*'1.NVL Chai'!J$34</f>
        <v>1456250000</v>
      </c>
      <c r="K18" s="83">
        <f>('3.Thanh pham'!K$187+'3.Thanh pham'!K$188)*'1.NVL Chai'!K$34</f>
        <v>1456250000</v>
      </c>
      <c r="L18" s="83">
        <f>('3.Thanh pham'!L$187+'3.Thanh pham'!L$188)*'1.NVL Chai'!L$34</f>
        <v>1514500000</v>
      </c>
      <c r="M18" s="83">
        <f>('3.Thanh pham'!M$187+'3.Thanh pham'!M$188)*'1.NVL Chai'!M$34</f>
        <v>1572750000</v>
      </c>
      <c r="N18" s="83">
        <f>('3.Thanh pham'!N$187+'3.Thanh pham'!N$188)*'1.NVL Chai'!N$34</f>
        <v>1514500000</v>
      </c>
      <c r="O18" s="83">
        <f>('3.Thanh pham'!O$187+'3.Thanh pham'!O$188)*'1.NVL Chai'!O$34</f>
        <v>1398000000</v>
      </c>
      <c r="P18" s="83">
        <f>('3.Thanh pham'!P$187+'3.Thanh pham'!P$188)*'1.NVL Chai'!P$34</f>
        <v>1572750000</v>
      </c>
      <c r="Q18" s="83">
        <f>('3.Thanh pham'!Q$187+'3.Thanh pham'!Q$188)*'1.NVL Chai'!Q$34</f>
        <v>1456250000</v>
      </c>
      <c r="R18" s="83">
        <f>('3.Thanh pham'!R$187+'3.Thanh pham'!R$188)*'1.NVL Chai'!R$34</f>
        <v>1572750000</v>
      </c>
      <c r="S18" s="83">
        <f>SUM(G18:R18)</f>
        <v>16099156000</v>
      </c>
      <c r="T18" s="1371">
        <f t="shared" si="3"/>
        <v>1.8754566832273893</v>
      </c>
      <c r="U18" s="1380">
        <f t="shared" si="4"/>
        <v>8.9246264271765519E-2</v>
      </c>
      <c r="V18" s="1380">
        <f t="shared" si="5"/>
        <v>9.0427626556083288E-2</v>
      </c>
    </row>
    <row r="19" spans="2:23" s="81" customFormat="1" ht="13" outlineLevel="2">
      <c r="B19" s="82"/>
      <c r="C19" s="1177" t="s">
        <v>261</v>
      </c>
      <c r="D19" s="83">
        <v>0</v>
      </c>
      <c r="E19" s="83">
        <v>0</v>
      </c>
      <c r="F19" s="83">
        <v>0</v>
      </c>
      <c r="G19" s="83">
        <f>('3.Thanh pham'!G$190)*'1.NVL Chai'!G$34</f>
        <v>0</v>
      </c>
      <c r="H19" s="83">
        <f>('3.Thanh pham'!H$190)*'1.NVL Chai'!H$34</f>
        <v>0</v>
      </c>
      <c r="I19" s="83">
        <f>('3.Thanh pham'!I$190)*'1.NVL Chai'!I$34</f>
        <v>0</v>
      </c>
      <c r="J19" s="83">
        <f>('3.Thanh pham'!J$190)*'1.NVL Chai'!J$34</f>
        <v>790125000</v>
      </c>
      <c r="K19" s="83">
        <f>('3.Thanh pham'!K$190)*'1.NVL Chai'!K$34</f>
        <v>790125000</v>
      </c>
      <c r="L19" s="83">
        <f>('3.Thanh pham'!L$190)*'1.NVL Chai'!L$34</f>
        <v>821730000</v>
      </c>
      <c r="M19" s="83">
        <f>('3.Thanh pham'!M$190)*'1.NVL Chai'!M$34</f>
        <v>853335000</v>
      </c>
      <c r="N19" s="83">
        <f>('3.Thanh pham'!N$190)*'1.NVL Chai'!N$34</f>
        <v>821730000</v>
      </c>
      <c r="O19" s="83">
        <f>('3.Thanh pham'!O$190)*'1.NVL Chai'!O$34</f>
        <v>758520000</v>
      </c>
      <c r="P19" s="83">
        <f>('3.Thanh pham'!P$190)*'1.NVL Chai'!P$34</f>
        <v>853335000</v>
      </c>
      <c r="Q19" s="83">
        <f>('3.Thanh pham'!Q$190)*'1.NVL Chai'!Q$34</f>
        <v>790125000</v>
      </c>
      <c r="R19" s="83">
        <f>('3.Thanh pham'!R$190)*'1.NVL Chai'!R$34</f>
        <v>853335000</v>
      </c>
      <c r="S19" s="83">
        <f>SUM(G19:R19)</f>
        <v>7332360000</v>
      </c>
      <c r="T19" s="1371" t="e">
        <f t="shared" si="3"/>
        <v>#DIV/0!</v>
      </c>
      <c r="U19" s="1377">
        <f t="shared" si="4"/>
        <v>0</v>
      </c>
      <c r="V19" s="1377">
        <f t="shared" si="5"/>
        <v>0</v>
      </c>
    </row>
    <row r="20" spans="2:23" s="125" customFormat="1" ht="13" outlineLevel="1">
      <c r="B20" s="1171" t="s">
        <v>172</v>
      </c>
      <c r="C20" s="1178" t="s">
        <v>250</v>
      </c>
      <c r="D20" s="124">
        <v>0.87074817036077856</v>
      </c>
      <c r="E20" s="124">
        <v>0.87615512461429601</v>
      </c>
      <c r="F20" s="1409">
        <v>0.81446156029441286</v>
      </c>
      <c r="G20" s="1409">
        <f>G17/G10</f>
        <v>0.77954850479382143</v>
      </c>
      <c r="H20" s="1409">
        <f t="shared" ref="H20:R20" si="8">H17/H10</f>
        <v>0.76347533974652615</v>
      </c>
      <c r="I20" s="1409">
        <f t="shared" si="8"/>
        <v>0.80434183723740749</v>
      </c>
      <c r="J20" s="1409">
        <f>J17/J10</f>
        <v>0.76047362297238719</v>
      </c>
      <c r="K20" s="1409">
        <f>K17/K10</f>
        <v>0.76047362297238719</v>
      </c>
      <c r="L20" s="1409">
        <f t="shared" si="8"/>
        <v>0.76047362297238719</v>
      </c>
      <c r="M20" s="1409">
        <f t="shared" si="8"/>
        <v>0.76047362297238719</v>
      </c>
      <c r="N20" s="1409">
        <f t="shared" si="8"/>
        <v>0.76047362297238719</v>
      </c>
      <c r="O20" s="1409">
        <f t="shared" si="8"/>
        <v>0.76047362297238719</v>
      </c>
      <c r="P20" s="1409">
        <f t="shared" si="8"/>
        <v>0.76047362297238719</v>
      </c>
      <c r="Q20" s="1409">
        <f t="shared" si="8"/>
        <v>0.76047362297238719</v>
      </c>
      <c r="R20" s="1409">
        <f t="shared" si="8"/>
        <v>0.76047362297238719</v>
      </c>
      <c r="S20" s="1372">
        <f>S17/S10</f>
        <v>0.76472844351410774</v>
      </c>
      <c r="T20" s="1371">
        <f t="shared" si="3"/>
        <v>0.93893742908833233</v>
      </c>
      <c r="U20" s="1378">
        <f t="shared" si="4"/>
        <v>8.4676825340193059E-12</v>
      </c>
      <c r="V20" s="1378">
        <f t="shared" si="5"/>
        <v>8.0319306281559964E-11</v>
      </c>
      <c r="W20" s="1413">
        <f>F20-S20</f>
        <v>4.973311678030512E-2</v>
      </c>
    </row>
    <row r="21" spans="2:23" ht="13" outlineLevel="1">
      <c r="B21" s="1170" t="s">
        <v>173</v>
      </c>
      <c r="C21" s="1176" t="s">
        <v>174</v>
      </c>
      <c r="D21" s="76">
        <v>638275817</v>
      </c>
      <c r="E21" s="76">
        <v>511506981</v>
      </c>
      <c r="F21" s="76">
        <v>995011960</v>
      </c>
      <c r="G21" s="76">
        <f>SUM(CPSX!K$41:K$47)+SUM(CPSX!K$63:K$69)</f>
        <v>136145463.59330061</v>
      </c>
      <c r="H21" s="76">
        <f>SUM(CPSX!L$41:L$47)+SUM(CPSX!L$63:L$69)</f>
        <v>109011081.83894432</v>
      </c>
      <c r="I21" s="76">
        <f>SUM(CPSX!M$41:M$47)+SUM(CPSX!M$63:M$69)</f>
        <v>222716292.99610895</v>
      </c>
      <c r="J21" s="76">
        <f>SUM(CPSX!N$41:N$47)+SUM(CPSX!N$63:N$69)</f>
        <v>829207340.57696879</v>
      </c>
      <c r="K21" s="76">
        <f>SUM(CPSX!O$41:O$47)+SUM(CPSX!O$63:O$69)</f>
        <v>932597767.84911048</v>
      </c>
      <c r="L21" s="76">
        <f>SUM(CPSX!P$41:P$47)+SUM(CPSX!P$63:P$69)</f>
        <v>969581678.56307507</v>
      </c>
      <c r="M21" s="76">
        <f>SUM(CPSX!Q$41:Q$47)+SUM(CPSX!Q$63:Q$69)</f>
        <v>1006565589.2770393</v>
      </c>
      <c r="N21" s="76">
        <f>SUM(CPSX!R$41:R$47)+SUM(CPSX!R$63:R$69)</f>
        <v>969581678.56307507</v>
      </c>
      <c r="O21" s="76">
        <f>SUM(CPSX!S$41:S$47)+SUM(CPSX!S$63:S$69)</f>
        <v>895613857.13514614</v>
      </c>
      <c r="P21" s="76">
        <f>SUM(CPSX!T$41:T$47)+SUM(CPSX!T$63:T$69)</f>
        <v>1006565589.2770393</v>
      </c>
      <c r="Q21" s="76">
        <f>SUM(CPSX!U$41:U$47)+SUM(CPSX!U$63:U$69)</f>
        <v>932597767.84911048</v>
      </c>
      <c r="R21" s="76">
        <f>SUM(CPSX!V$41:V$47)+SUM(CPSX!V$63:V$69)</f>
        <v>1006565589.2770393</v>
      </c>
      <c r="S21" s="76">
        <f t="shared" si="1"/>
        <v>9016749696.7959576</v>
      </c>
      <c r="T21" s="1371">
        <f t="shared" si="3"/>
        <v>9.0619510712172318</v>
      </c>
      <c r="U21" s="1381">
        <f t="shared" si="4"/>
        <v>1.0344804230891723E-2</v>
      </c>
      <c r="V21" s="1381">
        <f t="shared" si="5"/>
        <v>1.4027490428049055E-2</v>
      </c>
    </row>
    <row r="22" spans="2:23" ht="13" outlineLevel="1">
      <c r="B22" s="1170" t="s">
        <v>208</v>
      </c>
      <c r="C22" s="1176" t="s">
        <v>21</v>
      </c>
      <c r="D22" s="76">
        <v>160219300</v>
      </c>
      <c r="E22" s="76">
        <v>225768346</v>
      </c>
      <c r="F22" s="76">
        <v>424175130</v>
      </c>
      <c r="G22" s="76">
        <f>CPSX!K$40+CPSX!K$62</f>
        <v>165388637.60330579</v>
      </c>
      <c r="H22" s="76">
        <f>CPSX!L$40+CPSX!L$62</f>
        <v>95416521.69421488</v>
      </c>
      <c r="I22" s="76">
        <f>CPSX!M$40+CPSX!M$62</f>
        <v>227162632.29571986</v>
      </c>
      <c r="J22" s="76">
        <f>CPSX!N$40+CPSX!N$62</f>
        <v>542357362.05415046</v>
      </c>
      <c r="K22" s="76">
        <f>CPSX!O$40+CPSX!O$62</f>
        <v>542357362.05415046</v>
      </c>
      <c r="L22" s="76">
        <f>CPSX!P$40+CPSX!P$62</f>
        <v>564051656.53631651</v>
      </c>
      <c r="M22" s="76">
        <f>CPSX!Q$40+CPSX!Q$62</f>
        <v>585745951.01848245</v>
      </c>
      <c r="N22" s="76">
        <f>CPSX!R$40+CPSX!R$62</f>
        <v>564051656.53631651</v>
      </c>
      <c r="O22" s="76">
        <f>CPSX!S$40+CPSX!S$62</f>
        <v>520663067.57198441</v>
      </c>
      <c r="P22" s="76">
        <f>CPSX!T$40+CPSX!T$62</f>
        <v>585745951.01848245</v>
      </c>
      <c r="Q22" s="76">
        <f>CPSX!U$40+CPSX!U$62</f>
        <v>542357362.05415046</v>
      </c>
      <c r="R22" s="76">
        <f>CPSX!V$40+CPSX!V$62</f>
        <v>585745951.01848245</v>
      </c>
      <c r="S22" s="1384">
        <f t="shared" si="1"/>
        <v>5521044111.4557562</v>
      </c>
      <c r="T22" s="1371">
        <f t="shared" si="3"/>
        <v>13.015954309852528</v>
      </c>
      <c r="U22" s="1375">
        <f t="shared" si="4"/>
        <v>4.4100059656197975E-3</v>
      </c>
      <c r="V22" s="1389">
        <f t="shared" si="5"/>
        <v>1.7040505571443858E-2</v>
      </c>
    </row>
    <row r="23" spans="2:23" ht="13" outlineLevel="1">
      <c r="B23" s="1170" t="s">
        <v>249</v>
      </c>
      <c r="C23" s="1176" t="s">
        <v>141</v>
      </c>
      <c r="D23" s="76">
        <v>2572736305.5230765</v>
      </c>
      <c r="E23" s="76">
        <v>2554916743</v>
      </c>
      <c r="F23" s="76">
        <v>3339997429</v>
      </c>
      <c r="G23" s="76">
        <f>SUM(CPSX!K$28:K$39)+SUM(CPSX!K$50:K$61)</f>
        <v>433873828</v>
      </c>
      <c r="H23" s="76">
        <f>SUM(CPSX!L$28:L$39)+SUM(CPSX!L$50:L$61)</f>
        <v>441145879</v>
      </c>
      <c r="I23" s="76">
        <f>SUM(CPSX!M$28:M$39)+SUM(CPSX!M$50:M$61)</f>
        <v>610687417.33333337</v>
      </c>
      <c r="J23" s="76">
        <f>SUM(CPSX!N$28:N$39)+SUM(CPSX!N$50:N$61)</f>
        <v>721114491.66666675</v>
      </c>
      <c r="K23" s="76">
        <f>SUM(CPSX!O$28:O$39)+SUM(CPSX!O$50:O$61)</f>
        <v>706460505.66666675</v>
      </c>
      <c r="L23" s="76">
        <f>SUM(CPSX!P$28:P$39)+SUM(CPSX!P$50:P$61)</f>
        <v>721114491.66666675</v>
      </c>
      <c r="M23" s="76">
        <f>SUM(CPSX!Q$28:Q$39)+SUM(CPSX!Q$50:Q$61)</f>
        <v>709237640.66666675</v>
      </c>
      <c r="N23" s="76">
        <f>SUM(CPSX!R$28:R$39)+SUM(CPSX!R$50:R$61)</f>
        <v>708562349.66666675</v>
      </c>
      <c r="O23" s="76">
        <f>SUM(CPSX!S$28:S$39)+SUM(CPSX!S$50:S$61)</f>
        <v>723140176.66666675</v>
      </c>
      <c r="P23" s="76">
        <f>SUM(CPSX!T$28:T$39)+SUM(CPSX!T$50:T$61)</f>
        <v>696589312.66666675</v>
      </c>
      <c r="Q23" s="76">
        <f>SUM(CPSX!U$28:U$39)+SUM(CPSX!U$50:U$61)</f>
        <v>720141441.66666675</v>
      </c>
      <c r="R23" s="76">
        <f>SUM(CPSX!V$28:V$39)+SUM(CPSX!V$50:V$61)</f>
        <v>708365390.66666675</v>
      </c>
      <c r="S23" s="76">
        <f>SUM(G23:R23)</f>
        <v>7900432925.3333359</v>
      </c>
      <c r="T23" s="1371">
        <f t="shared" si="3"/>
        <v>2.3654009002332486</v>
      </c>
      <c r="U23" s="1375">
        <f t="shared" si="4"/>
        <v>3.4724828367577287E-2</v>
      </c>
      <c r="V23" s="1375">
        <f t="shared" si="5"/>
        <v>4.4703369532985947E-2</v>
      </c>
    </row>
    <row r="24" spans="2:23" s="71" customFormat="1" ht="13">
      <c r="B24" s="1168" t="s">
        <v>480</v>
      </c>
      <c r="C24" s="78" t="s">
        <v>142</v>
      </c>
      <c r="D24" s="74">
        <v>1365150000</v>
      </c>
      <c r="E24" s="74">
        <v>1040686400</v>
      </c>
      <c r="F24" s="74">
        <v>2125300000</v>
      </c>
      <c r="G24" s="74">
        <f t="shared" ref="G24:R24" si="9">G25</f>
        <v>275808000</v>
      </c>
      <c r="H24" s="74">
        <f t="shared" si="9"/>
        <v>159120000</v>
      </c>
      <c r="I24" s="74">
        <f t="shared" si="9"/>
        <v>367536000</v>
      </c>
      <c r="J24" s="74">
        <f t="shared" si="9"/>
        <v>330941000</v>
      </c>
      <c r="K24" s="74">
        <f t="shared" si="9"/>
        <v>330941000</v>
      </c>
      <c r="L24" s="74">
        <f t="shared" si="9"/>
        <v>344178640</v>
      </c>
      <c r="M24" s="74">
        <f t="shared" si="9"/>
        <v>357416280</v>
      </c>
      <c r="N24" s="74">
        <f t="shared" si="9"/>
        <v>344178640</v>
      </c>
      <c r="O24" s="74">
        <f t="shared" si="9"/>
        <v>317703360</v>
      </c>
      <c r="P24" s="74">
        <f t="shared" si="9"/>
        <v>357416280</v>
      </c>
      <c r="Q24" s="74">
        <f t="shared" si="9"/>
        <v>330941000</v>
      </c>
      <c r="R24" s="74">
        <f t="shared" si="9"/>
        <v>357416280</v>
      </c>
      <c r="S24" s="74">
        <f t="shared" si="1"/>
        <v>3873596480</v>
      </c>
      <c r="T24" s="1371">
        <f t="shared" si="3"/>
        <v>1.8226116218886745</v>
      </c>
      <c r="U24" s="1376">
        <f t="shared" si="4"/>
        <v>2.2096028304940354E-2</v>
      </c>
      <c r="V24" s="1376">
        <f t="shared" si="5"/>
        <v>2.841735580361807E-2</v>
      </c>
    </row>
    <row r="25" spans="2:23" ht="13" outlineLevel="1" collapsed="1">
      <c r="B25" s="1169"/>
      <c r="C25" s="1176" t="s">
        <v>127</v>
      </c>
      <c r="D25" s="76">
        <v>1365150000</v>
      </c>
      <c r="E25" s="76">
        <v>1040686400</v>
      </c>
      <c r="F25" s="76">
        <v>2125300000</v>
      </c>
      <c r="G25" s="76">
        <f>CPBH!K$8</f>
        <v>275808000</v>
      </c>
      <c r="H25" s="76">
        <f>CPBH!L$8</f>
        <v>159120000</v>
      </c>
      <c r="I25" s="76">
        <f>CPBH!M$8</f>
        <v>367536000</v>
      </c>
      <c r="J25" s="76">
        <f>CPBH!N$8</f>
        <v>330941000</v>
      </c>
      <c r="K25" s="76">
        <f>CPBH!O$8</f>
        <v>330941000</v>
      </c>
      <c r="L25" s="76">
        <f>CPBH!P$8</f>
        <v>344178640</v>
      </c>
      <c r="M25" s="76">
        <f>CPBH!Q$8</f>
        <v>357416280</v>
      </c>
      <c r="N25" s="76">
        <f>CPBH!R$8</f>
        <v>344178640</v>
      </c>
      <c r="O25" s="76">
        <f>CPBH!S$8</f>
        <v>317703360</v>
      </c>
      <c r="P25" s="76">
        <f>CPBH!T$8</f>
        <v>357416280</v>
      </c>
      <c r="Q25" s="76">
        <f>CPBH!U$8</f>
        <v>330941000</v>
      </c>
      <c r="R25" s="76">
        <f>CPBH!V$8</f>
        <v>357416280</v>
      </c>
      <c r="S25" s="76">
        <f t="shared" si="1"/>
        <v>3873596480</v>
      </c>
      <c r="T25" s="1371">
        <f t="shared" si="3"/>
        <v>1.8226116218886745</v>
      </c>
      <c r="U25" s="1375">
        <f t="shared" si="4"/>
        <v>2.2096028304940354E-2</v>
      </c>
      <c r="V25" s="1375">
        <f t="shared" si="5"/>
        <v>2.841735580361807E-2</v>
      </c>
    </row>
    <row r="26" spans="2:23" s="71" customFormat="1" ht="21.65" customHeight="1">
      <c r="B26" s="95">
        <v>4</v>
      </c>
      <c r="C26" s="96" t="s">
        <v>143</v>
      </c>
      <c r="D26" s="97">
        <v>1013000222.4769211</v>
      </c>
      <c r="E26" s="97">
        <v>3587056490</v>
      </c>
      <c r="F26" s="97">
        <v>10961475871</v>
      </c>
      <c r="G26" s="97">
        <f t="shared" ref="G26:R26" si="10">G10-G15</f>
        <v>1128402070.8033934</v>
      </c>
      <c r="H26" s="97">
        <f>H10-H15</f>
        <v>519701517.46684074</v>
      </c>
      <c r="I26" s="97">
        <f t="shared" si="10"/>
        <v>1101723657.3748379</v>
      </c>
      <c r="J26" s="97">
        <f t="shared" si="10"/>
        <v>1513504805.7022152</v>
      </c>
      <c r="K26" s="97">
        <f t="shared" si="10"/>
        <v>1424768364.4300747</v>
      </c>
      <c r="L26" s="97">
        <f t="shared" si="10"/>
        <v>1495683533.233942</v>
      </c>
      <c r="M26" s="97">
        <f t="shared" si="10"/>
        <v>1593129539.0378132</v>
      </c>
      <c r="N26" s="97">
        <f t="shared" si="10"/>
        <v>1508235675.233942</v>
      </c>
      <c r="O26" s="97">
        <f t="shared" si="10"/>
        <v>1322519538.6262016</v>
      </c>
      <c r="P26" s="97">
        <f t="shared" si="10"/>
        <v>1605777867.0378132</v>
      </c>
      <c r="Q26" s="97">
        <f t="shared" si="10"/>
        <v>1411087428.4300747</v>
      </c>
      <c r="R26" s="97">
        <f t="shared" si="10"/>
        <v>1594001789.0378132</v>
      </c>
      <c r="S26" s="97">
        <f t="shared" si="1"/>
        <v>16218535786.414963</v>
      </c>
      <c r="T26" s="1371">
        <f t="shared" si="3"/>
        <v>1.4795941693693997</v>
      </c>
      <c r="U26" s="1382">
        <f t="shared" si="4"/>
        <v>0.11396277283655801</v>
      </c>
      <c r="V26" s="1382">
        <f t="shared" si="5"/>
        <v>0.11626277387008158</v>
      </c>
    </row>
    <row r="27" spans="2:23" s="125" customFormat="1" ht="15.65" customHeight="1">
      <c r="B27" s="1172" t="s">
        <v>247</v>
      </c>
      <c r="C27" s="1178" t="s">
        <v>248</v>
      </c>
      <c r="D27" s="124">
        <v>2.2773254632338896E-2</v>
      </c>
      <c r="E27" s="124">
        <v>5.609118840611424E-2</v>
      </c>
      <c r="F27" s="124">
        <v>0.11396277283655801</v>
      </c>
      <c r="G27" s="124">
        <f>G26/G10</f>
        <v>0.11626277387008158</v>
      </c>
      <c r="H27" s="124">
        <f>H26/H10</f>
        <v>9.2813869617492731E-2</v>
      </c>
      <c r="I27" s="124">
        <f t="shared" ref="I27:S27" si="11">I26/I10</f>
        <v>8.5207926028922423E-2</v>
      </c>
      <c r="J27" s="124">
        <f>J26/J10</f>
        <v>9.2078438638278609E-2</v>
      </c>
      <c r="K27" s="124">
        <f t="shared" si="11"/>
        <v>8.6679900799566514E-2</v>
      </c>
      <c r="L27" s="124">
        <f t="shared" si="11"/>
        <v>8.7494451949119756E-2</v>
      </c>
      <c r="M27" s="124">
        <f t="shared" si="11"/>
        <v>8.9743184623438152E-2</v>
      </c>
      <c r="N27" s="124">
        <f t="shared" si="11"/>
        <v>8.8228726787796974E-2</v>
      </c>
      <c r="O27" s="124">
        <f t="shared" si="11"/>
        <v>8.3811768749236459E-2</v>
      </c>
      <c r="P27" s="124">
        <f t="shared" si="11"/>
        <v>9.0455682387786521E-2</v>
      </c>
      <c r="Q27" s="124">
        <f t="shared" si="11"/>
        <v>8.5847581522320637E-2</v>
      </c>
      <c r="R27" s="124">
        <f t="shared" si="11"/>
        <v>8.9792319669189088E-2</v>
      </c>
      <c r="S27" s="124">
        <f t="shared" si="11"/>
        <v>8.9718503396408952E-2</v>
      </c>
      <c r="T27" s="1371">
        <f t="shared" si="3"/>
        <v>0.78726149920097632</v>
      </c>
      <c r="U27" s="1378">
        <f t="shared" si="4"/>
        <v>1.1848325668404806E-12</v>
      </c>
      <c r="V27" s="1378">
        <f t="shared" si="5"/>
        <v>1.1978915085065328E-11</v>
      </c>
    </row>
    <row r="28" spans="2:23" s="71" customFormat="1" ht="17.399999999999999" customHeight="1">
      <c r="B28" s="77">
        <v>5</v>
      </c>
      <c r="C28" s="78" t="s">
        <v>144</v>
      </c>
      <c r="D28" s="74">
        <v>509830218.47692376</v>
      </c>
      <c r="E28" s="74">
        <v>1164487071</v>
      </c>
      <c r="F28" s="74">
        <v>1910944638</v>
      </c>
      <c r="G28" s="74">
        <f>G29+G30+G31</f>
        <v>323220056.16666669</v>
      </c>
      <c r="H28" s="74">
        <f t="shared" ref="H28:Q28" si="12">H29+H30+H31</f>
        <v>336033157.19999999</v>
      </c>
      <c r="I28" s="74">
        <f t="shared" si="12"/>
        <v>405381116.93333328</v>
      </c>
      <c r="J28" s="74">
        <f>J29+J30+J31</f>
        <v>836103329.38888884</v>
      </c>
      <c r="K28" s="74">
        <f t="shared" si="12"/>
        <v>884796544.05555558</v>
      </c>
      <c r="L28" s="74">
        <f t="shared" si="12"/>
        <v>905116124.38888884</v>
      </c>
      <c r="M28" s="74">
        <f t="shared" si="12"/>
        <v>947339959.38888884</v>
      </c>
      <c r="N28" s="74">
        <f t="shared" si="12"/>
        <v>949170772.38888884</v>
      </c>
      <c r="O28" s="74">
        <f t="shared" si="12"/>
        <v>963750638.05555534</v>
      </c>
      <c r="P28" s="74">
        <f t="shared" si="12"/>
        <v>942061131.05555534</v>
      </c>
      <c r="Q28" s="74">
        <f t="shared" si="12"/>
        <v>961256775.05555534</v>
      </c>
      <c r="R28" s="74">
        <f>R29+R30+R31</f>
        <v>944059525.05555534</v>
      </c>
      <c r="S28" s="74">
        <f>SUM(G28:R28)</f>
        <v>9398289129.1333332</v>
      </c>
      <c r="T28" s="1371">
        <f t="shared" si="3"/>
        <v>4.9181378372999909</v>
      </c>
      <c r="U28" s="1382">
        <f t="shared" si="4"/>
        <v>1.9867447800509103E-2</v>
      </c>
      <c r="V28" s="1382">
        <f t="shared" si="5"/>
        <v>3.3302367367710813E-2</v>
      </c>
    </row>
    <row r="29" spans="2:23" ht="13" outlineLevel="1" collapsed="1">
      <c r="B29" s="1169" t="s">
        <v>483</v>
      </c>
      <c r="C29" s="1175" t="s">
        <v>145</v>
      </c>
      <c r="D29" s="76">
        <v>398568332.47692329</v>
      </c>
      <c r="E29" s="76">
        <v>530657837</v>
      </c>
      <c r="F29" s="76">
        <v>1201415069</v>
      </c>
      <c r="G29" s="76">
        <f>SUM(CPSX!K$72:K$83)</f>
        <v>221199593.5</v>
      </c>
      <c r="H29" s="76">
        <f>SUM(CPSX!L$72:L$83)</f>
        <v>219041869.19999999</v>
      </c>
      <c r="I29" s="76">
        <f>SUM(CPSX!M$72:M$83)</f>
        <v>207945144.09999999</v>
      </c>
      <c r="J29" s="76">
        <f>SUM(CPSX!N$72:N$83)</f>
        <v>378400505</v>
      </c>
      <c r="K29" s="76">
        <f>SUM(CPSX!O$72:O$83)</f>
        <v>365430740</v>
      </c>
      <c r="L29" s="76">
        <f>SUM(CPSX!P$72:P$83)</f>
        <v>378400505</v>
      </c>
      <c r="M29" s="76">
        <f>SUM(CPSX!Q$72:Q$83)</f>
        <v>368841683</v>
      </c>
      <c r="N29" s="76">
        <f>SUM(CPSX!R$72:R$83)</f>
        <v>368646707</v>
      </c>
      <c r="O29" s="76">
        <f>SUM(CPSX!S$72:S$83)</f>
        <v>380383257</v>
      </c>
      <c r="P29" s="76">
        <f>SUM(CPSX!T$72:T$83)</f>
        <v>359087027</v>
      </c>
      <c r="Q29" s="76">
        <f>SUM(CPSX!U$72:U$83)</f>
        <v>378092671</v>
      </c>
      <c r="R29" s="76">
        <f>SUM(CPSX!V$72:V$83)</f>
        <v>368589849</v>
      </c>
      <c r="S29" s="1384">
        <f>SUM(G29:R29)</f>
        <v>3994059550.8000002</v>
      </c>
      <c r="T29" s="1371">
        <f t="shared" si="3"/>
        <v>3.3244626722756716</v>
      </c>
      <c r="U29" s="1375">
        <f t="shared" si="4"/>
        <v>1.2490707839178408E-2</v>
      </c>
      <c r="V29" s="1389">
        <f t="shared" si="5"/>
        <v>2.2790881889231576E-2</v>
      </c>
    </row>
    <row r="30" spans="2:23" ht="13" outlineLevel="1">
      <c r="B30" s="1169" t="s">
        <v>1701</v>
      </c>
      <c r="C30" s="1175" t="s">
        <v>14</v>
      </c>
      <c r="D30" s="76"/>
      <c r="E30" s="76"/>
      <c r="F30" s="76"/>
      <c r="G30" s="76">
        <f>CPSX!K$88</f>
        <v>0</v>
      </c>
      <c r="H30" s="76">
        <f>CPSX!L$88</f>
        <v>0</v>
      </c>
      <c r="I30" s="76">
        <f>CPSX!M$88</f>
        <v>0</v>
      </c>
      <c r="J30" s="76">
        <f>CPSX!N$88</f>
        <v>192601388.8888889</v>
      </c>
      <c r="K30" s="76">
        <f>CPSX!O$88</f>
        <v>192601388.8888889</v>
      </c>
      <c r="L30" s="76">
        <f>CPSX!P$88</f>
        <v>192601388.8888889</v>
      </c>
      <c r="M30" s="76">
        <f>CPSX!Q$88</f>
        <v>192601388.8888889</v>
      </c>
      <c r="N30" s="76">
        <f>CPSX!R$88</f>
        <v>192601388.8888889</v>
      </c>
      <c r="O30" s="76">
        <f>CPSX!S$88</f>
        <v>192601388.8888889</v>
      </c>
      <c r="P30" s="76">
        <f>CPSX!T$88</f>
        <v>192601388.8888889</v>
      </c>
      <c r="Q30" s="76">
        <f>CPSX!U$88</f>
        <v>192601388.8888889</v>
      </c>
      <c r="R30" s="76">
        <f>CPSX!V$88</f>
        <v>192601388.8888889</v>
      </c>
      <c r="S30" s="76">
        <f t="shared" si="1"/>
        <v>1733412499.9999998</v>
      </c>
      <c r="T30" s="1371" t="e">
        <f t="shared" si="3"/>
        <v>#DIV/0!</v>
      </c>
      <c r="U30" s="1375">
        <f t="shared" si="4"/>
        <v>0</v>
      </c>
      <c r="V30" s="1375">
        <f t="shared" si="5"/>
        <v>0</v>
      </c>
    </row>
    <row r="31" spans="2:23" ht="25" outlineLevel="1">
      <c r="B31" s="1169" t="s">
        <v>1702</v>
      </c>
      <c r="C31" s="1175" t="s">
        <v>175</v>
      </c>
      <c r="D31" s="76">
        <v>111261886.00000048</v>
      </c>
      <c r="E31" s="76">
        <v>633829234</v>
      </c>
      <c r="F31" s="76">
        <v>709529569</v>
      </c>
      <c r="G31" s="76">
        <f>SUM(CPSX!K$84:K$98)-CPSX!K88</f>
        <v>102020462.66666667</v>
      </c>
      <c r="H31" s="76">
        <f>SUM(CPSX!L$84:L$98)-CPSX!L88</f>
        <v>116991288</v>
      </c>
      <c r="I31" s="76">
        <f>SUM(CPSX!M$84:M$98)-CPSX!M88</f>
        <v>197435972.83333331</v>
      </c>
      <c r="J31" s="76">
        <f>SUM(CPSX!N$84:N$98)-CPSX!N88</f>
        <v>265101435.50000006</v>
      </c>
      <c r="K31" s="76">
        <f>SUM(CPSX!O$84:O$98)-CPSX!O88</f>
        <v>326764415.16666675</v>
      </c>
      <c r="L31" s="76">
        <f>SUM(CPSX!P$84:P$98)-CPSX!P88</f>
        <v>334114230.5</v>
      </c>
      <c r="M31" s="76">
        <f>SUM(CPSX!Q$84:Q$98)-CPSX!Q88</f>
        <v>385896887.50000006</v>
      </c>
      <c r="N31" s="76">
        <f>SUM(CPSX!R$84:R$98)-CPSX!R88</f>
        <v>387922676.50000006</v>
      </c>
      <c r="O31" s="76">
        <f>SUM(CPSX!S$84:S$98)-CPSX!S88</f>
        <v>390765992.16666657</v>
      </c>
      <c r="P31" s="76">
        <f>SUM(CPSX!T$84:T$98)-CPSX!T88</f>
        <v>390372715.16666657</v>
      </c>
      <c r="Q31" s="76">
        <f>SUM(CPSX!U$84:U$98)-CPSX!U88</f>
        <v>390562715.16666657</v>
      </c>
      <c r="R31" s="76">
        <f>SUM(CPSX!V$84:V$98)-CPSX!V88</f>
        <v>382868287.16666657</v>
      </c>
      <c r="S31" s="1384">
        <f t="shared" si="1"/>
        <v>3670817078.333333</v>
      </c>
      <c r="T31" s="1374">
        <f t="shared" si="3"/>
        <v>5.1735928123572439</v>
      </c>
      <c r="U31" s="1375">
        <f t="shared" si="4"/>
        <v>7.3767399613306976E-3</v>
      </c>
      <c r="V31" s="1381">
        <f t="shared" si="5"/>
        <v>1.0511485478479235E-2</v>
      </c>
    </row>
    <row r="32" spans="2:23" s="71" customFormat="1" ht="16.75" customHeight="1">
      <c r="B32" s="77">
        <v>6</v>
      </c>
      <c r="C32" s="73" t="s">
        <v>1936</v>
      </c>
      <c r="D32" s="74">
        <v>2815366932</v>
      </c>
      <c r="E32" s="74">
        <v>3970082577</v>
      </c>
      <c r="F32" s="74">
        <v>3851337229</v>
      </c>
      <c r="G32" s="74">
        <f>PB_TSCD!AF$46</f>
        <v>203641847.55000001</v>
      </c>
      <c r="H32" s="74">
        <f>PB_TSCD!AG$46</f>
        <v>209002958.3277778</v>
      </c>
      <c r="I32" s="74">
        <f>PB_TSCD!AH$46</f>
        <v>214836291.66111115</v>
      </c>
      <c r="J32" s="74">
        <f>PB_TSCD!AI$46</f>
        <v>240697402.77222228</v>
      </c>
      <c r="K32" s="74">
        <f>PB_TSCD!AJ$46</f>
        <v>240697402.77222228</v>
      </c>
      <c r="L32" s="74">
        <f>PB_TSCD!AK$46</f>
        <v>240697402.77222228</v>
      </c>
      <c r="M32" s="74">
        <f>PB_TSCD!AL$46</f>
        <v>240697402.77222228</v>
      </c>
      <c r="N32" s="74">
        <f>PB_TSCD!AM$46</f>
        <v>240697402.77222228</v>
      </c>
      <c r="O32" s="74">
        <f>PB_TSCD!AN$46</f>
        <v>240697402.77222228</v>
      </c>
      <c r="P32" s="74">
        <f>PB_TSCD!AO$46</f>
        <v>240697402.77222228</v>
      </c>
      <c r="Q32" s="74">
        <f>PB_TSCD!AP$46</f>
        <v>240697402.77222228</v>
      </c>
      <c r="R32" s="74">
        <f>PB_TSCD!AQ$46</f>
        <v>234586291.77222228</v>
      </c>
      <c r="S32" s="74">
        <f t="shared" si="1"/>
        <v>2787646611.4888897</v>
      </c>
      <c r="T32" s="1371">
        <f t="shared" si="3"/>
        <v>0.72381265148591056</v>
      </c>
      <c r="U32" s="1376">
        <f t="shared" si="4"/>
        <v>4.0041056050371504E-2</v>
      </c>
      <c r="V32" s="1376">
        <f t="shared" si="5"/>
        <v>2.0981852732098051E-2</v>
      </c>
    </row>
    <row r="33" spans="2:23" s="71" customFormat="1" ht="16.75" customHeight="1" collapsed="1">
      <c r="B33" s="95">
        <v>7</v>
      </c>
      <c r="C33" s="96" t="s">
        <v>146</v>
      </c>
      <c r="D33" s="97">
        <v>-2312196928.0000029</v>
      </c>
      <c r="E33" s="97">
        <v>-1547513158</v>
      </c>
      <c r="F33" s="97">
        <v>5199194004</v>
      </c>
      <c r="G33" s="97">
        <f t="shared" ref="G33:R33" si="13">G26-G28-G32</f>
        <v>601540167.08672667</v>
      </c>
      <c r="H33" s="97">
        <f t="shared" si="13"/>
        <v>-25334598.060937047</v>
      </c>
      <c r="I33" s="97">
        <f t="shared" si="13"/>
        <v>481506248.78039348</v>
      </c>
      <c r="J33" s="97">
        <f>J26-J28-J32</f>
        <v>436704073.54110408</v>
      </c>
      <c r="K33" s="97">
        <f t="shared" si="13"/>
        <v>299274417.60229683</v>
      </c>
      <c r="L33" s="97">
        <f t="shared" si="13"/>
        <v>349870006.07283092</v>
      </c>
      <c r="M33" s="97">
        <f t="shared" si="13"/>
        <v>405092176.87670207</v>
      </c>
      <c r="N33" s="97">
        <f t="shared" si="13"/>
        <v>318367500.07283092</v>
      </c>
      <c r="O33" s="97">
        <f t="shared" si="13"/>
        <v>118071497.79842401</v>
      </c>
      <c r="P33" s="97">
        <f t="shared" si="13"/>
        <v>423019333.21003556</v>
      </c>
      <c r="Q33" s="97">
        <f t="shared" si="13"/>
        <v>209133250.60229707</v>
      </c>
      <c r="R33" s="97">
        <f t="shared" si="13"/>
        <v>415355972.21003556</v>
      </c>
      <c r="S33" s="97">
        <f>SUM(G33:R33)</f>
        <v>4032600045.7927389</v>
      </c>
      <c r="T33" s="1371">
        <f t="shared" si="3"/>
        <v>0.77562022934521346</v>
      </c>
      <c r="U33" s="1376">
        <f t="shared" si="4"/>
        <v>5.4054268985677403E-2</v>
      </c>
      <c r="V33" s="1376">
        <f t="shared" si="5"/>
        <v>6.1978553770272705E-2</v>
      </c>
    </row>
    <row r="34" spans="2:23" s="125" customFormat="1" ht="16.75" customHeight="1">
      <c r="B34" s="1172" t="s">
        <v>177</v>
      </c>
      <c r="C34" s="1178" t="s">
        <v>147</v>
      </c>
      <c r="D34" s="124">
        <v>-5.1980491448169928E-2</v>
      </c>
      <c r="E34" s="124">
        <v>-2.4198629809233596E-2</v>
      </c>
      <c r="F34" s="124">
        <v>5.4054268985677403E-2</v>
      </c>
      <c r="G34" s="124">
        <f t="shared" ref="G34:S34" si="14">G33/G10</f>
        <v>6.1978553770272705E-2</v>
      </c>
      <c r="H34" s="124">
        <f t="shared" si="14"/>
        <v>-4.5245241782258701E-3</v>
      </c>
      <c r="I34" s="124">
        <f t="shared" si="14"/>
        <v>3.7239963537049413E-2</v>
      </c>
      <c r="J34" s="124">
        <f t="shared" si="14"/>
        <v>2.6568154317808259E-2</v>
      </c>
      <c r="K34" s="124">
        <f t="shared" si="14"/>
        <v>1.8207224049357588E-2</v>
      </c>
      <c r="L34" s="124">
        <f t="shared" si="14"/>
        <v>2.0466685468275143E-2</v>
      </c>
      <c r="M34" s="124">
        <f t="shared" si="14"/>
        <v>2.2819401139792351E-2</v>
      </c>
      <c r="N34" s="124">
        <f t="shared" si="14"/>
        <v>1.862385278592673E-2</v>
      </c>
      <c r="O34" s="124">
        <f t="shared" si="14"/>
        <v>7.4825216417119785E-3</v>
      </c>
      <c r="P34" s="124">
        <f t="shared" si="14"/>
        <v>2.3829262586192536E-2</v>
      </c>
      <c r="Q34" s="124">
        <f t="shared" si="14"/>
        <v>1.2723225661561682E-2</v>
      </c>
      <c r="R34" s="124">
        <f t="shared" si="14"/>
        <v>2.3397574889613623E-2</v>
      </c>
      <c r="S34" s="1373">
        <f t="shared" si="14"/>
        <v>2.2307737620054838E-2</v>
      </c>
      <c r="T34" s="1371">
        <f t="shared" si="3"/>
        <v>0.41269150501259488</v>
      </c>
      <c r="U34" s="1378">
        <f t="shared" si="4"/>
        <v>5.6198402931839625E-13</v>
      </c>
      <c r="V34" s="1378">
        <f t="shared" si="5"/>
        <v>6.3858431034760185E-12</v>
      </c>
      <c r="W34" s="1390">
        <f>'[1]KE30-DongLam'!$BV$2</f>
        <v>0.11073334007638114</v>
      </c>
    </row>
    <row r="35" spans="2:23" s="71" customFormat="1" ht="13" hidden="1">
      <c r="B35" s="77">
        <v>8</v>
      </c>
      <c r="C35" s="73" t="s">
        <v>148</v>
      </c>
      <c r="D35" s="74">
        <v>0</v>
      </c>
      <c r="E35" s="74">
        <v>0</v>
      </c>
      <c r="F35" s="74">
        <v>0</v>
      </c>
      <c r="G35" s="74">
        <f t="shared" ref="G35:R35" si="15">G36+G37+G38</f>
        <v>0</v>
      </c>
      <c r="H35" s="74">
        <f t="shared" si="15"/>
        <v>0</v>
      </c>
      <c r="I35" s="74">
        <f t="shared" si="15"/>
        <v>0</v>
      </c>
      <c r="J35" s="74">
        <f t="shared" si="15"/>
        <v>0</v>
      </c>
      <c r="K35" s="74">
        <f t="shared" si="15"/>
        <v>0</v>
      </c>
      <c r="L35" s="74">
        <f t="shared" si="15"/>
        <v>0</v>
      </c>
      <c r="M35" s="74">
        <f t="shared" si="15"/>
        <v>0</v>
      </c>
      <c r="N35" s="74">
        <f t="shared" si="15"/>
        <v>0</v>
      </c>
      <c r="O35" s="74">
        <f t="shared" si="15"/>
        <v>0</v>
      </c>
      <c r="P35" s="74">
        <f t="shared" si="15"/>
        <v>0</v>
      </c>
      <c r="Q35" s="74">
        <f t="shared" si="15"/>
        <v>0</v>
      </c>
      <c r="R35" s="74">
        <f t="shared" si="15"/>
        <v>0</v>
      </c>
      <c r="S35" s="74">
        <f t="shared" si="1"/>
        <v>0</v>
      </c>
      <c r="T35" s="1371" t="e">
        <f t="shared" si="3"/>
        <v>#DIV/0!</v>
      </c>
      <c r="U35" s="1376">
        <f t="shared" si="4"/>
        <v>0</v>
      </c>
      <c r="V35" s="1376">
        <f t="shared" si="5"/>
        <v>0</v>
      </c>
    </row>
    <row r="36" spans="2:23" ht="13" outlineLevel="1" collapsed="1">
      <c r="B36" s="1169" t="s">
        <v>485</v>
      </c>
      <c r="C36" s="1175" t="s">
        <v>149</v>
      </c>
      <c r="D36" s="76">
        <v>0</v>
      </c>
      <c r="E36" s="76">
        <v>0</v>
      </c>
      <c r="F36" s="76">
        <v>0</v>
      </c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>
        <f t="shared" si="1"/>
        <v>0</v>
      </c>
      <c r="T36" s="1371" t="e">
        <f t="shared" si="3"/>
        <v>#DIV/0!</v>
      </c>
      <c r="U36" s="1375">
        <f t="shared" si="4"/>
        <v>0</v>
      </c>
      <c r="V36" s="1375">
        <f t="shared" si="5"/>
        <v>0</v>
      </c>
    </row>
    <row r="37" spans="2:23" ht="13" outlineLevel="1">
      <c r="B37" s="1169" t="s">
        <v>1703</v>
      </c>
      <c r="C37" s="1175" t="s">
        <v>183</v>
      </c>
      <c r="D37" s="76">
        <v>0</v>
      </c>
      <c r="E37" s="76">
        <v>0</v>
      </c>
      <c r="F37" s="76">
        <v>0</v>
      </c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>
        <f t="shared" si="1"/>
        <v>0</v>
      </c>
      <c r="T37" s="1371" t="e">
        <f t="shared" si="3"/>
        <v>#DIV/0!</v>
      </c>
      <c r="U37" s="1375">
        <f t="shared" si="4"/>
        <v>0</v>
      </c>
      <c r="V37" s="1375">
        <f t="shared" si="5"/>
        <v>0</v>
      </c>
    </row>
    <row r="38" spans="2:23" ht="13" outlineLevel="1">
      <c r="B38" s="1169" t="s">
        <v>1704</v>
      </c>
      <c r="C38" s="1175" t="s">
        <v>150</v>
      </c>
      <c r="D38" s="76">
        <v>0</v>
      </c>
      <c r="E38" s="76">
        <v>0</v>
      </c>
      <c r="F38" s="76">
        <v>0</v>
      </c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>
        <f t="shared" si="1"/>
        <v>0</v>
      </c>
      <c r="T38" s="1371" t="e">
        <f t="shared" si="3"/>
        <v>#DIV/0!</v>
      </c>
      <c r="U38" s="1375">
        <f t="shared" si="4"/>
        <v>0</v>
      </c>
      <c r="V38" s="1375">
        <f t="shared" si="5"/>
        <v>0</v>
      </c>
    </row>
    <row r="39" spans="2:23" s="71" customFormat="1" ht="22.75" customHeight="1">
      <c r="B39" s="77">
        <v>9</v>
      </c>
      <c r="C39" s="73" t="s">
        <v>151</v>
      </c>
      <c r="D39" s="74">
        <v>1920530080</v>
      </c>
      <c r="E39" s="74">
        <v>1657750500</v>
      </c>
      <c r="F39" s="74">
        <v>2232089956</v>
      </c>
      <c r="G39" s="74">
        <f t="shared" ref="G39:R39" si="16">G40+G41+G42</f>
        <v>299930825</v>
      </c>
      <c r="H39" s="74">
        <f t="shared" si="16"/>
        <v>364454832</v>
      </c>
      <c r="I39" s="74">
        <f t="shared" si="16"/>
        <v>320241950</v>
      </c>
      <c r="J39" s="74">
        <f t="shared" si="16"/>
        <v>351665309</v>
      </c>
      <c r="K39" s="74">
        <f t="shared" si="16"/>
        <v>345531727</v>
      </c>
      <c r="L39" s="74">
        <f t="shared" si="16"/>
        <v>359303445.14814818</v>
      </c>
      <c r="M39" s="74">
        <f t="shared" si="16"/>
        <v>378072146.14814818</v>
      </c>
      <c r="N39" s="74">
        <f t="shared" si="16"/>
        <v>652962118.14814806</v>
      </c>
      <c r="O39" s="74">
        <f t="shared" si="16"/>
        <v>380214443.14814818</v>
      </c>
      <c r="P39" s="74">
        <f t="shared" si="16"/>
        <v>361762418.14814818</v>
      </c>
      <c r="Q39" s="74">
        <f t="shared" si="16"/>
        <v>358369140.14814818</v>
      </c>
      <c r="R39" s="74">
        <f t="shared" si="16"/>
        <v>377127701.14814818</v>
      </c>
      <c r="S39" s="74">
        <f t="shared" si="1"/>
        <v>4549636055.0370369</v>
      </c>
      <c r="T39" s="1371">
        <f t="shared" si="3"/>
        <v>2.0382852594302148</v>
      </c>
      <c r="U39" s="1376">
        <f t="shared" si="4"/>
        <v>2.320628751091567E-2</v>
      </c>
      <c r="V39" s="1376">
        <f t="shared" si="5"/>
        <v>3.0902805467925894E-2</v>
      </c>
    </row>
    <row r="40" spans="2:23" ht="13" outlineLevel="1" collapsed="1">
      <c r="B40" s="1169" t="s">
        <v>486</v>
      </c>
      <c r="C40" s="1176" t="s">
        <v>149</v>
      </c>
      <c r="D40" s="76">
        <v>545455272</v>
      </c>
      <c r="E40" s="76">
        <v>507934414</v>
      </c>
      <c r="F40" s="76">
        <v>1445606425</v>
      </c>
      <c r="G40" s="76">
        <f>SUM(CPQL!K$5:K$16)</f>
        <v>210647270</v>
      </c>
      <c r="H40" s="76">
        <f>SUM(CPQL!L$5:L$16)</f>
        <v>213418574</v>
      </c>
      <c r="I40" s="76">
        <f>SUM(CPQL!M$5:M$16)</f>
        <v>197991388.66666666</v>
      </c>
      <c r="J40" s="76">
        <f>SUM(CPQL!N$5:N$16)</f>
        <v>230329766</v>
      </c>
      <c r="K40" s="76">
        <f>SUM(CPQL!O$5:O$16)</f>
        <v>221578000</v>
      </c>
      <c r="L40" s="76">
        <f>SUM(CPQL!P$5:P$16)</f>
        <v>230329766</v>
      </c>
      <c r="M40" s="76">
        <f>SUM(CPQL!Q$5:Q$16)</f>
        <v>224351483</v>
      </c>
      <c r="N40" s="76">
        <f>SUM(CPQL!R$5:R$16)</f>
        <v>224328197</v>
      </c>
      <c r="O40" s="76">
        <f>SUM(CPQL!S$5:S$16)</f>
        <v>231717283</v>
      </c>
      <c r="P40" s="76">
        <f>SUM(CPQL!T$5:T$16)</f>
        <v>218310050</v>
      </c>
      <c r="Q40" s="76">
        <f>SUM(CPQL!U$5:U$16)</f>
        <v>229916754</v>
      </c>
      <c r="R40" s="76">
        <f>SUM(CPQL!V$5:V$16)</f>
        <v>223960871</v>
      </c>
      <c r="S40" s="1383">
        <f t="shared" si="1"/>
        <v>2656879402.6666665</v>
      </c>
      <c r="T40" s="1371">
        <f t="shared" si="3"/>
        <v>1.8378995532388192</v>
      </c>
      <c r="U40" s="1375">
        <f t="shared" si="4"/>
        <v>1.5029483124548835E-2</v>
      </c>
      <c r="V40" s="1381">
        <f t="shared" si="5"/>
        <v>2.1703643188924187E-2</v>
      </c>
    </row>
    <row r="41" spans="2:23" ht="14.4" customHeight="1" outlineLevel="1">
      <c r="B41" s="1169" t="s">
        <v>1705</v>
      </c>
      <c r="C41" s="1176" t="s">
        <v>184</v>
      </c>
      <c r="D41" s="76">
        <v>985729687</v>
      </c>
      <c r="E41" s="76">
        <v>1135468262</v>
      </c>
      <c r="F41" s="76">
        <v>599521967</v>
      </c>
      <c r="G41" s="76">
        <f>SUM(CPQL!K$17:K$62)</f>
        <v>80445799</v>
      </c>
      <c r="H41" s="76">
        <f>SUM(CPQL!L$17:L$62)</f>
        <v>142198502</v>
      </c>
      <c r="I41" s="76">
        <f>SUM(CPQL!M$17:M$62)</f>
        <v>113412805.33333334</v>
      </c>
      <c r="J41" s="76">
        <f>SUM(CPQL!N$17:N$62)</f>
        <v>109997787.00000001</v>
      </c>
      <c r="K41" s="76">
        <f>SUM(CPQL!O$17:O$62)</f>
        <v>112615971.00000001</v>
      </c>
      <c r="L41" s="76">
        <f>SUM(CPQL!P$17:P$62)</f>
        <v>117635923.14814815</v>
      </c>
      <c r="M41" s="76">
        <f>SUM(CPQL!Q$17:Q$62)</f>
        <v>142382907.14814815</v>
      </c>
      <c r="N41" s="76">
        <f>SUM(CPQL!R$17:R$62)</f>
        <v>417296165.14814812</v>
      </c>
      <c r="O41" s="76">
        <f>SUM(CPQL!S$17:S$62)</f>
        <v>137159404.14814815</v>
      </c>
      <c r="P41" s="76">
        <f>SUM(CPQL!T$17:T$62)</f>
        <v>132114612.14814815</v>
      </c>
      <c r="Q41" s="76">
        <f>SUM(CPQL!U$17:U$62)</f>
        <v>117114630.14814815</v>
      </c>
      <c r="R41" s="76">
        <f>SUM(CPQL!V$17:V$62)</f>
        <v>141829074.14814815</v>
      </c>
      <c r="S41" s="1384">
        <f t="shared" si="1"/>
        <v>1764203580.3703701</v>
      </c>
      <c r="T41" s="1371">
        <f t="shared" si="3"/>
        <v>2.9426838005593381</v>
      </c>
      <c r="U41" s="1375">
        <f t="shared" si="4"/>
        <v>6.2330279735875018E-3</v>
      </c>
      <c r="V41" s="1375">
        <f t="shared" si="5"/>
        <v>8.2885807992855269E-3</v>
      </c>
    </row>
    <row r="42" spans="2:23" ht="13" outlineLevel="1">
      <c r="B42" s="1169" t="s">
        <v>1706</v>
      </c>
      <c r="C42" s="1176" t="s">
        <v>150</v>
      </c>
      <c r="D42" s="76">
        <v>389345121</v>
      </c>
      <c r="E42" s="76">
        <v>14347824</v>
      </c>
      <c r="F42" s="76">
        <v>186961564</v>
      </c>
      <c r="G42" s="76">
        <f>PB_TSCD!AF$47</f>
        <v>8837756</v>
      </c>
      <c r="H42" s="76">
        <f>PB_TSCD!AG$47</f>
        <v>8837756</v>
      </c>
      <c r="I42" s="76">
        <f>PB_TSCD!AH$47</f>
        <v>8837756</v>
      </c>
      <c r="J42" s="76">
        <f>PB_TSCD!AI$47</f>
        <v>11337756</v>
      </c>
      <c r="K42" s="76">
        <f>PB_TSCD!AJ$47</f>
        <v>11337756</v>
      </c>
      <c r="L42" s="76">
        <f>PB_TSCD!AK$47</f>
        <v>11337756</v>
      </c>
      <c r="M42" s="76">
        <f>PB_TSCD!AL$47</f>
        <v>11337756</v>
      </c>
      <c r="N42" s="76">
        <f>PB_TSCD!AM$47</f>
        <v>11337756</v>
      </c>
      <c r="O42" s="76">
        <f>PB_TSCD!AN$47</f>
        <v>11337756</v>
      </c>
      <c r="P42" s="76">
        <f>PB_TSCD!AO$47</f>
        <v>11337756</v>
      </c>
      <c r="Q42" s="76">
        <f>PB_TSCD!AP$47</f>
        <v>11337756</v>
      </c>
      <c r="R42" s="76">
        <f>PB_TSCD!AQ$47</f>
        <v>11337756</v>
      </c>
      <c r="S42" s="76">
        <f t="shared" si="1"/>
        <v>128553072</v>
      </c>
      <c r="T42" s="1371">
        <f t="shared" si="3"/>
        <v>0.68759091039696263</v>
      </c>
      <c r="U42" s="1375">
        <f t="shared" si="4"/>
        <v>1.9437764127793336E-3</v>
      </c>
      <c r="V42" s="1375">
        <f t="shared" si="5"/>
        <v>9.1058147971618088E-4</v>
      </c>
    </row>
    <row r="43" spans="2:23" s="71" customFormat="1" ht="13" hidden="1">
      <c r="B43" s="77">
        <v>10</v>
      </c>
      <c r="C43" s="78" t="s">
        <v>152</v>
      </c>
      <c r="D43" s="76">
        <v>0</v>
      </c>
      <c r="E43" s="76">
        <v>0</v>
      </c>
      <c r="F43" s="76">
        <v>87340287</v>
      </c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>
        <f t="shared" ref="S43" si="17">SUM(G43:R43)</f>
        <v>0</v>
      </c>
      <c r="T43" s="1371">
        <f t="shared" si="3"/>
        <v>0</v>
      </c>
      <c r="U43" s="1376">
        <f t="shared" si="4"/>
        <v>9.080475479761041E-4</v>
      </c>
      <c r="V43" s="1376">
        <f t="shared" si="5"/>
        <v>0</v>
      </c>
    </row>
    <row r="44" spans="2:23" s="71" customFormat="1" ht="13" hidden="1" collapsed="1">
      <c r="B44" s="95">
        <v>11</v>
      </c>
      <c r="C44" s="96" t="s">
        <v>153</v>
      </c>
      <c r="D44" s="97">
        <v>-4232727008.0000029</v>
      </c>
      <c r="E44" s="97">
        <v>-3205263658</v>
      </c>
      <c r="F44" s="97">
        <v>3054444335</v>
      </c>
      <c r="G44" s="97">
        <f t="shared" ref="G44:R44" si="18">G33-G35-G39+G43</f>
        <v>301609342.08672667</v>
      </c>
      <c r="H44" s="97">
        <f t="shared" si="18"/>
        <v>-389789430.06093705</v>
      </c>
      <c r="I44" s="97">
        <f t="shared" si="18"/>
        <v>161264298.78039348</v>
      </c>
      <c r="J44" s="97">
        <f t="shared" si="18"/>
        <v>85038764.541104078</v>
      </c>
      <c r="K44" s="97">
        <f t="shared" si="18"/>
        <v>-46257309.397703171</v>
      </c>
      <c r="L44" s="97">
        <f t="shared" si="18"/>
        <v>-9433439.0753172636</v>
      </c>
      <c r="M44" s="97">
        <f t="shared" si="18"/>
        <v>27020030.728553891</v>
      </c>
      <c r="N44" s="97">
        <f t="shared" si="18"/>
        <v>-334594618.07531714</v>
      </c>
      <c r="O44" s="97">
        <f t="shared" si="18"/>
        <v>-262142945.34972417</v>
      </c>
      <c r="P44" s="97">
        <f t="shared" si="18"/>
        <v>61256915.061887383</v>
      </c>
      <c r="Q44" s="97">
        <f t="shared" si="18"/>
        <v>-149235889.54585111</v>
      </c>
      <c r="R44" s="97">
        <f t="shared" si="18"/>
        <v>38228271.061887383</v>
      </c>
      <c r="S44" s="97">
        <f t="shared" si="1"/>
        <v>-517036009.24429703</v>
      </c>
      <c r="T44" s="1371">
        <f t="shared" si="3"/>
        <v>-0.16927334485023346</v>
      </c>
      <c r="U44" s="1376">
        <f t="shared" si="4"/>
        <v>3.1756029022737838E-2</v>
      </c>
      <c r="V44" s="1376">
        <f t="shared" si="5"/>
        <v>3.1075748302346811E-2</v>
      </c>
    </row>
    <row r="45" spans="2:23" s="71" customFormat="1" ht="13" hidden="1">
      <c r="B45" s="77">
        <v>12</v>
      </c>
      <c r="C45" s="78" t="s">
        <v>154</v>
      </c>
      <c r="D45" s="74">
        <v>27142139</v>
      </c>
      <c r="E45" s="74">
        <v>52016376</v>
      </c>
      <c r="F45" s="74">
        <v>318990785</v>
      </c>
      <c r="G45" s="1236">
        <v>20000000</v>
      </c>
      <c r="H45" s="74">
        <v>20000000</v>
      </c>
      <c r="I45" s="74">
        <v>20000000</v>
      </c>
      <c r="J45" s="74">
        <v>10000000</v>
      </c>
      <c r="K45" s="74">
        <v>10000000</v>
      </c>
      <c r="L45" s="74">
        <v>10000000</v>
      </c>
      <c r="M45" s="74">
        <v>10000000</v>
      </c>
      <c r="N45" s="74">
        <v>10000000</v>
      </c>
      <c r="O45" s="74">
        <v>10000000</v>
      </c>
      <c r="P45" s="74">
        <v>10000000</v>
      </c>
      <c r="Q45" s="74">
        <v>10000000</v>
      </c>
      <c r="R45" s="74">
        <v>10000000</v>
      </c>
      <c r="S45" s="74">
        <f t="shared" si="1"/>
        <v>150000000</v>
      </c>
      <c r="T45" s="1371">
        <f t="shared" si="3"/>
        <v>0.47023301942719131</v>
      </c>
      <c r="U45" s="1376">
        <f t="shared" si="4"/>
        <v>3.316439756446216E-3</v>
      </c>
      <c r="V45" s="1376">
        <f t="shared" si="5"/>
        <v>2.0606621855506781E-3</v>
      </c>
      <c r="W45" s="71" t="s">
        <v>2534</v>
      </c>
    </row>
    <row r="46" spans="2:23" s="71" customFormat="1" ht="13" hidden="1">
      <c r="B46" s="77">
        <v>13</v>
      </c>
      <c r="C46" s="78" t="s">
        <v>155</v>
      </c>
      <c r="D46" s="74">
        <v>0</v>
      </c>
      <c r="E46" s="74">
        <v>0</v>
      </c>
      <c r="F46" s="74">
        <v>3187200</v>
      </c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>
        <f t="shared" si="1"/>
        <v>0</v>
      </c>
      <c r="T46" s="1371">
        <f t="shared" si="3"/>
        <v>0</v>
      </c>
      <c r="U46" s="1376">
        <f t="shared" si="4"/>
        <v>3.3136244960008423E-5</v>
      </c>
      <c r="V46" s="1376">
        <f t="shared" si="5"/>
        <v>0</v>
      </c>
    </row>
    <row r="47" spans="2:23" s="81" customFormat="1" ht="13" outlineLevel="1">
      <c r="B47" s="1170" t="s">
        <v>491</v>
      </c>
      <c r="C47" s="1177" t="s">
        <v>156</v>
      </c>
      <c r="D47" s="74">
        <v>0</v>
      </c>
      <c r="E47" s="74">
        <v>0</v>
      </c>
      <c r="F47" s="76">
        <v>3187200</v>
      </c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>
        <f t="shared" si="1"/>
        <v>0</v>
      </c>
      <c r="T47" s="1371">
        <f t="shared" si="3"/>
        <v>0</v>
      </c>
      <c r="U47" s="1377">
        <f t="shared" si="4"/>
        <v>3.3136244960008423E-5</v>
      </c>
      <c r="V47" s="1377">
        <f t="shared" si="5"/>
        <v>0</v>
      </c>
    </row>
    <row r="48" spans="2:23" s="71" customFormat="1" ht="21" hidden="1" customHeight="1">
      <c r="B48" s="95">
        <v>14</v>
      </c>
      <c r="C48" s="96" t="s">
        <v>157</v>
      </c>
      <c r="D48" s="97">
        <v>-4205584869.0000029</v>
      </c>
      <c r="E48" s="97">
        <v>-3153247282</v>
      </c>
      <c r="F48" s="97">
        <v>3370247920</v>
      </c>
      <c r="G48" s="97">
        <f t="shared" ref="G48:R48" si="19">G44+G45-G46</f>
        <v>321609342.08672667</v>
      </c>
      <c r="H48" s="97">
        <f t="shared" si="19"/>
        <v>-369789430.06093705</v>
      </c>
      <c r="I48" s="97">
        <f t="shared" si="19"/>
        <v>181264298.78039348</v>
      </c>
      <c r="J48" s="97">
        <f t="shared" si="19"/>
        <v>95038764.541104078</v>
      </c>
      <c r="K48" s="97">
        <f t="shared" si="19"/>
        <v>-36257309.397703171</v>
      </c>
      <c r="L48" s="97">
        <f t="shared" si="19"/>
        <v>566560.9246827364</v>
      </c>
      <c r="M48" s="97">
        <f t="shared" si="19"/>
        <v>37020030.728553891</v>
      </c>
      <c r="N48" s="97">
        <f t="shared" si="19"/>
        <v>-324594618.07531714</v>
      </c>
      <c r="O48" s="97">
        <f t="shared" si="19"/>
        <v>-252142945.34972417</v>
      </c>
      <c r="P48" s="97">
        <f t="shared" si="19"/>
        <v>71256915.061887383</v>
      </c>
      <c r="Q48" s="97">
        <f t="shared" si="19"/>
        <v>-139235889.54585111</v>
      </c>
      <c r="R48" s="97">
        <f t="shared" si="19"/>
        <v>48228271.061887383</v>
      </c>
      <c r="S48" s="97">
        <f t="shared" si="1"/>
        <v>-367036009.24429703</v>
      </c>
      <c r="T48" s="1371">
        <f t="shared" si="3"/>
        <v>-0.10890475061677274</v>
      </c>
      <c r="U48" s="1376">
        <f t="shared" si="4"/>
        <v>3.5039332534224039E-2</v>
      </c>
      <c r="V48" s="1376">
        <f t="shared" si="5"/>
        <v>3.3136410487897491E-2</v>
      </c>
    </row>
    <row r="49" spans="2:22" ht="18.649999999999999" hidden="1" customHeight="1">
      <c r="B49" s="79">
        <v>15</v>
      </c>
      <c r="C49" s="80" t="s">
        <v>158</v>
      </c>
      <c r="D49" s="74">
        <v>0</v>
      </c>
      <c r="E49" s="74">
        <v>0</v>
      </c>
      <c r="F49" s="74">
        <v>0</v>
      </c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>
        <f t="shared" si="1"/>
        <v>0</v>
      </c>
      <c r="T49" s="1371" t="e">
        <f t="shared" si="3"/>
        <v>#DIV/0!</v>
      </c>
      <c r="U49" s="1375">
        <f t="shared" si="4"/>
        <v>0</v>
      </c>
      <c r="V49" s="1375">
        <f t="shared" si="5"/>
        <v>0</v>
      </c>
    </row>
    <row r="50" spans="2:22" s="71" customFormat="1" ht="21.65" customHeight="1" collapsed="1">
      <c r="B50" s="1240">
        <v>16</v>
      </c>
      <c r="C50" s="1241" t="s">
        <v>159</v>
      </c>
      <c r="D50" s="1242">
        <v>-4205584869.0000029</v>
      </c>
      <c r="E50" s="1242">
        <v>-3153247282</v>
      </c>
      <c r="F50" s="1242">
        <v>3370247920</v>
      </c>
      <c r="G50" s="1242">
        <f>G48-G49</f>
        <v>321609342.08672667</v>
      </c>
      <c r="H50" s="1242">
        <f t="shared" ref="H50:Q50" si="20">H48-H49</f>
        <v>-369789430.06093705</v>
      </c>
      <c r="I50" s="1242">
        <f t="shared" si="20"/>
        <v>181264298.78039348</v>
      </c>
      <c r="J50" s="1242">
        <f t="shared" si="20"/>
        <v>95038764.541104078</v>
      </c>
      <c r="K50" s="1242">
        <f t="shared" si="20"/>
        <v>-36257309.397703171</v>
      </c>
      <c r="L50" s="1242">
        <f t="shared" si="20"/>
        <v>566560.9246827364</v>
      </c>
      <c r="M50" s="1242">
        <f t="shared" si="20"/>
        <v>37020030.728553891</v>
      </c>
      <c r="N50" s="1242">
        <f t="shared" si="20"/>
        <v>-324594618.07531714</v>
      </c>
      <c r="O50" s="1242">
        <f t="shared" si="20"/>
        <v>-252142945.34972417</v>
      </c>
      <c r="P50" s="1242">
        <f t="shared" si="20"/>
        <v>71256915.061887383</v>
      </c>
      <c r="Q50" s="1242">
        <f t="shared" si="20"/>
        <v>-139235889.54585111</v>
      </c>
      <c r="R50" s="1242">
        <f>R48-R49</f>
        <v>48228271.061887383</v>
      </c>
      <c r="S50" s="1414">
        <f t="shared" si="1"/>
        <v>-367036009.24429703</v>
      </c>
      <c r="T50" s="1371">
        <f t="shared" si="3"/>
        <v>-0.10890475061677274</v>
      </c>
      <c r="U50" s="1376">
        <f t="shared" si="4"/>
        <v>3.5039332534224039E-2</v>
      </c>
      <c r="V50" s="1376">
        <f t="shared" si="5"/>
        <v>3.3136410487897491E-2</v>
      </c>
    </row>
    <row r="51" spans="2:22" s="126" customFormat="1" ht="13">
      <c r="B51" s="1173" t="s">
        <v>178</v>
      </c>
      <c r="C51" s="1178" t="s">
        <v>161</v>
      </c>
      <c r="D51" s="124">
        <v>-9.4545739452520899E-2</v>
      </c>
      <c r="E51" s="124">
        <v>-4.9307667130084602E-2</v>
      </c>
      <c r="F51" s="124">
        <v>3.5039332534224039E-2</v>
      </c>
      <c r="G51" s="124">
        <f>G50/G10</f>
        <v>3.3136410487897491E-2</v>
      </c>
      <c r="H51" s="124">
        <f t="shared" ref="H51:S51" si="21">H50/H10</f>
        <v>-6.6040961579052204E-2</v>
      </c>
      <c r="I51" s="124">
        <f t="shared" si="21"/>
        <v>1.4019082606401159E-2</v>
      </c>
      <c r="J51" s="124">
        <f t="shared" si="21"/>
        <v>5.7819578874714452E-3</v>
      </c>
      <c r="K51" s="124">
        <f t="shared" si="21"/>
        <v>-2.205818194952169E-3</v>
      </c>
      <c r="L51" s="124">
        <f t="shared" si="21"/>
        <v>3.3142664540620485E-5</v>
      </c>
      <c r="M51" s="124">
        <f t="shared" si="21"/>
        <v>2.0853893993105542E-3</v>
      </c>
      <c r="N51" s="124">
        <f t="shared" si="21"/>
        <v>-1.8988126554236519E-2</v>
      </c>
      <c r="O51" s="124">
        <f t="shared" si="21"/>
        <v>-1.597900492975278E-2</v>
      </c>
      <c r="P51" s="124">
        <f t="shared" si="21"/>
        <v>4.0140003228851234E-3</v>
      </c>
      <c r="Q51" s="124">
        <f t="shared" si="21"/>
        <v>-8.4708177096573228E-3</v>
      </c>
      <c r="R51" s="124">
        <f t="shared" si="21"/>
        <v>2.7167650388242844E-3</v>
      </c>
      <c r="S51" s="124">
        <f t="shared" si="21"/>
        <v>-2.0303880618848312E-3</v>
      </c>
      <c r="T51" s="1371">
        <f t="shared" si="3"/>
        <v>-5.7945968574078459E-2</v>
      </c>
      <c r="U51" s="1378">
        <f t="shared" si="4"/>
        <v>3.6429213920972657E-13</v>
      </c>
      <c r="V51" s="1378">
        <f t="shared" si="5"/>
        <v>3.4141474028647624E-12</v>
      </c>
    </row>
    <row r="52" spans="2:22" ht="16.75" customHeight="1">
      <c r="B52" s="79">
        <v>17</v>
      </c>
      <c r="C52" s="80" t="s">
        <v>150</v>
      </c>
      <c r="D52" s="76">
        <v>2904227598</v>
      </c>
      <c r="E52" s="76">
        <v>3977819339</v>
      </c>
      <c r="F52" s="76">
        <v>4038298793</v>
      </c>
      <c r="G52" s="76">
        <f>G32+G42</f>
        <v>212479603.55000001</v>
      </c>
      <c r="H52" s="76">
        <f t="shared" ref="H52:R52" si="22">H32+H42</f>
        <v>217840714.3277778</v>
      </c>
      <c r="I52" s="76">
        <f t="shared" si="22"/>
        <v>223674047.66111115</v>
      </c>
      <c r="J52" s="76">
        <f t="shared" si="22"/>
        <v>252035158.77222228</v>
      </c>
      <c r="K52" s="76">
        <f t="shared" si="22"/>
        <v>252035158.77222228</v>
      </c>
      <c r="L52" s="76">
        <f t="shared" si="22"/>
        <v>252035158.77222228</v>
      </c>
      <c r="M52" s="76">
        <f t="shared" si="22"/>
        <v>252035158.77222228</v>
      </c>
      <c r="N52" s="76">
        <f t="shared" si="22"/>
        <v>252035158.77222228</v>
      </c>
      <c r="O52" s="76">
        <f t="shared" si="22"/>
        <v>252035158.77222228</v>
      </c>
      <c r="P52" s="76">
        <f t="shared" si="22"/>
        <v>252035158.77222228</v>
      </c>
      <c r="Q52" s="76">
        <f t="shared" si="22"/>
        <v>252035158.77222228</v>
      </c>
      <c r="R52" s="76">
        <f t="shared" si="22"/>
        <v>245924047.77222228</v>
      </c>
      <c r="S52" s="76">
        <f t="shared" si="1"/>
        <v>2916199683.4888897</v>
      </c>
      <c r="T52" s="1371">
        <f t="shared" si="3"/>
        <v>0.7221356895492328</v>
      </c>
      <c r="U52" s="1375">
        <f t="shared" si="4"/>
        <v>4.1984832463150837E-2</v>
      </c>
      <c r="V52" s="1375">
        <f t="shared" si="5"/>
        <v>2.1892434211814232E-2</v>
      </c>
    </row>
    <row r="53" spans="2:22" s="71" customFormat="1" ht="20.399999999999999" customHeight="1" collapsed="1">
      <c r="B53" s="1240">
        <v>18</v>
      </c>
      <c r="C53" s="1241" t="s">
        <v>162</v>
      </c>
      <c r="D53" s="1242">
        <v>-1301357271.0000029</v>
      </c>
      <c r="E53" s="1242">
        <v>824572057</v>
      </c>
      <c r="F53" s="1242">
        <v>7408546713</v>
      </c>
      <c r="G53" s="1242">
        <f t="shared" ref="G53:R53" si="23">G50+G52</f>
        <v>534088945.63672668</v>
      </c>
      <c r="H53" s="1242">
        <f t="shared" si="23"/>
        <v>-151948715.73315924</v>
      </c>
      <c r="I53" s="1242">
        <f t="shared" si="23"/>
        <v>404938346.4415046</v>
      </c>
      <c r="J53" s="1242">
        <f>J50+J52</f>
        <v>347073923.31332636</v>
      </c>
      <c r="K53" s="1242">
        <f t="shared" si="23"/>
        <v>215777849.37451911</v>
      </c>
      <c r="L53" s="1242">
        <f t="shared" si="23"/>
        <v>252601719.69690502</v>
      </c>
      <c r="M53" s="1242">
        <f t="shared" si="23"/>
        <v>289055189.50077617</v>
      </c>
      <c r="N53" s="1242">
        <f t="shared" si="23"/>
        <v>-72559459.303094864</v>
      </c>
      <c r="O53" s="1242">
        <f t="shared" si="23"/>
        <v>-107786.57750189304</v>
      </c>
      <c r="P53" s="1242">
        <f t="shared" si="23"/>
        <v>323292073.83410966</v>
      </c>
      <c r="Q53" s="1242">
        <f t="shared" si="23"/>
        <v>112799269.22637117</v>
      </c>
      <c r="R53" s="1242">
        <f t="shared" si="23"/>
        <v>294152318.83410966</v>
      </c>
      <c r="S53" s="1261">
        <f t="shared" si="1"/>
        <v>2549163674.2445931</v>
      </c>
      <c r="T53" s="1371">
        <f t="shared" si="3"/>
        <v>0.34408417372485467</v>
      </c>
      <c r="U53" s="1376">
        <f t="shared" si="4"/>
        <v>7.7024164997374883E-2</v>
      </c>
      <c r="V53" s="1376">
        <f t="shared" si="5"/>
        <v>5.5028844699711719E-2</v>
      </c>
    </row>
    <row r="54" spans="2:22" s="126" customFormat="1" ht="13">
      <c r="B54" s="1173" t="s">
        <v>160</v>
      </c>
      <c r="C54" s="1178" t="s">
        <v>176</v>
      </c>
      <c r="D54" s="124">
        <v>-2.9255808481131813E-2</v>
      </c>
      <c r="E54" s="124">
        <v>1.2893922003331532E-2</v>
      </c>
      <c r="F54" s="1409">
        <v>7.7024164997374883E-2</v>
      </c>
      <c r="G54" s="124">
        <f t="shared" ref="G54:S54" si="24">G53/G10</f>
        <v>5.5028844699711719E-2</v>
      </c>
      <c r="H54" s="124">
        <f t="shared" si="24"/>
        <v>-2.7136630963373588E-2</v>
      </c>
      <c r="I54" s="124">
        <f t="shared" si="24"/>
        <v>3.1318158994676694E-2</v>
      </c>
      <c r="J54" s="124">
        <f t="shared" si="24"/>
        <v>2.1115245112106062E-2</v>
      </c>
      <c r="K54" s="124">
        <f t="shared" si="24"/>
        <v>1.3127469029682448E-2</v>
      </c>
      <c r="L54" s="124">
        <f t="shared" si="24"/>
        <v>1.4776688072843137E-2</v>
      </c>
      <c r="M54" s="124">
        <f t="shared" si="24"/>
        <v>1.6282877570268531E-2</v>
      </c>
      <c r="N54" s="124">
        <f t="shared" si="24"/>
        <v>-4.2445811459340026E-3</v>
      </c>
      <c r="O54" s="124">
        <f t="shared" si="24"/>
        <v>-6.8307374250548837E-6</v>
      </c>
      <c r="P54" s="124">
        <f t="shared" si="24"/>
        <v>1.8211488493843103E-2</v>
      </c>
      <c r="Q54" s="124">
        <f t="shared" si="24"/>
        <v>6.8624695149772947E-3</v>
      </c>
      <c r="R54" s="124">
        <f t="shared" si="24"/>
        <v>1.6570005897000306E-2</v>
      </c>
      <c r="S54" s="124">
        <f t="shared" si="24"/>
        <v>1.4101590475096185E-2</v>
      </c>
      <c r="T54" s="1371">
        <f t="shared" si="3"/>
        <v>0.18308008240760276</v>
      </c>
      <c r="U54" s="1378">
        <f t="shared" si="4"/>
        <v>8.0079430195567289E-13</v>
      </c>
      <c r="V54" s="1378">
        <f t="shared" si="5"/>
        <v>5.6697929693618399E-12</v>
      </c>
    </row>
    <row r="55" spans="2:22" s="84" customFormat="1" ht="13" collapsed="1">
      <c r="B55" s="85"/>
      <c r="C55" s="86"/>
      <c r="D55" s="772"/>
      <c r="E55" s="772"/>
      <c r="F55" s="772"/>
      <c r="G55" s="774"/>
      <c r="H55" s="772"/>
      <c r="I55" s="772"/>
      <c r="J55" s="772"/>
      <c r="K55" s="772"/>
      <c r="L55" s="772"/>
      <c r="M55" s="772"/>
      <c r="N55" s="772"/>
      <c r="O55" s="773"/>
      <c r="P55" s="772"/>
      <c r="Q55" s="772"/>
      <c r="R55" s="772"/>
      <c r="S55" s="772"/>
    </row>
    <row r="56" spans="2:22">
      <c r="D56" s="61"/>
      <c r="E56" s="61"/>
      <c r="F56" s="61"/>
      <c r="H56" s="61"/>
    </row>
    <row r="57" spans="2:22" s="71" customFormat="1" ht="26.4" hidden="1" customHeight="1">
      <c r="B57" s="199" t="s">
        <v>1731</v>
      </c>
      <c r="C57" s="88"/>
      <c r="D57" s="200" t="str">
        <f>D4</f>
        <v>Thực tế năm 2023</v>
      </c>
      <c r="E57" s="200" t="str">
        <f>E4</f>
        <v>Thực tế năm 2024</v>
      </c>
      <c r="F57" s="200" t="str">
        <f>F4</f>
        <v>Thực tế năm 2025</v>
      </c>
      <c r="G57" s="200" t="str">
        <f>G4</f>
        <v>T1</v>
      </c>
      <c r="H57" s="200" t="str">
        <f t="shared" ref="H57:S57" si="25">H4</f>
        <v>T2</v>
      </c>
      <c r="I57" s="200" t="str">
        <f t="shared" si="25"/>
        <v>T3</v>
      </c>
      <c r="J57" s="200" t="str">
        <f t="shared" si="25"/>
        <v>T4</v>
      </c>
      <c r="K57" s="200" t="str">
        <f t="shared" si="25"/>
        <v>T5</v>
      </c>
      <c r="L57" s="200" t="str">
        <f t="shared" si="25"/>
        <v>T6</v>
      </c>
      <c r="M57" s="200" t="str">
        <f t="shared" si="25"/>
        <v>T7</v>
      </c>
      <c r="N57" s="200" t="str">
        <f t="shared" si="25"/>
        <v>T8</v>
      </c>
      <c r="O57" s="200" t="str">
        <f t="shared" si="25"/>
        <v>T9</v>
      </c>
      <c r="P57" s="200" t="str">
        <f t="shared" si="25"/>
        <v>T10</v>
      </c>
      <c r="Q57" s="200" t="str">
        <f t="shared" si="25"/>
        <v>T11</v>
      </c>
      <c r="R57" s="200" t="str">
        <f t="shared" si="25"/>
        <v>T12</v>
      </c>
      <c r="S57" s="200" t="str">
        <f t="shared" si="25"/>
        <v>10/03/2026 DTR</v>
      </c>
    </row>
    <row r="58" spans="2:22" ht="18" hidden="1" customHeight="1">
      <c r="B58" s="48" t="s">
        <v>324</v>
      </c>
      <c r="D58" s="201">
        <f>IFERROR(D$59*(1+(D$18+D$19)/D$17),0)</f>
        <v>17130124.54586418</v>
      </c>
      <c r="E58" s="201">
        <f>IFERROR(E$59*(1+(E$18+E$19)/E$17),0)</f>
        <v>8789882.678026082</v>
      </c>
      <c r="F58" s="201">
        <f>IFERROR(F$59*(1+(F$18+F$19)/F$17),0)</f>
        <v>4614553.425962327</v>
      </c>
      <c r="G58" s="201">
        <f>G$59*(1+(G$18+G$19)/G$17)</f>
        <v>563824.36097364686</v>
      </c>
      <c r="H58" s="201">
        <f t="shared" ref="H58:S58" si="26">H$59*(1+(H$18+H$19)/H$17)</f>
        <v>776914.75439609773</v>
      </c>
      <c r="I58" s="201">
        <f t="shared" si="26"/>
        <v>875721.4306591748</v>
      </c>
      <c r="J58" s="201">
        <f>J$59*(1+(J$18+J$19)/J$17)</f>
        <v>1141665.3154487661</v>
      </c>
      <c r="K58" s="201">
        <f>K$59*(1+(K$18+K$19)/K$17)</f>
        <v>1248902.9172228563</v>
      </c>
      <c r="L58" s="201">
        <f t="shared" si="26"/>
        <v>1265950.0522516321</v>
      </c>
      <c r="M58" s="201">
        <f t="shared" si="26"/>
        <v>1284243.8143640182</v>
      </c>
      <c r="N58" s="201">
        <f t="shared" si="26"/>
        <v>1537100.146128708</v>
      </c>
      <c r="O58" s="201">
        <f t="shared" si="26"/>
        <v>1391421.1595675279</v>
      </c>
      <c r="P58" s="201">
        <f t="shared" si="26"/>
        <v>1256564.4910002633</v>
      </c>
      <c r="Q58" s="201">
        <f t="shared" si="26"/>
        <v>1337560.2908997347</v>
      </c>
      <c r="R58" s="201">
        <f t="shared" si="26"/>
        <v>1275069.9677087348</v>
      </c>
      <c r="S58" s="201">
        <f t="shared" si="26"/>
        <v>13903949.154843567</v>
      </c>
    </row>
    <row r="59" spans="2:22" s="71" customFormat="1" ht="18" hidden="1" customHeight="1">
      <c r="B59" s="48" t="s">
        <v>325</v>
      </c>
      <c r="C59" s="87"/>
      <c r="D59" s="201">
        <f>IFERROR((D$28+D$32+D$35+D$39)/(D$26/D$6),0)</f>
        <v>16185682.636499265</v>
      </c>
      <c r="E59" s="201">
        <f>IFERROR((E$28+E$32+E$35+E$39)/(E$26/E$6),0)</f>
        <v>8080718.9330617338</v>
      </c>
      <c r="F59" s="201">
        <f>IFERROR((F$28+F$32+F$35+F$39)/(F$26/F$6),0)</f>
        <v>4158840.1485573063</v>
      </c>
      <c r="G59" s="201">
        <f>(G$28+G$32+G$35+G$39)/(G$26/G$6)</f>
        <v>505218.96144592011</v>
      </c>
      <c r="H59" s="201">
        <f t="shared" ref="H59:S59" si="27">(H$28+H$32+H$35+H$39)/(H$26/H$6)</f>
        <v>696160.17419005162</v>
      </c>
      <c r="I59" s="201">
        <f t="shared" si="27"/>
        <v>784345.21330871002</v>
      </c>
      <c r="J59" s="201">
        <f t="shared" si="27"/>
        <v>967750.81625888229</v>
      </c>
      <c r="K59" s="201">
        <f t="shared" si="27"/>
        <v>1058652.4800356496</v>
      </c>
      <c r="L59" s="201">
        <f t="shared" si="27"/>
        <v>1073102.7559753093</v>
      </c>
      <c r="M59" s="201">
        <f t="shared" si="27"/>
        <v>1088609.7552483391</v>
      </c>
      <c r="N59" s="201">
        <f t="shared" si="27"/>
        <v>1302947.4583827448</v>
      </c>
      <c r="O59" s="201">
        <f t="shared" si="27"/>
        <v>1179460.3415818531</v>
      </c>
      <c r="P59" s="201">
        <f t="shared" si="27"/>
        <v>1065146.9352639744</v>
      </c>
      <c r="Q59" s="201">
        <f t="shared" si="27"/>
        <v>1133804.317077701</v>
      </c>
      <c r="R59" s="201">
        <f t="shared" si="27"/>
        <v>1080833.3977916054</v>
      </c>
      <c r="S59" s="201">
        <f t="shared" si="27"/>
        <v>11888822.433583761</v>
      </c>
    </row>
    <row r="60" spans="2:22" ht="18" hidden="1" customHeight="1">
      <c r="B60" s="48" t="s">
        <v>326</v>
      </c>
      <c r="D60" s="62">
        <f>IFERROR(D$59*(D$10/D$6),0)</f>
        <v>230345961311.4671</v>
      </c>
      <c r="E60" s="62">
        <f>IFERROR(E$59*(E$10/E$6),0)</f>
        <v>121094245656.23218</v>
      </c>
      <c r="F60" s="62">
        <f>IFERROR(F$59*(F$10/F$6),0)</f>
        <v>70148976056.113419</v>
      </c>
      <c r="G60" s="62">
        <f>G$59*(G$10/G$6)</f>
        <v>7111414094.0811405</v>
      </c>
      <c r="H60" s="62">
        <f t="shared" ref="H60:S60" si="28">H$59*(H$10/H$6)</f>
        <v>9799084460.9323883</v>
      </c>
      <c r="I60" s="62">
        <f t="shared" si="28"/>
        <v>11037228605.648975</v>
      </c>
      <c r="J60" s="62">
        <f t="shared" si="28"/>
        <v>15513578013.336046</v>
      </c>
      <c r="K60" s="62">
        <f t="shared" si="28"/>
        <v>16970781695.16242</v>
      </c>
      <c r="L60" s="62">
        <f t="shared" si="28"/>
        <v>17202427568.60199</v>
      </c>
      <c r="M60" s="62">
        <f t="shared" si="28"/>
        <v>17451013298.454311</v>
      </c>
      <c r="N60" s="62">
        <f t="shared" si="28"/>
        <v>20886964602.147511</v>
      </c>
      <c r="O60" s="62">
        <f t="shared" si="28"/>
        <v>18907398180.763992</v>
      </c>
      <c r="P60" s="62">
        <f t="shared" si="28"/>
        <v>17074891385.535219</v>
      </c>
      <c r="Q60" s="62">
        <f t="shared" si="28"/>
        <v>18175506989.328953</v>
      </c>
      <c r="R60" s="62">
        <f t="shared" si="28"/>
        <v>17326354010.094326</v>
      </c>
      <c r="S60" s="62">
        <f t="shared" si="28"/>
        <v>186534228304.22638</v>
      </c>
    </row>
    <row r="61" spans="2:22" s="71" customFormat="1" ht="26.4" hidden="1" customHeight="1">
      <c r="B61" s="199" t="s">
        <v>1732</v>
      </c>
      <c r="C61" s="88"/>
      <c r="D61" s="202" t="str">
        <f>D57</f>
        <v>Thực tế năm 2023</v>
      </c>
      <c r="E61" s="202" t="str">
        <f>E57</f>
        <v>Thực tế năm 2024</v>
      </c>
      <c r="F61" s="202" t="str">
        <f>F57</f>
        <v>Thực tế năm 2025</v>
      </c>
      <c r="G61" s="202" t="str">
        <f>G57</f>
        <v>T1</v>
      </c>
      <c r="H61" s="202" t="str">
        <f t="shared" ref="H61:S61" si="29">H57</f>
        <v>T2</v>
      </c>
      <c r="I61" s="202" t="str">
        <f t="shared" si="29"/>
        <v>T3</v>
      </c>
      <c r="J61" s="202" t="str">
        <f t="shared" si="29"/>
        <v>T4</v>
      </c>
      <c r="K61" s="202" t="str">
        <f t="shared" si="29"/>
        <v>T5</v>
      </c>
      <c r="L61" s="202" t="str">
        <f t="shared" si="29"/>
        <v>T6</v>
      </c>
      <c r="M61" s="202" t="str">
        <f t="shared" si="29"/>
        <v>T7</v>
      </c>
      <c r="N61" s="202" t="str">
        <f t="shared" si="29"/>
        <v>T8</v>
      </c>
      <c r="O61" s="202" t="str">
        <f t="shared" si="29"/>
        <v>T9</v>
      </c>
      <c r="P61" s="202" t="str">
        <f t="shared" si="29"/>
        <v>T10</v>
      </c>
      <c r="Q61" s="202" t="str">
        <f t="shared" si="29"/>
        <v>T11</v>
      </c>
      <c r="R61" s="202" t="str">
        <f t="shared" si="29"/>
        <v>T12</v>
      </c>
      <c r="S61" s="202" t="str">
        <f t="shared" si="29"/>
        <v>10/03/2026 DTR</v>
      </c>
    </row>
    <row r="62" spans="2:22" ht="18" hidden="1" customHeight="1">
      <c r="B62" s="48" t="s">
        <v>324</v>
      </c>
      <c r="D62" s="201">
        <f>IFERROR(D$63*(1+(D$18+D$19)/D$17),0)</f>
        <v>7646257.3378559425</v>
      </c>
      <c r="E62" s="201">
        <f>IFERROR(E$63*(1+(E$18+E$19)/E$17),0)</f>
        <v>3642221.1216890207</v>
      </c>
      <c r="F62" s="201">
        <f>IFERROR(F$63*(1+(F$18+F$19)/F$17),0)</f>
        <v>2283545.3188982434</v>
      </c>
      <c r="G62" s="201">
        <f>G$63*(1+(G$18+G$19)/G$17)</f>
        <v>418925.67895757995</v>
      </c>
      <c r="H62" s="201">
        <f t="shared" ref="H62:S62" si="30">H$63*(1+(H$18+H$19)/H$17)</f>
        <v>590828.60859169764</v>
      </c>
      <c r="I62" s="201">
        <f t="shared" si="30"/>
        <v>667444.32093711116</v>
      </c>
      <c r="J62" s="201">
        <f>J$63*(1+(J$18+J$19)/J$17)</f>
        <v>940232.5961872125</v>
      </c>
      <c r="K62" s="201">
        <f>K$63*(1+(K$18+K$19)/K$17)</f>
        <v>1034924.7041748861</v>
      </c>
      <c r="L62" s="201">
        <f t="shared" si="30"/>
        <v>1053963.9220790302</v>
      </c>
      <c r="M62" s="201">
        <f t="shared" si="30"/>
        <v>1077569.5097013053</v>
      </c>
      <c r="N62" s="201">
        <f t="shared" si="30"/>
        <v>1326878.2495249375</v>
      </c>
      <c r="O62" s="201">
        <f t="shared" si="30"/>
        <v>1170120.3738060351</v>
      </c>
      <c r="P62" s="201">
        <f t="shared" si="30"/>
        <v>1051518.1103787303</v>
      </c>
      <c r="Q62" s="201">
        <f t="shared" si="30"/>
        <v>1121507.4918416259</v>
      </c>
      <c r="R62" s="201">
        <f t="shared" si="30"/>
        <v>1073517.2583788533</v>
      </c>
      <c r="S62" s="201">
        <f t="shared" si="30"/>
        <v>11481164.166097794</v>
      </c>
    </row>
    <row r="63" spans="2:22" s="71" customFormat="1" ht="18" hidden="1" customHeight="1">
      <c r="B63" s="48" t="s">
        <v>325</v>
      </c>
      <c r="C63" s="87"/>
      <c r="D63" s="201">
        <f>IFERROR((D$28+D$32+D$35+D$39-D52)/(D$26/D$6),0)</f>
        <v>7224693.2178563792</v>
      </c>
      <c r="E63" s="201">
        <f>IFERROR((E$28+E$32+E$35+E$39-E52)/(E$26/E$6),0)</f>
        <v>3348368.374700448</v>
      </c>
      <c r="F63" s="201">
        <f>IFERROR((F$28+F$32+F$35+F$39-F52)/(F$26/F$6),0)</f>
        <v>2058032.2897233788</v>
      </c>
      <c r="G63" s="201">
        <f>(G$28+G$32+G$35+G$39-G52)/(G$26/G$6)</f>
        <v>375381.4327576881</v>
      </c>
      <c r="H63" s="201">
        <f t="shared" ref="H63:S63" si="31">(H$28+H$32+H$35+H$39-H52)/(H$26/H$6)</f>
        <v>529416.31594238139</v>
      </c>
      <c r="I63" s="201">
        <f t="shared" si="31"/>
        <v>597800.55614609143</v>
      </c>
      <c r="J63" s="201">
        <f>(J$28+J$32+J$35+J$39-J52)/(J$26/J$6)</f>
        <v>797003.15856203006</v>
      </c>
      <c r="K63" s="201">
        <f>(K$28+K$32+K$35+K$39-K52)/(K$26/K$6)</f>
        <v>877270.43440751208</v>
      </c>
      <c r="L63" s="201">
        <f t="shared" si="31"/>
        <v>893409.33117378852</v>
      </c>
      <c r="M63" s="201">
        <f t="shared" si="31"/>
        <v>913418.98407346313</v>
      </c>
      <c r="N63" s="201">
        <f t="shared" si="31"/>
        <v>1124749.5143085483</v>
      </c>
      <c r="O63" s="201">
        <f t="shared" si="31"/>
        <v>991871.20038487017</v>
      </c>
      <c r="P63" s="201">
        <f t="shared" si="31"/>
        <v>891336.09987092623</v>
      </c>
      <c r="Q63" s="201">
        <f t="shared" si="31"/>
        <v>950663.71552468475</v>
      </c>
      <c r="R63" s="201">
        <f t="shared" si="31"/>
        <v>909984.02859927726</v>
      </c>
      <c r="S63" s="201">
        <f t="shared" si="31"/>
        <v>9817176.4425656926</v>
      </c>
    </row>
    <row r="64" spans="2:22" ht="18" hidden="1" customHeight="1">
      <c r="B64" s="48" t="s">
        <v>326</v>
      </c>
      <c r="D64" s="62">
        <f>IFERROR(D$63*(D$10/D$6),0)</f>
        <v>102817962134.92931</v>
      </c>
      <c r="E64" s="62">
        <f>IFERROR(E$63*(E$10/E$6),0)</f>
        <v>50177236193.006104</v>
      </c>
      <c r="F64" s="62">
        <f>IFERROR(F$63*(F$10/F$6),0)</f>
        <v>34713730909.949699</v>
      </c>
      <c r="G64" s="62">
        <f>G$63*(G$10/G$6)</f>
        <v>5283833377.7683134</v>
      </c>
      <c r="H64" s="62">
        <f t="shared" ref="H64:S64" si="32">H$63*(H$10/H$6)</f>
        <v>7452013756.6772013</v>
      </c>
      <c r="I64" s="62">
        <f t="shared" si="32"/>
        <v>8412190559.4795532</v>
      </c>
      <c r="J64" s="62">
        <f t="shared" si="32"/>
        <v>12776399119.997961</v>
      </c>
      <c r="K64" s="62">
        <f>K$63*(K$10/K$6)</f>
        <v>14063127712.551003</v>
      </c>
      <c r="L64" s="62">
        <f t="shared" si="32"/>
        <v>14321843106.87192</v>
      </c>
      <c r="M64" s="62">
        <f t="shared" si="32"/>
        <v>14642608851.590071</v>
      </c>
      <c r="N64" s="62">
        <f t="shared" si="32"/>
        <v>18030353519.246994</v>
      </c>
      <c r="O64" s="62">
        <f t="shared" si="32"/>
        <v>15900241041.218262</v>
      </c>
      <c r="P64" s="62">
        <f t="shared" si="32"/>
        <v>14288608068.454716</v>
      </c>
      <c r="Q64" s="62">
        <f t="shared" si="32"/>
        <v>15239662387.734762</v>
      </c>
      <c r="R64" s="62">
        <f t="shared" si="32"/>
        <v>14587544625.525017</v>
      </c>
      <c r="S64" s="62">
        <f t="shared" si="32"/>
        <v>154030345904.36002</v>
      </c>
    </row>
    <row r="65" hidden="1"/>
  </sheetData>
  <phoneticPr fontId="11" type="noConversion"/>
  <conditionalFormatting sqref="B20:C25">
    <cfRule type="containsText" dxfId="87" priority="33" operator="containsText" text="xxx">
      <formula>NOT(ISERROR(SEARCH("xxx",B20)))</formula>
    </cfRule>
  </conditionalFormatting>
  <conditionalFormatting sqref="B3:F3">
    <cfRule type="containsText" dxfId="86" priority="22" operator="containsText" text="xxx">
      <formula>NOT(ISERROR(SEARCH("xxx",B3)))</formula>
    </cfRule>
  </conditionalFormatting>
  <conditionalFormatting sqref="B5:S19">
    <cfRule type="containsText" dxfId="85" priority="5" operator="containsText" text="xxx">
      <formula>NOT(ISERROR(SEARCH("xxx",B5)))</formula>
    </cfRule>
  </conditionalFormatting>
  <conditionalFormatting sqref="B65:S1048576">
    <cfRule type="containsText" dxfId="84" priority="21" operator="containsText" text="xxx">
      <formula>NOT(ISERROR(SEARCH("xxx",B65)))</formula>
    </cfRule>
  </conditionalFormatting>
  <conditionalFormatting sqref="C26:C57">
    <cfRule type="containsText" dxfId="83" priority="31" operator="containsText" text="xxx">
      <formula>NOT(ISERROR(SEARCH("xxx",C26)))</formula>
    </cfRule>
  </conditionalFormatting>
  <conditionalFormatting sqref="D4:Q4">
    <cfRule type="containsText" dxfId="82" priority="25" operator="containsText" text="xxx">
      <formula>NOT(ISERROR(SEARCH("xxx",D4)))</formula>
    </cfRule>
  </conditionalFormatting>
  <conditionalFormatting sqref="D20:S57">
    <cfRule type="containsText" dxfId="81" priority="6" operator="containsText" text="xxx">
      <formula>NOT(ISERROR(SEARCH("xxx",D20)))</formula>
    </cfRule>
  </conditionalFormatting>
  <conditionalFormatting sqref="D50:S50 D53:S53">
    <cfRule type="cellIs" dxfId="80" priority="2" operator="lessThan">
      <formula>0</formula>
    </cfRule>
  </conditionalFormatting>
  <conditionalFormatting sqref="H3:R3 B26:B64">
    <cfRule type="containsText" dxfId="79" priority="29" operator="containsText" text="xxx">
      <formula>NOT(ISERROR(SEARCH("xxx",B3)))</formula>
    </cfRule>
  </conditionalFormatting>
  <conditionalFormatting sqref="S3:S4">
    <cfRule type="containsText" dxfId="78" priority="1" operator="containsText" text="xxx">
      <formula>NOT(ISERROR(SEARCH("xxx",S3)))</formula>
    </cfRule>
  </conditionalFormatting>
  <conditionalFormatting sqref="T3:XFD1048576">
    <cfRule type="containsText" dxfId="77" priority="18" operator="containsText" text="xxx">
      <formula>NOT(ISERROR(SEARCH("xxx",T3)))</formula>
    </cfRule>
  </conditionalFormatting>
  <pageMargins left="0.7" right="0.7" top="0.75" bottom="0.75" header="0.3" footer="0.3"/>
  <ignoredErrors>
    <ignoredError sqref="F58:F64 S43" formula="1"/>
    <ignoredError sqref="B6" numberStoredAsText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19553-7DAA-42DE-9AE5-3A189D632DE8}">
  <sheetPr>
    <tabColor theme="9" tint="0.79998168889431442"/>
  </sheetPr>
  <dimension ref="B1:AD27"/>
  <sheetViews>
    <sheetView workbookViewId="0"/>
  </sheetViews>
  <sheetFormatPr defaultColWidth="8.90625" defaultRowHeight="14"/>
  <cols>
    <col min="1" max="1" width="3.81640625" style="318" customWidth="1"/>
    <col min="2" max="2" width="18.54296875" style="318" bestFit="1" customWidth="1"/>
    <col min="3" max="3" width="10.08984375" style="318" bestFit="1" customWidth="1"/>
    <col min="4" max="6" width="9.08984375" style="318" bestFit="1" customWidth="1"/>
    <col min="7" max="7" width="9.81640625" style="318" customWidth="1"/>
    <col min="8" max="8" width="9.08984375" style="318" bestFit="1" customWidth="1"/>
    <col min="9" max="9" width="11.1796875" style="318" bestFit="1" customWidth="1"/>
    <col min="10" max="14" width="9.08984375" style="318" bestFit="1" customWidth="1"/>
    <col min="15" max="15" width="10.6328125" style="318" bestFit="1" customWidth="1"/>
    <col min="16" max="16" width="8.90625" style="318"/>
    <col min="17" max="17" width="38.54296875" style="318" customWidth="1"/>
    <col min="18" max="16384" width="8.90625" style="318"/>
  </cols>
  <sheetData>
    <row r="1" spans="2:30">
      <c r="Q1" s="318" t="s">
        <v>2467</v>
      </c>
    </row>
    <row r="2" spans="2:30">
      <c r="B2" s="318" t="s">
        <v>2453</v>
      </c>
      <c r="Q2" s="169"/>
      <c r="R2" s="1148" t="str">
        <f>B6</f>
        <v>Chuyền PL cũ</v>
      </c>
      <c r="S2" s="1149"/>
      <c r="T2" s="1150" t="str">
        <f>B9</f>
        <v>Chuyền rework</v>
      </c>
      <c r="U2" s="1151"/>
      <c r="V2" s="1148" t="str">
        <f>B7</f>
        <v>Chuyền AI 1</v>
      </c>
      <c r="W2" s="1149"/>
      <c r="X2" s="1148" t="str">
        <f>B8</f>
        <v>Chuyền AI 2</v>
      </c>
      <c r="Y2" s="1149"/>
      <c r="Z2" s="1154" t="str">
        <f>B10</f>
        <v>Chuyền băm vảy</v>
      </c>
      <c r="AA2" s="1155"/>
      <c r="AB2" s="1155"/>
      <c r="AC2" s="1152" t="s">
        <v>1838</v>
      </c>
      <c r="AD2" s="1153"/>
    </row>
    <row r="3" spans="2:30">
      <c r="Q3" s="925"/>
      <c r="R3" s="775" t="s">
        <v>1839</v>
      </c>
      <c r="S3" s="775" t="s">
        <v>1840</v>
      </c>
      <c r="T3" s="775" t="s">
        <v>1839</v>
      </c>
      <c r="U3" s="775" t="s">
        <v>1840</v>
      </c>
      <c r="V3" s="775" t="s">
        <v>1839</v>
      </c>
      <c r="W3" s="775" t="s">
        <v>1840</v>
      </c>
      <c r="X3" s="775" t="s">
        <v>1839</v>
      </c>
      <c r="Y3" s="775" t="s">
        <v>1840</v>
      </c>
      <c r="Z3" s="775" t="s">
        <v>1839</v>
      </c>
      <c r="AA3" s="775" t="s">
        <v>1840</v>
      </c>
      <c r="AB3" s="775" t="s">
        <v>2468</v>
      </c>
      <c r="AC3" s="775" t="s">
        <v>1839</v>
      </c>
      <c r="AD3" s="775" t="s">
        <v>1840</v>
      </c>
    </row>
    <row r="4" spans="2:30">
      <c r="B4" s="1156" t="s">
        <v>2461</v>
      </c>
      <c r="O4" s="1156" t="s">
        <v>2460</v>
      </c>
      <c r="Q4" s="169" t="s">
        <v>1756</v>
      </c>
      <c r="R4" s="776"/>
      <c r="S4" s="776"/>
      <c r="T4" s="776"/>
      <c r="U4" s="776"/>
      <c r="V4" s="776"/>
      <c r="W4" s="776"/>
      <c r="X4" s="776"/>
      <c r="Y4" s="776"/>
      <c r="Z4" s="776"/>
      <c r="AA4" s="776"/>
      <c r="AB4" s="776"/>
      <c r="AC4" s="776"/>
      <c r="AD4" s="776"/>
    </row>
    <row r="5" spans="2:30" s="855" customFormat="1">
      <c r="B5" s="1157" t="s">
        <v>2454</v>
      </c>
      <c r="C5" s="1157" t="s">
        <v>54</v>
      </c>
      <c r="D5" s="1157" t="s">
        <v>55</v>
      </c>
      <c r="E5" s="1157" t="s">
        <v>56</v>
      </c>
      <c r="F5" s="1157" t="s">
        <v>57</v>
      </c>
      <c r="G5" s="1157" t="s">
        <v>58</v>
      </c>
      <c r="H5" s="1157" t="s">
        <v>59</v>
      </c>
      <c r="I5" s="1157" t="s">
        <v>60</v>
      </c>
      <c r="J5" s="1157" t="s">
        <v>61</v>
      </c>
      <c r="K5" s="1157" t="s">
        <v>62</v>
      </c>
      <c r="L5" s="1157" t="s">
        <v>63</v>
      </c>
      <c r="M5" s="1157" t="s">
        <v>64</v>
      </c>
      <c r="N5" s="1157" t="s">
        <v>65</v>
      </c>
      <c r="O5" s="1157">
        <v>2026</v>
      </c>
      <c r="Q5" s="780" t="s">
        <v>553</v>
      </c>
      <c r="R5" s="870">
        <f t="shared" ref="R5:AD5" si="0">R6+R17+R21</f>
        <v>14</v>
      </c>
      <c r="S5" s="870">
        <f t="shared" si="0"/>
        <v>14</v>
      </c>
      <c r="T5" s="870">
        <f t="shared" si="0"/>
        <v>6</v>
      </c>
      <c r="U5" s="870">
        <f t="shared" si="0"/>
        <v>6</v>
      </c>
      <c r="V5" s="870">
        <f t="shared" si="0"/>
        <v>11</v>
      </c>
      <c r="W5" s="870">
        <f t="shared" si="0"/>
        <v>11</v>
      </c>
      <c r="X5" s="870">
        <f t="shared" si="0"/>
        <v>10</v>
      </c>
      <c r="Y5" s="870">
        <f t="shared" si="0"/>
        <v>10</v>
      </c>
      <c r="Z5" s="870">
        <f t="shared" si="0"/>
        <v>0</v>
      </c>
      <c r="AA5" s="870">
        <f t="shared" si="0"/>
        <v>0</v>
      </c>
      <c r="AB5" s="870">
        <f t="shared" si="0"/>
        <v>0</v>
      </c>
      <c r="AC5" s="870">
        <f t="shared" si="0"/>
        <v>9</v>
      </c>
      <c r="AD5" s="870">
        <f t="shared" si="0"/>
        <v>3</v>
      </c>
    </row>
    <row r="6" spans="2:30">
      <c r="B6" s="1158" t="s">
        <v>2455</v>
      </c>
      <c r="C6" s="1159">
        <v>1100</v>
      </c>
      <c r="D6" s="1159">
        <v>1100</v>
      </c>
      <c r="E6" s="1159">
        <v>1100</v>
      </c>
      <c r="F6" s="1159"/>
      <c r="G6" s="1159"/>
      <c r="H6" s="1159"/>
      <c r="I6" s="1159"/>
      <c r="J6" s="1159"/>
      <c r="K6" s="1159"/>
      <c r="L6" s="1159"/>
      <c r="M6" s="1159"/>
      <c r="N6" s="1159"/>
      <c r="O6" s="1158"/>
      <c r="Q6" s="785" t="s">
        <v>1755</v>
      </c>
      <c r="R6" s="781">
        <f t="shared" ref="R6:Y6" si="1">SUM(R7:R12)</f>
        <v>14</v>
      </c>
      <c r="S6" s="781">
        <f t="shared" si="1"/>
        <v>14</v>
      </c>
      <c r="T6" s="781">
        <f t="shared" si="1"/>
        <v>6</v>
      </c>
      <c r="U6" s="781">
        <f t="shared" si="1"/>
        <v>6</v>
      </c>
      <c r="V6" s="781">
        <f t="shared" si="1"/>
        <v>11</v>
      </c>
      <c r="W6" s="781">
        <f t="shared" si="1"/>
        <v>11</v>
      </c>
      <c r="X6" s="781">
        <f t="shared" si="1"/>
        <v>10</v>
      </c>
      <c r="Y6" s="781">
        <f t="shared" si="1"/>
        <v>10</v>
      </c>
      <c r="Z6" s="781"/>
      <c r="AA6" s="781"/>
      <c r="AB6" s="781"/>
      <c r="AC6" s="781">
        <f>SUM(AC7:AC12)</f>
        <v>0</v>
      </c>
      <c r="AD6" s="781">
        <f>SUM(AD7:AD12)</f>
        <v>0</v>
      </c>
    </row>
    <row r="7" spans="2:30">
      <c r="B7" s="1158" t="s">
        <v>2456</v>
      </c>
      <c r="C7" s="1159">
        <v>1500</v>
      </c>
      <c r="D7" s="1159">
        <v>1500</v>
      </c>
      <c r="E7" s="1159">
        <v>1500</v>
      </c>
      <c r="F7" s="1159">
        <v>1500</v>
      </c>
      <c r="G7" s="1159">
        <v>1500</v>
      </c>
      <c r="H7" s="1159">
        <v>1500</v>
      </c>
      <c r="I7" s="1159">
        <v>1500</v>
      </c>
      <c r="J7" s="1159">
        <v>1500</v>
      </c>
      <c r="K7" s="1159">
        <v>1500</v>
      </c>
      <c r="L7" s="1159">
        <v>1500</v>
      </c>
      <c r="M7" s="1159">
        <v>1500</v>
      </c>
      <c r="N7" s="1159">
        <v>1500</v>
      </c>
      <c r="O7" s="1158"/>
      <c r="Q7" s="786" t="s">
        <v>1749</v>
      </c>
      <c r="R7" s="176">
        <v>1</v>
      </c>
      <c r="S7" s="176">
        <v>1</v>
      </c>
      <c r="T7" s="176">
        <v>1</v>
      </c>
      <c r="U7" s="176">
        <v>1</v>
      </c>
      <c r="V7" s="176">
        <v>2</v>
      </c>
      <c r="W7" s="176">
        <v>2</v>
      </c>
      <c r="X7" s="176">
        <v>1</v>
      </c>
      <c r="Y7" s="176">
        <v>1</v>
      </c>
      <c r="Z7" s="176"/>
      <c r="AA7" s="176"/>
      <c r="AB7" s="176"/>
      <c r="AC7" s="177"/>
      <c r="AD7" s="177"/>
    </row>
    <row r="8" spans="2:30">
      <c r="B8" s="1158" t="s">
        <v>2457</v>
      </c>
      <c r="C8" s="1159"/>
      <c r="D8" s="1159"/>
      <c r="E8" s="1159"/>
      <c r="F8" s="1159">
        <v>1500</v>
      </c>
      <c r="G8" s="1159">
        <v>1500</v>
      </c>
      <c r="H8" s="1159">
        <v>1500</v>
      </c>
      <c r="I8" s="1159">
        <v>1500</v>
      </c>
      <c r="J8" s="1159">
        <v>1500</v>
      </c>
      <c r="K8" s="1159">
        <v>1500</v>
      </c>
      <c r="L8" s="1159">
        <v>1500</v>
      </c>
      <c r="M8" s="1159">
        <v>1500</v>
      </c>
      <c r="N8" s="1159">
        <v>1500</v>
      </c>
      <c r="O8" s="1158"/>
      <c r="Q8" s="787" t="s">
        <v>1844</v>
      </c>
      <c r="R8" s="176">
        <v>5</v>
      </c>
      <c r="S8" s="176">
        <v>5</v>
      </c>
      <c r="T8" s="176">
        <v>2</v>
      </c>
      <c r="U8" s="176">
        <v>2</v>
      </c>
      <c r="V8" s="176">
        <v>3</v>
      </c>
      <c r="W8" s="176">
        <v>3</v>
      </c>
      <c r="X8" s="176">
        <v>3</v>
      </c>
      <c r="Y8" s="176">
        <v>3</v>
      </c>
      <c r="Z8" s="176"/>
      <c r="AA8" s="176"/>
      <c r="AB8" s="176"/>
      <c r="AC8" s="177"/>
      <c r="AD8" s="177"/>
    </row>
    <row r="9" spans="2:30">
      <c r="B9" s="1160" t="s">
        <v>2459</v>
      </c>
      <c r="C9" s="1161">
        <f>(C6+C7+C8)*40%</f>
        <v>1040</v>
      </c>
      <c r="D9" s="1161">
        <f t="shared" ref="D9:N9" si="2">(D6+D7+D8)*40%</f>
        <v>1040</v>
      </c>
      <c r="E9" s="1161">
        <f t="shared" si="2"/>
        <v>1040</v>
      </c>
      <c r="F9" s="1161">
        <f t="shared" si="2"/>
        <v>1200</v>
      </c>
      <c r="G9" s="1161">
        <f t="shared" si="2"/>
        <v>1200</v>
      </c>
      <c r="H9" s="1161">
        <f t="shared" si="2"/>
        <v>1200</v>
      </c>
      <c r="I9" s="1161">
        <f t="shared" si="2"/>
        <v>1200</v>
      </c>
      <c r="J9" s="1161">
        <f t="shared" si="2"/>
        <v>1200</v>
      </c>
      <c r="K9" s="1161">
        <f t="shared" si="2"/>
        <v>1200</v>
      </c>
      <c r="L9" s="1161">
        <f t="shared" si="2"/>
        <v>1200</v>
      </c>
      <c r="M9" s="1161">
        <f t="shared" si="2"/>
        <v>1200</v>
      </c>
      <c r="N9" s="1161">
        <f t="shared" si="2"/>
        <v>1200</v>
      </c>
      <c r="O9" s="1160"/>
      <c r="Q9" s="787" t="s">
        <v>1845</v>
      </c>
      <c r="R9" s="176">
        <v>4</v>
      </c>
      <c r="S9" s="176">
        <v>4</v>
      </c>
      <c r="T9" s="176">
        <v>1</v>
      </c>
      <c r="U9" s="176">
        <v>1</v>
      </c>
      <c r="V9" s="176">
        <v>3</v>
      </c>
      <c r="W9" s="176">
        <v>3</v>
      </c>
      <c r="X9" s="176">
        <v>3</v>
      </c>
      <c r="Y9" s="176">
        <v>3</v>
      </c>
      <c r="Z9" s="176"/>
      <c r="AA9" s="176"/>
      <c r="AB9" s="176"/>
      <c r="AC9" s="177"/>
      <c r="AD9" s="177"/>
    </row>
    <row r="10" spans="2:30">
      <c r="B10" s="1158" t="s">
        <v>2458</v>
      </c>
      <c r="C10" s="1159">
        <v>2000</v>
      </c>
      <c r="D10" s="1159">
        <v>2000</v>
      </c>
      <c r="E10" s="1159">
        <v>2000</v>
      </c>
      <c r="F10" s="1159">
        <v>2000</v>
      </c>
      <c r="G10" s="1159">
        <v>2000</v>
      </c>
      <c r="H10" s="1159">
        <v>2000</v>
      </c>
      <c r="I10" s="1159">
        <v>2000</v>
      </c>
      <c r="J10" s="1159">
        <v>2000</v>
      </c>
      <c r="K10" s="1159">
        <v>2000</v>
      </c>
      <c r="L10" s="1159">
        <v>2000</v>
      </c>
      <c r="M10" s="1159">
        <v>2000</v>
      </c>
      <c r="N10" s="1159">
        <v>2000</v>
      </c>
      <c r="O10" s="1158"/>
      <c r="Q10" s="787" t="s">
        <v>2441</v>
      </c>
      <c r="R10" s="176">
        <v>1</v>
      </c>
      <c r="S10" s="176">
        <v>1</v>
      </c>
      <c r="T10" s="176"/>
      <c r="U10" s="176"/>
      <c r="V10" s="176">
        <v>1</v>
      </c>
      <c r="W10" s="176">
        <v>1</v>
      </c>
      <c r="X10" s="176">
        <v>1</v>
      </c>
      <c r="Y10" s="176">
        <v>1</v>
      </c>
      <c r="Z10" s="176"/>
      <c r="AA10" s="176"/>
      <c r="AB10" s="176"/>
      <c r="AC10" s="177"/>
      <c r="AD10" s="177"/>
    </row>
    <row r="11" spans="2:30">
      <c r="Q11" s="788" t="s">
        <v>1752</v>
      </c>
      <c r="R11" s="176">
        <v>2</v>
      </c>
      <c r="S11" s="176">
        <v>2</v>
      </c>
      <c r="T11" s="176">
        <v>1</v>
      </c>
      <c r="U11" s="176">
        <v>1</v>
      </c>
      <c r="V11" s="176">
        <v>1</v>
      </c>
      <c r="W11" s="176">
        <v>1</v>
      </c>
      <c r="X11" s="176">
        <v>1</v>
      </c>
      <c r="Y11" s="176">
        <v>1</v>
      </c>
      <c r="Z11" s="176"/>
      <c r="AA11" s="176"/>
      <c r="AB11" s="176"/>
      <c r="AC11" s="177"/>
      <c r="AD11" s="177"/>
    </row>
    <row r="12" spans="2:30">
      <c r="B12" s="1156" t="s">
        <v>2463</v>
      </c>
      <c r="O12" s="1156"/>
      <c r="Q12" s="788" t="s">
        <v>1849</v>
      </c>
      <c r="R12" s="176">
        <v>1</v>
      </c>
      <c r="S12" s="176">
        <v>1</v>
      </c>
      <c r="T12" s="176">
        <v>1</v>
      </c>
      <c r="U12" s="176">
        <v>1</v>
      </c>
      <c r="V12" s="176">
        <v>1</v>
      </c>
      <c r="W12" s="176">
        <v>1</v>
      </c>
      <c r="X12" s="176">
        <v>1</v>
      </c>
      <c r="Y12" s="176">
        <v>1</v>
      </c>
      <c r="Z12" s="176"/>
      <c r="AA12" s="176"/>
      <c r="AB12" s="176"/>
      <c r="AC12" s="177"/>
      <c r="AD12" s="177"/>
    </row>
    <row r="13" spans="2:30">
      <c r="B13" s="318" t="s">
        <v>2462</v>
      </c>
      <c r="C13" s="1162">
        <f>C6+C7+C8</f>
        <v>2600</v>
      </c>
      <c r="D13" s="1162">
        <f>D6+D7+D8</f>
        <v>2600</v>
      </c>
      <c r="E13" s="318">
        <f t="shared" ref="E13:N13" si="3">E6+E7+E8</f>
        <v>2600</v>
      </c>
      <c r="F13" s="318">
        <f t="shared" si="3"/>
        <v>3000</v>
      </c>
      <c r="G13" s="318">
        <f t="shared" si="3"/>
        <v>3000</v>
      </c>
      <c r="H13" s="318">
        <f t="shared" si="3"/>
        <v>3000</v>
      </c>
      <c r="I13" s="318">
        <f t="shared" si="3"/>
        <v>3000</v>
      </c>
      <c r="J13" s="318">
        <f t="shared" si="3"/>
        <v>3000</v>
      </c>
      <c r="K13" s="318">
        <f t="shared" si="3"/>
        <v>3000</v>
      </c>
      <c r="L13" s="318">
        <f t="shared" si="3"/>
        <v>3000</v>
      </c>
      <c r="M13" s="318">
        <f t="shared" si="3"/>
        <v>3000</v>
      </c>
      <c r="N13" s="318">
        <f t="shared" si="3"/>
        <v>3000</v>
      </c>
      <c r="Q13" s="785" t="s">
        <v>2471</v>
      </c>
      <c r="R13" s="781"/>
      <c r="S13" s="781"/>
      <c r="T13" s="781"/>
      <c r="U13" s="781"/>
      <c r="V13" s="781"/>
      <c r="W13" s="781"/>
      <c r="X13" s="781"/>
      <c r="Y13" s="781"/>
      <c r="Z13" s="781">
        <f>SUM(Z14:Z16)</f>
        <v>4</v>
      </c>
      <c r="AA13" s="781">
        <f>SUM(AA14:AA16)</f>
        <v>4</v>
      </c>
      <c r="AB13" s="781">
        <f>SUM(AB14:AB16)</f>
        <v>4</v>
      </c>
      <c r="AC13" s="781"/>
      <c r="AD13" s="781"/>
    </row>
    <row r="14" spans="2:30">
      <c r="B14" s="318" t="s">
        <v>2398</v>
      </c>
      <c r="D14" s="318">
        <f t="shared" ref="D14:N14" si="4">D10</f>
        <v>2000</v>
      </c>
      <c r="E14" s="318">
        <f t="shared" si="4"/>
        <v>2000</v>
      </c>
      <c r="F14" s="318">
        <f t="shared" si="4"/>
        <v>2000</v>
      </c>
      <c r="G14" s="318">
        <f t="shared" si="4"/>
        <v>2000</v>
      </c>
      <c r="H14" s="318">
        <f t="shared" si="4"/>
        <v>2000</v>
      </c>
      <c r="I14" s="318">
        <f t="shared" si="4"/>
        <v>2000</v>
      </c>
      <c r="J14" s="318">
        <f t="shared" si="4"/>
        <v>2000</v>
      </c>
      <c r="K14" s="318">
        <f t="shared" si="4"/>
        <v>2000</v>
      </c>
      <c r="L14" s="318">
        <f t="shared" si="4"/>
        <v>2000</v>
      </c>
      <c r="M14" s="318">
        <f t="shared" si="4"/>
        <v>2000</v>
      </c>
      <c r="N14" s="318">
        <f t="shared" si="4"/>
        <v>2000</v>
      </c>
      <c r="Q14" s="787" t="s">
        <v>1749</v>
      </c>
      <c r="R14" s="176"/>
      <c r="S14" s="176"/>
      <c r="T14" s="176"/>
      <c r="U14" s="176"/>
      <c r="V14" s="176"/>
      <c r="W14" s="176"/>
      <c r="X14" s="176"/>
      <c r="Y14" s="176"/>
      <c r="Z14" s="176">
        <v>1</v>
      </c>
      <c r="AA14" s="176">
        <v>1</v>
      </c>
      <c r="AB14" s="176">
        <v>1</v>
      </c>
      <c r="AC14" s="177"/>
      <c r="AD14" s="177"/>
    </row>
    <row r="15" spans="2:30">
      <c r="Q15" s="787" t="s">
        <v>2469</v>
      </c>
      <c r="R15" s="176"/>
      <c r="S15" s="176"/>
      <c r="T15" s="176"/>
      <c r="U15" s="176"/>
      <c r="V15" s="176"/>
      <c r="W15" s="176"/>
      <c r="X15" s="176"/>
      <c r="Y15" s="176"/>
      <c r="Z15" s="176">
        <v>2</v>
      </c>
      <c r="AA15" s="176">
        <v>2</v>
      </c>
      <c r="AB15" s="176">
        <v>2</v>
      </c>
      <c r="AC15" s="177"/>
      <c r="AD15" s="177"/>
    </row>
    <row r="16" spans="2:30">
      <c r="B16" s="856" t="s">
        <v>2464</v>
      </c>
      <c r="O16" s="1156"/>
      <c r="Q16" s="787" t="s">
        <v>2470</v>
      </c>
      <c r="R16" s="176"/>
      <c r="S16" s="176"/>
      <c r="T16" s="176"/>
      <c r="U16" s="176"/>
      <c r="V16" s="176"/>
      <c r="W16" s="176"/>
      <c r="X16" s="176"/>
      <c r="Y16" s="176"/>
      <c r="Z16" s="176">
        <v>1</v>
      </c>
      <c r="AA16" s="176">
        <v>1</v>
      </c>
      <c r="AB16" s="176">
        <v>1</v>
      </c>
      <c r="AC16" s="177"/>
      <c r="AD16" s="177"/>
    </row>
    <row r="17" spans="2:30">
      <c r="B17" s="318" t="s">
        <v>2462</v>
      </c>
      <c r="C17" s="1163">
        <v>0.75</v>
      </c>
      <c r="D17" s="1163">
        <v>0.75</v>
      </c>
      <c r="E17" s="1163">
        <v>0.75</v>
      </c>
      <c r="F17" s="1163">
        <v>0.75</v>
      </c>
      <c r="G17" s="1163">
        <v>0.75</v>
      </c>
      <c r="H17" s="1163">
        <v>0.75</v>
      </c>
      <c r="I17" s="1163">
        <v>0.75</v>
      </c>
      <c r="J17" s="1163">
        <v>0.75</v>
      </c>
      <c r="K17" s="1163">
        <v>0.75</v>
      </c>
      <c r="L17" s="1163">
        <v>0.75</v>
      </c>
      <c r="M17" s="1163">
        <v>0.75</v>
      </c>
      <c r="N17" s="1163">
        <v>0.75</v>
      </c>
      <c r="Q17" s="785" t="s">
        <v>1750</v>
      </c>
      <c r="R17" s="781">
        <f t="shared" ref="R17:AD17" si="5">SUM(R18:R20)</f>
        <v>0</v>
      </c>
      <c r="S17" s="781">
        <f t="shared" si="5"/>
        <v>0</v>
      </c>
      <c r="T17" s="781">
        <f t="shared" si="5"/>
        <v>0</v>
      </c>
      <c r="U17" s="781">
        <f t="shared" si="5"/>
        <v>0</v>
      </c>
      <c r="V17" s="781">
        <f t="shared" si="5"/>
        <v>0</v>
      </c>
      <c r="W17" s="781">
        <f t="shared" si="5"/>
        <v>0</v>
      </c>
      <c r="X17" s="781">
        <f t="shared" si="5"/>
        <v>0</v>
      </c>
      <c r="Y17" s="781">
        <f t="shared" si="5"/>
        <v>0</v>
      </c>
      <c r="Z17" s="781">
        <f t="shared" si="5"/>
        <v>0</v>
      </c>
      <c r="AA17" s="781">
        <f t="shared" si="5"/>
        <v>0</v>
      </c>
      <c r="AB17" s="781">
        <f t="shared" si="5"/>
        <v>0</v>
      </c>
      <c r="AC17" s="781">
        <f t="shared" si="5"/>
        <v>4</v>
      </c>
      <c r="AD17" s="781">
        <f t="shared" si="5"/>
        <v>3</v>
      </c>
    </row>
    <row r="18" spans="2:30">
      <c r="B18" s="318" t="s">
        <v>2398</v>
      </c>
      <c r="C18" s="1163"/>
      <c r="D18" s="1163">
        <v>1</v>
      </c>
      <c r="E18" s="1163">
        <v>1</v>
      </c>
      <c r="F18" s="1163">
        <v>1</v>
      </c>
      <c r="G18" s="1163">
        <v>1</v>
      </c>
      <c r="H18" s="1163">
        <v>1</v>
      </c>
      <c r="I18" s="1163">
        <v>1</v>
      </c>
      <c r="J18" s="1163">
        <v>1</v>
      </c>
      <c r="K18" s="1163">
        <v>1</v>
      </c>
      <c r="L18" s="1163">
        <v>1</v>
      </c>
      <c r="M18" s="1163">
        <v>1</v>
      </c>
      <c r="N18" s="1163">
        <v>1</v>
      </c>
      <c r="Q18" s="791" t="s">
        <v>1751</v>
      </c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937">
        <v>2</v>
      </c>
      <c r="AD18" s="937">
        <v>1</v>
      </c>
    </row>
    <row r="19" spans="2:30">
      <c r="Q19" s="792" t="s">
        <v>1850</v>
      </c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937">
        <v>1</v>
      </c>
      <c r="AD19" s="937">
        <v>1</v>
      </c>
    </row>
    <row r="20" spans="2:30">
      <c r="B20" s="856" t="s">
        <v>2465</v>
      </c>
      <c r="I20" s="1162"/>
      <c r="O20" s="1156"/>
      <c r="Q20" s="793" t="s">
        <v>1753</v>
      </c>
      <c r="R20" s="177"/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937">
        <v>1</v>
      </c>
      <c r="AD20" s="937">
        <v>1</v>
      </c>
    </row>
    <row r="21" spans="2:30">
      <c r="B21" s="318" t="s">
        <v>2462</v>
      </c>
      <c r="C21" s="1164">
        <f>(C13*(24-2))*C17</f>
        <v>42900</v>
      </c>
      <c r="D21" s="1164">
        <f>(D13*(24-2))*D17</f>
        <v>42900</v>
      </c>
      <c r="E21" s="1164">
        <f t="shared" ref="E21:N21" si="6">(E13*(24-2))*E17</f>
        <v>42900</v>
      </c>
      <c r="F21" s="1164">
        <f t="shared" si="6"/>
        <v>49500</v>
      </c>
      <c r="G21" s="1164">
        <f t="shared" si="6"/>
        <v>49500</v>
      </c>
      <c r="H21" s="1164">
        <f t="shared" si="6"/>
        <v>49500</v>
      </c>
      <c r="I21" s="1164">
        <f>(I13*(24-2))*I17</f>
        <v>49500</v>
      </c>
      <c r="J21" s="1164">
        <f t="shared" si="6"/>
        <v>49500</v>
      </c>
      <c r="K21" s="1164">
        <f t="shared" si="6"/>
        <v>49500</v>
      </c>
      <c r="L21" s="1164">
        <f t="shared" si="6"/>
        <v>49500</v>
      </c>
      <c r="M21" s="1164">
        <f t="shared" si="6"/>
        <v>49500</v>
      </c>
      <c r="N21" s="1164">
        <f t="shared" si="6"/>
        <v>49500</v>
      </c>
      <c r="Q21" s="805" t="s">
        <v>1851</v>
      </c>
      <c r="R21" s="738"/>
      <c r="S21" s="738"/>
      <c r="T21" s="738"/>
      <c r="U21" s="738"/>
      <c r="V21" s="738"/>
      <c r="W21" s="738"/>
      <c r="X21" s="738"/>
      <c r="Y21" s="738"/>
      <c r="Z21" s="738"/>
      <c r="AA21" s="738"/>
      <c r="AB21" s="738"/>
      <c r="AC21" s="777">
        <f t="shared" ref="AC21:AD21" si="7">SUM(AC22:AC23)</f>
        <v>5</v>
      </c>
      <c r="AD21" s="163">
        <f t="shared" si="7"/>
        <v>0</v>
      </c>
    </row>
    <row r="22" spans="2:30">
      <c r="B22" s="318" t="s">
        <v>2398</v>
      </c>
      <c r="C22" s="1164">
        <f>(C14*(24-2))*C18</f>
        <v>0</v>
      </c>
      <c r="D22" s="1164">
        <f t="shared" ref="D22:N22" si="8">(D14*(24-2))*D18</f>
        <v>44000</v>
      </c>
      <c r="E22" s="1164">
        <f t="shared" si="8"/>
        <v>44000</v>
      </c>
      <c r="F22" s="1164">
        <f t="shared" si="8"/>
        <v>44000</v>
      </c>
      <c r="G22" s="1164">
        <f t="shared" si="8"/>
        <v>44000</v>
      </c>
      <c r="H22" s="1164">
        <f t="shared" si="8"/>
        <v>44000</v>
      </c>
      <c r="I22" s="1164">
        <f t="shared" si="8"/>
        <v>44000</v>
      </c>
      <c r="J22" s="1164">
        <f t="shared" si="8"/>
        <v>44000</v>
      </c>
      <c r="K22" s="1164">
        <f t="shared" si="8"/>
        <v>44000</v>
      </c>
      <c r="L22" s="1164">
        <f t="shared" si="8"/>
        <v>44000</v>
      </c>
      <c r="M22" s="1164">
        <f t="shared" si="8"/>
        <v>44000</v>
      </c>
      <c r="N22" s="1164">
        <f t="shared" si="8"/>
        <v>44000</v>
      </c>
      <c r="Q22" s="795" t="s">
        <v>1754</v>
      </c>
      <c r="R22" s="796"/>
      <c r="S22" s="796"/>
      <c r="T22" s="796"/>
      <c r="U22" s="796"/>
      <c r="V22" s="796"/>
      <c r="W22" s="796"/>
      <c r="X22" s="796"/>
      <c r="Y22" s="796"/>
      <c r="Z22" s="796"/>
      <c r="AA22" s="796"/>
      <c r="AB22" s="796"/>
      <c r="AC22" s="938">
        <v>4</v>
      </c>
      <c r="AD22" s="796"/>
    </row>
    <row r="23" spans="2:30">
      <c r="Q23" s="795" t="s">
        <v>1852</v>
      </c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  <c r="AC23" s="938">
        <v>1</v>
      </c>
      <c r="AD23" s="163"/>
    </row>
    <row r="24" spans="2:30">
      <c r="B24" s="318" t="s">
        <v>1880</v>
      </c>
    </row>
    <row r="25" spans="2:30">
      <c r="B25" s="318" t="s">
        <v>2472</v>
      </c>
      <c r="C25" s="1162">
        <f>C21*88%</f>
        <v>37752</v>
      </c>
      <c r="D25" s="1162">
        <f t="shared" ref="D25:N25" si="9">D21*88%</f>
        <v>37752</v>
      </c>
      <c r="E25" s="1162">
        <f t="shared" si="9"/>
        <v>37752</v>
      </c>
      <c r="F25" s="1162">
        <f t="shared" si="9"/>
        <v>43560</v>
      </c>
      <c r="G25" s="1162">
        <f t="shared" si="9"/>
        <v>43560</v>
      </c>
      <c r="H25" s="1162">
        <f t="shared" si="9"/>
        <v>43560</v>
      </c>
      <c r="I25" s="1162">
        <f t="shared" si="9"/>
        <v>43560</v>
      </c>
      <c r="J25" s="1162">
        <f t="shared" si="9"/>
        <v>43560</v>
      </c>
      <c r="K25" s="1162">
        <f t="shared" si="9"/>
        <v>43560</v>
      </c>
      <c r="L25" s="1162">
        <f t="shared" si="9"/>
        <v>43560</v>
      </c>
      <c r="M25" s="1162">
        <f t="shared" si="9"/>
        <v>43560</v>
      </c>
      <c r="N25" s="1162">
        <f t="shared" si="9"/>
        <v>43560</v>
      </c>
    </row>
    <row r="26" spans="2:30">
      <c r="B26" s="318" t="s">
        <v>2466</v>
      </c>
      <c r="C26" s="1162">
        <f>C22*88%</f>
        <v>0</v>
      </c>
      <c r="D26" s="1162">
        <f t="shared" ref="D26:N26" si="10">D22*88%</f>
        <v>38720</v>
      </c>
      <c r="E26" s="1162">
        <f t="shared" si="10"/>
        <v>38720</v>
      </c>
      <c r="F26" s="1162">
        <f t="shared" si="10"/>
        <v>38720</v>
      </c>
      <c r="G26" s="1162">
        <f t="shared" si="10"/>
        <v>38720</v>
      </c>
      <c r="H26" s="1162">
        <f t="shared" si="10"/>
        <v>38720</v>
      </c>
      <c r="I26" s="1162">
        <f t="shared" si="10"/>
        <v>38720</v>
      </c>
      <c r="J26" s="1162">
        <f t="shared" si="10"/>
        <v>38720</v>
      </c>
      <c r="K26" s="1162">
        <f t="shared" si="10"/>
        <v>38720</v>
      </c>
      <c r="L26" s="1162">
        <f t="shared" si="10"/>
        <v>38720</v>
      </c>
      <c r="M26" s="1162">
        <f t="shared" si="10"/>
        <v>38720</v>
      </c>
      <c r="N26" s="1162">
        <f t="shared" si="10"/>
        <v>38720</v>
      </c>
    </row>
    <row r="27" spans="2:30">
      <c r="B27" s="318" t="s">
        <v>2473</v>
      </c>
      <c r="C27" s="1162">
        <f>C21*5%</f>
        <v>2145</v>
      </c>
      <c r="D27" s="1162">
        <f t="shared" ref="D27:N27" si="11">D21*5%</f>
        <v>2145</v>
      </c>
      <c r="E27" s="1162">
        <f t="shared" si="11"/>
        <v>2145</v>
      </c>
      <c r="F27" s="1162">
        <f t="shared" si="11"/>
        <v>2475</v>
      </c>
      <c r="G27" s="1162">
        <f t="shared" si="11"/>
        <v>2475</v>
      </c>
      <c r="H27" s="1162">
        <f t="shared" si="11"/>
        <v>2475</v>
      </c>
      <c r="I27" s="1162">
        <f t="shared" si="11"/>
        <v>2475</v>
      </c>
      <c r="J27" s="1162">
        <f t="shared" si="11"/>
        <v>2475</v>
      </c>
      <c r="K27" s="1162">
        <f t="shared" si="11"/>
        <v>2475</v>
      </c>
      <c r="L27" s="1162">
        <f t="shared" si="11"/>
        <v>2475</v>
      </c>
      <c r="M27" s="1162">
        <f t="shared" si="11"/>
        <v>2475</v>
      </c>
      <c r="N27" s="1162">
        <f t="shared" si="11"/>
        <v>2475</v>
      </c>
    </row>
  </sheetData>
  <phoneticPr fontId="11" type="noConversion"/>
  <conditionalFormatting sqref="Q5">
    <cfRule type="containsText" dxfId="76" priority="1" operator="containsText" text="xxx">
      <formula>NOT(ISERROR(SEARCH("xxx",Q5)))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84677-542E-4884-B7AB-93D046B30F8A}">
  <sheetPr>
    <tabColor theme="4"/>
  </sheetPr>
  <dimension ref="B3:S143"/>
  <sheetViews>
    <sheetView showGridLines="0" topLeftCell="A134" zoomScale="90" zoomScaleNormal="90" workbookViewId="0">
      <selection activeCell="I152" sqref="I152"/>
    </sheetView>
  </sheetViews>
  <sheetFormatPr defaultColWidth="8.6328125" defaultRowHeight="13" outlineLevelRow="1"/>
  <cols>
    <col min="1" max="1" width="1.08984375" style="1271" customWidth="1"/>
    <col min="2" max="2" width="4.6328125" style="1271" customWidth="1"/>
    <col min="3" max="3" width="42.6328125" style="1271" customWidth="1"/>
    <col min="4" max="4" width="14.6328125" style="1271" customWidth="1"/>
    <col min="5" max="5" width="10.90625" style="1271" customWidth="1"/>
    <col min="6" max="6" width="10" style="1272" customWidth="1"/>
    <col min="7" max="9" width="12.81640625" style="1271" customWidth="1"/>
    <col min="10" max="10" width="12.81640625" style="1270" customWidth="1"/>
    <col min="11" max="13" width="10.54296875" style="1271" customWidth="1"/>
    <col min="14" max="17" width="8.6328125" style="1271"/>
    <col min="18" max="18" width="10.54296875" style="1271" customWidth="1"/>
    <col min="19" max="19" width="10" style="1271" customWidth="1"/>
    <col min="20" max="16384" width="8.6328125" style="1271"/>
  </cols>
  <sheetData>
    <row r="3" spans="2:10" outlineLevel="1">
      <c r="B3" s="1270" t="s">
        <v>267</v>
      </c>
    </row>
    <row r="4" spans="2:10" s="1270" customFormat="1" ht="17" customHeight="1" outlineLevel="1">
      <c r="B4" s="1270" t="s">
        <v>2475</v>
      </c>
      <c r="F4" s="1273"/>
      <c r="J4" s="1270" t="s">
        <v>2411</v>
      </c>
    </row>
    <row r="5" spans="2:10" s="1277" customFormat="1" ht="39" outlineLevel="1">
      <c r="B5" s="1274" t="s">
        <v>0</v>
      </c>
      <c r="C5" s="1275" t="s">
        <v>109</v>
      </c>
      <c r="D5" s="1274" t="s">
        <v>110</v>
      </c>
      <c r="E5" s="1274" t="s">
        <v>111</v>
      </c>
      <c r="F5" s="1276" t="s">
        <v>112</v>
      </c>
      <c r="G5" s="1274" t="s">
        <v>114</v>
      </c>
      <c r="H5" s="1274" t="s">
        <v>113</v>
      </c>
      <c r="I5" s="1274" t="s">
        <v>27</v>
      </c>
      <c r="J5" s="1275" t="s">
        <v>124</v>
      </c>
    </row>
    <row r="6" spans="2:10" ht="31.75" customHeight="1" outlineLevel="1">
      <c r="B6" s="1278">
        <v>1</v>
      </c>
      <c r="C6" s="1279" t="s">
        <v>120</v>
      </c>
      <c r="D6" s="1280">
        <v>1100</v>
      </c>
      <c r="E6" s="1281">
        <v>1500</v>
      </c>
      <c r="F6" s="1281">
        <v>1500</v>
      </c>
      <c r="G6" s="1282" t="s">
        <v>306</v>
      </c>
      <c r="H6" s="1281">
        <v>1100</v>
      </c>
      <c r="I6" s="1281">
        <v>1400</v>
      </c>
      <c r="J6" s="1283">
        <f>1200*(100%-$D$14)</f>
        <v>1056</v>
      </c>
    </row>
    <row r="7" spans="2:10" ht="31.75" customHeight="1" outlineLevel="1">
      <c r="B7" s="1278">
        <v>2</v>
      </c>
      <c r="C7" s="1279" t="s">
        <v>121</v>
      </c>
      <c r="D7" s="1281">
        <v>1100</v>
      </c>
      <c r="E7" s="1284">
        <f>D7</f>
        <v>1100</v>
      </c>
      <c r="F7" s="1284">
        <f>E7</f>
        <v>1100</v>
      </c>
      <c r="G7" s="1282">
        <f>F7</f>
        <v>1100</v>
      </c>
      <c r="H7" s="1282">
        <f>G7</f>
        <v>1100</v>
      </c>
      <c r="I7" s="1284">
        <v>1300</v>
      </c>
      <c r="J7" s="1283">
        <f>E15</f>
        <v>968</v>
      </c>
    </row>
    <row r="8" spans="2:10" ht="31.75" customHeight="1" outlineLevel="1">
      <c r="B8" s="1365">
        <v>3</v>
      </c>
      <c r="C8" s="1279" t="s">
        <v>115</v>
      </c>
      <c r="D8" s="1281">
        <f>'Dinh bien_HCNS'!$W$60</f>
        <v>1</v>
      </c>
      <c r="E8" s="1281"/>
      <c r="F8" s="1280">
        <f>'Dinh bien_HCNS'!$W$61</f>
        <v>5</v>
      </c>
      <c r="G8" s="1271">
        <f>'Dinh bien_HCNS'!$W$63</f>
        <v>2</v>
      </c>
      <c r="H8" s="1281">
        <f>'Dinh bien_HCNS'!$W$62</f>
        <v>5</v>
      </c>
      <c r="I8" s="1281">
        <f>'Dinh bien_HCNS'!$W$64</f>
        <v>1</v>
      </c>
      <c r="J8" s="1283">
        <f>SUM(D8:I8)</f>
        <v>14</v>
      </c>
    </row>
    <row r="9" spans="2:10" ht="24" customHeight="1" outlineLevel="1">
      <c r="B9" s="1365"/>
      <c r="C9" s="1285" t="s">
        <v>116</v>
      </c>
      <c r="D9" s="1286"/>
      <c r="E9" s="1287"/>
      <c r="F9" s="1288"/>
      <c r="G9" s="1288"/>
      <c r="H9" s="1287"/>
      <c r="I9" s="1287"/>
      <c r="J9" s="1289"/>
    </row>
    <row r="10" spans="2:10" outlineLevel="1">
      <c r="E10" s="1290"/>
      <c r="F10" s="1291"/>
      <c r="G10" s="1291"/>
      <c r="H10" s="1290"/>
      <c r="I10" s="1290"/>
    </row>
    <row r="11" spans="2:10" ht="17.399999999999999" customHeight="1" outlineLevel="1">
      <c r="B11" s="1292" t="s">
        <v>0</v>
      </c>
      <c r="C11" s="1292" t="s">
        <v>135</v>
      </c>
      <c r="D11" s="1292" t="s">
        <v>9</v>
      </c>
      <c r="E11" s="1292" t="s">
        <v>130</v>
      </c>
      <c r="F11" s="1292" t="s">
        <v>131</v>
      </c>
      <c r="G11" s="1292" t="s">
        <v>132</v>
      </c>
      <c r="H11" s="1292" t="s">
        <v>133</v>
      </c>
      <c r="I11" s="1292" t="s">
        <v>134</v>
      </c>
    </row>
    <row r="12" spans="2:10" ht="17.399999999999999" customHeight="1" outlineLevel="1">
      <c r="B12" s="1293">
        <v>1</v>
      </c>
      <c r="C12" s="1285" t="s">
        <v>125</v>
      </c>
      <c r="D12" s="1285" t="s">
        <v>11</v>
      </c>
      <c r="E12" s="1294">
        <f>J8</f>
        <v>14</v>
      </c>
      <c r="F12" s="1294">
        <f>$E12</f>
        <v>14</v>
      </c>
      <c r="G12" s="1294">
        <f>$F12*1.5</f>
        <v>21</v>
      </c>
      <c r="H12" s="1294">
        <f>$F12*2</f>
        <v>28</v>
      </c>
      <c r="I12" s="1294">
        <f>$G12*2</f>
        <v>42</v>
      </c>
    </row>
    <row r="13" spans="2:10" ht="17.399999999999999" customHeight="1" outlineLevel="1">
      <c r="B13" s="1293">
        <v>2</v>
      </c>
      <c r="C13" s="1285" t="s">
        <v>117</v>
      </c>
      <c r="D13" s="1285" t="s">
        <v>118</v>
      </c>
      <c r="E13" s="1281">
        <f>$D$7</f>
        <v>1100</v>
      </c>
      <c r="F13" s="1281">
        <f>$E13*8</f>
        <v>8800</v>
      </c>
      <c r="G13" s="1294">
        <f>$F13*1.5</f>
        <v>13200</v>
      </c>
      <c r="H13" s="1281">
        <f>$F13*2</f>
        <v>17600</v>
      </c>
      <c r="I13" s="1294">
        <f>$G13*2</f>
        <v>26400</v>
      </c>
      <c r="J13" s="1295"/>
    </row>
    <row r="14" spans="2:10" ht="17.399999999999999" customHeight="1" outlineLevel="1">
      <c r="B14" s="1293">
        <v>3</v>
      </c>
      <c r="C14" s="1285" t="s">
        <v>126</v>
      </c>
      <c r="D14" s="1296">
        <f>'2.Hao hut &amp; % chai '!$M$14</f>
        <v>0.12</v>
      </c>
      <c r="E14" s="1294">
        <f>E13*$D$14</f>
        <v>132</v>
      </c>
      <c r="F14" s="1294">
        <f>$E14*8</f>
        <v>1056</v>
      </c>
      <c r="G14" s="1294">
        <f>$E14*12</f>
        <v>1584</v>
      </c>
      <c r="H14" s="1294">
        <f>$F14*2</f>
        <v>2112</v>
      </c>
      <c r="I14" s="1294">
        <f>$G14*2</f>
        <v>3168</v>
      </c>
    </row>
    <row r="15" spans="2:10" ht="17.399999999999999" customHeight="1" outlineLevel="1">
      <c r="B15" s="1293">
        <v>4</v>
      </c>
      <c r="C15" s="1285" t="s">
        <v>123</v>
      </c>
      <c r="D15" s="1285" t="s">
        <v>118</v>
      </c>
      <c r="E15" s="1294">
        <f>E13-E14</f>
        <v>968</v>
      </c>
      <c r="F15" s="1294">
        <f>$E15*8</f>
        <v>7744</v>
      </c>
      <c r="G15" s="1294">
        <f>$F15*1.5</f>
        <v>11616</v>
      </c>
      <c r="H15" s="1294">
        <f>$F15*2</f>
        <v>15488</v>
      </c>
      <c r="I15" s="1294">
        <f>$G15*2</f>
        <v>23232</v>
      </c>
    </row>
    <row r="16" spans="2:10" ht="17.399999999999999" customHeight="1" outlineLevel="1">
      <c r="B16" s="1293">
        <v>5</v>
      </c>
      <c r="C16" s="1285" t="s">
        <v>122</v>
      </c>
      <c r="D16" s="1285" t="s">
        <v>119</v>
      </c>
      <c r="E16" s="1294">
        <f>E15/J8</f>
        <v>69.142857142857139</v>
      </c>
      <c r="F16" s="1294">
        <f>$E16*8</f>
        <v>553.14285714285711</v>
      </c>
      <c r="G16" s="1294">
        <f>$F16*1.5</f>
        <v>829.71428571428567</v>
      </c>
      <c r="H16" s="1294">
        <f>$F16*2</f>
        <v>1106.2857142857142</v>
      </c>
      <c r="I16" s="1294">
        <f>$G16*2</f>
        <v>1659.4285714285713</v>
      </c>
    </row>
    <row r="17" spans="2:10" outlineLevel="1"/>
    <row r="18" spans="2:10" s="1270" customFormat="1" ht="17.399999999999999" customHeight="1" outlineLevel="1">
      <c r="B18" s="1270" t="s">
        <v>2476</v>
      </c>
      <c r="F18" s="1273"/>
    </row>
    <row r="19" spans="2:10" s="1290" customFormat="1" ht="39" outlineLevel="1">
      <c r="B19" s="1274" t="s">
        <v>0</v>
      </c>
      <c r="C19" s="1275" t="s">
        <v>109</v>
      </c>
      <c r="D19" s="1274" t="s">
        <v>110</v>
      </c>
      <c r="E19" s="1274" t="s">
        <v>1937</v>
      </c>
      <c r="F19" s="1276" t="s">
        <v>112</v>
      </c>
      <c r="G19" s="1274" t="s">
        <v>114</v>
      </c>
      <c r="H19" s="1274" t="s">
        <v>113</v>
      </c>
      <c r="I19" s="1274" t="s">
        <v>27</v>
      </c>
      <c r="J19" s="1275" t="s">
        <v>124</v>
      </c>
    </row>
    <row r="20" spans="2:10" ht="34.25" customHeight="1" outlineLevel="1">
      <c r="B20" s="1278">
        <v>1</v>
      </c>
      <c r="C20" s="1279" t="s">
        <v>120</v>
      </c>
      <c r="D20" s="1280" t="s">
        <v>2098</v>
      </c>
      <c r="E20" s="1281">
        <v>1500</v>
      </c>
      <c r="F20" s="1281">
        <v>1500</v>
      </c>
      <c r="G20" s="1282" t="s">
        <v>306</v>
      </c>
      <c r="H20" s="1281">
        <v>1100</v>
      </c>
      <c r="I20" s="1281">
        <v>1400</v>
      </c>
      <c r="J20" s="1283">
        <f>2000*(100%-$D$14)</f>
        <v>1760</v>
      </c>
    </row>
    <row r="21" spans="2:10" ht="34.25" customHeight="1" outlineLevel="1">
      <c r="B21" s="1278">
        <v>2</v>
      </c>
      <c r="C21" s="1279" t="s">
        <v>121</v>
      </c>
      <c r="D21" s="1281">
        <v>1800</v>
      </c>
      <c r="E21" s="1284">
        <f>D21</f>
        <v>1800</v>
      </c>
      <c r="F21" s="1284">
        <f>E21</f>
        <v>1800</v>
      </c>
      <c r="G21" s="1282">
        <f>F21</f>
        <v>1800</v>
      </c>
      <c r="H21" s="1282">
        <f>G21</f>
        <v>1800</v>
      </c>
      <c r="I21" s="1284">
        <v>1300</v>
      </c>
      <c r="J21" s="1297">
        <f>$E$29</f>
        <v>1602</v>
      </c>
    </row>
    <row r="22" spans="2:10" ht="34.25" customHeight="1" outlineLevel="1">
      <c r="B22" s="1365">
        <v>3</v>
      </c>
      <c r="C22" s="1279" t="s">
        <v>115</v>
      </c>
      <c r="D22" s="1280">
        <f>'Dinh bien_HCNS'!$U$60</f>
        <v>2</v>
      </c>
      <c r="E22" s="1280"/>
      <c r="F22" s="1280">
        <f>'Dinh bien_HCNS'!$U$61</f>
        <v>3</v>
      </c>
      <c r="G22" s="1280">
        <f>'Dinh bien_HCNS'!$U$63</f>
        <v>1</v>
      </c>
      <c r="H22" s="1280">
        <f>'Dinh bien_HCNS'!$U$62</f>
        <v>3</v>
      </c>
      <c r="I22" s="1280">
        <f>'Dinh bien_HCNS'!$U$64</f>
        <v>1</v>
      </c>
      <c r="J22" s="1298">
        <f>SUM(D22:I22)</f>
        <v>10</v>
      </c>
    </row>
    <row r="23" spans="2:10" ht="36" customHeight="1" outlineLevel="1">
      <c r="B23" s="1365"/>
      <c r="C23" s="1285" t="s">
        <v>116</v>
      </c>
      <c r="D23" s="1286"/>
      <c r="E23" s="1287"/>
      <c r="F23" s="1299"/>
      <c r="G23" s="1299"/>
      <c r="H23" s="1287"/>
      <c r="I23" s="1287"/>
      <c r="J23" s="1300"/>
    </row>
    <row r="24" spans="2:10" outlineLevel="1">
      <c r="E24" s="1290"/>
      <c r="F24" s="1291"/>
      <c r="G24" s="1291"/>
      <c r="H24" s="1290"/>
      <c r="I24" s="1290"/>
    </row>
    <row r="25" spans="2:10" s="1302" customFormat="1" ht="19.25" customHeight="1" outlineLevel="1">
      <c r="B25" s="1292" t="s">
        <v>0</v>
      </c>
      <c r="C25" s="1292" t="s">
        <v>135</v>
      </c>
      <c r="D25" s="1292" t="s">
        <v>9</v>
      </c>
      <c r="E25" s="1292" t="s">
        <v>130</v>
      </c>
      <c r="F25" s="1292" t="s">
        <v>131</v>
      </c>
      <c r="G25" s="1292" t="s">
        <v>132</v>
      </c>
      <c r="H25" s="1292" t="s">
        <v>133</v>
      </c>
      <c r="I25" s="1292" t="s">
        <v>134</v>
      </c>
      <c r="J25" s="1301"/>
    </row>
    <row r="26" spans="2:10" ht="20.399999999999999" customHeight="1" outlineLevel="1">
      <c r="B26" s="1293">
        <v>1</v>
      </c>
      <c r="C26" s="1285" t="s">
        <v>125</v>
      </c>
      <c r="D26" s="1303" t="s">
        <v>11</v>
      </c>
      <c r="E26" s="1294">
        <f>J22</f>
        <v>10</v>
      </c>
      <c r="F26" s="1294">
        <f>$E26</f>
        <v>10</v>
      </c>
      <c r="G26" s="1294">
        <f>$F26*1.5</f>
        <v>15</v>
      </c>
      <c r="H26" s="1294">
        <f>$F26*2</f>
        <v>20</v>
      </c>
      <c r="I26" s="1294">
        <f>$G26*2</f>
        <v>30</v>
      </c>
    </row>
    <row r="27" spans="2:10" ht="20.399999999999999" customHeight="1" outlineLevel="1">
      <c r="B27" s="1293">
        <v>2</v>
      </c>
      <c r="C27" s="1285" t="s">
        <v>117</v>
      </c>
      <c r="D27" s="1303" t="s">
        <v>118</v>
      </c>
      <c r="E27" s="1281">
        <f>G21</f>
        <v>1800</v>
      </c>
      <c r="F27" s="1281">
        <f>$E27*8</f>
        <v>14400</v>
      </c>
      <c r="G27" s="1281">
        <f>$F27*1.5</f>
        <v>21600</v>
      </c>
      <c r="H27" s="1281">
        <f>$F27*2</f>
        <v>28800</v>
      </c>
      <c r="I27" s="1281">
        <f>$G27*2</f>
        <v>43200</v>
      </c>
    </row>
    <row r="28" spans="2:10" ht="20.399999999999999" customHeight="1" outlineLevel="1">
      <c r="B28" s="1293">
        <v>3</v>
      </c>
      <c r="C28" s="1285" t="s">
        <v>126</v>
      </c>
      <c r="D28" s="1304">
        <f>'2.Hao hut &amp; % chai '!G8</f>
        <v>0.11</v>
      </c>
      <c r="E28" s="1294">
        <f>E27*$D$28</f>
        <v>198</v>
      </c>
      <c r="F28" s="1294">
        <f>$E28*8</f>
        <v>1584</v>
      </c>
      <c r="G28" s="1294">
        <f>$F28*1.5</f>
        <v>2376</v>
      </c>
      <c r="H28" s="1294">
        <f>$F28*2</f>
        <v>3168</v>
      </c>
      <c r="I28" s="1294">
        <f>$G28*2</f>
        <v>4752</v>
      </c>
    </row>
    <row r="29" spans="2:10" ht="20.399999999999999" customHeight="1" outlineLevel="1">
      <c r="B29" s="1293">
        <v>4</v>
      </c>
      <c r="C29" s="1285" t="s">
        <v>123</v>
      </c>
      <c r="D29" s="1303" t="s">
        <v>118</v>
      </c>
      <c r="E29" s="1294">
        <f>E27-E28</f>
        <v>1602</v>
      </c>
      <c r="F29" s="1294">
        <f>$E29*8</f>
        <v>12816</v>
      </c>
      <c r="G29" s="1294">
        <f>$F29*1.5</f>
        <v>19224</v>
      </c>
      <c r="H29" s="1294">
        <f>$F29*2</f>
        <v>25632</v>
      </c>
      <c r="I29" s="1294">
        <f>$G29*2</f>
        <v>38448</v>
      </c>
    </row>
    <row r="30" spans="2:10" ht="20.399999999999999" customHeight="1" outlineLevel="1">
      <c r="B30" s="1293">
        <v>5</v>
      </c>
      <c r="C30" s="1285" t="s">
        <v>122</v>
      </c>
      <c r="D30" s="1303" t="s">
        <v>119</v>
      </c>
      <c r="E30" s="1294">
        <f>E29/J22</f>
        <v>160.19999999999999</v>
      </c>
      <c r="F30" s="1294">
        <f>$E30*8</f>
        <v>1281.5999999999999</v>
      </c>
      <c r="G30" s="1294">
        <f>$F30*1.5</f>
        <v>1922.3999999999999</v>
      </c>
      <c r="H30" s="1294">
        <f>$F30*2</f>
        <v>2563.1999999999998</v>
      </c>
      <c r="I30" s="1294">
        <f>$G30*2</f>
        <v>3844.7999999999997</v>
      </c>
    </row>
    <row r="31" spans="2:10" outlineLevel="1"/>
    <row r="32" spans="2:10" s="1270" customFormat="1" ht="17.399999999999999" customHeight="1" outlineLevel="1">
      <c r="B32" s="1270" t="s">
        <v>2553</v>
      </c>
      <c r="F32" s="1273"/>
    </row>
    <row r="33" spans="2:10" s="1277" customFormat="1" ht="39" outlineLevel="1">
      <c r="B33" s="1274" t="s">
        <v>0</v>
      </c>
      <c r="C33" s="1275" t="s">
        <v>109</v>
      </c>
      <c r="D33" s="1274" t="s">
        <v>110</v>
      </c>
      <c r="E33" s="1274" t="s">
        <v>1937</v>
      </c>
      <c r="F33" s="1276" t="s">
        <v>112</v>
      </c>
      <c r="G33" s="1274" t="s">
        <v>114</v>
      </c>
      <c r="H33" s="1274" t="s">
        <v>113</v>
      </c>
      <c r="I33" s="1274" t="s">
        <v>27</v>
      </c>
      <c r="J33" s="1275" t="s">
        <v>124</v>
      </c>
    </row>
    <row r="34" spans="2:10" ht="33.65" customHeight="1" outlineLevel="1">
      <c r="B34" s="1278">
        <v>1</v>
      </c>
      <c r="C34" s="1279" t="s">
        <v>120</v>
      </c>
      <c r="D34" s="1280">
        <v>1100</v>
      </c>
      <c r="E34" s="1281">
        <v>1500</v>
      </c>
      <c r="F34" s="1281">
        <v>1500</v>
      </c>
      <c r="G34" s="1282" t="s">
        <v>306</v>
      </c>
      <c r="H34" s="1281">
        <v>1100</v>
      </c>
      <c r="I34" s="1281">
        <v>1400</v>
      </c>
      <c r="J34" s="1283">
        <f>1200*(100%-$D$14)</f>
        <v>1056</v>
      </c>
    </row>
    <row r="35" spans="2:10" ht="33.65" customHeight="1" outlineLevel="1">
      <c r="B35" s="1278">
        <v>2</v>
      </c>
      <c r="C35" s="1279" t="s">
        <v>121</v>
      </c>
      <c r="D35" s="1281">
        <v>1100</v>
      </c>
      <c r="E35" s="1284">
        <f>D35</f>
        <v>1100</v>
      </c>
      <c r="F35" s="1284">
        <f>E35</f>
        <v>1100</v>
      </c>
      <c r="G35" s="1282">
        <f>F35</f>
        <v>1100</v>
      </c>
      <c r="H35" s="1282">
        <f>G35</f>
        <v>1100</v>
      </c>
      <c r="I35" s="1284">
        <v>1300</v>
      </c>
      <c r="J35" s="1297">
        <f>$E$43</f>
        <v>968</v>
      </c>
    </row>
    <row r="36" spans="2:10" ht="33.65" customHeight="1" outlineLevel="1">
      <c r="B36" s="1365">
        <v>3</v>
      </c>
      <c r="C36" s="1279" t="s">
        <v>115</v>
      </c>
      <c r="D36" s="1281">
        <f>'Dinh bien_HCNS'!$W$60</f>
        <v>1</v>
      </c>
      <c r="E36" s="1281"/>
      <c r="F36" s="1280">
        <f>'Dinh bien_HCNS'!$W$61</f>
        <v>5</v>
      </c>
      <c r="G36" s="1271">
        <f>'Dinh bien_HCNS'!$W$63</f>
        <v>2</v>
      </c>
      <c r="H36" s="1281">
        <f>'Dinh bien_HCNS'!$W$62</f>
        <v>5</v>
      </c>
      <c r="I36" s="1281">
        <f>'Dinh bien_HCNS'!$W$64</f>
        <v>1</v>
      </c>
      <c r="J36" s="1283">
        <f>SUM(D36:I36)</f>
        <v>14</v>
      </c>
    </row>
    <row r="37" spans="2:10" ht="32.4" customHeight="1" outlineLevel="1">
      <c r="B37" s="1365"/>
      <c r="C37" s="1285" t="s">
        <v>116</v>
      </c>
      <c r="D37" s="1286"/>
      <c r="E37" s="1287"/>
      <c r="F37" s="1299"/>
      <c r="G37" s="1299"/>
      <c r="H37" s="1287"/>
      <c r="I37" s="1287"/>
      <c r="J37" s="1300"/>
    </row>
    <row r="38" spans="2:10" outlineLevel="1">
      <c r="E38" s="1290"/>
      <c r="F38" s="1291"/>
      <c r="G38" s="1291"/>
      <c r="H38" s="1290"/>
      <c r="I38" s="1290"/>
    </row>
    <row r="39" spans="2:10" ht="17.399999999999999" customHeight="1" outlineLevel="1">
      <c r="B39" s="1292" t="s">
        <v>0</v>
      </c>
      <c r="C39" s="1292" t="s">
        <v>135</v>
      </c>
      <c r="D39" s="1292" t="s">
        <v>9</v>
      </c>
      <c r="E39" s="1292" t="s">
        <v>130</v>
      </c>
      <c r="F39" s="1292" t="s">
        <v>131</v>
      </c>
      <c r="G39" s="1292" t="s">
        <v>132</v>
      </c>
      <c r="H39" s="1292" t="s">
        <v>133</v>
      </c>
      <c r="I39" s="1292" t="s">
        <v>134</v>
      </c>
    </row>
    <row r="40" spans="2:10" ht="17.399999999999999" customHeight="1" outlineLevel="1">
      <c r="B40" s="1293">
        <v>1</v>
      </c>
      <c r="C40" s="1285" t="s">
        <v>125</v>
      </c>
      <c r="D40" s="1285" t="s">
        <v>11</v>
      </c>
      <c r="E40" s="1294">
        <f>$J$36</f>
        <v>14</v>
      </c>
      <c r="F40" s="1294">
        <f>$E40</f>
        <v>14</v>
      </c>
      <c r="G40" s="1294">
        <f>$F40*1.5</f>
        <v>21</v>
      </c>
      <c r="H40" s="1294">
        <f>$F40*2</f>
        <v>28</v>
      </c>
      <c r="I40" s="1294">
        <f>$G40*2</f>
        <v>42</v>
      </c>
    </row>
    <row r="41" spans="2:10" ht="17.399999999999999" customHeight="1" outlineLevel="1">
      <c r="B41" s="1293">
        <v>2</v>
      </c>
      <c r="C41" s="1285" t="s">
        <v>117</v>
      </c>
      <c r="D41" s="1285" t="s">
        <v>118</v>
      </c>
      <c r="E41" s="1281">
        <f>$D$35</f>
        <v>1100</v>
      </c>
      <c r="F41" s="1281">
        <f>$E41*8</f>
        <v>8800</v>
      </c>
      <c r="G41" s="1294">
        <f>$F41*1.5</f>
        <v>13200</v>
      </c>
      <c r="H41" s="1281">
        <f>$F41*2</f>
        <v>17600</v>
      </c>
      <c r="I41" s="1294">
        <f>$G41*2</f>
        <v>26400</v>
      </c>
      <c r="J41" s="1295"/>
    </row>
    <row r="42" spans="2:10" ht="17.399999999999999" customHeight="1" outlineLevel="1">
      <c r="B42" s="1293">
        <v>3</v>
      </c>
      <c r="C42" s="1285" t="s">
        <v>126</v>
      </c>
      <c r="D42" s="1296">
        <f>'2.Hao hut &amp; % chai '!$M$14</f>
        <v>0.12</v>
      </c>
      <c r="E42" s="1294">
        <f>E41*$D$42</f>
        <v>132</v>
      </c>
      <c r="F42" s="1294">
        <f>$E42*8</f>
        <v>1056</v>
      </c>
      <c r="G42" s="1294">
        <f>$E42*12</f>
        <v>1584</v>
      </c>
      <c r="H42" s="1294">
        <f>$F42*2</f>
        <v>2112</v>
      </c>
      <c r="I42" s="1294">
        <f>$G42*2</f>
        <v>3168</v>
      </c>
    </row>
    <row r="43" spans="2:10" ht="17.399999999999999" customHeight="1" outlineLevel="1">
      <c r="B43" s="1293">
        <v>4</v>
      </c>
      <c r="C43" s="1285" t="s">
        <v>123</v>
      </c>
      <c r="D43" s="1285" t="s">
        <v>118</v>
      </c>
      <c r="E43" s="1294">
        <f>E41-E42</f>
        <v>968</v>
      </c>
      <c r="F43" s="1294">
        <f>$E43*8</f>
        <v>7744</v>
      </c>
      <c r="G43" s="1294">
        <f>$F43*1.5</f>
        <v>11616</v>
      </c>
      <c r="H43" s="1294">
        <f>$F43*2</f>
        <v>15488</v>
      </c>
      <c r="I43" s="1294">
        <f>$G43*2</f>
        <v>23232</v>
      </c>
      <c r="J43" s="1305"/>
    </row>
    <row r="44" spans="2:10" ht="17.399999999999999" customHeight="1" outlineLevel="1">
      <c r="B44" s="1293">
        <v>5</v>
      </c>
      <c r="C44" s="1285" t="s">
        <v>122</v>
      </c>
      <c r="D44" s="1285" t="s">
        <v>119</v>
      </c>
      <c r="E44" s="1294">
        <f>E43/J36</f>
        <v>69.142857142857139</v>
      </c>
      <c r="F44" s="1294">
        <f>$E44*8</f>
        <v>553.14285714285711</v>
      </c>
      <c r="G44" s="1294">
        <f>$F44*1.5</f>
        <v>829.71428571428567</v>
      </c>
      <c r="H44" s="1294">
        <f>$F44*2</f>
        <v>1106.2857142857142</v>
      </c>
      <c r="I44" s="1294">
        <f>$G44*2</f>
        <v>1659.4285714285713</v>
      </c>
    </row>
    <row r="45" spans="2:10" outlineLevel="1"/>
    <row r="46" spans="2:10" s="1270" customFormat="1" ht="17.399999999999999" customHeight="1" outlineLevel="1">
      <c r="B46" s="1270" t="s">
        <v>2477</v>
      </c>
      <c r="F46" s="1273"/>
    </row>
    <row r="47" spans="2:10" s="1290" customFormat="1" ht="39" outlineLevel="1">
      <c r="B47" s="1274" t="s">
        <v>0</v>
      </c>
      <c r="C47" s="1275" t="s">
        <v>109</v>
      </c>
      <c r="D47" s="1274" t="s">
        <v>110</v>
      </c>
      <c r="E47" s="1274" t="s">
        <v>1937</v>
      </c>
      <c r="F47" s="1276" t="s">
        <v>112</v>
      </c>
      <c r="G47" s="1274" t="s">
        <v>114</v>
      </c>
      <c r="H47" s="1274" t="s">
        <v>113</v>
      </c>
      <c r="I47" s="1274" t="s">
        <v>27</v>
      </c>
      <c r="J47" s="1275" t="s">
        <v>124</v>
      </c>
    </row>
    <row r="48" spans="2:10" ht="33.65" customHeight="1" outlineLevel="1">
      <c r="B48" s="1278">
        <v>1</v>
      </c>
      <c r="C48" s="1279" t="s">
        <v>120</v>
      </c>
      <c r="D48" s="1281">
        <v>1100</v>
      </c>
      <c r="E48" s="1281">
        <v>1500</v>
      </c>
      <c r="F48" s="1281">
        <v>1500</v>
      </c>
      <c r="G48" s="1282" t="s">
        <v>306</v>
      </c>
      <c r="H48" s="1281">
        <v>1100</v>
      </c>
      <c r="I48" s="1281">
        <v>1400</v>
      </c>
      <c r="J48" s="1283">
        <f>D48*(100%-$D$14)</f>
        <v>968</v>
      </c>
    </row>
    <row r="49" spans="2:18" ht="33.65" customHeight="1" outlineLevel="1">
      <c r="B49" s="1278">
        <v>2</v>
      </c>
      <c r="C49" s="1279" t="s">
        <v>121</v>
      </c>
      <c r="D49" s="1281">
        <v>1000</v>
      </c>
      <c r="E49" s="1284">
        <f>D49</f>
        <v>1000</v>
      </c>
      <c r="F49" s="1284">
        <f>E49</f>
        <v>1000</v>
      </c>
      <c r="G49" s="1282">
        <f>F49</f>
        <v>1000</v>
      </c>
      <c r="H49" s="1282">
        <f>G49</f>
        <v>1000</v>
      </c>
      <c r="I49" s="1284">
        <v>1300</v>
      </c>
      <c r="J49" s="1297">
        <f>$E$57</f>
        <v>885</v>
      </c>
      <c r="K49" s="1306"/>
    </row>
    <row r="50" spans="2:18" ht="33.65" customHeight="1" outlineLevel="1">
      <c r="B50" s="1365">
        <v>3</v>
      </c>
      <c r="C50" s="1279" t="s">
        <v>115</v>
      </c>
      <c r="D50" s="1280">
        <f>'Dinh bien_HCNS'!$Y$60</f>
        <v>0</v>
      </c>
      <c r="E50" s="1280"/>
      <c r="F50" s="1280">
        <v>2</v>
      </c>
      <c r="G50" s="1280">
        <v>1</v>
      </c>
      <c r="H50" s="1280">
        <v>1</v>
      </c>
      <c r="I50" s="1280">
        <v>1</v>
      </c>
      <c r="J50" s="1298">
        <f>SUM(D50:I50)</f>
        <v>5</v>
      </c>
      <c r="K50" s="1306"/>
    </row>
    <row r="51" spans="2:18" ht="28.75" customHeight="1" outlineLevel="1">
      <c r="B51" s="1365"/>
      <c r="C51" s="1285" t="s">
        <v>116</v>
      </c>
      <c r="D51" s="1286"/>
      <c r="E51" s="1287"/>
      <c r="F51" s="1299"/>
      <c r="G51" s="1299"/>
      <c r="H51" s="1287"/>
      <c r="I51" s="1287"/>
      <c r="J51" s="1300"/>
      <c r="K51" s="1307"/>
    </row>
    <row r="52" spans="2:18" outlineLevel="1">
      <c r="E52" s="1290"/>
      <c r="F52" s="1291"/>
      <c r="G52" s="1291"/>
      <c r="H52" s="1290"/>
      <c r="I52" s="1290"/>
    </row>
    <row r="53" spans="2:18" s="1302" customFormat="1" ht="19.25" customHeight="1" outlineLevel="1">
      <c r="B53" s="1292" t="s">
        <v>0</v>
      </c>
      <c r="C53" s="1292" t="s">
        <v>135</v>
      </c>
      <c r="D53" s="1292" t="s">
        <v>9</v>
      </c>
      <c r="E53" s="1292" t="s">
        <v>130</v>
      </c>
      <c r="F53" s="1292" t="s">
        <v>131</v>
      </c>
      <c r="G53" s="1292" t="s">
        <v>132</v>
      </c>
      <c r="H53" s="1292" t="s">
        <v>133</v>
      </c>
      <c r="I53" s="1292" t="s">
        <v>134</v>
      </c>
      <c r="J53" s="1301"/>
    </row>
    <row r="54" spans="2:18" ht="20.399999999999999" customHeight="1" outlineLevel="1">
      <c r="B54" s="1293">
        <v>1</v>
      </c>
      <c r="C54" s="1285" t="s">
        <v>125</v>
      </c>
      <c r="D54" s="1303" t="s">
        <v>11</v>
      </c>
      <c r="E54" s="1294">
        <f>J50</f>
        <v>5</v>
      </c>
      <c r="F54" s="1294">
        <f>$E54</f>
        <v>5</v>
      </c>
      <c r="G54" s="1294">
        <f>$F54*1.5</f>
        <v>7.5</v>
      </c>
      <c r="H54" s="1294">
        <f>$F54*2</f>
        <v>10</v>
      </c>
      <c r="I54" s="1294">
        <f>$G54*2</f>
        <v>15</v>
      </c>
    </row>
    <row r="55" spans="2:18" ht="20.399999999999999" customHeight="1" outlineLevel="1">
      <c r="B55" s="1293">
        <v>2</v>
      </c>
      <c r="C55" s="1285" t="s">
        <v>117</v>
      </c>
      <c r="D55" s="1303" t="s">
        <v>118</v>
      </c>
      <c r="E55" s="1281">
        <f>$D$49</f>
        <v>1000</v>
      </c>
      <c r="F55" s="1281">
        <f>$E55*8</f>
        <v>8000</v>
      </c>
      <c r="G55" s="1281">
        <f>$F55*1.5</f>
        <v>12000</v>
      </c>
      <c r="H55" s="1281">
        <f>$F55*2</f>
        <v>16000</v>
      </c>
      <c r="I55" s="1281">
        <f>$G55*2</f>
        <v>24000</v>
      </c>
    </row>
    <row r="56" spans="2:18" ht="20.399999999999999" customHeight="1" outlineLevel="1">
      <c r="B56" s="1293">
        <v>3</v>
      </c>
      <c r="C56" s="1285" t="s">
        <v>126</v>
      </c>
      <c r="D56" s="1304">
        <f>('2.Hao hut &amp; % chai '!G8+'2.Hao hut &amp; % chai '!G14)/2</f>
        <v>0.11499999999999999</v>
      </c>
      <c r="E56" s="1294">
        <f>E55*$D$56</f>
        <v>114.99999999999999</v>
      </c>
      <c r="F56" s="1294">
        <f>$E56*8</f>
        <v>919.99999999999989</v>
      </c>
      <c r="G56" s="1294">
        <f>$F56*1.5</f>
        <v>1379.9999999999998</v>
      </c>
      <c r="H56" s="1294">
        <f>$F56*2</f>
        <v>1839.9999999999998</v>
      </c>
      <c r="I56" s="1294">
        <f>$G56*2</f>
        <v>2759.9999999999995</v>
      </c>
    </row>
    <row r="57" spans="2:18" ht="20.399999999999999" customHeight="1" outlineLevel="1">
      <c r="B57" s="1293">
        <v>4</v>
      </c>
      <c r="C57" s="1285" t="s">
        <v>123</v>
      </c>
      <c r="D57" s="1303" t="s">
        <v>118</v>
      </c>
      <c r="E57" s="1294">
        <f>E55-E56</f>
        <v>885</v>
      </c>
      <c r="F57" s="1294">
        <f>$E57*8</f>
        <v>7080</v>
      </c>
      <c r="G57" s="1294">
        <f>$F57*1.5</f>
        <v>10620</v>
      </c>
      <c r="H57" s="1294">
        <f>$F57*2</f>
        <v>14160</v>
      </c>
      <c r="I57" s="1294">
        <f>$G57*2</f>
        <v>21240</v>
      </c>
    </row>
    <row r="58" spans="2:18" ht="20.399999999999999" customHeight="1" outlineLevel="1">
      <c r="B58" s="1293">
        <v>5</v>
      </c>
      <c r="C58" s="1285" t="s">
        <v>122</v>
      </c>
      <c r="D58" s="1303" t="s">
        <v>119</v>
      </c>
      <c r="E58" s="1294">
        <f>E57/J50</f>
        <v>177</v>
      </c>
      <c r="F58" s="1294">
        <f>$E58*8</f>
        <v>1416</v>
      </c>
      <c r="G58" s="1294">
        <f>$F58*1.5</f>
        <v>2124</v>
      </c>
      <c r="H58" s="1294">
        <f>$F58*2</f>
        <v>2832</v>
      </c>
      <c r="I58" s="1294">
        <f>$G58*2</f>
        <v>4248</v>
      </c>
    </row>
    <row r="59" spans="2:18" outlineLevel="1">
      <c r="B59" s="1302"/>
    </row>
    <row r="60" spans="2:18" ht="23.4" customHeight="1">
      <c r="B60" s="1270" t="s">
        <v>2478</v>
      </c>
      <c r="E60" s="1302"/>
      <c r="F60" s="1302"/>
      <c r="G60" s="1302"/>
      <c r="H60" s="1302"/>
      <c r="I60" s="1302"/>
      <c r="J60" s="1302"/>
      <c r="K60" s="1302"/>
      <c r="L60" s="1302"/>
      <c r="M60" s="1302"/>
    </row>
    <row r="61" spans="2:18" s="1270" customFormat="1">
      <c r="B61" s="1308" t="s">
        <v>0</v>
      </c>
      <c r="C61" s="1300" t="s">
        <v>1764</v>
      </c>
      <c r="D61" s="1300" t="s">
        <v>2115</v>
      </c>
      <c r="E61" s="1308" t="s">
        <v>108</v>
      </c>
      <c r="F61" s="1274" t="s">
        <v>54</v>
      </c>
      <c r="G61" s="1274" t="s">
        <v>55</v>
      </c>
      <c r="H61" s="1274" t="s">
        <v>56</v>
      </c>
      <c r="I61" s="1274" t="s">
        <v>57</v>
      </c>
      <c r="J61" s="1274" t="s">
        <v>58</v>
      </c>
      <c r="K61" s="1274" t="s">
        <v>59</v>
      </c>
      <c r="L61" s="1274" t="s">
        <v>60</v>
      </c>
      <c r="M61" s="1274" t="s">
        <v>61</v>
      </c>
      <c r="N61" s="1274" t="s">
        <v>62</v>
      </c>
      <c r="O61" s="1274" t="s">
        <v>63</v>
      </c>
      <c r="P61" s="1274" t="s">
        <v>64</v>
      </c>
      <c r="Q61" s="1274" t="s">
        <v>65</v>
      </c>
      <c r="R61" s="1274" t="s">
        <v>2474</v>
      </c>
    </row>
    <row r="62" spans="2:18" s="1270" customFormat="1" ht="20.399999999999999" customHeight="1">
      <c r="B62" s="1308">
        <v>1</v>
      </c>
      <c r="C62" s="1300" t="str">
        <f>B4</f>
        <v>I - CÔNG SUẤT CHUYỀN LỰA CHAI - CHAI ÉP KIỆN - PLENMA</v>
      </c>
      <c r="D62" s="1300"/>
      <c r="E62" s="1300"/>
      <c r="F62" s="1309">
        <f t="shared" ref="F62" si="0">E62</f>
        <v>0</v>
      </c>
      <c r="G62" s="1309">
        <f t="shared" ref="G62" si="1">F62</f>
        <v>0</v>
      </c>
      <c r="H62" s="1309">
        <f t="shared" ref="H62" si="2">G62</f>
        <v>0</v>
      </c>
      <c r="I62" s="1309">
        <f t="shared" ref="I62" si="3">H62</f>
        <v>0</v>
      </c>
      <c r="J62" s="1309"/>
      <c r="K62" s="1300"/>
      <c r="L62" s="1300"/>
      <c r="M62" s="1300"/>
      <c r="N62" s="1300"/>
      <c r="O62" s="1300"/>
      <c r="P62" s="1300"/>
      <c r="Q62" s="1300"/>
      <c r="R62" s="1300"/>
    </row>
    <row r="63" spans="2:18" ht="16.75" customHeight="1">
      <c r="B63" s="960" t="s">
        <v>73</v>
      </c>
      <c r="C63" s="963" t="s">
        <v>307</v>
      </c>
      <c r="D63" s="963" t="s">
        <v>11</v>
      </c>
      <c r="E63" s="966">
        <f>E12</f>
        <v>14</v>
      </c>
      <c r="F63" s="1281">
        <f>E63</f>
        <v>14</v>
      </c>
      <c r="G63" s="1281">
        <f>F63</f>
        <v>14</v>
      </c>
      <c r="H63" s="1281">
        <f>G63</f>
        <v>14</v>
      </c>
      <c r="I63" s="1281">
        <f>H63</f>
        <v>14</v>
      </c>
      <c r="J63" s="1281">
        <f>E63</f>
        <v>14</v>
      </c>
      <c r="K63" s="1281">
        <f t="shared" ref="K63:Q64" si="4">J63</f>
        <v>14</v>
      </c>
      <c r="L63" s="1281">
        <f t="shared" si="4"/>
        <v>14</v>
      </c>
      <c r="M63" s="1281">
        <f t="shared" si="4"/>
        <v>14</v>
      </c>
      <c r="N63" s="1281">
        <f>M63</f>
        <v>14</v>
      </c>
      <c r="O63" s="1281">
        <f t="shared" si="4"/>
        <v>14</v>
      </c>
      <c r="P63" s="1281">
        <f t="shared" si="4"/>
        <v>14</v>
      </c>
      <c r="Q63" s="1281">
        <f t="shared" si="4"/>
        <v>14</v>
      </c>
      <c r="R63" s="1281"/>
    </row>
    <row r="64" spans="2:18" ht="16.75" customHeight="1">
      <c r="B64" s="960" t="s">
        <v>74</v>
      </c>
      <c r="C64" s="963" t="s">
        <v>308</v>
      </c>
      <c r="D64" s="963" t="s">
        <v>118</v>
      </c>
      <c r="E64" s="966">
        <f>E15</f>
        <v>968</v>
      </c>
      <c r="F64" s="1281">
        <f t="shared" ref="E64:G69" si="5">E64</f>
        <v>968</v>
      </c>
      <c r="G64" s="1281">
        <f t="shared" si="5"/>
        <v>968</v>
      </c>
      <c r="H64" s="1281">
        <f t="shared" ref="H64:I64" si="6">G64</f>
        <v>968</v>
      </c>
      <c r="I64" s="1281">
        <f t="shared" si="6"/>
        <v>968</v>
      </c>
      <c r="J64" s="1281">
        <f>E64</f>
        <v>968</v>
      </c>
      <c r="K64" s="1281">
        <f>J64</f>
        <v>968</v>
      </c>
      <c r="L64" s="1281">
        <f>K64</f>
        <v>968</v>
      </c>
      <c r="M64" s="1281">
        <f>L64</f>
        <v>968</v>
      </c>
      <c r="N64" s="1281">
        <f>M64</f>
        <v>968</v>
      </c>
      <c r="O64" s="1281">
        <f>N64</f>
        <v>968</v>
      </c>
      <c r="P64" s="1281">
        <f t="shared" si="4"/>
        <v>968</v>
      </c>
      <c r="Q64" s="1281">
        <f t="shared" si="4"/>
        <v>968</v>
      </c>
      <c r="R64" s="1281"/>
    </row>
    <row r="65" spans="2:18" ht="16.75" customHeight="1">
      <c r="B65" s="960" t="s">
        <v>103</v>
      </c>
      <c r="C65" s="963" t="s">
        <v>204</v>
      </c>
      <c r="D65" s="963" t="s">
        <v>119</v>
      </c>
      <c r="E65" s="1281">
        <f>E64/E63</f>
        <v>69.142857142857139</v>
      </c>
      <c r="F65" s="1281">
        <f>E65</f>
        <v>69.142857142857139</v>
      </c>
      <c r="G65" s="1281">
        <f t="shared" si="5"/>
        <v>69.142857142857139</v>
      </c>
      <c r="H65" s="1281">
        <f t="shared" ref="H65:I65" si="7">G65</f>
        <v>69.142857142857139</v>
      </c>
      <c r="I65" s="1281">
        <f t="shared" si="7"/>
        <v>69.142857142857139</v>
      </c>
      <c r="J65" s="1281">
        <f>J64/J63</f>
        <v>69.142857142857139</v>
      </c>
      <c r="K65" s="1281">
        <f>K64/K63</f>
        <v>69.142857142857139</v>
      </c>
      <c r="L65" s="1281">
        <f>L64/L63</f>
        <v>69.142857142857139</v>
      </c>
      <c r="M65" s="1281">
        <f t="shared" ref="M65:Q65" si="8">M64/M63</f>
        <v>69.142857142857139</v>
      </c>
      <c r="N65" s="1281">
        <f t="shared" si="8"/>
        <v>69.142857142857139</v>
      </c>
      <c r="O65" s="1281">
        <f t="shared" si="8"/>
        <v>69.142857142857139</v>
      </c>
      <c r="P65" s="1281">
        <f t="shared" si="8"/>
        <v>69.142857142857139</v>
      </c>
      <c r="Q65" s="1281">
        <f t="shared" si="8"/>
        <v>69.142857142857139</v>
      </c>
      <c r="R65" s="1281"/>
    </row>
    <row r="66" spans="2:18" s="1270" customFormat="1" ht="16.75" customHeight="1">
      <c r="B66" s="1308">
        <v>2</v>
      </c>
      <c r="C66" s="1300" t="str">
        <f>B18</f>
        <v>II - CÔNG SUẤT CHUYỀN LỰA CHAI - AI số 1</v>
      </c>
      <c r="D66" s="1300"/>
      <c r="E66" s="1309">
        <f t="shared" si="5"/>
        <v>0</v>
      </c>
      <c r="F66" s="1309">
        <f t="shared" si="5"/>
        <v>0</v>
      </c>
      <c r="G66" s="1309">
        <f t="shared" si="5"/>
        <v>0</v>
      </c>
      <c r="H66" s="1309">
        <f t="shared" ref="H66:I66" si="9">G66</f>
        <v>0</v>
      </c>
      <c r="I66" s="1309">
        <f t="shared" si="9"/>
        <v>0</v>
      </c>
      <c r="J66" s="1309"/>
      <c r="K66" s="1300"/>
      <c r="L66" s="1300"/>
      <c r="M66" s="1300"/>
      <c r="N66" s="1300"/>
      <c r="O66" s="1300"/>
      <c r="P66" s="1300"/>
      <c r="Q66" s="1300"/>
      <c r="R66" s="1300"/>
    </row>
    <row r="67" spans="2:18" ht="16.75" customHeight="1">
      <c r="B67" s="960" t="s">
        <v>73</v>
      </c>
      <c r="C67" s="963" t="s">
        <v>307</v>
      </c>
      <c r="D67" s="963" t="s">
        <v>11</v>
      </c>
      <c r="E67" s="966">
        <f>E26</f>
        <v>10</v>
      </c>
      <c r="F67" s="1281">
        <f t="shared" si="5"/>
        <v>10</v>
      </c>
      <c r="G67" s="1281">
        <f t="shared" si="5"/>
        <v>10</v>
      </c>
      <c r="H67" s="1281">
        <f t="shared" ref="H67:I67" si="10">G67</f>
        <v>10</v>
      </c>
      <c r="I67" s="1281">
        <f t="shared" si="10"/>
        <v>10</v>
      </c>
      <c r="J67" s="1281">
        <f>E67</f>
        <v>10</v>
      </c>
      <c r="K67" s="1281">
        <f t="shared" ref="K67:Q67" si="11">J67</f>
        <v>10</v>
      </c>
      <c r="L67" s="1281">
        <f t="shared" si="11"/>
        <v>10</v>
      </c>
      <c r="M67" s="1281">
        <f t="shared" si="11"/>
        <v>10</v>
      </c>
      <c r="N67" s="1281">
        <f t="shared" si="11"/>
        <v>10</v>
      </c>
      <c r="O67" s="1281">
        <f t="shared" si="11"/>
        <v>10</v>
      </c>
      <c r="P67" s="1281">
        <f t="shared" si="11"/>
        <v>10</v>
      </c>
      <c r="Q67" s="1281">
        <f t="shared" si="11"/>
        <v>10</v>
      </c>
      <c r="R67" s="1281"/>
    </row>
    <row r="68" spans="2:18" ht="16.75" customHeight="1">
      <c r="B68" s="960" t="s">
        <v>74</v>
      </c>
      <c r="C68" s="963" t="s">
        <v>309</v>
      </c>
      <c r="D68" s="963" t="s">
        <v>118</v>
      </c>
      <c r="E68" s="966">
        <f>E29</f>
        <v>1602</v>
      </c>
      <c r="F68" s="1281">
        <f t="shared" si="5"/>
        <v>1602</v>
      </c>
      <c r="G68" s="1281">
        <f t="shared" si="5"/>
        <v>1602</v>
      </c>
      <c r="H68" s="1281">
        <f t="shared" ref="H68:I68" si="12">G68</f>
        <v>1602</v>
      </c>
      <c r="I68" s="1281">
        <f t="shared" si="12"/>
        <v>1602</v>
      </c>
      <c r="J68" s="1281">
        <f>E68</f>
        <v>1602</v>
      </c>
      <c r="K68" s="1281">
        <f t="shared" ref="K68:Q68" si="13">J68</f>
        <v>1602</v>
      </c>
      <c r="L68" s="1281">
        <f t="shared" si="13"/>
        <v>1602</v>
      </c>
      <c r="M68" s="1281">
        <f t="shared" si="13"/>
        <v>1602</v>
      </c>
      <c r="N68" s="1281">
        <f t="shared" si="13"/>
        <v>1602</v>
      </c>
      <c r="O68" s="1281">
        <f t="shared" si="13"/>
        <v>1602</v>
      </c>
      <c r="P68" s="1281">
        <f t="shared" si="13"/>
        <v>1602</v>
      </c>
      <c r="Q68" s="1281">
        <f t="shared" si="13"/>
        <v>1602</v>
      </c>
      <c r="R68" s="1281"/>
    </row>
    <row r="69" spans="2:18" ht="16.75" customHeight="1">
      <c r="B69" s="960" t="s">
        <v>103</v>
      </c>
      <c r="C69" s="963" t="s">
        <v>310</v>
      </c>
      <c r="D69" s="963" t="s">
        <v>119</v>
      </c>
      <c r="E69" s="1281">
        <f>E68/E67</f>
        <v>160.19999999999999</v>
      </c>
      <c r="F69" s="1281">
        <f t="shared" si="5"/>
        <v>160.19999999999999</v>
      </c>
      <c r="G69" s="1281">
        <f t="shared" si="5"/>
        <v>160.19999999999999</v>
      </c>
      <c r="H69" s="1281">
        <f t="shared" ref="H69:I72" si="14">G69</f>
        <v>160.19999999999999</v>
      </c>
      <c r="I69" s="1281">
        <f t="shared" si="14"/>
        <v>160.19999999999999</v>
      </c>
      <c r="J69" s="1281">
        <f>J68/J67</f>
        <v>160.19999999999999</v>
      </c>
      <c r="K69" s="1281">
        <f t="shared" ref="K69:Q69" si="15">K68/K67</f>
        <v>160.19999999999999</v>
      </c>
      <c r="L69" s="1281">
        <f t="shared" si="15"/>
        <v>160.19999999999999</v>
      </c>
      <c r="M69" s="1281">
        <f t="shared" si="15"/>
        <v>160.19999999999999</v>
      </c>
      <c r="N69" s="1281">
        <f t="shared" si="15"/>
        <v>160.19999999999999</v>
      </c>
      <c r="O69" s="1281">
        <f t="shared" si="15"/>
        <v>160.19999999999999</v>
      </c>
      <c r="P69" s="1281">
        <f t="shared" si="15"/>
        <v>160.19999999999999</v>
      </c>
      <c r="Q69" s="1281">
        <f t="shared" si="15"/>
        <v>160.19999999999999</v>
      </c>
      <c r="R69" s="1281"/>
    </row>
    <row r="70" spans="2:18" s="1270" customFormat="1" ht="23.4" customHeight="1">
      <c r="B70" s="1308">
        <v>3</v>
      </c>
      <c r="C70" s="1300" t="str">
        <f>B32</f>
        <v>III - CÔNG SUẤT CHUYỀN LỰA CHAI - CHAI ÉP KIỆN - GIALONG</v>
      </c>
      <c r="D70" s="1300"/>
      <c r="E70" s="1309">
        <f t="shared" ref="E70" si="16">D70</f>
        <v>0</v>
      </c>
      <c r="F70" s="1309">
        <f t="shared" ref="F70:F73" si="17">E70</f>
        <v>0</v>
      </c>
      <c r="G70" s="1309">
        <f t="shared" ref="G70:G73" si="18">F70</f>
        <v>0</v>
      </c>
      <c r="H70" s="1309">
        <f t="shared" si="14"/>
        <v>0</v>
      </c>
      <c r="I70" s="1309">
        <f t="shared" si="14"/>
        <v>0</v>
      </c>
      <c r="J70" s="1309"/>
      <c r="K70" s="1300"/>
      <c r="L70" s="1300"/>
      <c r="M70" s="1300"/>
      <c r="N70" s="1300"/>
      <c r="O70" s="1300"/>
      <c r="P70" s="1300"/>
      <c r="Q70" s="1300"/>
      <c r="R70" s="1300"/>
    </row>
    <row r="71" spans="2:18" ht="16.75" customHeight="1">
      <c r="B71" s="960" t="s">
        <v>73</v>
      </c>
      <c r="C71" s="963" t="s">
        <v>307</v>
      </c>
      <c r="D71" s="963" t="s">
        <v>11</v>
      </c>
      <c r="E71" s="966">
        <f>E40</f>
        <v>14</v>
      </c>
      <c r="F71" s="1281">
        <f t="shared" si="17"/>
        <v>14</v>
      </c>
      <c r="G71" s="1281">
        <f t="shared" si="18"/>
        <v>14</v>
      </c>
      <c r="H71" s="1281">
        <f t="shared" si="14"/>
        <v>14</v>
      </c>
      <c r="I71" s="1281">
        <f t="shared" si="14"/>
        <v>14</v>
      </c>
      <c r="J71" s="1281">
        <f>E71</f>
        <v>14</v>
      </c>
      <c r="K71" s="1281">
        <f t="shared" ref="K71:K72" si="19">J71</f>
        <v>14</v>
      </c>
      <c r="L71" s="1281">
        <f t="shared" ref="L71:L72" si="20">K71</f>
        <v>14</v>
      </c>
      <c r="M71" s="1281">
        <f t="shared" ref="M71:M72" si="21">L71</f>
        <v>14</v>
      </c>
      <c r="N71" s="1281">
        <f t="shared" ref="N71:N72" si="22">M71</f>
        <v>14</v>
      </c>
      <c r="O71" s="1281">
        <f t="shared" ref="O71:O72" si="23">N71</f>
        <v>14</v>
      </c>
      <c r="P71" s="1281">
        <f t="shared" ref="P71:P72" si="24">O71</f>
        <v>14</v>
      </c>
      <c r="Q71" s="1281">
        <f t="shared" ref="Q71:Q72" si="25">P71</f>
        <v>14</v>
      </c>
      <c r="R71" s="1281"/>
    </row>
    <row r="72" spans="2:18" ht="16.75" customHeight="1">
      <c r="B72" s="960" t="s">
        <v>74</v>
      </c>
      <c r="C72" s="963" t="s">
        <v>309</v>
      </c>
      <c r="D72" s="963" t="s">
        <v>118</v>
      </c>
      <c r="E72" s="966">
        <f>E43</f>
        <v>968</v>
      </c>
      <c r="F72" s="1281">
        <f t="shared" si="17"/>
        <v>968</v>
      </c>
      <c r="G72" s="1281">
        <f t="shared" si="18"/>
        <v>968</v>
      </c>
      <c r="H72" s="1281">
        <f t="shared" si="14"/>
        <v>968</v>
      </c>
      <c r="I72" s="1281">
        <f t="shared" si="14"/>
        <v>968</v>
      </c>
      <c r="J72" s="1281">
        <f>E72</f>
        <v>968</v>
      </c>
      <c r="K72" s="1281">
        <f t="shared" si="19"/>
        <v>968</v>
      </c>
      <c r="L72" s="1281">
        <f t="shared" si="20"/>
        <v>968</v>
      </c>
      <c r="M72" s="1281">
        <f t="shared" si="21"/>
        <v>968</v>
      </c>
      <c r="N72" s="1281">
        <f t="shared" si="22"/>
        <v>968</v>
      </c>
      <c r="O72" s="1281">
        <f t="shared" si="23"/>
        <v>968</v>
      </c>
      <c r="P72" s="1281">
        <f t="shared" si="24"/>
        <v>968</v>
      </c>
      <c r="Q72" s="1281">
        <f t="shared" si="25"/>
        <v>968</v>
      </c>
      <c r="R72" s="1281"/>
    </row>
    <row r="73" spans="2:18" ht="16.75" customHeight="1">
      <c r="B73" s="960" t="s">
        <v>103</v>
      </c>
      <c r="C73" s="963" t="s">
        <v>310</v>
      </c>
      <c r="D73" s="963" t="s">
        <v>119</v>
      </c>
      <c r="E73" s="1281">
        <f>E72/E71</f>
        <v>69.142857142857139</v>
      </c>
      <c r="F73" s="1281">
        <f t="shared" si="17"/>
        <v>69.142857142857139</v>
      </c>
      <c r="G73" s="1281">
        <f t="shared" si="18"/>
        <v>69.142857142857139</v>
      </c>
      <c r="H73" s="1281">
        <f t="shared" ref="H73" si="26">G73</f>
        <v>69.142857142857139</v>
      </c>
      <c r="I73" s="1281">
        <f t="shared" ref="I73" si="27">H73</f>
        <v>69.142857142857139</v>
      </c>
      <c r="J73" s="1281">
        <f>J72/J71</f>
        <v>69.142857142857139</v>
      </c>
      <c r="K73" s="1281">
        <f t="shared" ref="K73:Q73" si="28">K72/K71</f>
        <v>69.142857142857139</v>
      </c>
      <c r="L73" s="1281">
        <f t="shared" si="28"/>
        <v>69.142857142857139</v>
      </c>
      <c r="M73" s="1281">
        <f t="shared" si="28"/>
        <v>69.142857142857139</v>
      </c>
      <c r="N73" s="1281">
        <f t="shared" si="28"/>
        <v>69.142857142857139</v>
      </c>
      <c r="O73" s="1281">
        <f t="shared" si="28"/>
        <v>69.142857142857139</v>
      </c>
      <c r="P73" s="1281">
        <f t="shared" si="28"/>
        <v>69.142857142857139</v>
      </c>
      <c r="Q73" s="1281">
        <f t="shared" si="28"/>
        <v>69.142857142857139</v>
      </c>
      <c r="R73" s="1281"/>
    </row>
    <row r="74" spans="2:18" s="1270" customFormat="1" ht="23.4" customHeight="1">
      <c r="B74" s="1308">
        <v>4</v>
      </c>
      <c r="C74" s="1300" t="str">
        <f>B46</f>
        <v>IV - CÔNG SUẤT CHUYỀN LỰA CHAI PET ÉP KIỆN - GIA LONG =&gt; Chạy quay đầu chai B6.6; B2.2</v>
      </c>
      <c r="D74" s="1300"/>
      <c r="E74" s="1300"/>
      <c r="F74" s="1309">
        <f t="shared" ref="F74:G77" si="29">E74</f>
        <v>0</v>
      </c>
      <c r="G74" s="1309">
        <f t="shared" si="29"/>
        <v>0</v>
      </c>
      <c r="H74" s="1309">
        <f t="shared" ref="H74:I74" si="30">G74</f>
        <v>0</v>
      </c>
      <c r="I74" s="1309">
        <f t="shared" si="30"/>
        <v>0</v>
      </c>
      <c r="J74" s="1309"/>
      <c r="K74" s="1300"/>
      <c r="L74" s="1300"/>
      <c r="M74" s="1300"/>
      <c r="N74" s="1300"/>
      <c r="O74" s="1300"/>
      <c r="P74" s="1300"/>
      <c r="Q74" s="1300"/>
      <c r="R74" s="1300"/>
    </row>
    <row r="75" spans="2:18" ht="18" customHeight="1">
      <c r="B75" s="960" t="s">
        <v>73</v>
      </c>
      <c r="C75" s="963" t="s">
        <v>307</v>
      </c>
      <c r="D75" s="963" t="s">
        <v>11</v>
      </c>
      <c r="E75" s="966">
        <f>E54</f>
        <v>5</v>
      </c>
      <c r="F75" s="1281">
        <f t="shared" si="29"/>
        <v>5</v>
      </c>
      <c r="G75" s="1281">
        <f t="shared" si="29"/>
        <v>5</v>
      </c>
      <c r="H75" s="1281">
        <f t="shared" ref="H75:I75" si="31">G75</f>
        <v>5</v>
      </c>
      <c r="I75" s="1281">
        <f t="shared" si="31"/>
        <v>5</v>
      </c>
      <c r="J75" s="1281">
        <f>E75</f>
        <v>5</v>
      </c>
      <c r="K75" s="1281">
        <f t="shared" ref="K75:Q75" si="32">J75</f>
        <v>5</v>
      </c>
      <c r="L75" s="1281">
        <f t="shared" si="32"/>
        <v>5</v>
      </c>
      <c r="M75" s="1281">
        <f t="shared" si="32"/>
        <v>5</v>
      </c>
      <c r="N75" s="1281">
        <f t="shared" si="32"/>
        <v>5</v>
      </c>
      <c r="O75" s="1281">
        <f t="shared" si="32"/>
        <v>5</v>
      </c>
      <c r="P75" s="1281">
        <f t="shared" si="32"/>
        <v>5</v>
      </c>
      <c r="Q75" s="1281">
        <f t="shared" si="32"/>
        <v>5</v>
      </c>
      <c r="R75" s="1281"/>
    </row>
    <row r="76" spans="2:18" ht="16.75" customHeight="1">
      <c r="B76" s="960" t="s">
        <v>74</v>
      </c>
      <c r="C76" s="963" t="s">
        <v>309</v>
      </c>
      <c r="D76" s="963" t="s">
        <v>118</v>
      </c>
      <c r="E76" s="966">
        <f>E57</f>
        <v>885</v>
      </c>
      <c r="F76" s="1281">
        <f t="shared" si="29"/>
        <v>885</v>
      </c>
      <c r="G76" s="1281">
        <f t="shared" si="29"/>
        <v>885</v>
      </c>
      <c r="H76" s="1281">
        <f t="shared" ref="H76:I76" si="33">G76</f>
        <v>885</v>
      </c>
      <c r="I76" s="1281">
        <f t="shared" si="33"/>
        <v>885</v>
      </c>
      <c r="J76" s="1281">
        <f>E76</f>
        <v>885</v>
      </c>
      <c r="K76" s="1281">
        <f t="shared" ref="K76:Q76" si="34">J76</f>
        <v>885</v>
      </c>
      <c r="L76" s="1281">
        <f t="shared" si="34"/>
        <v>885</v>
      </c>
      <c r="M76" s="1281">
        <f t="shared" si="34"/>
        <v>885</v>
      </c>
      <c r="N76" s="1281">
        <f t="shared" si="34"/>
        <v>885</v>
      </c>
      <c r="O76" s="1281">
        <f t="shared" si="34"/>
        <v>885</v>
      </c>
      <c r="P76" s="1281">
        <f t="shared" si="34"/>
        <v>885</v>
      </c>
      <c r="Q76" s="1281">
        <f t="shared" si="34"/>
        <v>885</v>
      </c>
      <c r="R76" s="1281"/>
    </row>
    <row r="77" spans="2:18" ht="16.75" customHeight="1">
      <c r="B77" s="960" t="s">
        <v>103</v>
      </c>
      <c r="C77" s="963" t="s">
        <v>310</v>
      </c>
      <c r="D77" s="963" t="s">
        <v>119</v>
      </c>
      <c r="E77" s="1281">
        <f>E76/E75</f>
        <v>177</v>
      </c>
      <c r="F77" s="1281">
        <f t="shared" si="29"/>
        <v>177</v>
      </c>
      <c r="G77" s="1281">
        <f t="shared" si="29"/>
        <v>177</v>
      </c>
      <c r="H77" s="1281">
        <f t="shared" ref="H77:I77" si="35">G77</f>
        <v>177</v>
      </c>
      <c r="I77" s="1281">
        <f t="shared" si="35"/>
        <v>177</v>
      </c>
      <c r="J77" s="1281">
        <f>J76/J75</f>
        <v>177</v>
      </c>
      <c r="K77" s="1281">
        <f t="shared" ref="K77:Q77" si="36">K76/K75</f>
        <v>177</v>
      </c>
      <c r="L77" s="1281">
        <f t="shared" si="36"/>
        <v>177</v>
      </c>
      <c r="M77" s="1281">
        <f t="shared" si="36"/>
        <v>177</v>
      </c>
      <c r="N77" s="1281">
        <f t="shared" si="36"/>
        <v>177</v>
      </c>
      <c r="O77" s="1281">
        <f t="shared" si="36"/>
        <v>177</v>
      </c>
      <c r="P77" s="1281">
        <f t="shared" si="36"/>
        <v>177</v>
      </c>
      <c r="Q77" s="1281">
        <f t="shared" si="36"/>
        <v>177</v>
      </c>
      <c r="R77" s="1281"/>
    </row>
    <row r="78" spans="2:18" ht="12.5">
      <c r="F78" s="1271"/>
      <c r="J78" s="1272"/>
    </row>
    <row r="79" spans="2:18" ht="21" customHeight="1">
      <c r="B79" s="1270" t="s">
        <v>2528</v>
      </c>
      <c r="E79" s="1271">
        <v>30</v>
      </c>
      <c r="F79" s="1271">
        <v>30</v>
      </c>
      <c r="G79" s="1271">
        <v>22</v>
      </c>
      <c r="H79" s="1271">
        <v>31</v>
      </c>
      <c r="I79" s="1271">
        <v>29</v>
      </c>
      <c r="J79" s="1272">
        <v>30</v>
      </c>
      <c r="K79" s="1271">
        <v>30</v>
      </c>
      <c r="L79" s="1271">
        <v>31</v>
      </c>
      <c r="M79" s="1271">
        <v>31</v>
      </c>
      <c r="N79" s="1271">
        <v>28</v>
      </c>
      <c r="O79" s="1271">
        <v>31</v>
      </c>
      <c r="P79" s="1271">
        <v>30</v>
      </c>
      <c r="Q79" s="1271">
        <v>31</v>
      </c>
    </row>
    <row r="80" spans="2:18" s="1270" customFormat="1">
      <c r="B80" s="1308" t="s">
        <v>311</v>
      </c>
      <c r="C80" s="1300" t="s">
        <v>2525</v>
      </c>
      <c r="D80" s="1300" t="s">
        <v>118</v>
      </c>
      <c r="E80" s="1308" t="s">
        <v>108</v>
      </c>
      <c r="F80" s="1274" t="s">
        <v>54</v>
      </c>
      <c r="G80" s="1274" t="s">
        <v>55</v>
      </c>
      <c r="H80" s="1274" t="s">
        <v>56</v>
      </c>
      <c r="I80" s="1274" t="s">
        <v>57</v>
      </c>
      <c r="J80" s="1274" t="s">
        <v>58</v>
      </c>
      <c r="K80" s="1274" t="s">
        <v>59</v>
      </c>
      <c r="L80" s="1274" t="s">
        <v>60</v>
      </c>
      <c r="M80" s="1274" t="s">
        <v>61</v>
      </c>
      <c r="N80" s="1274" t="s">
        <v>62</v>
      </c>
      <c r="O80" s="1274" t="s">
        <v>63</v>
      </c>
      <c r="P80" s="1274" t="s">
        <v>64</v>
      </c>
      <c r="Q80" s="1274" t="s">
        <v>65</v>
      </c>
      <c r="R80" s="1274" t="s">
        <v>2474</v>
      </c>
    </row>
    <row r="81" spans="2:19" ht="24.65" customHeight="1">
      <c r="B81" s="960">
        <v>1</v>
      </c>
      <c r="C81" s="1310" t="s">
        <v>313</v>
      </c>
      <c r="D81" s="963" t="s">
        <v>334</v>
      </c>
      <c r="E81" s="1311">
        <f>$E$27+$E$41</f>
        <v>2900</v>
      </c>
      <c r="F81" s="1311">
        <f>$E$13+$E$41</f>
        <v>2200</v>
      </c>
      <c r="G81" s="1311">
        <f t="shared" ref="G81" si="37">$E$13+$E$41</f>
        <v>2200</v>
      </c>
      <c r="H81" s="1311">
        <f>$E$13+$E$27</f>
        <v>2900</v>
      </c>
      <c r="I81" s="1311">
        <f t="shared" ref="I81:Q81" si="38">$E$13+$E$27</f>
        <v>2900</v>
      </c>
      <c r="J81" s="1311">
        <f t="shared" si="38"/>
        <v>2900</v>
      </c>
      <c r="K81" s="1311">
        <f t="shared" si="38"/>
        <v>2900</v>
      </c>
      <c r="L81" s="1311">
        <f t="shared" si="38"/>
        <v>2900</v>
      </c>
      <c r="M81" s="1311">
        <f t="shared" si="38"/>
        <v>2900</v>
      </c>
      <c r="N81" s="1311">
        <f t="shared" si="38"/>
        <v>2900</v>
      </c>
      <c r="O81" s="1311">
        <f t="shared" si="38"/>
        <v>2900</v>
      </c>
      <c r="P81" s="1311">
        <f t="shared" si="38"/>
        <v>2900</v>
      </c>
      <c r="Q81" s="1311">
        <f t="shared" si="38"/>
        <v>2900</v>
      </c>
      <c r="R81" s="1311">
        <f>Q81</f>
        <v>2900</v>
      </c>
    </row>
    <row r="82" spans="2:19" ht="12.5">
      <c r="B82" s="960">
        <v>2</v>
      </c>
      <c r="C82" s="1310" t="s">
        <v>314</v>
      </c>
      <c r="D82" s="963" t="s">
        <v>334</v>
      </c>
      <c r="E82" s="1311">
        <f>$E$29+$E$43</f>
        <v>2570</v>
      </c>
      <c r="F82" s="1311">
        <f>$E$15+$E$43</f>
        <v>1936</v>
      </c>
      <c r="G82" s="1311">
        <f t="shared" ref="G82" si="39">$E$15+$E$43</f>
        <v>1936</v>
      </c>
      <c r="H82" s="1311">
        <f>$E$15+$E$29</f>
        <v>2570</v>
      </c>
      <c r="I82" s="1311">
        <f t="shared" ref="I82:Q82" si="40">$E$15+$E$29</f>
        <v>2570</v>
      </c>
      <c r="J82" s="1311">
        <f t="shared" si="40"/>
        <v>2570</v>
      </c>
      <c r="K82" s="1311">
        <f t="shared" si="40"/>
        <v>2570</v>
      </c>
      <c r="L82" s="1311">
        <f t="shared" si="40"/>
        <v>2570</v>
      </c>
      <c r="M82" s="1311">
        <f t="shared" si="40"/>
        <v>2570</v>
      </c>
      <c r="N82" s="1311">
        <f t="shared" si="40"/>
        <v>2570</v>
      </c>
      <c r="O82" s="1311">
        <f t="shared" si="40"/>
        <v>2570</v>
      </c>
      <c r="P82" s="1311">
        <f t="shared" si="40"/>
        <v>2570</v>
      </c>
      <c r="Q82" s="1311">
        <f t="shared" si="40"/>
        <v>2570</v>
      </c>
      <c r="R82" s="1311">
        <f>Q82</f>
        <v>2570</v>
      </c>
    </row>
    <row r="83" spans="2:19" s="1270" customFormat="1" ht="30.65" customHeight="1">
      <c r="B83" s="1308" t="s">
        <v>315</v>
      </c>
      <c r="C83" s="1312" t="s">
        <v>2526</v>
      </c>
      <c r="D83" s="1300" t="s">
        <v>316</v>
      </c>
      <c r="E83" s="1308" t="s">
        <v>108</v>
      </c>
      <c r="F83" s="1274" t="s">
        <v>54</v>
      </c>
      <c r="G83" s="1274" t="s">
        <v>55</v>
      </c>
      <c r="H83" s="1274" t="s">
        <v>56</v>
      </c>
      <c r="I83" s="1274" t="s">
        <v>57</v>
      </c>
      <c r="J83" s="1308" t="s">
        <v>58</v>
      </c>
      <c r="K83" s="1308" t="s">
        <v>59</v>
      </c>
      <c r="L83" s="1308" t="s">
        <v>60</v>
      </c>
      <c r="M83" s="1308" t="s">
        <v>61</v>
      </c>
      <c r="N83" s="1308" t="s">
        <v>62</v>
      </c>
      <c r="O83" s="1308" t="s">
        <v>63</v>
      </c>
      <c r="P83" s="1308" t="s">
        <v>64</v>
      </c>
      <c r="Q83" s="1308" t="s">
        <v>65</v>
      </c>
      <c r="R83" s="1274" t="s">
        <v>2474</v>
      </c>
    </row>
    <row r="84" spans="2:19" ht="22.25" customHeight="1">
      <c r="B84" s="960">
        <v>1</v>
      </c>
      <c r="C84" s="1310" t="s">
        <v>313</v>
      </c>
      <c r="D84" s="963" t="s">
        <v>335</v>
      </c>
      <c r="E84" s="1313">
        <f t="shared" ref="E84:E85" si="41">Q84</f>
        <v>2157600</v>
      </c>
      <c r="F84" s="1313">
        <f>F81*8*3*F79</f>
        <v>1584000</v>
      </c>
      <c r="G84" s="1313">
        <f t="shared" ref="G84:Q84" si="42">G81*8*3*G79</f>
        <v>1161600</v>
      </c>
      <c r="H84" s="1313">
        <f t="shared" si="42"/>
        <v>2157600</v>
      </c>
      <c r="I84" s="1313">
        <f t="shared" si="42"/>
        <v>2018400</v>
      </c>
      <c r="J84" s="1313">
        <f t="shared" si="42"/>
        <v>2088000</v>
      </c>
      <c r="K84" s="1313">
        <f t="shared" si="42"/>
        <v>2088000</v>
      </c>
      <c r="L84" s="1313">
        <f t="shared" si="42"/>
        <v>2157600</v>
      </c>
      <c r="M84" s="1313">
        <f t="shared" si="42"/>
        <v>2157600</v>
      </c>
      <c r="N84" s="1313">
        <f t="shared" si="42"/>
        <v>1948800</v>
      </c>
      <c r="O84" s="1313">
        <f t="shared" si="42"/>
        <v>2157600</v>
      </c>
      <c r="P84" s="1313">
        <f t="shared" si="42"/>
        <v>2088000</v>
      </c>
      <c r="Q84" s="1313">
        <f t="shared" si="42"/>
        <v>2157600</v>
      </c>
      <c r="R84" s="1313">
        <f>SUM(F84:Q84)</f>
        <v>23764800</v>
      </c>
    </row>
    <row r="85" spans="2:19" ht="22.25" customHeight="1">
      <c r="B85" s="960">
        <v>2</v>
      </c>
      <c r="C85" s="1310" t="s">
        <v>314</v>
      </c>
      <c r="D85" s="963" t="s">
        <v>335</v>
      </c>
      <c r="E85" s="1313">
        <f t="shared" si="41"/>
        <v>1912080</v>
      </c>
      <c r="F85" s="1313">
        <f>F82*8*3*F79</f>
        <v>1393920</v>
      </c>
      <c r="G85" s="1313">
        <f t="shared" ref="G85:Q85" si="43">G82*8*3*G79</f>
        <v>1022208</v>
      </c>
      <c r="H85" s="1313">
        <f t="shared" si="43"/>
        <v>1912080</v>
      </c>
      <c r="I85" s="1313">
        <f t="shared" si="43"/>
        <v>1788720</v>
      </c>
      <c r="J85" s="1313">
        <f t="shared" si="43"/>
        <v>1850400</v>
      </c>
      <c r="K85" s="1313">
        <f t="shared" si="43"/>
        <v>1850400</v>
      </c>
      <c r="L85" s="1313">
        <f t="shared" si="43"/>
        <v>1912080</v>
      </c>
      <c r="M85" s="1313">
        <f t="shared" si="43"/>
        <v>1912080</v>
      </c>
      <c r="N85" s="1313">
        <f t="shared" si="43"/>
        <v>1727040</v>
      </c>
      <c r="O85" s="1313">
        <f t="shared" si="43"/>
        <v>1912080</v>
      </c>
      <c r="P85" s="1313">
        <f t="shared" si="43"/>
        <v>1850400</v>
      </c>
      <c r="Q85" s="1313">
        <f t="shared" si="43"/>
        <v>1912080</v>
      </c>
      <c r="R85" s="1313">
        <f>SUM(F85:Q85)</f>
        <v>21043488</v>
      </c>
    </row>
    <row r="86" spans="2:19" s="1270" customFormat="1" ht="21" customHeight="1">
      <c r="B86" s="1308" t="s">
        <v>327</v>
      </c>
      <c r="C86" s="1300" t="s">
        <v>328</v>
      </c>
      <c r="D86" s="1300"/>
      <c r="E86" s="1308" t="s">
        <v>108</v>
      </c>
      <c r="F86" s="1274" t="s">
        <v>54</v>
      </c>
      <c r="G86" s="1274" t="s">
        <v>55</v>
      </c>
      <c r="H86" s="1274" t="s">
        <v>56</v>
      </c>
      <c r="I86" s="1274" t="s">
        <v>57</v>
      </c>
      <c r="J86" s="1308" t="s">
        <v>58</v>
      </c>
      <c r="K86" s="1308" t="s">
        <v>59</v>
      </c>
      <c r="L86" s="1308" t="s">
        <v>60</v>
      </c>
      <c r="M86" s="1308" t="s">
        <v>61</v>
      </c>
      <c r="N86" s="1308" t="s">
        <v>62</v>
      </c>
      <c r="O86" s="1308" t="s">
        <v>63</v>
      </c>
      <c r="P86" s="1308" t="s">
        <v>64</v>
      </c>
      <c r="Q86" s="1308" t="s">
        <v>65</v>
      </c>
      <c r="R86" s="1274" t="s">
        <v>2474</v>
      </c>
    </row>
    <row r="87" spans="2:19" ht="29.75" customHeight="1">
      <c r="B87" s="960">
        <v>1</v>
      </c>
      <c r="C87" s="1310" t="s">
        <v>330</v>
      </c>
      <c r="D87" s="1287" t="s">
        <v>331</v>
      </c>
      <c r="E87" s="1314">
        <f>Q87</f>
        <v>1063.4482758620691</v>
      </c>
      <c r="F87" s="1315">
        <f>F88/F$79</f>
        <v>801.10344827586209</v>
      </c>
      <c r="G87" s="1315">
        <f t="shared" ref="G87:Q87" si="44">G88/G$79</f>
        <v>801.10344827586198</v>
      </c>
      <c r="H87" s="1315">
        <f t="shared" si="44"/>
        <v>1063.4482758620691</v>
      </c>
      <c r="I87" s="1315">
        <f t="shared" si="44"/>
        <v>1063.4482758620691</v>
      </c>
      <c r="J87" s="1315">
        <f t="shared" si="44"/>
        <v>1063.4482758620691</v>
      </c>
      <c r="K87" s="1315">
        <f t="shared" si="44"/>
        <v>1063.4482758620691</v>
      </c>
      <c r="L87" s="1315">
        <f t="shared" si="44"/>
        <v>1063.4482758620691</v>
      </c>
      <c r="M87" s="1315">
        <f t="shared" si="44"/>
        <v>1063.4482758620691</v>
      </c>
      <c r="N87" s="1315">
        <f t="shared" si="44"/>
        <v>1063.4482758620691</v>
      </c>
      <c r="O87" s="1315">
        <f t="shared" si="44"/>
        <v>1063.4482758620691</v>
      </c>
      <c r="P87" s="1315">
        <f t="shared" si="44"/>
        <v>1063.4482758620691</v>
      </c>
      <c r="Q87" s="1315">
        <f t="shared" si="44"/>
        <v>1063.4482758620691</v>
      </c>
      <c r="R87" s="1316"/>
    </row>
    <row r="88" spans="2:19" ht="21.65" customHeight="1">
      <c r="B88" s="960">
        <v>2</v>
      </c>
      <c r="C88" s="1310" t="s">
        <v>332</v>
      </c>
      <c r="D88" s="1287" t="s">
        <v>333</v>
      </c>
      <c r="E88" s="1314">
        <f>Q88</f>
        <v>32966.896551724138</v>
      </c>
      <c r="F88" s="1314">
        <f>F85/(F$63+F$67+F$75)/2</f>
        <v>24033.103448275862</v>
      </c>
      <c r="G88" s="1314">
        <f t="shared" ref="G88:Q88" si="45">G85/(G$63+G$67+G$75)/2</f>
        <v>17624.275862068964</v>
      </c>
      <c r="H88" s="1314">
        <f t="shared" si="45"/>
        <v>32966.896551724138</v>
      </c>
      <c r="I88" s="1314">
        <f t="shared" si="45"/>
        <v>30840</v>
      </c>
      <c r="J88" s="1314">
        <f t="shared" si="45"/>
        <v>31903.448275862069</v>
      </c>
      <c r="K88" s="1314">
        <f t="shared" si="45"/>
        <v>31903.448275862069</v>
      </c>
      <c r="L88" s="1314">
        <f t="shared" si="45"/>
        <v>32966.896551724138</v>
      </c>
      <c r="M88" s="1314">
        <f t="shared" si="45"/>
        <v>32966.896551724138</v>
      </c>
      <c r="N88" s="1314">
        <f t="shared" si="45"/>
        <v>29776.551724137931</v>
      </c>
      <c r="O88" s="1314">
        <f t="shared" si="45"/>
        <v>32966.896551724138</v>
      </c>
      <c r="P88" s="1314">
        <f t="shared" si="45"/>
        <v>31903.448275862069</v>
      </c>
      <c r="Q88" s="1314">
        <f t="shared" si="45"/>
        <v>32966.896551724138</v>
      </c>
      <c r="R88" s="1314"/>
    </row>
    <row r="89" spans="2:19" s="1317" customFormat="1" ht="15.5">
      <c r="B89" s="1270"/>
      <c r="E89" s="1318"/>
      <c r="F89" s="1318"/>
      <c r="G89" s="1318"/>
      <c r="H89" s="1318"/>
      <c r="I89" s="1318"/>
      <c r="J89" s="1318"/>
      <c r="K89" s="1318"/>
      <c r="L89" s="1318"/>
      <c r="M89" s="1318"/>
    </row>
    <row r="90" spans="2:19" ht="25.25" customHeight="1">
      <c r="B90" s="1270" t="s">
        <v>2529</v>
      </c>
      <c r="F90" s="1271"/>
      <c r="J90" s="1271"/>
    </row>
    <row r="91" spans="2:19" s="1320" customFormat="1" ht="39.65" customHeight="1">
      <c r="B91" s="1319" t="s">
        <v>0</v>
      </c>
      <c r="C91" s="1319" t="s">
        <v>69</v>
      </c>
      <c r="D91" s="1319" t="s">
        <v>9</v>
      </c>
      <c r="E91" s="1319" t="s">
        <v>322</v>
      </c>
      <c r="F91" s="1274" t="s">
        <v>350</v>
      </c>
      <c r="G91" s="1274" t="s">
        <v>54</v>
      </c>
      <c r="H91" s="1274" t="s">
        <v>55</v>
      </c>
      <c r="I91" s="1274" t="s">
        <v>56</v>
      </c>
      <c r="J91" s="1274" t="s">
        <v>57</v>
      </c>
      <c r="K91" s="1274" t="s">
        <v>58</v>
      </c>
      <c r="L91" s="1274" t="s">
        <v>59</v>
      </c>
      <c r="M91" s="1274" t="s">
        <v>60</v>
      </c>
      <c r="N91" s="1274" t="s">
        <v>61</v>
      </c>
      <c r="O91" s="1274" t="s">
        <v>62</v>
      </c>
      <c r="P91" s="1274" t="s">
        <v>63</v>
      </c>
      <c r="Q91" s="1274" t="s">
        <v>64</v>
      </c>
      <c r="R91" s="1274" t="s">
        <v>65</v>
      </c>
      <c r="S91" s="1274" t="s">
        <v>2474</v>
      </c>
    </row>
    <row r="92" spans="2:19" s="1320" customFormat="1" ht="25.75" customHeight="1">
      <c r="B92" s="1319" t="s">
        <v>311</v>
      </c>
      <c r="C92" s="1321" t="s">
        <v>317</v>
      </c>
      <c r="D92" s="1319" t="s">
        <v>22</v>
      </c>
      <c r="E92" s="1322">
        <f>E93/E94</f>
        <v>0.32253086419753085</v>
      </c>
      <c r="F92" s="1322">
        <f>F93/F94</f>
        <v>0.4629605734767025</v>
      </c>
      <c r="G92" s="1322">
        <f>G93/G94</f>
        <v>0.49242424242424243</v>
      </c>
      <c r="H92" s="1322">
        <f t="shared" ref="H92:R92" si="46">H93/H94</f>
        <v>0.38739669421487605</v>
      </c>
      <c r="I92" s="1322">
        <f t="shared" si="46"/>
        <v>0.48201705598813499</v>
      </c>
      <c r="J92" s="1322">
        <f t="shared" si="46"/>
        <v>0.61930241775663897</v>
      </c>
      <c r="K92" s="1322">
        <f t="shared" si="46"/>
        <v>0.59865900383141768</v>
      </c>
      <c r="L92" s="1322">
        <f>L93/L94</f>
        <v>0.62260536398467436</v>
      </c>
      <c r="M92" s="1322">
        <f>M93/M94</f>
        <v>0.62569521690767516</v>
      </c>
      <c r="N92" s="1322">
        <f t="shared" si="46"/>
        <v>0.60252131998516867</v>
      </c>
      <c r="O92" s="1322">
        <f t="shared" si="46"/>
        <v>0.61576354679802958</v>
      </c>
      <c r="P92" s="1322">
        <f t="shared" si="46"/>
        <v>0.62569521690767516</v>
      </c>
      <c r="Q92" s="1322">
        <f t="shared" si="46"/>
        <v>0.59865900383141768</v>
      </c>
      <c r="R92" s="1322">
        <f t="shared" si="46"/>
        <v>0.62569521690767516</v>
      </c>
      <c r="S92" s="1322">
        <f>S93/S94</f>
        <v>0.58363630243048548</v>
      </c>
    </row>
    <row r="93" spans="2:19" s="1320" customFormat="1" ht="20" customHeight="1">
      <c r="B93" s="1323">
        <v>1</v>
      </c>
      <c r="C93" s="1324" t="s">
        <v>2561</v>
      </c>
      <c r="D93" s="1325" t="s">
        <v>2507</v>
      </c>
      <c r="E93" s="1326">
        <v>4180</v>
      </c>
      <c r="F93" s="1327">
        <f>'1.NVL Chai'!F16</f>
        <v>6199968</v>
      </c>
      <c r="G93" s="1327">
        <f>'1.NVL Chai'!G16</f>
        <v>780000</v>
      </c>
      <c r="H93" s="1327">
        <f>'1.NVL Chai'!H16</f>
        <v>450000</v>
      </c>
      <c r="I93" s="1327">
        <f>'1.NVL Chai'!I16</f>
        <v>1040000</v>
      </c>
      <c r="J93" s="1327">
        <f>'1.NVL Chai'!J16</f>
        <v>1250000</v>
      </c>
      <c r="K93" s="1327">
        <f>'1.NVL Chai'!K16</f>
        <v>1250000</v>
      </c>
      <c r="L93" s="1327">
        <f>'1.NVL Chai'!L16</f>
        <v>1300000</v>
      </c>
      <c r="M93" s="1327">
        <f>'1.NVL Chai'!M16</f>
        <v>1350000</v>
      </c>
      <c r="N93" s="1327">
        <f>'1.NVL Chai'!N16</f>
        <v>1300000</v>
      </c>
      <c r="O93" s="1327">
        <f>'1.NVL Chai'!O16</f>
        <v>1200000</v>
      </c>
      <c r="P93" s="1327">
        <f>'1.NVL Chai'!P16</f>
        <v>1350000</v>
      </c>
      <c r="Q93" s="1327">
        <f>'1.NVL Chai'!Q16</f>
        <v>1250000</v>
      </c>
      <c r="R93" s="1327">
        <f>'1.NVL Chai'!R16</f>
        <v>1350000</v>
      </c>
      <c r="S93" s="1328">
        <f>SUM(G93:R93)</f>
        <v>13870000</v>
      </c>
    </row>
    <row r="94" spans="2:19" s="1320" customFormat="1" ht="20" customHeight="1">
      <c r="B94" s="1323">
        <v>2</v>
      </c>
      <c r="C94" s="1324" t="s">
        <v>2562</v>
      </c>
      <c r="D94" s="1325" t="s">
        <v>2507</v>
      </c>
      <c r="E94" s="1326">
        <v>12960</v>
      </c>
      <c r="F94" s="1327">
        <f>1800*24*310</f>
        <v>13392000</v>
      </c>
      <c r="G94" s="1327">
        <f>'Cong suat'!F$84</f>
        <v>1584000</v>
      </c>
      <c r="H94" s="1327">
        <f>'Cong suat'!G$84</f>
        <v>1161600</v>
      </c>
      <c r="I94" s="1327">
        <f>'Cong suat'!H$84</f>
        <v>2157600</v>
      </c>
      <c r="J94" s="1327">
        <f>'Cong suat'!I$84</f>
        <v>2018400</v>
      </c>
      <c r="K94" s="1327">
        <f>'Cong suat'!J$84</f>
        <v>2088000</v>
      </c>
      <c r="L94" s="1327">
        <f>'Cong suat'!K$84</f>
        <v>2088000</v>
      </c>
      <c r="M94" s="1327">
        <f>'Cong suat'!L$84</f>
        <v>2157600</v>
      </c>
      <c r="N94" s="1327">
        <f>'Cong suat'!M$84</f>
        <v>2157600</v>
      </c>
      <c r="O94" s="1327">
        <f>'Cong suat'!N$84</f>
        <v>1948800</v>
      </c>
      <c r="P94" s="1327">
        <f>'Cong suat'!O$84</f>
        <v>2157600</v>
      </c>
      <c r="Q94" s="1327">
        <f>'Cong suat'!P$84</f>
        <v>2088000</v>
      </c>
      <c r="R94" s="1327">
        <f>'Cong suat'!Q$84</f>
        <v>2157600</v>
      </c>
      <c r="S94" s="1328">
        <f>SUM(G94:R94)</f>
        <v>23764800</v>
      </c>
    </row>
    <row r="95" spans="2:19" s="1320" customFormat="1" ht="25.75" customHeight="1">
      <c r="B95" s="1319" t="s">
        <v>315</v>
      </c>
      <c r="C95" s="1321" t="s">
        <v>319</v>
      </c>
      <c r="D95" s="1319" t="s">
        <v>22</v>
      </c>
      <c r="E95" s="1322">
        <f>E96/E97</f>
        <v>0.32253086419753085</v>
      </c>
      <c r="F95" s="1322">
        <f>F96/F97</f>
        <v>0</v>
      </c>
      <c r="G95" s="1322">
        <f>G96/G97</f>
        <v>0.4946625344352617</v>
      </c>
      <c r="H95" s="1322">
        <f t="shared" ref="H95:S95" si="47">H96/H97</f>
        <v>0.3891575882794891</v>
      </c>
      <c r="I95" s="1322">
        <f t="shared" si="47"/>
        <v>0.48054474708171208</v>
      </c>
      <c r="J95" s="1322">
        <f t="shared" si="47"/>
        <v>0.61741077418489199</v>
      </c>
      <c r="K95" s="1322">
        <f t="shared" si="47"/>
        <v>0.59683041504539558</v>
      </c>
      <c r="L95" s="1322">
        <f>L96/L97</f>
        <v>0.62070363164721143</v>
      </c>
      <c r="M95" s="1322">
        <f t="shared" si="47"/>
        <v>0.62378404669260701</v>
      </c>
      <c r="N95" s="1322">
        <f t="shared" si="47"/>
        <v>0.60068093385214005</v>
      </c>
      <c r="O95" s="1322">
        <f t="shared" si="47"/>
        <v>0.61388271261812122</v>
      </c>
      <c r="P95" s="1322">
        <f t="shared" si="47"/>
        <v>0.62378404669260701</v>
      </c>
      <c r="Q95" s="1322">
        <f t="shared" si="47"/>
        <v>0.59683041504539558</v>
      </c>
      <c r="R95" s="1322">
        <f t="shared" si="47"/>
        <v>0.62378404669260701</v>
      </c>
      <c r="S95" s="1322">
        <f t="shared" si="47"/>
        <v>0.58235402800144154</v>
      </c>
    </row>
    <row r="96" spans="2:19" s="1320" customFormat="1" ht="22.75" customHeight="1">
      <c r="B96" s="1323">
        <v>1</v>
      </c>
      <c r="C96" s="1324" t="s">
        <v>2563</v>
      </c>
      <c r="D96" s="1325" t="s">
        <v>2507</v>
      </c>
      <c r="E96" s="1329">
        <f>E93*90%</f>
        <v>3762</v>
      </c>
      <c r="F96" s="1327">
        <f>CPSX!AK2</f>
        <v>0</v>
      </c>
      <c r="G96" s="1327">
        <f>'3.Thanh pham'!G78</f>
        <v>689520</v>
      </c>
      <c r="H96" s="1327">
        <f>'3.Thanh pham'!H78</f>
        <v>397800</v>
      </c>
      <c r="I96" s="1327">
        <f>'3.Thanh pham'!I78</f>
        <v>918840</v>
      </c>
      <c r="J96" s="1327">
        <f>'3.Thanh pham'!J78</f>
        <v>1104375</v>
      </c>
      <c r="K96" s="1327">
        <f>'3.Thanh pham'!K78</f>
        <v>1104375</v>
      </c>
      <c r="L96" s="1327">
        <f>'3.Thanh pham'!L78</f>
        <v>1148550</v>
      </c>
      <c r="M96" s="1327">
        <f>'3.Thanh pham'!M78</f>
        <v>1192725</v>
      </c>
      <c r="N96" s="1327">
        <f>'3.Thanh pham'!N78</f>
        <v>1148550</v>
      </c>
      <c r="O96" s="1327">
        <f>'3.Thanh pham'!O78</f>
        <v>1060200</v>
      </c>
      <c r="P96" s="1327">
        <f>'3.Thanh pham'!P78</f>
        <v>1192725</v>
      </c>
      <c r="Q96" s="1327">
        <f>'3.Thanh pham'!Q78</f>
        <v>1104375</v>
      </c>
      <c r="R96" s="1327">
        <f>'3.Thanh pham'!R78</f>
        <v>1192725</v>
      </c>
      <c r="S96" s="1328">
        <f>SUM(G96:R96)</f>
        <v>12254760</v>
      </c>
    </row>
    <row r="97" spans="2:19" s="1320" customFormat="1" ht="21" customHeight="1">
      <c r="B97" s="1323">
        <v>2</v>
      </c>
      <c r="C97" s="1324" t="s">
        <v>2564</v>
      </c>
      <c r="D97" s="1325" t="s">
        <v>2507</v>
      </c>
      <c r="E97" s="1329">
        <f>E94*90%</f>
        <v>11664</v>
      </c>
      <c r="F97" s="1327">
        <f>(1800*88%)*24*310</f>
        <v>11784960</v>
      </c>
      <c r="G97" s="1327">
        <f>'Cong suat'!F$85</f>
        <v>1393920</v>
      </c>
      <c r="H97" s="1327">
        <f>'Cong suat'!G$85</f>
        <v>1022208</v>
      </c>
      <c r="I97" s="1327">
        <f>'Cong suat'!H$85</f>
        <v>1912080</v>
      </c>
      <c r="J97" s="1327">
        <f>'Cong suat'!I$85</f>
        <v>1788720</v>
      </c>
      <c r="K97" s="1327">
        <f>'Cong suat'!J$85</f>
        <v>1850400</v>
      </c>
      <c r="L97" s="1327">
        <f>'Cong suat'!K$85</f>
        <v>1850400</v>
      </c>
      <c r="M97" s="1327">
        <f>'Cong suat'!L$85</f>
        <v>1912080</v>
      </c>
      <c r="N97" s="1327">
        <f>'Cong suat'!M$85</f>
        <v>1912080</v>
      </c>
      <c r="O97" s="1327">
        <f>'Cong suat'!N$85</f>
        <v>1727040</v>
      </c>
      <c r="P97" s="1327">
        <f>'Cong suat'!O$85</f>
        <v>1912080</v>
      </c>
      <c r="Q97" s="1327">
        <f>'Cong suat'!P$85</f>
        <v>1850400</v>
      </c>
      <c r="R97" s="1327">
        <f>'Cong suat'!Q$85</f>
        <v>1912080</v>
      </c>
      <c r="S97" s="1328">
        <f>SUM(G97:R97)</f>
        <v>21043488</v>
      </c>
    </row>
    <row r="98" spans="2:19" s="1320" customFormat="1" ht="12.5"/>
    <row r="99" spans="2:19" s="1270" customFormat="1" ht="31.75" customHeight="1">
      <c r="B99" s="1270" t="s">
        <v>2096</v>
      </c>
      <c r="F99" s="1273"/>
      <c r="N99" s="1271"/>
    </row>
    <row r="100" spans="2:19" s="1290" customFormat="1" ht="52" outlineLevel="1">
      <c r="B100" s="1274" t="s">
        <v>0</v>
      </c>
      <c r="C100" s="1275" t="s">
        <v>109</v>
      </c>
      <c r="D100" s="1274" t="s">
        <v>110</v>
      </c>
      <c r="E100" s="1274" t="s">
        <v>567</v>
      </c>
      <c r="F100" s="1276" t="s">
        <v>2482</v>
      </c>
      <c r="G100" s="1274" t="s">
        <v>2398</v>
      </c>
      <c r="H100" s="1274" t="s">
        <v>113</v>
      </c>
      <c r="I100" s="1274" t="s">
        <v>2483</v>
      </c>
      <c r="J100" s="1319" t="s">
        <v>2481</v>
      </c>
      <c r="K100" s="1275" t="s">
        <v>124</v>
      </c>
      <c r="N100" s="1271"/>
    </row>
    <row r="101" spans="2:19" ht="34.25" customHeight="1" outlineLevel="1">
      <c r="B101" s="1278">
        <v>1</v>
      </c>
      <c r="C101" s="1279" t="s">
        <v>120</v>
      </c>
      <c r="D101" s="1281">
        <v>2000</v>
      </c>
      <c r="E101" s="1281"/>
      <c r="F101" s="1281">
        <v>1500</v>
      </c>
      <c r="G101" s="1282" t="s">
        <v>306</v>
      </c>
      <c r="H101" s="1281"/>
      <c r="I101" s="1281"/>
      <c r="J101" s="1281"/>
      <c r="K101" s="1283">
        <f>D101*(100%-$D$109)</f>
        <v>1852.1835720549548</v>
      </c>
    </row>
    <row r="102" spans="2:19" ht="34.25" customHeight="1" outlineLevel="1">
      <c r="B102" s="1278">
        <v>2</v>
      </c>
      <c r="C102" s="1279" t="s">
        <v>121</v>
      </c>
      <c r="D102" s="1281">
        <v>1800</v>
      </c>
      <c r="E102" s="1284">
        <f>D102</f>
        <v>1800</v>
      </c>
      <c r="F102" s="1284">
        <f>E102</f>
        <v>1800</v>
      </c>
      <c r="G102" s="1282">
        <f>F102</f>
        <v>1800</v>
      </c>
      <c r="H102" s="1282">
        <f>G102</f>
        <v>1800</v>
      </c>
      <c r="I102" s="1284">
        <f>D102*93%</f>
        <v>1674</v>
      </c>
      <c r="J102" s="1284"/>
      <c r="K102" s="1283">
        <f>D102*(100%-$D$109)</f>
        <v>1666.9652148494592</v>
      </c>
      <c r="L102" s="1306"/>
    </row>
    <row r="103" spans="2:19" ht="34.25" customHeight="1" outlineLevel="1">
      <c r="B103" s="1365">
        <v>3</v>
      </c>
      <c r="C103" s="1279" t="s">
        <v>115</v>
      </c>
      <c r="D103" s="1280">
        <f>'Dinh bien_HCNS'!$AC$66</f>
        <v>1</v>
      </c>
      <c r="E103" s="1280"/>
      <c r="F103" s="1280">
        <f>'Dinh bien_HCNS'!$AC$67</f>
        <v>1</v>
      </c>
      <c r="G103" s="1280"/>
      <c r="H103" s="1280"/>
      <c r="I103" s="1280">
        <f>'Dinh bien_HCNS'!$AC$68</f>
        <v>1</v>
      </c>
      <c r="J103" s="1280"/>
      <c r="K103" s="1298">
        <f>SUM(D103:J103)</f>
        <v>3</v>
      </c>
      <c r="L103" s="1306"/>
    </row>
    <row r="104" spans="2:19" ht="22.75" customHeight="1" outlineLevel="1">
      <c r="B104" s="1365"/>
      <c r="C104" s="1285" t="s">
        <v>116</v>
      </c>
      <c r="D104" s="1286"/>
      <c r="E104" s="1287"/>
      <c r="F104" s="1299"/>
      <c r="G104" s="1299"/>
      <c r="H104" s="1287"/>
      <c r="I104" s="1287"/>
      <c r="J104" s="1287"/>
      <c r="K104" s="1300"/>
      <c r="L104" s="1307"/>
    </row>
    <row r="105" spans="2:19" outlineLevel="1">
      <c r="E105" s="1290"/>
      <c r="F105" s="1291"/>
      <c r="G105" s="1291"/>
      <c r="H105" s="1290"/>
      <c r="I105" s="1290"/>
    </row>
    <row r="106" spans="2:19" s="1290" customFormat="1" ht="33" customHeight="1" outlineLevel="1">
      <c r="B106" s="1274" t="s">
        <v>0</v>
      </c>
      <c r="C106" s="1274" t="s">
        <v>135</v>
      </c>
      <c r="D106" s="1274" t="s">
        <v>9</v>
      </c>
      <c r="E106" s="1274" t="s">
        <v>130</v>
      </c>
      <c r="F106" s="1274" t="s">
        <v>2539</v>
      </c>
      <c r="G106" s="1274" t="s">
        <v>2540</v>
      </c>
      <c r="H106" s="1274" t="s">
        <v>2541</v>
      </c>
      <c r="I106" s="1274" t="s">
        <v>2542</v>
      </c>
      <c r="J106" s="1277"/>
    </row>
    <row r="107" spans="2:19" ht="20.399999999999999" customHeight="1" outlineLevel="1">
      <c r="B107" s="1293">
        <v>1</v>
      </c>
      <c r="C107" s="1285" t="s">
        <v>125</v>
      </c>
      <c r="D107" s="1303" t="s">
        <v>11</v>
      </c>
      <c r="E107" s="1294">
        <f>K103</f>
        <v>3</v>
      </c>
      <c r="F107" s="1294">
        <f>$E107</f>
        <v>3</v>
      </c>
      <c r="G107" s="1294">
        <f>$F107*1.5</f>
        <v>4.5</v>
      </c>
      <c r="H107" s="1294">
        <f>$F107*2</f>
        <v>6</v>
      </c>
      <c r="I107" s="1294">
        <f>$G107*2</f>
        <v>9</v>
      </c>
    </row>
    <row r="108" spans="2:19" ht="20.399999999999999" customHeight="1" outlineLevel="1">
      <c r="B108" s="1293">
        <v>2</v>
      </c>
      <c r="C108" s="1285" t="s">
        <v>117</v>
      </c>
      <c r="D108" s="1303" t="s">
        <v>10</v>
      </c>
      <c r="E108" s="1281">
        <f>D102</f>
        <v>1800</v>
      </c>
      <c r="F108" s="1281">
        <f>$E108*8</f>
        <v>14400</v>
      </c>
      <c r="G108" s="1281">
        <f>$F108*1.5</f>
        <v>21600</v>
      </c>
      <c r="H108" s="1281">
        <f>$F108*2</f>
        <v>28800</v>
      </c>
      <c r="I108" s="1281">
        <f>$G108*2</f>
        <v>43200</v>
      </c>
    </row>
    <row r="109" spans="2:19" ht="20.399999999999999" customHeight="1" outlineLevel="1">
      <c r="B109" s="1293">
        <v>3</v>
      </c>
      <c r="C109" s="1285" t="s">
        <v>126</v>
      </c>
      <c r="D109" s="1330">
        <f>'2.Hao hut &amp; % chai '!$S$145</f>
        <v>7.3908213972522674E-2</v>
      </c>
      <c r="E109" s="1294">
        <f>E108*$D$109</f>
        <v>133.03478515054081</v>
      </c>
      <c r="F109" s="1294">
        <f>$E109*8</f>
        <v>1064.2782812043265</v>
      </c>
      <c r="G109" s="1294">
        <f>$F109*1.5</f>
        <v>1596.4174218064898</v>
      </c>
      <c r="H109" s="1294">
        <f>$F109*2</f>
        <v>2128.556562408653</v>
      </c>
      <c r="I109" s="1294">
        <f>$G109*2</f>
        <v>3192.8348436129795</v>
      </c>
    </row>
    <row r="110" spans="2:19" ht="20.399999999999999" customHeight="1" outlineLevel="1">
      <c r="B110" s="1293">
        <v>4</v>
      </c>
      <c r="C110" s="1285" t="s">
        <v>123</v>
      </c>
      <c r="D110" s="1303" t="s">
        <v>10</v>
      </c>
      <c r="E110" s="1294">
        <f>E108-E109</f>
        <v>1666.9652148494592</v>
      </c>
      <c r="F110" s="1294">
        <f>$E110*8</f>
        <v>13335.721718795674</v>
      </c>
      <c r="G110" s="1294">
        <f>$F110*1.5</f>
        <v>20003.582578193513</v>
      </c>
      <c r="H110" s="1294">
        <f>$F110*2</f>
        <v>26671.443437591348</v>
      </c>
      <c r="I110" s="1294">
        <f>$G110*2</f>
        <v>40007.165156387025</v>
      </c>
    </row>
    <row r="111" spans="2:19" ht="20.399999999999999" customHeight="1" outlineLevel="1">
      <c r="B111" s="1293">
        <v>5</v>
      </c>
      <c r="C111" s="1285" t="s">
        <v>122</v>
      </c>
      <c r="D111" s="1303" t="s">
        <v>2543</v>
      </c>
      <c r="E111" s="1294">
        <f>E110/E107</f>
        <v>555.65507161648645</v>
      </c>
      <c r="F111" s="1294">
        <f>$E111*8</f>
        <v>4445.2405729318916</v>
      </c>
      <c r="G111" s="1294">
        <f>$F111*1.5</f>
        <v>6667.860859397837</v>
      </c>
      <c r="H111" s="1294">
        <f>$F111*2</f>
        <v>8890.4811458637832</v>
      </c>
      <c r="I111" s="1294">
        <f>$G111*2</f>
        <v>13335.721718795674</v>
      </c>
    </row>
    <row r="112" spans="2:19" ht="6.65" customHeight="1" outlineLevel="1">
      <c r="B112" s="1302"/>
    </row>
    <row r="113" spans="2:19" ht="25.25" hidden="1" customHeight="1">
      <c r="B113" s="1270" t="s">
        <v>2527</v>
      </c>
      <c r="F113" s="1271"/>
      <c r="J113" s="1271"/>
    </row>
    <row r="114" spans="2:19" s="1320" customFormat="1" ht="39.65" customHeight="1">
      <c r="B114" s="1319" t="s">
        <v>0</v>
      </c>
      <c r="C114" s="1319" t="s">
        <v>69</v>
      </c>
      <c r="D114" s="1319" t="s">
        <v>9</v>
      </c>
      <c r="E114" s="1274" t="s">
        <v>54</v>
      </c>
      <c r="F114" s="1274" t="s">
        <v>55</v>
      </c>
      <c r="G114" s="1274" t="s">
        <v>56</v>
      </c>
      <c r="H114" s="1274" t="s">
        <v>57</v>
      </c>
      <c r="I114" s="1274" t="s">
        <v>58</v>
      </c>
      <c r="J114" s="1274" t="s">
        <v>59</v>
      </c>
      <c r="K114" s="1274" t="s">
        <v>60</v>
      </c>
      <c r="L114" s="1274" t="s">
        <v>61</v>
      </c>
      <c r="M114" s="1274" t="s">
        <v>62</v>
      </c>
      <c r="N114" s="1274" t="s">
        <v>63</v>
      </c>
      <c r="O114" s="1274" t="s">
        <v>64</v>
      </c>
      <c r="P114" s="1274" t="s">
        <v>65</v>
      </c>
      <c r="Q114" s="1274" t="s">
        <v>2474</v>
      </c>
    </row>
    <row r="115" spans="2:19" s="1320" customFormat="1" ht="25.75" customHeight="1">
      <c r="B115" s="1319" t="s">
        <v>311</v>
      </c>
      <c r="C115" s="1321" t="s">
        <v>317</v>
      </c>
      <c r="D115" s="1319" t="s">
        <v>22</v>
      </c>
      <c r="E115" s="1322">
        <f>E116/E117</f>
        <v>0</v>
      </c>
      <c r="F115" s="1322">
        <f t="shared" ref="F115:I115" si="48">F116/F117</f>
        <v>0</v>
      </c>
      <c r="G115" s="1322">
        <f t="shared" si="48"/>
        <v>0</v>
      </c>
      <c r="H115" s="1322">
        <f t="shared" si="48"/>
        <v>0.97524402481299033</v>
      </c>
      <c r="I115" s="1322">
        <f t="shared" si="48"/>
        <v>0.94273589065255736</v>
      </c>
      <c r="J115" s="1322">
        <f>J116/J117</f>
        <v>0.98044532627865966</v>
      </c>
      <c r="K115" s="1322">
        <f>K116/K117</f>
        <v>0.98531105990783407</v>
      </c>
      <c r="L115" s="1322">
        <f t="shared" ref="L115:P115" si="49">L116/L117</f>
        <v>0.94881805768902538</v>
      </c>
      <c r="M115" s="1322">
        <f t="shared" si="49"/>
        <v>0.96967120181405897</v>
      </c>
      <c r="N115" s="1322">
        <f t="shared" si="49"/>
        <v>0.98531105990783407</v>
      </c>
      <c r="O115" s="1322">
        <f t="shared" si="49"/>
        <v>0.94273589065255736</v>
      </c>
      <c r="P115" s="1322">
        <f t="shared" si="49"/>
        <v>0.98531105990783407</v>
      </c>
      <c r="Q115" s="1331">
        <f>Q116/Q117</f>
        <v>0.96847849430875266</v>
      </c>
    </row>
    <row r="116" spans="2:19" s="1320" customFormat="1" ht="26.4" customHeight="1">
      <c r="B116" s="1323">
        <v>1</v>
      </c>
      <c r="C116" s="1324" t="s">
        <v>2565</v>
      </c>
      <c r="D116" s="1325" t="s">
        <v>2507</v>
      </c>
      <c r="E116" s="1332">
        <f>'3.Thanh pham'!G$117</f>
        <v>0</v>
      </c>
      <c r="F116" s="1327">
        <f>'3.Thanh pham'!H$117</f>
        <v>0</v>
      </c>
      <c r="G116" s="1327">
        <f>'3.Thanh pham'!I$117</f>
        <v>0</v>
      </c>
      <c r="H116" s="1327">
        <f>'3.Thanh pham'!J$117</f>
        <v>1069062.5</v>
      </c>
      <c r="I116" s="1327">
        <f>'3.Thanh pham'!K$117</f>
        <v>1069062.5</v>
      </c>
      <c r="J116" s="1327">
        <f>'3.Thanh pham'!L$117</f>
        <v>1111825</v>
      </c>
      <c r="K116" s="1327">
        <f>'3.Thanh pham'!M$117</f>
        <v>1154587.5</v>
      </c>
      <c r="L116" s="1327">
        <f>'3.Thanh pham'!N$117</f>
        <v>1111825</v>
      </c>
      <c r="M116" s="1327">
        <f>'3.Thanh pham'!O$117</f>
        <v>1026300</v>
      </c>
      <c r="N116" s="1327">
        <f>'3.Thanh pham'!P$117</f>
        <v>1154587.5</v>
      </c>
      <c r="O116" s="1327">
        <f>'3.Thanh pham'!Q$117</f>
        <v>1069062.5</v>
      </c>
      <c r="P116" s="1327">
        <f>'3.Thanh pham'!R$117</f>
        <v>1154587.5</v>
      </c>
      <c r="Q116" s="1328">
        <f>'3.Thanh pham'!S$117</f>
        <v>9920900</v>
      </c>
    </row>
    <row r="117" spans="2:19" s="1320" customFormat="1" ht="20" customHeight="1">
      <c r="B117" s="1323">
        <v>2</v>
      </c>
      <c r="C117" s="1324" t="s">
        <v>2566</v>
      </c>
      <c r="D117" s="1325" t="s">
        <v>2507</v>
      </c>
      <c r="E117" s="1327">
        <f t="shared" ref="E117:P117" si="50">$E$108*(7*3*F$79)</f>
        <v>1134000</v>
      </c>
      <c r="F117" s="1327">
        <f t="shared" si="50"/>
        <v>831600</v>
      </c>
      <c r="G117" s="1327">
        <f t="shared" si="50"/>
        <v>1171800</v>
      </c>
      <c r="H117" s="1327">
        <f t="shared" si="50"/>
        <v>1096200</v>
      </c>
      <c r="I117" s="1327">
        <f t="shared" si="50"/>
        <v>1134000</v>
      </c>
      <c r="J117" s="1327">
        <f t="shared" si="50"/>
        <v>1134000</v>
      </c>
      <c r="K117" s="1327">
        <f t="shared" si="50"/>
        <v>1171800</v>
      </c>
      <c r="L117" s="1327">
        <f t="shared" si="50"/>
        <v>1171800</v>
      </c>
      <c r="M117" s="1327">
        <f t="shared" si="50"/>
        <v>1058400</v>
      </c>
      <c r="N117" s="1327">
        <f t="shared" si="50"/>
        <v>1171800</v>
      </c>
      <c r="O117" s="1327">
        <f t="shared" si="50"/>
        <v>1134000</v>
      </c>
      <c r="P117" s="1327">
        <f t="shared" si="50"/>
        <v>1171800</v>
      </c>
      <c r="Q117" s="1328">
        <f>SUM(H117:P117)</f>
        <v>10243800</v>
      </c>
    </row>
    <row r="118" spans="2:19" s="1320" customFormat="1" ht="25.75" hidden="1" customHeight="1">
      <c r="B118" s="1319" t="s">
        <v>315</v>
      </c>
      <c r="C118" s="1321" t="s">
        <v>319</v>
      </c>
      <c r="D118" s="1319" t="s">
        <v>22</v>
      </c>
      <c r="E118" s="1319"/>
      <c r="F118" s="1319"/>
      <c r="G118" s="1322">
        <f>G119/G120</f>
        <v>0</v>
      </c>
      <c r="H118" s="1322">
        <f t="shared" ref="H118:J118" si="51">H119/H120</f>
        <v>0</v>
      </c>
      <c r="I118" s="1322">
        <f t="shared" si="51"/>
        <v>0</v>
      </c>
      <c r="J118" s="1322">
        <f t="shared" si="51"/>
        <v>0.91232505547021669</v>
      </c>
      <c r="K118" s="1322">
        <f>K119/K120</f>
        <v>0.97524402481299033</v>
      </c>
      <c r="L118" s="1322">
        <f>L119/L120</f>
        <v>0.98044532627865955</v>
      </c>
      <c r="M118" s="1322">
        <f>M119/M120</f>
        <v>1.018154761904762</v>
      </c>
      <c r="N118" s="1322">
        <f t="shared" ref="N118:S118" si="52">N119/N120</f>
        <v>0.94881805768902538</v>
      </c>
      <c r="O118" s="1322">
        <f t="shared" si="52"/>
        <v>0.875832053251408</v>
      </c>
      <c r="P118" s="1322">
        <f t="shared" si="52"/>
        <v>1.0908801020408163</v>
      </c>
      <c r="Q118" s="1322">
        <f t="shared" si="52"/>
        <v>0.91232505547021669</v>
      </c>
      <c r="R118" s="1322">
        <f t="shared" si="52"/>
        <v>1.018154761904762</v>
      </c>
      <c r="S118" s="1322">
        <f t="shared" si="52"/>
        <v>0.81256245188133736</v>
      </c>
    </row>
    <row r="119" spans="2:19" s="1320" customFormat="1" ht="22.75" hidden="1" customHeight="1">
      <c r="B119" s="1323">
        <v>1</v>
      </c>
      <c r="C119" s="1324" t="s">
        <v>2567</v>
      </c>
      <c r="D119" s="1325" t="s">
        <v>2507</v>
      </c>
      <c r="E119" s="1325"/>
      <c r="F119" s="1327"/>
      <c r="G119" s="1327">
        <f>'3.Thanh pham'!G$136</f>
        <v>0</v>
      </c>
      <c r="H119" s="1327">
        <f>'3.Thanh pham'!H$136</f>
        <v>0</v>
      </c>
      <c r="I119" s="1327">
        <f>'3.Thanh pham'!I$136</f>
        <v>0</v>
      </c>
      <c r="J119" s="1327">
        <f>'3.Thanh pham'!J$136</f>
        <v>990050</v>
      </c>
      <c r="K119" s="1333">
        <f>'3.Thanh pham'!K$136</f>
        <v>990050</v>
      </c>
      <c r="L119" s="1327">
        <f>'3.Thanh pham'!L$136</f>
        <v>1029652</v>
      </c>
      <c r="M119" s="1333">
        <f>'3.Thanh pham'!M$136</f>
        <v>1069254</v>
      </c>
      <c r="N119" s="1327">
        <f>'3.Thanh pham'!N$136</f>
        <v>1029652</v>
      </c>
      <c r="O119" s="1327">
        <f>'3.Thanh pham'!O$136</f>
        <v>950448</v>
      </c>
      <c r="P119" s="1327">
        <f>'3.Thanh pham'!P$136</f>
        <v>1069254</v>
      </c>
      <c r="Q119" s="1327">
        <f>'3.Thanh pham'!Q$136</f>
        <v>990050</v>
      </c>
      <c r="R119" s="1327">
        <f>'3.Thanh pham'!R$136</f>
        <v>1069254</v>
      </c>
      <c r="S119" s="1328">
        <f>'3.Thanh pham'!S$136</f>
        <v>9187664</v>
      </c>
    </row>
    <row r="120" spans="2:19" s="1320" customFormat="1" ht="21" hidden="1" customHeight="1">
      <c r="B120" s="1323">
        <v>2</v>
      </c>
      <c r="C120" s="1324" t="s">
        <v>2568</v>
      </c>
      <c r="D120" s="1325" t="s">
        <v>2507</v>
      </c>
      <c r="E120" s="1325"/>
      <c r="F120" s="1327"/>
      <c r="G120" s="1327">
        <f>$E$110*(7*3*26)</f>
        <v>910163.00730780477</v>
      </c>
      <c r="H120" s="1327">
        <f t="shared" ref="H120:R120" si="53">$E$110*(7*3*F$79)</f>
        <v>1050188.0853551594</v>
      </c>
      <c r="I120" s="1327">
        <f t="shared" si="53"/>
        <v>770137.92926045018</v>
      </c>
      <c r="J120" s="1327">
        <f t="shared" si="53"/>
        <v>1085194.354866998</v>
      </c>
      <c r="K120" s="1327">
        <f t="shared" si="53"/>
        <v>1015181.8158433207</v>
      </c>
      <c r="L120" s="1327">
        <f t="shared" si="53"/>
        <v>1050188.0853551594</v>
      </c>
      <c r="M120" s="1327">
        <f t="shared" si="53"/>
        <v>1050188.0853551594</v>
      </c>
      <c r="N120" s="1327">
        <f t="shared" si="53"/>
        <v>1085194.354866998</v>
      </c>
      <c r="O120" s="1327">
        <f t="shared" si="53"/>
        <v>1085194.354866998</v>
      </c>
      <c r="P120" s="1327">
        <f t="shared" si="53"/>
        <v>980175.54633148201</v>
      </c>
      <c r="Q120" s="1327">
        <f t="shared" si="53"/>
        <v>1085194.354866998</v>
      </c>
      <c r="R120" s="1327">
        <f t="shared" si="53"/>
        <v>1050188.0853551594</v>
      </c>
      <c r="S120" s="1328">
        <f>SUM(H120:R120)</f>
        <v>11307025.052323882</v>
      </c>
    </row>
    <row r="121" spans="2:19" s="1320" customFormat="1" ht="12.5"/>
    <row r="122" spans="2:19" ht="25.25" customHeight="1">
      <c r="B122" s="1270" t="s">
        <v>2480</v>
      </c>
      <c r="F122" s="1271"/>
      <c r="J122" s="1271"/>
    </row>
    <row r="123" spans="2:19" s="1320" customFormat="1" ht="39.65" customHeight="1">
      <c r="B123" s="1319" t="s">
        <v>0</v>
      </c>
      <c r="C123" s="1319" t="s">
        <v>69</v>
      </c>
      <c r="D123" s="1319" t="s">
        <v>9</v>
      </c>
      <c r="E123" s="1319" t="s">
        <v>322</v>
      </c>
      <c r="F123" s="1274" t="s">
        <v>350</v>
      </c>
      <c r="G123" s="1274" t="s">
        <v>54</v>
      </c>
      <c r="H123" s="1274" t="s">
        <v>55</v>
      </c>
      <c r="I123" s="1274" t="s">
        <v>56</v>
      </c>
      <c r="J123" s="1274" t="s">
        <v>57</v>
      </c>
      <c r="K123" s="1274" t="s">
        <v>58</v>
      </c>
      <c r="L123" s="1274" t="s">
        <v>59</v>
      </c>
      <c r="M123" s="1274" t="s">
        <v>60</v>
      </c>
      <c r="N123" s="1274" t="s">
        <v>61</v>
      </c>
      <c r="O123" s="1274" t="s">
        <v>62</v>
      </c>
      <c r="P123" s="1274" t="s">
        <v>63</v>
      </c>
      <c r="Q123" s="1274" t="s">
        <v>64</v>
      </c>
      <c r="R123" s="1274" t="s">
        <v>65</v>
      </c>
      <c r="S123" s="1274" t="s">
        <v>2474</v>
      </c>
    </row>
    <row r="124" spans="2:19" s="1320" customFormat="1" ht="21" customHeight="1">
      <c r="B124" s="1319"/>
      <c r="C124" s="1321" t="s">
        <v>329</v>
      </c>
      <c r="D124" s="1319" t="s">
        <v>22</v>
      </c>
      <c r="E124" s="1319"/>
      <c r="F124" s="1319"/>
      <c r="G124" s="1334"/>
      <c r="H124" s="1334">
        <f>H125/H126</f>
        <v>0</v>
      </c>
      <c r="I124" s="1334">
        <f t="shared" ref="I124:J124" si="54">I125/I126</f>
        <v>0</v>
      </c>
      <c r="J124" s="1334">
        <f t="shared" si="54"/>
        <v>0.91232505547021669</v>
      </c>
      <c r="K124" s="1334">
        <f>K125/K126</f>
        <v>0.97524402481299033</v>
      </c>
      <c r="L124" s="1334">
        <f>L125/L126</f>
        <v>0.98044532627865943</v>
      </c>
      <c r="M124" s="1334">
        <f t="shared" ref="M124" si="55">M125/M126</f>
        <v>1.0181547619047617</v>
      </c>
      <c r="N124" s="1334">
        <f>N125/N126</f>
        <v>0.94881805768902538</v>
      </c>
      <c r="O124" s="1334">
        <f>O125/O126</f>
        <v>0.875832053251408</v>
      </c>
      <c r="P124" s="1334">
        <f>P125/P126</f>
        <v>1.0908801020408163</v>
      </c>
      <c r="Q124" s="1334">
        <f>Q125/Q126</f>
        <v>0.91232505547021669</v>
      </c>
      <c r="R124" s="1334">
        <f>R125/R126</f>
        <v>1.0181547619047617</v>
      </c>
      <c r="S124" s="1334">
        <f t="shared" ref="S124" si="56">S125/S126</f>
        <v>0.59996558427564251</v>
      </c>
    </row>
    <row r="125" spans="2:19" s="1320" customFormat="1" ht="28.75" customHeight="1">
      <c r="B125" s="1323">
        <v>1</v>
      </c>
      <c r="C125" s="1324" t="s">
        <v>337</v>
      </c>
      <c r="D125" s="1325" t="s">
        <v>2507</v>
      </c>
      <c r="E125" s="1325"/>
      <c r="F125" s="1327"/>
      <c r="G125" s="1327">
        <f>IFERROR(G119/'Dinh bien_HCNS'!F$79,)</f>
        <v>0</v>
      </c>
      <c r="H125" s="1327">
        <f>IFERROR(H119/'Dinh bien_HCNS'!G$79,)</f>
        <v>0</v>
      </c>
      <c r="I125" s="1327">
        <f>IFERROR(I119/'Dinh bien_HCNS'!H$79,)</f>
        <v>0</v>
      </c>
      <c r="J125" s="1327">
        <f>IFERROR(J119/'Dinh bien_HCNS'!I$79,)</f>
        <v>99005</v>
      </c>
      <c r="K125" s="1327">
        <f>IFERROR(K119/'Dinh bien_HCNS'!J$79,)</f>
        <v>99005</v>
      </c>
      <c r="L125" s="1327">
        <f>IFERROR(L119/'Dinh bien_HCNS'!K$79,)</f>
        <v>102965.2</v>
      </c>
      <c r="M125" s="1327">
        <f>IFERROR(M119/'Dinh bien_HCNS'!L$79,)</f>
        <v>106925.4</v>
      </c>
      <c r="N125" s="1327">
        <f>IFERROR(N119/'Dinh bien_HCNS'!M$79,)</f>
        <v>102965.2</v>
      </c>
      <c r="O125" s="1327">
        <f>IFERROR(O119/'Dinh bien_HCNS'!N$79,)</f>
        <v>95044.800000000003</v>
      </c>
      <c r="P125" s="1327">
        <f>IFERROR(P119/'Dinh bien_HCNS'!O$79,)</f>
        <v>106925.4</v>
      </c>
      <c r="Q125" s="1327">
        <f>IFERROR(Q119/'Dinh bien_HCNS'!P$79,)</f>
        <v>99005</v>
      </c>
      <c r="R125" s="1327">
        <f>IFERROR(R119/'Dinh bien_HCNS'!Q$79,)</f>
        <v>106925.4</v>
      </c>
      <c r="S125" s="1335">
        <f>AVERAGE(G125:R125)</f>
        <v>76563.866666666669</v>
      </c>
    </row>
    <row r="126" spans="2:19" s="1320" customFormat="1" ht="26.4" customHeight="1">
      <c r="B126" s="1323">
        <v>2</v>
      </c>
      <c r="C126" s="1324" t="s">
        <v>338</v>
      </c>
      <c r="D126" s="1325" t="s">
        <v>2507</v>
      </c>
      <c r="E126" s="1325"/>
      <c r="F126" s="1327"/>
      <c r="G126" s="1327"/>
      <c r="H126" s="1327">
        <f>IFERROR(H120/'Dinh bien_HCNS'!G$79,)</f>
        <v>262547.02133878984</v>
      </c>
      <c r="I126" s="1327">
        <f>IFERROR(I120/'Dinh bien_HCNS'!H$79,)</f>
        <v>192534.48231511255</v>
      </c>
      <c r="J126" s="1327">
        <f>IFERROR(J120/'Dinh bien_HCNS'!I$79,)</f>
        <v>108519.4354866998</v>
      </c>
      <c r="K126" s="1327">
        <f>IFERROR(K120/'Dinh bien_HCNS'!J$79,)</f>
        <v>101518.18158433207</v>
      </c>
      <c r="L126" s="1327">
        <f>IFERROR(L120/'Dinh bien_HCNS'!K$79,)</f>
        <v>105018.80853551594</v>
      </c>
      <c r="M126" s="1327">
        <f>IFERROR(M120/'Dinh bien_HCNS'!L$79,)</f>
        <v>105018.80853551594</v>
      </c>
      <c r="N126" s="1327">
        <f>IFERROR(N120/'Dinh bien_HCNS'!M$79,)</f>
        <v>108519.4354866998</v>
      </c>
      <c r="O126" s="1327">
        <f>IFERROR(O120/'Dinh bien_HCNS'!N$79,)</f>
        <v>108519.4354866998</v>
      </c>
      <c r="P126" s="1327">
        <f>IFERROR(P120/'Dinh bien_HCNS'!O$79,)</f>
        <v>98017.554633148204</v>
      </c>
      <c r="Q126" s="1327">
        <f>IFERROR(Q120/'Dinh bien_HCNS'!P$79,)</f>
        <v>108519.4354866998</v>
      </c>
      <c r="R126" s="1327">
        <f>IFERROR(R120/'Dinh bien_HCNS'!Q$79,)</f>
        <v>105018.80853551594</v>
      </c>
      <c r="S126" s="1335">
        <f>AVERAGE(G126:R126)</f>
        <v>127613.76431133905</v>
      </c>
    </row>
    <row r="129" spans="2:18" ht="21" customHeight="1">
      <c r="B129" s="1270" t="s">
        <v>2508</v>
      </c>
      <c r="F129" s="1271">
        <v>30</v>
      </c>
      <c r="G129" s="1271">
        <v>22</v>
      </c>
      <c r="H129" s="1271">
        <v>31</v>
      </c>
      <c r="I129" s="1271">
        <v>29</v>
      </c>
      <c r="J129" s="1272">
        <v>30</v>
      </c>
      <c r="K129" s="1271">
        <v>30</v>
      </c>
      <c r="L129" s="1271">
        <v>31</v>
      </c>
      <c r="M129" s="1271">
        <v>31</v>
      </c>
      <c r="N129" s="1271">
        <v>28</v>
      </c>
      <c r="O129" s="1271">
        <v>31</v>
      </c>
      <c r="P129" s="1271">
        <v>30</v>
      </c>
      <c r="Q129" s="1271">
        <v>31</v>
      </c>
    </row>
    <row r="130" spans="2:18" s="1270" customFormat="1">
      <c r="B130" s="1308" t="s">
        <v>311</v>
      </c>
      <c r="C130" s="1300" t="s">
        <v>312</v>
      </c>
      <c r="D130" s="1300" t="s">
        <v>118</v>
      </c>
      <c r="E130" s="1308" t="s">
        <v>108</v>
      </c>
      <c r="F130" s="1274" t="s">
        <v>54</v>
      </c>
      <c r="G130" s="1274" t="s">
        <v>55</v>
      </c>
      <c r="H130" s="1274" t="s">
        <v>56</v>
      </c>
      <c r="I130" s="1274" t="s">
        <v>57</v>
      </c>
      <c r="J130" s="1274" t="s">
        <v>58</v>
      </c>
      <c r="K130" s="1274" t="s">
        <v>59</v>
      </c>
      <c r="L130" s="1274" t="s">
        <v>60</v>
      </c>
      <c r="M130" s="1274" t="s">
        <v>61</v>
      </c>
      <c r="N130" s="1274" t="s">
        <v>62</v>
      </c>
      <c r="O130" s="1274" t="s">
        <v>63</v>
      </c>
      <c r="P130" s="1274" t="s">
        <v>64</v>
      </c>
      <c r="Q130" s="1274" t="s">
        <v>65</v>
      </c>
      <c r="R130" s="1274" t="s">
        <v>2474</v>
      </c>
    </row>
    <row r="131" spans="2:18" ht="24.65" customHeight="1">
      <c r="B131" s="960">
        <v>1</v>
      </c>
      <c r="C131" s="1310" t="s">
        <v>313</v>
      </c>
      <c r="D131" s="963" t="s">
        <v>334</v>
      </c>
      <c r="E131" s="1311">
        <f>1100+1000</f>
        <v>2100</v>
      </c>
      <c r="F131" s="1311">
        <f t="shared" ref="F131:Q131" si="57">1100+1000</f>
        <v>2100</v>
      </c>
      <c r="G131" s="1311">
        <f t="shared" si="57"/>
        <v>2100</v>
      </c>
      <c r="H131" s="1311">
        <f t="shared" si="57"/>
        <v>2100</v>
      </c>
      <c r="I131" s="1311">
        <f t="shared" si="57"/>
        <v>2100</v>
      </c>
      <c r="J131" s="1311">
        <f t="shared" si="57"/>
        <v>2100</v>
      </c>
      <c r="K131" s="1311">
        <f t="shared" si="57"/>
        <v>2100</v>
      </c>
      <c r="L131" s="1311">
        <f t="shared" si="57"/>
        <v>2100</v>
      </c>
      <c r="M131" s="1311">
        <f t="shared" si="57"/>
        <v>2100</v>
      </c>
      <c r="N131" s="1311">
        <f t="shared" si="57"/>
        <v>2100</v>
      </c>
      <c r="O131" s="1311">
        <f t="shared" si="57"/>
        <v>2100</v>
      </c>
      <c r="P131" s="1311">
        <f t="shared" si="57"/>
        <v>2100</v>
      </c>
      <c r="Q131" s="1311">
        <f t="shared" si="57"/>
        <v>2100</v>
      </c>
      <c r="R131" s="1311"/>
    </row>
    <row r="132" spans="2:18" ht="29.4" customHeight="1">
      <c r="B132" s="960">
        <v>2</v>
      </c>
      <c r="C132" s="1310" t="s">
        <v>314</v>
      </c>
      <c r="D132" s="963" t="s">
        <v>334</v>
      </c>
      <c r="E132" s="1311">
        <f>E131*88%</f>
        <v>1848</v>
      </c>
      <c r="F132" s="1311">
        <f t="shared" ref="F132:Q132" si="58">F131*88%</f>
        <v>1848</v>
      </c>
      <c r="G132" s="1311">
        <f t="shared" si="58"/>
        <v>1848</v>
      </c>
      <c r="H132" s="1311">
        <f t="shared" si="58"/>
        <v>1848</v>
      </c>
      <c r="I132" s="1311">
        <f t="shared" si="58"/>
        <v>1848</v>
      </c>
      <c r="J132" s="1311">
        <f t="shared" si="58"/>
        <v>1848</v>
      </c>
      <c r="K132" s="1311">
        <f t="shared" si="58"/>
        <v>1848</v>
      </c>
      <c r="L132" s="1311">
        <f t="shared" si="58"/>
        <v>1848</v>
      </c>
      <c r="M132" s="1311">
        <f t="shared" si="58"/>
        <v>1848</v>
      </c>
      <c r="N132" s="1311">
        <f t="shared" si="58"/>
        <v>1848</v>
      </c>
      <c r="O132" s="1311">
        <f t="shared" si="58"/>
        <v>1848</v>
      </c>
      <c r="P132" s="1311">
        <f t="shared" si="58"/>
        <v>1848</v>
      </c>
      <c r="Q132" s="1311">
        <f t="shared" si="58"/>
        <v>1848</v>
      </c>
      <c r="R132" s="1311"/>
    </row>
    <row r="133" spans="2:18" s="1270" customFormat="1" ht="19.75" customHeight="1">
      <c r="B133" s="1308" t="s">
        <v>315</v>
      </c>
      <c r="C133" s="1300" t="s">
        <v>2486</v>
      </c>
      <c r="D133" s="1300" t="s">
        <v>316</v>
      </c>
      <c r="E133" s="1308" t="s">
        <v>108</v>
      </c>
      <c r="F133" s="1274" t="s">
        <v>54</v>
      </c>
      <c r="G133" s="1274" t="s">
        <v>55</v>
      </c>
      <c r="H133" s="1274" t="s">
        <v>56</v>
      </c>
      <c r="I133" s="1274" t="s">
        <v>57</v>
      </c>
      <c r="J133" s="1308" t="s">
        <v>58</v>
      </c>
      <c r="K133" s="1308" t="s">
        <v>59</v>
      </c>
      <c r="L133" s="1308" t="s">
        <v>60</v>
      </c>
      <c r="M133" s="1308" t="s">
        <v>61</v>
      </c>
      <c r="N133" s="1308" t="s">
        <v>62</v>
      </c>
      <c r="O133" s="1308" t="s">
        <v>63</v>
      </c>
      <c r="P133" s="1308" t="s">
        <v>64</v>
      </c>
      <c r="Q133" s="1308" t="s">
        <v>65</v>
      </c>
      <c r="R133" s="1274" t="s">
        <v>2474</v>
      </c>
    </row>
    <row r="134" spans="2:18" ht="22.25" customHeight="1">
      <c r="B134" s="960">
        <v>1</v>
      </c>
      <c r="C134" s="1310" t="s">
        <v>313</v>
      </c>
      <c r="D134" s="963" t="s">
        <v>335</v>
      </c>
      <c r="E134" s="1313">
        <f>E131*7*2*26</f>
        <v>764400</v>
      </c>
      <c r="F134" s="1313">
        <f t="shared" ref="F134:Q134" si="59">F131*7*2*26</f>
        <v>764400</v>
      </c>
      <c r="G134" s="1313">
        <f t="shared" si="59"/>
        <v>764400</v>
      </c>
      <c r="H134" s="1313">
        <f t="shared" si="59"/>
        <v>764400</v>
      </c>
      <c r="I134" s="1313">
        <f t="shared" si="59"/>
        <v>764400</v>
      </c>
      <c r="J134" s="1313">
        <f t="shared" si="59"/>
        <v>764400</v>
      </c>
      <c r="K134" s="1313">
        <f t="shared" si="59"/>
        <v>764400</v>
      </c>
      <c r="L134" s="1313">
        <f t="shared" si="59"/>
        <v>764400</v>
      </c>
      <c r="M134" s="1313">
        <f t="shared" si="59"/>
        <v>764400</v>
      </c>
      <c r="N134" s="1313">
        <f t="shared" si="59"/>
        <v>764400</v>
      </c>
      <c r="O134" s="1313">
        <f t="shared" si="59"/>
        <v>764400</v>
      </c>
      <c r="P134" s="1313">
        <f t="shared" si="59"/>
        <v>764400</v>
      </c>
      <c r="Q134" s="1313">
        <f t="shared" si="59"/>
        <v>764400</v>
      </c>
      <c r="R134" s="1313"/>
    </row>
    <row r="135" spans="2:18" ht="30.65" customHeight="1">
      <c r="B135" s="960">
        <v>2</v>
      </c>
      <c r="C135" s="1310" t="s">
        <v>314</v>
      </c>
      <c r="D135" s="963" t="s">
        <v>335</v>
      </c>
      <c r="E135" s="1313">
        <f>E132*7*2*26</f>
        <v>672672</v>
      </c>
      <c r="F135" s="1313">
        <f t="shared" ref="F135:Q135" si="60">F132*7*2*26</f>
        <v>672672</v>
      </c>
      <c r="G135" s="1313">
        <f t="shared" si="60"/>
        <v>672672</v>
      </c>
      <c r="H135" s="1313">
        <f t="shared" si="60"/>
        <v>672672</v>
      </c>
      <c r="I135" s="1313">
        <f t="shared" si="60"/>
        <v>672672</v>
      </c>
      <c r="J135" s="1313">
        <f t="shared" si="60"/>
        <v>672672</v>
      </c>
      <c r="K135" s="1313">
        <f t="shared" si="60"/>
        <v>672672</v>
      </c>
      <c r="L135" s="1313">
        <f t="shared" si="60"/>
        <v>672672</v>
      </c>
      <c r="M135" s="1313">
        <f t="shared" si="60"/>
        <v>672672</v>
      </c>
      <c r="N135" s="1313">
        <f t="shared" si="60"/>
        <v>672672</v>
      </c>
      <c r="O135" s="1313">
        <f t="shared" si="60"/>
        <v>672672</v>
      </c>
      <c r="P135" s="1313">
        <f t="shared" si="60"/>
        <v>672672</v>
      </c>
      <c r="Q135" s="1313">
        <f t="shared" si="60"/>
        <v>672672</v>
      </c>
      <c r="R135" s="1313"/>
    </row>
    <row r="136" spans="2:18" s="1270" customFormat="1" ht="21" customHeight="1">
      <c r="B136" s="1308" t="s">
        <v>327</v>
      </c>
      <c r="C136" s="1300" t="s">
        <v>328</v>
      </c>
      <c r="D136" s="1300"/>
      <c r="E136" s="1308" t="s">
        <v>108</v>
      </c>
      <c r="F136" s="1274" t="s">
        <v>54</v>
      </c>
      <c r="G136" s="1274" t="s">
        <v>55</v>
      </c>
      <c r="H136" s="1274" t="s">
        <v>56</v>
      </c>
      <c r="I136" s="1274" t="s">
        <v>57</v>
      </c>
      <c r="J136" s="1308" t="s">
        <v>58</v>
      </c>
      <c r="K136" s="1308" t="s">
        <v>59</v>
      </c>
      <c r="L136" s="1308" t="s">
        <v>60</v>
      </c>
      <c r="M136" s="1308" t="s">
        <v>61</v>
      </c>
      <c r="N136" s="1308" t="s">
        <v>62</v>
      </c>
      <c r="O136" s="1308" t="s">
        <v>63</v>
      </c>
      <c r="P136" s="1308" t="s">
        <v>64</v>
      </c>
      <c r="Q136" s="1308" t="s">
        <v>65</v>
      </c>
      <c r="R136" s="1274" t="s">
        <v>2474</v>
      </c>
    </row>
    <row r="137" spans="2:18" ht="29.75" customHeight="1">
      <c r="B137" s="960">
        <v>1</v>
      </c>
      <c r="C137" s="1310" t="s">
        <v>330</v>
      </c>
      <c r="D137" s="1287" t="s">
        <v>331</v>
      </c>
      <c r="E137" s="1316">
        <f>E138/30</f>
        <v>467.13333333333333</v>
      </c>
      <c r="F137" s="1316">
        <f>F138/F$79</f>
        <v>386.59310344827583</v>
      </c>
      <c r="G137" s="1316">
        <f t="shared" ref="G137:Q137" si="61">G138/G$79</f>
        <v>527.17241379310337</v>
      </c>
      <c r="H137" s="1316">
        <f t="shared" si="61"/>
        <v>374.12235817575083</v>
      </c>
      <c r="I137" s="1316">
        <f t="shared" si="61"/>
        <v>399.92390011890603</v>
      </c>
      <c r="J137" s="1316">
        <f t="shared" si="61"/>
        <v>386.59310344827583</v>
      </c>
      <c r="K137" s="1316">
        <f t="shared" si="61"/>
        <v>386.59310344827583</v>
      </c>
      <c r="L137" s="1316">
        <f t="shared" si="61"/>
        <v>374.12235817575083</v>
      </c>
      <c r="M137" s="1316">
        <f t="shared" si="61"/>
        <v>374.12235817575083</v>
      </c>
      <c r="N137" s="1316">
        <f t="shared" si="61"/>
        <v>414.20689655172413</v>
      </c>
      <c r="O137" s="1316">
        <f t="shared" si="61"/>
        <v>374.12235817575083</v>
      </c>
      <c r="P137" s="1316">
        <f t="shared" si="61"/>
        <v>386.59310344827583</v>
      </c>
      <c r="Q137" s="1316">
        <f t="shared" si="61"/>
        <v>374.12235817575083</v>
      </c>
      <c r="R137" s="1316"/>
    </row>
    <row r="138" spans="2:18" ht="21.65" customHeight="1">
      <c r="B138" s="960">
        <v>2</v>
      </c>
      <c r="C138" s="1310" t="s">
        <v>332</v>
      </c>
      <c r="D138" s="1287" t="s">
        <v>333</v>
      </c>
      <c r="E138" s="1314">
        <f>E135/24/2</f>
        <v>14014</v>
      </c>
      <c r="F138" s="1314">
        <f>F135/($E$12+$E$26+$E$54)/2</f>
        <v>11597.793103448275</v>
      </c>
      <c r="G138" s="1314">
        <f t="shared" ref="G138:H138" si="62">G135/($E$12+$E$26+$E$54)/2</f>
        <v>11597.793103448275</v>
      </c>
      <c r="H138" s="1314">
        <f t="shared" si="62"/>
        <v>11597.793103448275</v>
      </c>
      <c r="I138" s="1314">
        <f>I135/($E$26+$E$40+$E$54)/2</f>
        <v>11597.793103448275</v>
      </c>
      <c r="J138" s="1314">
        <f>J135/($E$26+$E$40+$E$54)/2</f>
        <v>11597.793103448275</v>
      </c>
      <c r="K138" s="1314">
        <f t="shared" ref="K138" si="63">K135/($E$26+$E$40+$E$54)/2</f>
        <v>11597.793103448275</v>
      </c>
      <c r="L138" s="1314">
        <f>L135/($E$26+$E$40+$E$54)/2</f>
        <v>11597.793103448275</v>
      </c>
      <c r="M138" s="1314">
        <f t="shared" ref="M138:Q138" si="64">M135/($E$26+$E$40+$E$54)/2</f>
        <v>11597.793103448275</v>
      </c>
      <c r="N138" s="1314">
        <f t="shared" si="64"/>
        <v>11597.793103448275</v>
      </c>
      <c r="O138" s="1314">
        <f t="shared" si="64"/>
        <v>11597.793103448275</v>
      </c>
      <c r="P138" s="1314">
        <f t="shared" si="64"/>
        <v>11597.793103448275</v>
      </c>
      <c r="Q138" s="1314">
        <f t="shared" si="64"/>
        <v>11597.793103448275</v>
      </c>
      <c r="R138" s="1314"/>
    </row>
    <row r="142" spans="2:18">
      <c r="C142" s="1270" t="s">
        <v>2509</v>
      </c>
    </row>
    <row r="143" spans="2:18">
      <c r="C143" s="1270" t="s">
        <v>2510</v>
      </c>
    </row>
  </sheetData>
  <mergeCells count="5">
    <mergeCell ref="B50:B51"/>
    <mergeCell ref="B8:B9"/>
    <mergeCell ref="B36:B37"/>
    <mergeCell ref="B103:B104"/>
    <mergeCell ref="B22:B23"/>
  </mergeCells>
  <pageMargins left="0.2" right="0.2" top="0.5" bottom="0.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E1618-D4CA-40A3-811D-2E170A2DCEC0}">
  <sheetPr>
    <tabColor theme="4"/>
  </sheetPr>
  <dimension ref="B3:AD61"/>
  <sheetViews>
    <sheetView topLeftCell="A2" workbookViewId="0">
      <selection activeCell="J22" sqref="J22"/>
    </sheetView>
  </sheetViews>
  <sheetFormatPr defaultColWidth="8.6328125" defaultRowHeight="12.5"/>
  <cols>
    <col min="1" max="1" width="1.90625" style="34" customWidth="1"/>
    <col min="2" max="2" width="6.54296875" style="34" customWidth="1"/>
    <col min="3" max="3" width="31.54296875" style="34" customWidth="1"/>
    <col min="4" max="4" width="24.36328125" style="34" bestFit="1" customWidth="1"/>
    <col min="5" max="5" width="13.08984375" style="34" customWidth="1"/>
    <col min="6" max="6" width="13.6328125" style="48" customWidth="1"/>
    <col min="7" max="7" width="12.81640625" style="34" customWidth="1"/>
    <col min="8" max="8" width="50.81640625" style="34" customWidth="1"/>
    <col min="9" max="9" width="7.36328125" style="34" customWidth="1"/>
    <col min="10" max="10" width="30.1796875" style="34" customWidth="1"/>
    <col min="11" max="11" width="14.6328125" style="34" customWidth="1"/>
    <col min="12" max="13" width="17" style="34" customWidth="1"/>
    <col min="14" max="14" width="12.453125" style="34" customWidth="1"/>
    <col min="15" max="15" width="27.6328125" style="34" bestFit="1" customWidth="1"/>
    <col min="16" max="16" width="20.6328125" style="34" customWidth="1"/>
    <col min="17" max="17" width="10.453125" style="34" bestFit="1" customWidth="1"/>
    <col min="18" max="21" width="21" style="34" customWidth="1"/>
    <col min="22" max="22" width="11.453125" style="34" bestFit="1" customWidth="1"/>
    <col min="23" max="23" width="8.6328125" style="34"/>
    <col min="24" max="24" width="32.81640625" style="34" bestFit="1" customWidth="1"/>
    <col min="25" max="25" width="12.6328125" style="38" customWidth="1"/>
    <col min="26" max="26" width="10.08984375" style="34" bestFit="1" customWidth="1"/>
    <col min="27" max="27" width="17.54296875" style="34" customWidth="1"/>
    <col min="28" max="28" width="11.1796875" style="34" customWidth="1"/>
    <col min="29" max="16384" width="8.6328125" style="34"/>
  </cols>
  <sheetData>
    <row r="3" spans="2:15" ht="18">
      <c r="B3" s="206" t="s">
        <v>271</v>
      </c>
    </row>
    <row r="4" spans="2:15" s="35" customFormat="1" ht="13">
      <c r="B4" s="35" t="s">
        <v>626</v>
      </c>
      <c r="F4" s="49"/>
    </row>
    <row r="5" spans="2:15" ht="37.25" customHeight="1">
      <c r="B5" s="93" t="s">
        <v>0</v>
      </c>
      <c r="C5" s="93" t="s">
        <v>97</v>
      </c>
      <c r="D5" s="7" t="s">
        <v>9</v>
      </c>
      <c r="E5" s="7" t="s">
        <v>108</v>
      </c>
      <c r="F5" s="30" t="s">
        <v>1</v>
      </c>
      <c r="G5" s="7" t="s">
        <v>129</v>
      </c>
      <c r="H5" s="93" t="s">
        <v>116</v>
      </c>
      <c r="K5" s="34">
        <f>87*80%</f>
        <v>69.600000000000009</v>
      </c>
    </row>
    <row r="6" spans="2:15" ht="35.4" customHeight="1">
      <c r="B6" s="93"/>
      <c r="C6" s="94" t="s">
        <v>270</v>
      </c>
      <c r="D6" s="7"/>
      <c r="E6" s="30">
        <f>'Cong suat'!$H$82</f>
        <v>2570</v>
      </c>
      <c r="F6" s="30"/>
      <c r="G6" s="93"/>
      <c r="H6" s="93" t="s">
        <v>2097</v>
      </c>
    </row>
    <row r="7" spans="2:15" ht="30" hidden="1" customHeight="1">
      <c r="B7" s="50">
        <v>1</v>
      </c>
      <c r="C7" s="39" t="s">
        <v>305</v>
      </c>
      <c r="D7" s="51"/>
      <c r="E7" s="194"/>
      <c r="F7" s="52"/>
      <c r="G7" s="55"/>
      <c r="H7" s="51"/>
    </row>
    <row r="8" spans="2:15" ht="43.25" hidden="1" customHeight="1">
      <c r="B8" s="56" t="s">
        <v>73</v>
      </c>
      <c r="C8" s="51" t="s">
        <v>179</v>
      </c>
      <c r="D8" s="51" t="s">
        <v>181</v>
      </c>
      <c r="E8" s="194"/>
      <c r="F8" s="198"/>
      <c r="G8" s="52"/>
      <c r="H8" s="39"/>
    </row>
    <row r="9" spans="2:15" ht="35.4" hidden="1" customHeight="1">
      <c r="B9" s="56" t="s">
        <v>74</v>
      </c>
      <c r="C9" s="51" t="s">
        <v>180</v>
      </c>
      <c r="D9" s="51" t="s">
        <v>181</v>
      </c>
      <c r="E9" s="194"/>
      <c r="F9" s="293"/>
      <c r="G9" s="52"/>
      <c r="H9" s="39"/>
      <c r="J9" s="34" t="s">
        <v>2488</v>
      </c>
      <c r="O9" s="48"/>
    </row>
    <row r="10" spans="2:15" ht="29" customHeight="1">
      <c r="B10" s="50">
        <v>1</v>
      </c>
      <c r="C10" s="51" t="s">
        <v>21</v>
      </c>
      <c r="D10" s="39" t="s">
        <v>2089</v>
      </c>
      <c r="E10" s="293">
        <f>K16+K17+K16</f>
        <v>201.9</v>
      </c>
      <c r="F10" s="52">
        <v>2300</v>
      </c>
      <c r="G10" s="935">
        <f>E10*F10/'Cong suat'!F$82</f>
        <v>239.86053719008265</v>
      </c>
      <c r="H10" s="39"/>
      <c r="J10" s="738" t="s">
        <v>2100</v>
      </c>
      <c r="K10" s="287" t="s">
        <v>2093</v>
      </c>
      <c r="M10" s="140"/>
    </row>
    <row r="11" spans="2:15" ht="45.65" customHeight="1">
      <c r="B11" s="50">
        <v>2</v>
      </c>
      <c r="C11" s="51" t="s">
        <v>21</v>
      </c>
      <c r="D11" s="39" t="s">
        <v>2089</v>
      </c>
      <c r="E11" s="293">
        <f>$K$18</f>
        <v>276.25</v>
      </c>
      <c r="F11" s="52">
        <v>2300</v>
      </c>
      <c r="G11" s="935">
        <f>E11*F11/$E$6</f>
        <v>247.22762645914398</v>
      </c>
      <c r="H11" s="39"/>
      <c r="I11" s="940"/>
      <c r="J11" s="177" t="s">
        <v>2095</v>
      </c>
      <c r="K11" s="177">
        <f>90*80%</f>
        <v>72</v>
      </c>
      <c r="M11" s="1179"/>
      <c r="N11" s="53"/>
    </row>
    <row r="12" spans="2:15" ht="33.65" customHeight="1">
      <c r="B12" s="176">
        <v>3</v>
      </c>
      <c r="C12" s="177" t="s">
        <v>623</v>
      </c>
      <c r="D12" s="162" t="s">
        <v>1699</v>
      </c>
      <c r="E12" s="941">
        <f>1/1500000*(('Cong suat'!$E$81)/2)</f>
        <v>9.6666666666666667E-4</v>
      </c>
      <c r="F12" s="161">
        <v>165000000</v>
      </c>
      <c r="G12" s="565">
        <f>E12*F12/$E$6</f>
        <v>62.062256809338521</v>
      </c>
      <c r="H12" s="39" t="s">
        <v>2090</v>
      </c>
      <c r="I12" s="53"/>
      <c r="J12" s="177" t="s">
        <v>2094</v>
      </c>
      <c r="K12" s="177">
        <v>57</v>
      </c>
      <c r="M12" s="1179"/>
      <c r="N12" s="53"/>
    </row>
    <row r="13" spans="2:15" ht="30.65" customHeight="1">
      <c r="B13" s="50">
        <v>4</v>
      </c>
      <c r="C13" s="51" t="s">
        <v>12</v>
      </c>
      <c r="D13" s="39"/>
      <c r="E13" s="207">
        <v>0.35</v>
      </c>
      <c r="F13" s="52">
        <v>51000</v>
      </c>
      <c r="G13" s="935">
        <f>E13*F13/230</f>
        <v>77.608695652173907</v>
      </c>
      <c r="H13" s="39"/>
      <c r="J13" s="177" t="s">
        <v>2501</v>
      </c>
      <c r="K13" s="177">
        <v>85</v>
      </c>
      <c r="M13" s="1179"/>
      <c r="N13" s="53"/>
    </row>
    <row r="14" spans="2:15" ht="30.65" customHeight="1">
      <c r="B14" s="50">
        <v>5</v>
      </c>
      <c r="C14" s="197" t="s">
        <v>262</v>
      </c>
      <c r="D14" s="162"/>
      <c r="E14" s="245">
        <f>200/3000</f>
        <v>6.6666666666666666E-2</v>
      </c>
      <c r="F14" s="161">
        <v>75000</v>
      </c>
      <c r="G14" s="565">
        <f>E14*F14/$E$6</f>
        <v>1.9455252918287937</v>
      </c>
      <c r="H14" s="162" t="s">
        <v>2092</v>
      </c>
      <c r="I14" s="942"/>
      <c r="J14" s="163" t="s">
        <v>2500</v>
      </c>
      <c r="K14" s="163">
        <f>SUM(K11:K13)</f>
        <v>214</v>
      </c>
      <c r="M14" s="1179"/>
      <c r="N14" s="167"/>
      <c r="O14" s="48"/>
    </row>
    <row r="15" spans="2:15" ht="30.65" customHeight="1">
      <c r="B15" s="176">
        <v>6</v>
      </c>
      <c r="C15" s="197" t="s">
        <v>207</v>
      </c>
      <c r="D15" s="162"/>
      <c r="E15" s="245"/>
      <c r="F15" s="161"/>
      <c r="G15" s="161"/>
      <c r="H15" s="162"/>
      <c r="J15" s="163" t="s">
        <v>2555</v>
      </c>
      <c r="K15" s="943">
        <f>K14*70%</f>
        <v>149.79999999999998</v>
      </c>
      <c r="M15" s="1179"/>
      <c r="N15" s="53"/>
    </row>
    <row r="16" spans="2:15" ht="29.4" customHeight="1">
      <c r="B16" s="50">
        <v>7</v>
      </c>
      <c r="C16" s="51" t="s">
        <v>566</v>
      </c>
      <c r="D16" s="51" t="s">
        <v>10</v>
      </c>
      <c r="E16" s="194">
        <v>1</v>
      </c>
      <c r="F16" s="293">
        <v>300</v>
      </c>
      <c r="G16" s="935">
        <f>(('Cong suat'!$E$28+'Cong suat'!$E$14)*50%)*F16/$E$6</f>
        <v>19.260700389105057</v>
      </c>
      <c r="H16" s="39" t="s">
        <v>2091</v>
      </c>
      <c r="J16" s="177" t="s">
        <v>2554</v>
      </c>
      <c r="K16" s="177">
        <f>((87*80%)+31)*75%</f>
        <v>75.45</v>
      </c>
      <c r="M16" s="1179"/>
      <c r="N16" s="48"/>
    </row>
    <row r="17" spans="2:28" ht="30.65" customHeight="1">
      <c r="B17" s="50">
        <v>8</v>
      </c>
      <c r="C17" s="51" t="s">
        <v>107</v>
      </c>
      <c r="D17" s="39" t="s">
        <v>128</v>
      </c>
      <c r="E17" s="194">
        <v>3.2</v>
      </c>
      <c r="F17" s="52">
        <v>22000</v>
      </c>
      <c r="G17" s="565">
        <f>E17*F17/$E$6</f>
        <v>27.392996108949415</v>
      </c>
      <c r="H17" s="39" t="s">
        <v>2088</v>
      </c>
      <c r="J17" s="163" t="s">
        <v>2459</v>
      </c>
      <c r="K17" s="177">
        <f>31+20</f>
        <v>51</v>
      </c>
      <c r="M17" s="1179"/>
      <c r="N17" s="53"/>
    </row>
    <row r="18" spans="2:28" ht="29.4" customHeight="1">
      <c r="B18" s="176">
        <v>9</v>
      </c>
      <c r="C18" s="51" t="s">
        <v>127</v>
      </c>
      <c r="D18" s="54" t="s">
        <v>304</v>
      </c>
      <c r="E18" s="193">
        <v>1</v>
      </c>
      <c r="F18" s="52">
        <v>3200000</v>
      </c>
      <c r="G18" s="935">
        <f>F18/8000</f>
        <v>400</v>
      </c>
      <c r="H18" s="39"/>
      <c r="J18" s="163" t="s">
        <v>29</v>
      </c>
      <c r="K18" s="943">
        <f>K15+K16+K17</f>
        <v>276.25</v>
      </c>
      <c r="M18" s="1179"/>
      <c r="N18" s="53"/>
    </row>
    <row r="19" spans="2:28">
      <c r="B19" s="38"/>
    </row>
    <row r="20" spans="2:28" s="35" customFormat="1" ht="30.65" customHeight="1">
      <c r="B20" s="252" t="s">
        <v>2080</v>
      </c>
      <c r="F20" s="49"/>
      <c r="Y20" s="934"/>
    </row>
    <row r="21" spans="2:28" ht="37.75" customHeight="1">
      <c r="B21" s="93" t="s">
        <v>0</v>
      </c>
      <c r="C21" s="94" t="s">
        <v>97</v>
      </c>
      <c r="D21" s="7" t="s">
        <v>9</v>
      </c>
      <c r="E21" s="175" t="s">
        <v>130</v>
      </c>
      <c r="F21" s="30" t="s">
        <v>1</v>
      </c>
      <c r="G21" s="7" t="s">
        <v>129</v>
      </c>
      <c r="H21" s="93" t="s">
        <v>116</v>
      </c>
    </row>
    <row r="22" spans="2:28" ht="25.75" customHeight="1">
      <c r="B22" s="93"/>
      <c r="C22" s="94" t="s">
        <v>269</v>
      </c>
      <c r="D22" s="7"/>
      <c r="E22" s="30">
        <f>'Cong suat'!$E$110</f>
        <v>1666.9652148494592</v>
      </c>
      <c r="F22" s="30"/>
      <c r="G22" s="151"/>
      <c r="H22" s="93"/>
    </row>
    <row r="23" spans="2:28" ht="21" customHeight="1">
      <c r="B23" s="50">
        <v>1</v>
      </c>
      <c r="C23" s="51" t="s">
        <v>95</v>
      </c>
      <c r="D23" s="51"/>
      <c r="E23" s="55"/>
      <c r="F23" s="52"/>
      <c r="G23" s="55"/>
      <c r="H23" s="51"/>
    </row>
    <row r="24" spans="2:28" s="146" customFormat="1" ht="21" customHeight="1">
      <c r="B24" s="142" t="s">
        <v>73</v>
      </c>
      <c r="C24" s="143" t="s">
        <v>179</v>
      </c>
      <c r="D24" s="143" t="s">
        <v>181</v>
      </c>
      <c r="E24" s="144"/>
      <c r="F24" s="145"/>
      <c r="G24" s="145"/>
      <c r="H24" s="143"/>
      <c r="Y24" s="1099"/>
    </row>
    <row r="25" spans="2:28" s="146" customFormat="1" ht="21" customHeight="1">
      <c r="B25" s="142" t="s">
        <v>74</v>
      </c>
      <c r="C25" s="143" t="s">
        <v>180</v>
      </c>
      <c r="D25" s="143" t="s">
        <v>181</v>
      </c>
      <c r="E25" s="144"/>
      <c r="F25" s="145"/>
      <c r="G25" s="145"/>
      <c r="H25" s="143"/>
      <c r="Y25" s="1099"/>
      <c r="AA25" s="967"/>
    </row>
    <row r="26" spans="2:28" ht="21" customHeight="1">
      <c r="B26" s="56" t="s">
        <v>103</v>
      </c>
      <c r="C26" s="51" t="s">
        <v>244</v>
      </c>
      <c r="D26" s="51" t="s">
        <v>245</v>
      </c>
      <c r="E26" s="51"/>
      <c r="F26" s="52"/>
      <c r="G26" s="52"/>
      <c r="H26" s="51"/>
      <c r="J26" s="35" t="str">
        <f>C27</f>
        <v>Điện sản xuất</v>
      </c>
      <c r="O26" s="35" t="str">
        <f>C28</f>
        <v>Dao băm vảy PET</v>
      </c>
      <c r="X26" s="35" t="str">
        <f>$C$32</f>
        <v>Chi phí xử lý nước thải, môi trường</v>
      </c>
      <c r="Y26" s="1206" t="s">
        <v>2511</v>
      </c>
    </row>
    <row r="27" spans="2:28" ht="27" customHeight="1">
      <c r="B27" s="50">
        <v>2</v>
      </c>
      <c r="C27" s="51" t="s">
        <v>21</v>
      </c>
      <c r="D27" s="39" t="s">
        <v>136</v>
      </c>
      <c r="E27" s="944">
        <f>$K$33</f>
        <v>197.16</v>
      </c>
      <c r="F27" s="52">
        <f>$F$11</f>
        <v>2300</v>
      </c>
      <c r="G27" s="935">
        <f>E27*F27/$E$22</f>
        <v>272.03207119169065</v>
      </c>
      <c r="H27" s="39" t="s">
        <v>2081</v>
      </c>
      <c r="I27" s="53"/>
      <c r="J27" s="163" t="s">
        <v>2100</v>
      </c>
      <c r="K27" s="287" t="s">
        <v>2093</v>
      </c>
      <c r="L27" s="177"/>
      <c r="O27" s="163" t="s">
        <v>1764</v>
      </c>
      <c r="P27" s="163" t="s">
        <v>2115</v>
      </c>
      <c r="Q27" s="951" t="s">
        <v>2112</v>
      </c>
      <c r="R27" s="952" t="s">
        <v>2111</v>
      </c>
      <c r="S27" s="953" t="s">
        <v>2109</v>
      </c>
      <c r="T27" s="954" t="s">
        <v>2110</v>
      </c>
      <c r="U27" s="954" t="s">
        <v>2114</v>
      </c>
      <c r="V27" s="954" t="s">
        <v>50</v>
      </c>
      <c r="X27" s="163" t="s">
        <v>1764</v>
      </c>
      <c r="Y27" s="738" t="s">
        <v>2115</v>
      </c>
      <c r="Z27" s="951" t="s">
        <v>2112</v>
      </c>
      <c r="AA27" s="952" t="s">
        <v>2111</v>
      </c>
      <c r="AB27" s="954" t="s">
        <v>50</v>
      </c>
    </row>
    <row r="28" spans="2:28" ht="21" customHeight="1">
      <c r="B28" s="176">
        <v>3</v>
      </c>
      <c r="C28" s="34" t="s">
        <v>624</v>
      </c>
      <c r="D28" s="162"/>
      <c r="E28" s="556"/>
      <c r="F28" s="161">
        <f>U33</f>
        <v>72336000</v>
      </c>
      <c r="G28" s="565">
        <f>$V$33</f>
        <v>104.429500805153</v>
      </c>
      <c r="H28" s="39" t="s">
        <v>627</v>
      </c>
      <c r="I28" s="53"/>
      <c r="J28" s="177" t="s">
        <v>2101</v>
      </c>
      <c r="K28" s="177">
        <f>90*20%</f>
        <v>18</v>
      </c>
      <c r="L28" s="177"/>
      <c r="O28" s="177" t="s">
        <v>2105</v>
      </c>
      <c r="P28" s="177" t="s">
        <v>2116</v>
      </c>
      <c r="Q28" s="951">
        <v>14</v>
      </c>
      <c r="R28" s="961">
        <v>2400000</v>
      </c>
      <c r="S28" s="960">
        <v>46</v>
      </c>
      <c r="T28" s="962">
        <f>Q28*S28</f>
        <v>644</v>
      </c>
      <c r="U28" s="178">
        <f>Q28*R28</f>
        <v>33600000</v>
      </c>
      <c r="V28" s="964">
        <f>(Q28*R28)/T28/1000</f>
        <v>52.173913043478265</v>
      </c>
      <c r="X28" s="177" t="s">
        <v>2186</v>
      </c>
      <c r="Y28" s="176" t="s">
        <v>2397</v>
      </c>
      <c r="Z28" s="962">
        <v>3000</v>
      </c>
      <c r="AA28" s="961">
        <f>12000/1000</f>
        <v>12</v>
      </c>
      <c r="AB28" s="961">
        <f>(Z28*AA28)/$E$22</f>
        <v>21.596131508509671</v>
      </c>
    </row>
    <row r="29" spans="2:28" ht="21" customHeight="1">
      <c r="B29" s="50">
        <v>4</v>
      </c>
      <c r="C29" s="51" t="s">
        <v>12</v>
      </c>
      <c r="D29" s="162"/>
      <c r="E29" s="177"/>
      <c r="F29" s="161"/>
      <c r="G29" s="161"/>
      <c r="H29" s="162"/>
      <c r="I29" s="53"/>
      <c r="J29" s="177" t="s">
        <v>2102</v>
      </c>
      <c r="K29" s="177">
        <v>255</v>
      </c>
      <c r="L29" s="177"/>
      <c r="O29" s="177" t="s">
        <v>2106</v>
      </c>
      <c r="P29" s="177" t="s">
        <v>2116</v>
      </c>
      <c r="Q29" s="951">
        <v>6</v>
      </c>
      <c r="R29" s="961">
        <v>6000000</v>
      </c>
      <c r="S29" s="960">
        <v>324</v>
      </c>
      <c r="T29" s="962">
        <f t="shared" ref="T29" si="0">Q29*S29</f>
        <v>1944</v>
      </c>
      <c r="U29" s="178">
        <f>Q29*R29</f>
        <v>36000000</v>
      </c>
      <c r="V29" s="964">
        <f t="shared" ref="V29" si="1">(Q29*R29)/T29/1000</f>
        <v>18.518518518518519</v>
      </c>
      <c r="X29" s="177" t="s">
        <v>2188</v>
      </c>
      <c r="Y29" s="176" t="s">
        <v>2397</v>
      </c>
      <c r="Z29" s="962">
        <f>Z28*50%</f>
        <v>1500</v>
      </c>
      <c r="AA29" s="961">
        <v>500</v>
      </c>
      <c r="AB29" s="961">
        <f>(Z29*AA29)/$E$22</f>
        <v>449.9194064272848</v>
      </c>
    </row>
    <row r="30" spans="2:28" ht="27" customHeight="1">
      <c r="B30" s="50">
        <v>5</v>
      </c>
      <c r="C30" s="51" t="s">
        <v>262</v>
      </c>
      <c r="D30" s="39"/>
      <c r="E30" s="245">
        <v>1</v>
      </c>
      <c r="F30" s="161">
        <v>150000</v>
      </c>
      <c r="G30" s="565">
        <f>E30*F30/450/2</f>
        <v>166.66666666666666</v>
      </c>
      <c r="H30" s="39" t="s">
        <v>2376</v>
      </c>
      <c r="J30" s="177" t="s">
        <v>2103</v>
      </c>
      <c r="K30" s="177">
        <v>20</v>
      </c>
      <c r="L30" s="177"/>
      <c r="O30" s="177" t="s">
        <v>2107</v>
      </c>
      <c r="P30" s="177" t="s">
        <v>2117</v>
      </c>
      <c r="Q30" s="951">
        <v>28</v>
      </c>
      <c r="R30" s="962">
        <v>23000</v>
      </c>
      <c r="S30" s="963"/>
      <c r="T30" s="962">
        <f>2*T28</f>
        <v>1288</v>
      </c>
      <c r="U30" s="178">
        <f t="shared" ref="U30:U32" si="2">Q30*R30</f>
        <v>644000</v>
      </c>
      <c r="V30" s="965">
        <f>(Q30*R30)/T30/1000</f>
        <v>0.5</v>
      </c>
      <c r="X30" s="177"/>
      <c r="Y30" s="176"/>
      <c r="Z30" s="960"/>
      <c r="AA30" s="962"/>
      <c r="AB30" s="962"/>
    </row>
    <row r="31" spans="2:28" ht="34.25" customHeight="1">
      <c r="B31" s="176">
        <v>6</v>
      </c>
      <c r="C31" s="51" t="s">
        <v>207</v>
      </c>
      <c r="D31" s="39"/>
      <c r="E31" s="51"/>
      <c r="F31" s="52"/>
      <c r="G31" s="52"/>
      <c r="H31" s="39"/>
      <c r="I31" s="53"/>
      <c r="J31" s="177" t="s">
        <v>2104</v>
      </c>
      <c r="K31" s="177">
        <v>25</v>
      </c>
      <c r="L31" s="177"/>
      <c r="O31" s="177" t="s">
        <v>2108</v>
      </c>
      <c r="P31" s="177" t="s">
        <v>2117</v>
      </c>
      <c r="Q31" s="951">
        <v>28</v>
      </c>
      <c r="R31" s="962">
        <v>25000</v>
      </c>
      <c r="S31" s="963"/>
      <c r="T31" s="962">
        <v>1288</v>
      </c>
      <c r="U31" s="178">
        <f t="shared" si="2"/>
        <v>700000</v>
      </c>
      <c r="V31" s="965">
        <f>(Q31*R31)/T31/1000</f>
        <v>0.5434782608695653</v>
      </c>
      <c r="X31" s="177"/>
      <c r="Y31" s="176"/>
      <c r="Z31" s="960"/>
      <c r="AA31" s="962"/>
      <c r="AB31" s="962"/>
    </row>
    <row r="32" spans="2:28" ht="31.25" customHeight="1">
      <c r="B32" s="50">
        <v>7</v>
      </c>
      <c r="C32" s="51" t="s">
        <v>276</v>
      </c>
      <c r="D32" s="51" t="s">
        <v>2078</v>
      </c>
      <c r="E32" s="51"/>
      <c r="F32" s="52"/>
      <c r="G32" s="52">
        <f>$AB$33</f>
        <v>471.51553793579444</v>
      </c>
      <c r="H32" s="39" t="s">
        <v>2185</v>
      </c>
      <c r="J32" s="163" t="s">
        <v>2099</v>
      </c>
      <c r="K32" s="163">
        <f>SUM(K28:K31)</f>
        <v>318</v>
      </c>
      <c r="L32" s="177"/>
      <c r="O32" s="177" t="s">
        <v>2113</v>
      </c>
      <c r="P32" s="177" t="s">
        <v>2118</v>
      </c>
      <c r="Q32" s="951">
        <v>3</v>
      </c>
      <c r="R32" s="962">
        <v>464000</v>
      </c>
      <c r="S32" s="963"/>
      <c r="T32" s="962">
        <f>(Q28*Q32)+(Q29*3)</f>
        <v>60</v>
      </c>
      <c r="U32" s="178">
        <f t="shared" si="2"/>
        <v>1392000</v>
      </c>
      <c r="V32" s="965">
        <f>(Q32*R32)/T32/1000</f>
        <v>23.2</v>
      </c>
      <c r="X32" s="177"/>
      <c r="Y32" s="176"/>
      <c r="Z32" s="960"/>
      <c r="AA32" s="962"/>
      <c r="AB32" s="962"/>
    </row>
    <row r="33" spans="2:30" ht="30.65" customHeight="1">
      <c r="B33" s="50">
        <v>8</v>
      </c>
      <c r="C33" s="51" t="s">
        <v>107</v>
      </c>
      <c r="D33" s="39"/>
      <c r="E33" s="194">
        <v>3.2</v>
      </c>
      <c r="F33" s="52">
        <v>19000</v>
      </c>
      <c r="G33" s="565">
        <f>E33*F33/$E$22</f>
        <v>36.473466547705222</v>
      </c>
      <c r="H33" s="39" t="s">
        <v>2088</v>
      </c>
      <c r="J33" s="163" t="s">
        <v>2502</v>
      </c>
      <c r="K33" s="943">
        <f>K32*62%</f>
        <v>197.16</v>
      </c>
      <c r="L33" s="177"/>
      <c r="O33" s="177" t="s">
        <v>2187</v>
      </c>
      <c r="P33" s="177"/>
      <c r="Q33" s="959"/>
      <c r="R33" s="963"/>
      <c r="S33" s="963"/>
      <c r="T33" s="963"/>
      <c r="U33" s="966">
        <f>SUM(U28:U32)</f>
        <v>72336000</v>
      </c>
      <c r="V33" s="962">
        <f>SUM(V28:V32)*110%</f>
        <v>104.429500805153</v>
      </c>
      <c r="X33" s="177" t="s">
        <v>2187</v>
      </c>
      <c r="Y33" s="176"/>
      <c r="Z33" s="963"/>
      <c r="AA33" s="963"/>
      <c r="AB33" s="1180">
        <f>SUM(AB28:AB32)</f>
        <v>471.51553793579444</v>
      </c>
      <c r="AD33" s="53"/>
    </row>
    <row r="34" spans="2:30" ht="30.65" customHeight="1">
      <c r="B34" s="176">
        <v>9</v>
      </c>
      <c r="C34" s="51" t="s">
        <v>127</v>
      </c>
      <c r="D34" s="54" t="s">
        <v>568</v>
      </c>
      <c r="E34" s="52">
        <v>10000</v>
      </c>
      <c r="F34" s="52">
        <v>3200000</v>
      </c>
      <c r="G34" s="935">
        <f>F34/E34</f>
        <v>320</v>
      </c>
      <c r="H34" s="39"/>
    </row>
    <row r="35" spans="2:30">
      <c r="B35" s="38"/>
    </row>
    <row r="36" spans="2:30" ht="13" hidden="1">
      <c r="B36" s="252" t="s">
        <v>2079</v>
      </c>
      <c r="C36" s="35"/>
      <c r="D36" s="35"/>
      <c r="E36" s="35"/>
      <c r="F36" s="49"/>
      <c r="G36" s="35"/>
      <c r="H36" s="35"/>
      <c r="J36" s="53"/>
      <c r="K36" s="53"/>
    </row>
    <row r="37" spans="2:30" ht="35.4" hidden="1" customHeight="1">
      <c r="B37" s="93" t="s">
        <v>0</v>
      </c>
      <c r="C37" s="94" t="s">
        <v>97</v>
      </c>
      <c r="D37" s="7" t="s">
        <v>9</v>
      </c>
      <c r="E37" s="7" t="s">
        <v>108</v>
      </c>
      <c r="F37" s="30" t="s">
        <v>1</v>
      </c>
      <c r="G37" s="7" t="s">
        <v>129</v>
      </c>
      <c r="H37" s="93" t="s">
        <v>116</v>
      </c>
    </row>
    <row r="38" spans="2:30" ht="13" hidden="1">
      <c r="B38" s="93"/>
      <c r="C38" s="94" t="s">
        <v>268</v>
      </c>
      <c r="D38" s="7"/>
      <c r="E38" s="7"/>
      <c r="F38" s="30"/>
      <c r="G38" s="7"/>
      <c r="H38" s="93"/>
    </row>
    <row r="39" spans="2:30" ht="21" hidden="1" customHeight="1">
      <c r="B39" s="50">
        <v>1</v>
      </c>
      <c r="C39" s="51" t="s">
        <v>95</v>
      </c>
      <c r="D39" s="51"/>
      <c r="E39" s="55"/>
      <c r="F39" s="52"/>
      <c r="G39" s="55"/>
      <c r="H39" s="51"/>
    </row>
    <row r="40" spans="2:30" s="146" customFormat="1" ht="21" hidden="1" customHeight="1">
      <c r="B40" s="142" t="s">
        <v>73</v>
      </c>
      <c r="C40" s="143" t="s">
        <v>179</v>
      </c>
      <c r="D40" s="143"/>
      <c r="E40" s="144"/>
      <c r="F40" s="145"/>
      <c r="G40" s="145"/>
      <c r="H40" s="143"/>
      <c r="O40" s="34"/>
      <c r="P40" s="34"/>
      <c r="Q40" s="34"/>
      <c r="R40" s="34"/>
      <c r="S40" s="34"/>
      <c r="T40" s="34"/>
      <c r="U40" s="34"/>
      <c r="Y40" s="1099"/>
    </row>
    <row r="41" spans="2:30" s="146" customFormat="1" ht="21" hidden="1" customHeight="1">
      <c r="B41" s="142" t="s">
        <v>74</v>
      </c>
      <c r="C41" s="143" t="s">
        <v>180</v>
      </c>
      <c r="D41" s="143"/>
      <c r="E41" s="144"/>
      <c r="F41" s="145"/>
      <c r="G41" s="145"/>
      <c r="H41" s="143"/>
      <c r="Y41" s="1099"/>
    </row>
    <row r="42" spans="2:30" ht="21" hidden="1" customHeight="1">
      <c r="B42" s="56" t="s">
        <v>103</v>
      </c>
      <c r="C42" s="51" t="s">
        <v>244</v>
      </c>
      <c r="D42" s="51"/>
      <c r="E42" s="51"/>
      <c r="F42" s="52"/>
      <c r="G42" s="52"/>
      <c r="H42" s="51"/>
      <c r="O42" s="146"/>
      <c r="P42" s="146"/>
      <c r="Q42" s="146"/>
      <c r="R42" s="146"/>
      <c r="S42" s="146"/>
      <c r="T42" s="146"/>
      <c r="U42" s="146"/>
    </row>
    <row r="43" spans="2:30" ht="21" hidden="1" customHeight="1">
      <c r="B43" s="50">
        <v>2</v>
      </c>
      <c r="C43" s="51" t="s">
        <v>21</v>
      </c>
      <c r="D43" s="39"/>
      <c r="E43" s="51"/>
      <c r="F43" s="52"/>
      <c r="G43" s="52"/>
      <c r="H43" s="39"/>
      <c r="I43" s="53"/>
    </row>
    <row r="44" spans="2:30" ht="21" hidden="1" customHeight="1">
      <c r="B44" s="176">
        <v>3</v>
      </c>
      <c r="C44" s="34" t="s">
        <v>625</v>
      </c>
      <c r="D44" s="162"/>
      <c r="E44" s="177"/>
      <c r="F44" s="161"/>
      <c r="G44" s="161"/>
      <c r="H44" s="162"/>
      <c r="I44" s="53"/>
    </row>
    <row r="45" spans="2:30" ht="21" hidden="1" customHeight="1">
      <c r="B45" s="50">
        <v>4</v>
      </c>
      <c r="C45" s="51" t="s">
        <v>12</v>
      </c>
      <c r="D45" s="162"/>
      <c r="E45" s="177"/>
      <c r="F45" s="161"/>
      <c r="G45" s="161"/>
      <c r="H45" s="162"/>
      <c r="I45" s="53"/>
    </row>
    <row r="46" spans="2:30" ht="21" hidden="1" customHeight="1">
      <c r="B46" s="50">
        <v>5</v>
      </c>
      <c r="C46" s="51" t="s">
        <v>262</v>
      </c>
      <c r="D46" s="39"/>
      <c r="E46" s="245"/>
      <c r="F46" s="161"/>
      <c r="G46" s="161"/>
      <c r="H46" s="39"/>
    </row>
    <row r="47" spans="2:30" ht="21" hidden="1" customHeight="1">
      <c r="B47" s="176">
        <v>6</v>
      </c>
      <c r="C47" s="51" t="s">
        <v>207</v>
      </c>
      <c r="D47" s="39"/>
      <c r="E47" s="51"/>
      <c r="F47" s="52"/>
      <c r="G47" s="52"/>
      <c r="H47" s="39"/>
      <c r="I47" s="53"/>
    </row>
    <row r="48" spans="2:30" ht="21" hidden="1" customHeight="1">
      <c r="B48" s="50">
        <v>7</v>
      </c>
      <c r="C48" s="51" t="s">
        <v>276</v>
      </c>
      <c r="D48" s="51"/>
      <c r="E48" s="51"/>
      <c r="F48" s="52"/>
      <c r="G48" s="52"/>
      <c r="H48" s="51"/>
    </row>
    <row r="49" spans="2:8" ht="21" hidden="1" customHeight="1">
      <c r="B49" s="50">
        <v>8</v>
      </c>
      <c r="C49" s="51" t="s">
        <v>107</v>
      </c>
      <c r="D49" s="39"/>
      <c r="E49" s="51"/>
      <c r="F49" s="52"/>
      <c r="G49" s="133"/>
      <c r="H49" s="39"/>
    </row>
    <row r="50" spans="2:8" ht="30.65" hidden="1" customHeight="1">
      <c r="B50" s="176">
        <v>9</v>
      </c>
      <c r="C50" s="51" t="s">
        <v>127</v>
      </c>
      <c r="D50" s="54"/>
      <c r="E50" s="52"/>
      <c r="F50" s="52"/>
      <c r="G50" s="52"/>
      <c r="H50" s="39"/>
    </row>
    <row r="51" spans="2:8" ht="21" customHeight="1">
      <c r="B51" s="38"/>
      <c r="F51" s="253"/>
      <c r="G51" s="253"/>
    </row>
    <row r="52" spans="2:8" ht="21" customHeight="1">
      <c r="B52" s="38"/>
      <c r="F52" s="253"/>
      <c r="G52" s="253"/>
    </row>
    <row r="53" spans="2:8" ht="21" customHeight="1">
      <c r="B53" s="38"/>
      <c r="F53" s="253"/>
      <c r="G53" s="253"/>
    </row>
    <row r="54" spans="2:8" ht="14">
      <c r="H54" s="955" t="s">
        <v>565</v>
      </c>
    </row>
    <row r="55" spans="2:8" ht="14">
      <c r="B55" s="956"/>
      <c r="C55" s="956" t="s">
        <v>339</v>
      </c>
      <c r="D55" s="956" t="s">
        <v>340</v>
      </c>
      <c r="E55" s="1366" t="s">
        <v>340</v>
      </c>
      <c r="F55" s="1366"/>
      <c r="G55" s="956" t="s">
        <v>340</v>
      </c>
      <c r="H55" s="956" t="s">
        <v>38</v>
      </c>
    </row>
    <row r="56" spans="2:8" ht="14">
      <c r="B56" s="957"/>
      <c r="C56" s="957" t="s">
        <v>341</v>
      </c>
      <c r="D56" s="957" t="s">
        <v>342</v>
      </c>
      <c r="E56" s="1367" t="s">
        <v>344</v>
      </c>
      <c r="F56" s="1367"/>
      <c r="G56" s="957" t="s">
        <v>343</v>
      </c>
      <c r="H56" s="957" t="s">
        <v>49</v>
      </c>
    </row>
    <row r="57" spans="2:8" ht="14">
      <c r="B57" s="958"/>
      <c r="C57" s="958"/>
      <c r="D57" s="958"/>
      <c r="E57" s="958"/>
      <c r="F57" s="958"/>
      <c r="G57" s="958"/>
      <c r="H57" s="958"/>
    </row>
    <row r="58" spans="2:8" ht="14">
      <c r="B58" s="958"/>
      <c r="C58" s="958"/>
      <c r="D58" s="958"/>
      <c r="E58" s="958"/>
      <c r="F58" s="958"/>
      <c r="G58" s="958"/>
      <c r="H58" s="958"/>
    </row>
    <row r="59" spans="2:8" ht="14">
      <c r="B59" s="958"/>
      <c r="C59" s="958"/>
      <c r="D59" s="958"/>
      <c r="E59" s="958"/>
      <c r="F59" s="958"/>
      <c r="G59" s="958"/>
      <c r="H59" s="958"/>
    </row>
    <row r="60" spans="2:8" ht="14">
      <c r="B60" s="958"/>
      <c r="C60" s="958"/>
      <c r="D60" s="958"/>
      <c r="E60" s="958"/>
      <c r="F60" s="958"/>
      <c r="G60" s="958"/>
      <c r="H60" s="958"/>
    </row>
    <row r="61" spans="2:8" ht="14">
      <c r="B61" s="957"/>
      <c r="C61" s="957"/>
      <c r="D61" s="957"/>
      <c r="E61" s="1367"/>
      <c r="F61" s="1367"/>
      <c r="G61" s="957"/>
      <c r="H61" s="957"/>
    </row>
  </sheetData>
  <mergeCells count="3">
    <mergeCell ref="E55:F55"/>
    <mergeCell ref="E56:F56"/>
    <mergeCell ref="E61:F61"/>
  </mergeCells>
  <printOptions horizontalCentered="1"/>
  <pageMargins left="0" right="0" top="0.19685039370078741" bottom="0.15748031496062992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0FCB2-639A-4C93-9A82-2329F1B7667F}">
  <sheetPr>
    <tabColor theme="4"/>
  </sheetPr>
  <dimension ref="A1:AH109"/>
  <sheetViews>
    <sheetView workbookViewId="0">
      <pane ySplit="5" topLeftCell="A106" activePane="bottomLeft" state="frozen"/>
      <selection pane="bottomLeft" activeCell="F107" sqref="F107"/>
    </sheetView>
  </sheetViews>
  <sheetFormatPr defaultColWidth="8.6328125" defaultRowHeight="14"/>
  <cols>
    <col min="1" max="1" width="0.453125" style="34" customWidth="1"/>
    <col min="2" max="2" width="6.453125" style="38" customWidth="1"/>
    <col min="3" max="3" width="42" style="34" customWidth="1"/>
    <col min="4" max="4" width="7.453125" style="38" hidden="1" customWidth="1"/>
    <col min="5" max="5" width="12" style="168" hidden="1" customWidth="1"/>
    <col min="6" max="6" width="9.90625" style="34" customWidth="1"/>
    <col min="7" max="7" width="11.453125" style="34" bestFit="1" customWidth="1"/>
    <col min="8" max="8" width="9.90625" style="34" customWidth="1"/>
    <col min="9" max="9" width="11.453125" style="34" bestFit="1" customWidth="1"/>
    <col min="10" max="17" width="9.90625" style="34" customWidth="1"/>
    <col min="18" max="18" width="10.36328125" style="34" customWidth="1"/>
    <col min="19" max="19" width="12.08984375" style="318" customWidth="1"/>
    <col min="20" max="20" width="30.90625" style="169" customWidth="1"/>
    <col min="21" max="22" width="6.81640625" style="169" customWidth="1"/>
    <col min="23" max="23" width="7.90625" style="169" customWidth="1"/>
    <col min="24" max="24" width="8.54296875" style="169" customWidth="1"/>
    <col min="25" max="27" width="6.81640625" style="169" customWidth="1"/>
    <col min="28" max="28" width="9.90625" style="169" customWidth="1"/>
    <col min="29" max="31" width="7.453125" style="169" customWidth="1"/>
    <col min="32" max="16384" width="8.6328125" style="169"/>
  </cols>
  <sheetData>
    <row r="1" spans="2:19" ht="15.5">
      <c r="B1" s="292" t="e" vm="1">
        <v>#VALUE!</v>
      </c>
    </row>
    <row r="3" spans="2:19" ht="15" customHeight="1">
      <c r="B3" s="89" t="s">
        <v>292</v>
      </c>
      <c r="D3" s="38" t="s">
        <v>1834</v>
      </c>
      <c r="E3" s="559">
        <v>6192451</v>
      </c>
      <c r="F3" s="559">
        <f>'1.NVL Chai'!G16</f>
        <v>780000</v>
      </c>
      <c r="G3" s="559">
        <f>'1.NVL Chai'!H16</f>
        <v>450000</v>
      </c>
      <c r="H3" s="559">
        <f>'1.NVL Chai'!I16</f>
        <v>1040000</v>
      </c>
      <c r="I3" s="559">
        <f>'1.NVL Chai'!J16</f>
        <v>1250000</v>
      </c>
      <c r="J3" s="559">
        <f>'1.NVL Chai'!K16</f>
        <v>1250000</v>
      </c>
      <c r="K3" s="559">
        <f>'1.NVL Chai'!L16</f>
        <v>1300000</v>
      </c>
      <c r="L3" s="559">
        <f>'1.NVL Chai'!M16</f>
        <v>1350000</v>
      </c>
      <c r="M3" s="559">
        <f>'1.NVL Chai'!N16</f>
        <v>1300000</v>
      </c>
      <c r="N3" s="559">
        <f>'1.NVL Chai'!O16</f>
        <v>1200000</v>
      </c>
      <c r="O3" s="559">
        <f>'1.NVL Chai'!P16</f>
        <v>1350000</v>
      </c>
      <c r="P3" s="559">
        <f>'1.NVL Chai'!Q16</f>
        <v>1250000</v>
      </c>
      <c r="Q3" s="559">
        <f>'1.NVL Chai'!R16</f>
        <v>1350000</v>
      </c>
      <c r="R3" s="559">
        <f>'1.NVL Chai'!S16</f>
        <v>13870000</v>
      </c>
      <c r="S3" s="225"/>
    </row>
    <row r="4" spans="2:19" s="1183" customFormat="1" ht="45" customHeight="1">
      <c r="B4" s="1184"/>
      <c r="D4" s="1185"/>
      <c r="E4" s="1185"/>
      <c r="F4" s="1186" t="s">
        <v>2512</v>
      </c>
      <c r="G4" s="1186" t="s">
        <v>2512</v>
      </c>
      <c r="H4" s="1186" t="s">
        <v>2521</v>
      </c>
      <c r="I4" s="1186" t="s">
        <v>2521</v>
      </c>
      <c r="J4" s="1186" t="s">
        <v>2521</v>
      </c>
      <c r="K4" s="1186" t="s">
        <v>2521</v>
      </c>
      <c r="L4" s="1186" t="s">
        <v>2521</v>
      </c>
      <c r="M4" s="1186" t="s">
        <v>2521</v>
      </c>
      <c r="N4" s="1186" t="s">
        <v>2521</v>
      </c>
      <c r="O4" s="1186" t="s">
        <v>2521</v>
      </c>
      <c r="P4" s="1186" t="s">
        <v>2521</v>
      </c>
      <c r="Q4" s="1186" t="s">
        <v>2521</v>
      </c>
      <c r="R4" s="1187"/>
      <c r="S4" s="1188"/>
    </row>
    <row r="5" spans="2:19" ht="26">
      <c r="B5" s="571" t="s">
        <v>0</v>
      </c>
      <c r="C5" s="571" t="s">
        <v>104</v>
      </c>
      <c r="D5" s="571" t="s">
        <v>105</v>
      </c>
      <c r="E5" s="174" t="s">
        <v>350</v>
      </c>
      <c r="F5" s="174" t="s">
        <v>54</v>
      </c>
      <c r="G5" s="174" t="s">
        <v>55</v>
      </c>
      <c r="H5" s="174" t="s">
        <v>56</v>
      </c>
      <c r="I5" s="174" t="s">
        <v>57</v>
      </c>
      <c r="J5" s="174" t="s">
        <v>58</v>
      </c>
      <c r="K5" s="174" t="s">
        <v>59</v>
      </c>
      <c r="L5" s="174" t="s">
        <v>60</v>
      </c>
      <c r="M5" s="174" t="s">
        <v>61</v>
      </c>
      <c r="N5" s="174" t="s">
        <v>62</v>
      </c>
      <c r="O5" s="174" t="s">
        <v>63</v>
      </c>
      <c r="P5" s="174" t="s">
        <v>64</v>
      </c>
      <c r="Q5" s="174" t="s">
        <v>65</v>
      </c>
      <c r="R5" s="174" t="s">
        <v>345</v>
      </c>
    </row>
    <row r="6" spans="2:19" s="171" customFormat="1">
      <c r="B6" s="733">
        <v>1</v>
      </c>
      <c r="C6" s="734" t="s">
        <v>454</v>
      </c>
      <c r="D6" s="735">
        <v>642</v>
      </c>
      <c r="E6" s="736">
        <f t="shared" ref="E6" si="0">E7+E8</f>
        <v>1</v>
      </c>
      <c r="F6" s="736">
        <f t="shared" ref="F6:R6" si="1">F7+F8</f>
        <v>1</v>
      </c>
      <c r="G6" s="736">
        <f t="shared" si="1"/>
        <v>1</v>
      </c>
      <c r="H6" s="736">
        <f t="shared" si="1"/>
        <v>1</v>
      </c>
      <c r="I6" s="736">
        <f t="shared" si="1"/>
        <v>1</v>
      </c>
      <c r="J6" s="736">
        <f t="shared" si="1"/>
        <v>1</v>
      </c>
      <c r="K6" s="736">
        <f t="shared" si="1"/>
        <v>1</v>
      </c>
      <c r="L6" s="736">
        <f t="shared" si="1"/>
        <v>1</v>
      </c>
      <c r="M6" s="736">
        <f t="shared" si="1"/>
        <v>1</v>
      </c>
      <c r="N6" s="736">
        <f t="shared" si="1"/>
        <v>1</v>
      </c>
      <c r="O6" s="736">
        <f t="shared" si="1"/>
        <v>1</v>
      </c>
      <c r="P6" s="736">
        <f t="shared" si="1"/>
        <v>1</v>
      </c>
      <c r="Q6" s="736">
        <f t="shared" si="1"/>
        <v>1</v>
      </c>
      <c r="R6" s="736">
        <f t="shared" si="1"/>
        <v>1</v>
      </c>
      <c r="S6" s="939"/>
    </row>
    <row r="7" spans="2:19">
      <c r="B7" s="176" t="s">
        <v>163</v>
      </c>
      <c r="C7" s="730" t="s">
        <v>475</v>
      </c>
      <c r="D7" s="731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>
        <f>Q7</f>
        <v>0</v>
      </c>
    </row>
    <row r="8" spans="2:19">
      <c r="B8" s="176" t="s">
        <v>164</v>
      </c>
      <c r="C8" s="730" t="s">
        <v>48</v>
      </c>
      <c r="D8" s="731"/>
      <c r="E8" s="177">
        <v>1</v>
      </c>
      <c r="F8" s="177">
        <v>1</v>
      </c>
      <c r="G8" s="177">
        <v>1</v>
      </c>
      <c r="H8" s="177">
        <v>1</v>
      </c>
      <c r="I8" s="177">
        <v>1</v>
      </c>
      <c r="J8" s="177">
        <v>1</v>
      </c>
      <c r="K8" s="177">
        <v>1</v>
      </c>
      <c r="L8" s="177">
        <v>1</v>
      </c>
      <c r="M8" s="177">
        <v>1</v>
      </c>
      <c r="N8" s="177">
        <v>1</v>
      </c>
      <c r="O8" s="177">
        <v>1</v>
      </c>
      <c r="P8" s="177">
        <v>1</v>
      </c>
      <c r="Q8" s="177">
        <v>1</v>
      </c>
      <c r="R8" s="177">
        <f>Q8</f>
        <v>1</v>
      </c>
    </row>
    <row r="9" spans="2:19" s="171" customFormat="1">
      <c r="B9" s="733">
        <v>2</v>
      </c>
      <c r="C9" s="734" t="s">
        <v>462</v>
      </c>
      <c r="D9" s="735">
        <v>642</v>
      </c>
      <c r="E9" s="736">
        <f t="shared" ref="E9" si="2">SUM(E10:E16)</f>
        <v>2</v>
      </c>
      <c r="F9" s="736">
        <f>SUM(F10:F16)</f>
        <v>3</v>
      </c>
      <c r="G9" s="736">
        <f t="shared" ref="G9:R9" si="3">SUM(G10:G16)</f>
        <v>3</v>
      </c>
      <c r="H9" s="736">
        <f t="shared" si="3"/>
        <v>3</v>
      </c>
      <c r="I9" s="736">
        <f t="shared" si="3"/>
        <v>3</v>
      </c>
      <c r="J9" s="736">
        <f t="shared" si="3"/>
        <v>3</v>
      </c>
      <c r="K9" s="736">
        <f t="shared" si="3"/>
        <v>3</v>
      </c>
      <c r="L9" s="736">
        <f t="shared" si="3"/>
        <v>3</v>
      </c>
      <c r="M9" s="736">
        <f t="shared" si="3"/>
        <v>3</v>
      </c>
      <c r="N9" s="736">
        <f t="shared" si="3"/>
        <v>3</v>
      </c>
      <c r="O9" s="736">
        <f t="shared" si="3"/>
        <v>3</v>
      </c>
      <c r="P9" s="736">
        <f t="shared" si="3"/>
        <v>3</v>
      </c>
      <c r="Q9" s="736">
        <f t="shared" si="3"/>
        <v>3</v>
      </c>
      <c r="R9" s="736">
        <f t="shared" si="3"/>
        <v>3</v>
      </c>
      <c r="S9" s="939"/>
    </row>
    <row r="10" spans="2:19">
      <c r="B10" s="176" t="s">
        <v>168</v>
      </c>
      <c r="C10" s="730" t="s">
        <v>1820</v>
      </c>
      <c r="D10" s="731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>
        <f t="shared" ref="R10:R16" si="4">Q10</f>
        <v>0</v>
      </c>
    </row>
    <row r="11" spans="2:19">
      <c r="B11" s="176" t="s">
        <v>168</v>
      </c>
      <c r="C11" s="730" t="s">
        <v>1821</v>
      </c>
      <c r="D11" s="731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>
        <f t="shared" si="4"/>
        <v>0</v>
      </c>
    </row>
    <row r="12" spans="2:19">
      <c r="B12" s="176" t="s">
        <v>166</v>
      </c>
      <c r="C12" s="730" t="s">
        <v>1822</v>
      </c>
      <c r="D12" s="731"/>
      <c r="E12" s="177">
        <v>1</v>
      </c>
      <c r="F12" s="177">
        <v>1</v>
      </c>
      <c r="G12" s="177">
        <v>1</v>
      </c>
      <c r="H12" s="177">
        <v>1</v>
      </c>
      <c r="I12" s="177">
        <v>1</v>
      </c>
      <c r="J12" s="177">
        <v>1</v>
      </c>
      <c r="K12" s="177">
        <v>1</v>
      </c>
      <c r="L12" s="177">
        <v>1</v>
      </c>
      <c r="M12" s="177">
        <v>1</v>
      </c>
      <c r="N12" s="177">
        <v>1</v>
      </c>
      <c r="O12" s="177">
        <v>1</v>
      </c>
      <c r="P12" s="177">
        <v>1</v>
      </c>
      <c r="Q12" s="177">
        <v>1</v>
      </c>
      <c r="R12" s="177">
        <f t="shared" si="4"/>
        <v>1</v>
      </c>
    </row>
    <row r="13" spans="2:19">
      <c r="B13" s="176" t="s">
        <v>167</v>
      </c>
      <c r="C13" s="730" t="s">
        <v>99</v>
      </c>
      <c r="D13" s="731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>
        <f t="shared" si="4"/>
        <v>0</v>
      </c>
    </row>
    <row r="14" spans="2:19">
      <c r="B14" s="176" t="s">
        <v>169</v>
      </c>
      <c r="C14" s="730" t="s">
        <v>1823</v>
      </c>
      <c r="D14" s="731"/>
      <c r="E14" s="177">
        <v>1</v>
      </c>
      <c r="F14" s="177">
        <v>1</v>
      </c>
      <c r="G14" s="177">
        <v>1</v>
      </c>
      <c r="H14" s="177">
        <v>1</v>
      </c>
      <c r="I14" s="177">
        <v>1</v>
      </c>
      <c r="J14" s="177">
        <v>1</v>
      </c>
      <c r="K14" s="177">
        <v>1</v>
      </c>
      <c r="L14" s="177">
        <v>1</v>
      </c>
      <c r="M14" s="177">
        <v>1</v>
      </c>
      <c r="N14" s="177">
        <v>1</v>
      </c>
      <c r="O14" s="177">
        <v>1</v>
      </c>
      <c r="P14" s="177">
        <v>1</v>
      </c>
      <c r="Q14" s="177">
        <v>1</v>
      </c>
      <c r="R14" s="177">
        <f t="shared" si="4"/>
        <v>1</v>
      </c>
    </row>
    <row r="15" spans="2:19">
      <c r="B15" s="176" t="s">
        <v>477</v>
      </c>
      <c r="C15" s="730" t="s">
        <v>98</v>
      </c>
      <c r="D15" s="731"/>
      <c r="E15" s="177"/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>
        <f t="shared" si="4"/>
        <v>0</v>
      </c>
    </row>
    <row r="16" spans="2:19">
      <c r="B16" s="176" t="s">
        <v>478</v>
      </c>
      <c r="C16" s="730" t="s">
        <v>1824</v>
      </c>
      <c r="D16" s="731"/>
      <c r="E16" s="177"/>
      <c r="F16" s="177">
        <v>1</v>
      </c>
      <c r="G16" s="177">
        <v>1</v>
      </c>
      <c r="H16" s="177">
        <v>1</v>
      </c>
      <c r="I16" s="177">
        <v>1</v>
      </c>
      <c r="J16" s="177">
        <v>1</v>
      </c>
      <c r="K16" s="177">
        <v>1</v>
      </c>
      <c r="L16" s="177">
        <v>1</v>
      </c>
      <c r="M16" s="177">
        <v>1</v>
      </c>
      <c r="N16" s="177">
        <v>1</v>
      </c>
      <c r="O16" s="177">
        <v>1</v>
      </c>
      <c r="P16" s="177">
        <v>1</v>
      </c>
      <c r="Q16" s="177">
        <v>1</v>
      </c>
      <c r="R16" s="177">
        <f t="shared" si="4"/>
        <v>1</v>
      </c>
    </row>
    <row r="17" spans="2:19" s="171" customFormat="1">
      <c r="B17" s="733">
        <v>3</v>
      </c>
      <c r="C17" s="734" t="s">
        <v>463</v>
      </c>
      <c r="D17" s="735">
        <v>642</v>
      </c>
      <c r="E17" s="736">
        <f t="shared" ref="E17" si="5">SUM(E18:E21)</f>
        <v>3</v>
      </c>
      <c r="F17" s="736">
        <f t="shared" ref="F17:R17" si="6">SUM(F18:F21)</f>
        <v>4</v>
      </c>
      <c r="G17" s="736">
        <f t="shared" si="6"/>
        <v>4</v>
      </c>
      <c r="H17" s="736">
        <f t="shared" si="6"/>
        <v>4</v>
      </c>
      <c r="I17" s="736">
        <f t="shared" si="6"/>
        <v>4</v>
      </c>
      <c r="J17" s="736">
        <f t="shared" si="6"/>
        <v>4</v>
      </c>
      <c r="K17" s="736">
        <f t="shared" si="6"/>
        <v>4</v>
      </c>
      <c r="L17" s="736">
        <f t="shared" si="6"/>
        <v>4</v>
      </c>
      <c r="M17" s="736">
        <f t="shared" si="6"/>
        <v>4</v>
      </c>
      <c r="N17" s="736">
        <f t="shared" si="6"/>
        <v>4</v>
      </c>
      <c r="O17" s="736">
        <f t="shared" si="6"/>
        <v>4</v>
      </c>
      <c r="P17" s="736">
        <f t="shared" si="6"/>
        <v>4</v>
      </c>
      <c r="Q17" s="736">
        <f t="shared" si="6"/>
        <v>4</v>
      </c>
      <c r="R17" s="737">
        <f t="shared" si="6"/>
        <v>4</v>
      </c>
      <c r="S17" s="939"/>
    </row>
    <row r="18" spans="2:19">
      <c r="B18" s="176" t="s">
        <v>479</v>
      </c>
      <c r="C18" s="730" t="s">
        <v>49</v>
      </c>
      <c r="D18" s="731"/>
      <c r="E18" s="177">
        <v>1</v>
      </c>
      <c r="F18" s="177">
        <v>1</v>
      </c>
      <c r="G18" s="177">
        <v>1</v>
      </c>
      <c r="H18" s="177">
        <v>1</v>
      </c>
      <c r="I18" s="177">
        <v>1</v>
      </c>
      <c r="J18" s="177">
        <v>1</v>
      </c>
      <c r="K18" s="177">
        <v>1</v>
      </c>
      <c r="L18" s="177">
        <v>1</v>
      </c>
      <c r="M18" s="177">
        <v>1</v>
      </c>
      <c r="N18" s="177">
        <v>1</v>
      </c>
      <c r="O18" s="177">
        <v>1</v>
      </c>
      <c r="P18" s="177">
        <v>1</v>
      </c>
      <c r="Q18" s="177">
        <v>1</v>
      </c>
      <c r="R18" s="177">
        <f>Q18</f>
        <v>1</v>
      </c>
    </row>
    <row r="19" spans="2:19">
      <c r="B19" s="176" t="s">
        <v>480</v>
      </c>
      <c r="C19" s="730" t="s">
        <v>102</v>
      </c>
      <c r="D19" s="731"/>
      <c r="E19" s="177">
        <v>1</v>
      </c>
      <c r="F19" s="177">
        <v>2</v>
      </c>
      <c r="G19" s="177">
        <v>2</v>
      </c>
      <c r="H19" s="177">
        <v>2</v>
      </c>
      <c r="I19" s="177">
        <v>2</v>
      </c>
      <c r="J19" s="177">
        <v>2</v>
      </c>
      <c r="K19" s="177">
        <v>2</v>
      </c>
      <c r="L19" s="177">
        <v>2</v>
      </c>
      <c r="M19" s="177">
        <v>2</v>
      </c>
      <c r="N19" s="177">
        <v>2</v>
      </c>
      <c r="O19" s="177">
        <v>2</v>
      </c>
      <c r="P19" s="177">
        <v>2</v>
      </c>
      <c r="Q19" s="177">
        <v>2</v>
      </c>
      <c r="R19" s="177">
        <f t="shared" ref="R19:R21" si="7">Q19</f>
        <v>2</v>
      </c>
    </row>
    <row r="20" spans="2:19">
      <c r="B20" s="176" t="s">
        <v>481</v>
      </c>
      <c r="C20" s="730" t="s">
        <v>26</v>
      </c>
      <c r="D20" s="731"/>
      <c r="E20" s="177">
        <v>1</v>
      </c>
      <c r="F20" s="177">
        <v>1</v>
      </c>
      <c r="G20" s="177">
        <v>1</v>
      </c>
      <c r="H20" s="177">
        <v>1</v>
      </c>
      <c r="I20" s="177">
        <v>1</v>
      </c>
      <c r="J20" s="177">
        <v>1</v>
      </c>
      <c r="K20" s="177">
        <v>1</v>
      </c>
      <c r="L20" s="177">
        <v>1</v>
      </c>
      <c r="M20" s="177">
        <v>1</v>
      </c>
      <c r="N20" s="177">
        <v>1</v>
      </c>
      <c r="O20" s="177">
        <v>1</v>
      </c>
      <c r="P20" s="177">
        <v>1</v>
      </c>
      <c r="Q20" s="177">
        <v>1</v>
      </c>
      <c r="R20" s="177">
        <f t="shared" si="7"/>
        <v>1</v>
      </c>
    </row>
    <row r="21" spans="2:19">
      <c r="B21" s="176" t="s">
        <v>482</v>
      </c>
      <c r="C21" s="730" t="s">
        <v>473</v>
      </c>
      <c r="D21" s="731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>
        <f t="shared" si="7"/>
        <v>0</v>
      </c>
    </row>
    <row r="22" spans="2:19" s="171" customFormat="1">
      <c r="B22" s="733">
        <v>4</v>
      </c>
      <c r="C22" s="734" t="s">
        <v>1835</v>
      </c>
      <c r="D22" s="735">
        <v>642</v>
      </c>
      <c r="E22" s="736">
        <f t="shared" ref="E22" si="8">E23</f>
        <v>1</v>
      </c>
      <c r="F22" s="736">
        <f t="shared" ref="F22:Q22" si="9">F23</f>
        <v>1</v>
      </c>
      <c r="G22" s="736">
        <f t="shared" si="9"/>
        <v>1</v>
      </c>
      <c r="H22" s="736">
        <f t="shared" si="9"/>
        <v>1</v>
      </c>
      <c r="I22" s="736">
        <f t="shared" si="9"/>
        <v>1</v>
      </c>
      <c r="J22" s="736">
        <f t="shared" si="9"/>
        <v>1</v>
      </c>
      <c r="K22" s="736">
        <f t="shared" si="9"/>
        <v>1</v>
      </c>
      <c r="L22" s="736">
        <f t="shared" si="9"/>
        <v>1</v>
      </c>
      <c r="M22" s="736">
        <f t="shared" si="9"/>
        <v>1</v>
      </c>
      <c r="N22" s="736">
        <f t="shared" si="9"/>
        <v>1</v>
      </c>
      <c r="O22" s="736">
        <f t="shared" si="9"/>
        <v>1</v>
      </c>
      <c r="P22" s="736">
        <f t="shared" si="9"/>
        <v>1</v>
      </c>
      <c r="Q22" s="736">
        <f t="shared" si="9"/>
        <v>1</v>
      </c>
      <c r="R22" s="737">
        <f>R23</f>
        <v>1</v>
      </c>
      <c r="S22" s="318"/>
    </row>
    <row r="23" spans="2:19">
      <c r="B23" s="176" t="s">
        <v>247</v>
      </c>
      <c r="C23" s="730" t="s">
        <v>100</v>
      </c>
      <c r="D23" s="731"/>
      <c r="E23" s="177">
        <v>1</v>
      </c>
      <c r="F23" s="177">
        <v>1</v>
      </c>
      <c r="G23" s="177">
        <v>1</v>
      </c>
      <c r="H23" s="177">
        <v>1</v>
      </c>
      <c r="I23" s="177">
        <v>1</v>
      </c>
      <c r="J23" s="177">
        <v>1</v>
      </c>
      <c r="K23" s="177">
        <v>1</v>
      </c>
      <c r="L23" s="177">
        <v>1</v>
      </c>
      <c r="M23" s="177">
        <v>1</v>
      </c>
      <c r="N23" s="177">
        <v>1</v>
      </c>
      <c r="O23" s="177">
        <v>1</v>
      </c>
      <c r="P23" s="177">
        <v>1</v>
      </c>
      <c r="Q23" s="177">
        <v>1</v>
      </c>
      <c r="R23" s="177">
        <v>1</v>
      </c>
    </row>
    <row r="24" spans="2:19" s="171" customFormat="1">
      <c r="B24" s="733">
        <v>5</v>
      </c>
      <c r="C24" s="734" t="s">
        <v>455</v>
      </c>
      <c r="D24" s="735">
        <v>642</v>
      </c>
      <c r="E24" s="736">
        <f t="shared" ref="E24" si="10">E25</f>
        <v>0</v>
      </c>
      <c r="F24" s="736">
        <f t="shared" ref="F24:Q24" si="11">F25</f>
        <v>0</v>
      </c>
      <c r="G24" s="736">
        <f t="shared" si="11"/>
        <v>0</v>
      </c>
      <c r="H24" s="736">
        <f t="shared" si="11"/>
        <v>0</v>
      </c>
      <c r="I24" s="736">
        <f t="shared" si="11"/>
        <v>0</v>
      </c>
      <c r="J24" s="736">
        <f t="shared" si="11"/>
        <v>0</v>
      </c>
      <c r="K24" s="736">
        <f t="shared" si="11"/>
        <v>0</v>
      </c>
      <c r="L24" s="736">
        <f t="shared" si="11"/>
        <v>0</v>
      </c>
      <c r="M24" s="736">
        <f t="shared" si="11"/>
        <v>0</v>
      </c>
      <c r="N24" s="736">
        <f t="shared" si="11"/>
        <v>0</v>
      </c>
      <c r="O24" s="736">
        <f t="shared" si="11"/>
        <v>0</v>
      </c>
      <c r="P24" s="736">
        <f t="shared" si="11"/>
        <v>0</v>
      </c>
      <c r="Q24" s="736">
        <f t="shared" si="11"/>
        <v>0</v>
      </c>
      <c r="R24" s="737"/>
      <c r="S24" s="318"/>
    </row>
    <row r="25" spans="2:19">
      <c r="B25" s="176" t="s">
        <v>483</v>
      </c>
      <c r="C25" s="730" t="s">
        <v>474</v>
      </c>
      <c r="D25" s="731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</row>
    <row r="26" spans="2:19" s="171" customFormat="1">
      <c r="B26" s="733">
        <v>6</v>
      </c>
      <c r="C26" s="734" t="s">
        <v>466</v>
      </c>
      <c r="D26" s="735">
        <v>642</v>
      </c>
      <c r="E26" s="736">
        <f t="shared" ref="E26" si="12">E27</f>
        <v>0</v>
      </c>
      <c r="F26" s="736">
        <f>F27</f>
        <v>0</v>
      </c>
      <c r="G26" s="736">
        <f t="shared" ref="G26:Q26" si="13">G27</f>
        <v>0</v>
      </c>
      <c r="H26" s="736">
        <f t="shared" si="13"/>
        <v>0</v>
      </c>
      <c r="I26" s="736">
        <f t="shared" si="13"/>
        <v>0</v>
      </c>
      <c r="J26" s="736">
        <f t="shared" si="13"/>
        <v>0</v>
      </c>
      <c r="K26" s="736">
        <f t="shared" si="13"/>
        <v>0</v>
      </c>
      <c r="L26" s="736">
        <f t="shared" si="13"/>
        <v>0</v>
      </c>
      <c r="M26" s="736">
        <f t="shared" si="13"/>
        <v>0</v>
      </c>
      <c r="N26" s="736">
        <f t="shared" si="13"/>
        <v>0</v>
      </c>
      <c r="O26" s="736">
        <f t="shared" si="13"/>
        <v>0</v>
      </c>
      <c r="P26" s="736">
        <f t="shared" si="13"/>
        <v>0</v>
      </c>
      <c r="Q26" s="736">
        <f t="shared" si="13"/>
        <v>0</v>
      </c>
      <c r="R26" s="737"/>
      <c r="S26" s="318"/>
    </row>
    <row r="27" spans="2:19">
      <c r="B27" s="176" t="s">
        <v>484</v>
      </c>
      <c r="C27" s="730" t="s">
        <v>472</v>
      </c>
      <c r="D27" s="731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</row>
    <row r="28" spans="2:19" s="171" customFormat="1">
      <c r="B28" s="733">
        <v>7</v>
      </c>
      <c r="C28" s="734" t="s">
        <v>467</v>
      </c>
      <c r="D28" s="735">
        <v>642</v>
      </c>
      <c r="E28" s="736">
        <f t="shared" ref="E28" si="14">E29</f>
        <v>0</v>
      </c>
      <c r="F28" s="736">
        <f t="shared" ref="F28:Q28" si="15">F29</f>
        <v>1</v>
      </c>
      <c r="G28" s="736">
        <f t="shared" si="15"/>
        <v>1</v>
      </c>
      <c r="H28" s="736">
        <f t="shared" si="15"/>
        <v>1</v>
      </c>
      <c r="I28" s="736">
        <f t="shared" si="15"/>
        <v>1</v>
      </c>
      <c r="J28" s="736">
        <f t="shared" si="15"/>
        <v>1</v>
      </c>
      <c r="K28" s="736">
        <f t="shared" si="15"/>
        <v>1</v>
      </c>
      <c r="L28" s="736">
        <f t="shared" si="15"/>
        <v>1</v>
      </c>
      <c r="M28" s="736">
        <f t="shared" si="15"/>
        <v>1</v>
      </c>
      <c r="N28" s="736">
        <f t="shared" si="15"/>
        <v>1</v>
      </c>
      <c r="O28" s="736">
        <f t="shared" si="15"/>
        <v>1</v>
      </c>
      <c r="P28" s="736">
        <f t="shared" si="15"/>
        <v>1</v>
      </c>
      <c r="Q28" s="736">
        <f t="shared" si="15"/>
        <v>1</v>
      </c>
      <c r="R28" s="737">
        <f t="shared" ref="R28:R37" si="16">Q28</f>
        <v>1</v>
      </c>
      <c r="S28" s="939"/>
    </row>
    <row r="29" spans="2:19">
      <c r="B29" s="176" t="s">
        <v>177</v>
      </c>
      <c r="C29" s="730" t="s">
        <v>1836</v>
      </c>
      <c r="D29" s="731"/>
      <c r="E29" s="177"/>
      <c r="F29" s="177">
        <v>1</v>
      </c>
      <c r="G29" s="177">
        <v>1</v>
      </c>
      <c r="H29" s="177">
        <v>1</v>
      </c>
      <c r="I29" s="177">
        <v>1</v>
      </c>
      <c r="J29" s="177">
        <v>1</v>
      </c>
      <c r="K29" s="177">
        <v>1</v>
      </c>
      <c r="L29" s="177">
        <v>1</v>
      </c>
      <c r="M29" s="177">
        <v>1</v>
      </c>
      <c r="N29" s="177">
        <v>1</v>
      </c>
      <c r="O29" s="177">
        <v>1</v>
      </c>
      <c r="P29" s="177">
        <v>1</v>
      </c>
      <c r="Q29" s="177">
        <v>1</v>
      </c>
      <c r="R29" s="177">
        <f t="shared" si="16"/>
        <v>1</v>
      </c>
    </row>
    <row r="30" spans="2:19" s="171" customFormat="1">
      <c r="B30" s="733">
        <v>8</v>
      </c>
      <c r="C30" s="734" t="s">
        <v>464</v>
      </c>
      <c r="D30" s="735">
        <v>642</v>
      </c>
      <c r="E30" s="736">
        <f t="shared" ref="E30" si="17">E31</f>
        <v>0</v>
      </c>
      <c r="F30" s="736">
        <f t="shared" ref="F30:Q30" si="18">F31</f>
        <v>0</v>
      </c>
      <c r="G30" s="736">
        <f t="shared" si="18"/>
        <v>0</v>
      </c>
      <c r="H30" s="736">
        <f t="shared" si="18"/>
        <v>0</v>
      </c>
      <c r="I30" s="736">
        <f t="shared" si="18"/>
        <v>0</v>
      </c>
      <c r="J30" s="736">
        <f t="shared" si="18"/>
        <v>0</v>
      </c>
      <c r="K30" s="736">
        <f t="shared" si="18"/>
        <v>0</v>
      </c>
      <c r="L30" s="736">
        <f t="shared" si="18"/>
        <v>0</v>
      </c>
      <c r="M30" s="736">
        <f t="shared" si="18"/>
        <v>0</v>
      </c>
      <c r="N30" s="736">
        <f t="shared" si="18"/>
        <v>0</v>
      </c>
      <c r="O30" s="736">
        <f t="shared" si="18"/>
        <v>0</v>
      </c>
      <c r="P30" s="736">
        <f t="shared" si="18"/>
        <v>0</v>
      </c>
      <c r="Q30" s="736">
        <f t="shared" si="18"/>
        <v>0</v>
      </c>
      <c r="R30" s="737">
        <f t="shared" si="16"/>
        <v>0</v>
      </c>
      <c r="S30" s="318"/>
    </row>
    <row r="31" spans="2:19">
      <c r="B31" s="176" t="s">
        <v>485</v>
      </c>
      <c r="C31" s="730" t="s">
        <v>474</v>
      </c>
      <c r="D31" s="731"/>
      <c r="E31" s="177"/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77">
        <f t="shared" si="16"/>
        <v>0</v>
      </c>
    </row>
    <row r="32" spans="2:19" s="171" customFormat="1">
      <c r="B32" s="733">
        <v>9</v>
      </c>
      <c r="C32" s="734" t="s">
        <v>456</v>
      </c>
      <c r="D32" s="735">
        <v>642</v>
      </c>
      <c r="E32" s="736">
        <f t="shared" ref="E32" si="19">E33</f>
        <v>0</v>
      </c>
      <c r="F32" s="736">
        <f t="shared" ref="F32:Q32" si="20">F33</f>
        <v>0</v>
      </c>
      <c r="G32" s="736">
        <f t="shared" si="20"/>
        <v>0</v>
      </c>
      <c r="H32" s="736">
        <f t="shared" si="20"/>
        <v>0</v>
      </c>
      <c r="I32" s="736">
        <f t="shared" si="20"/>
        <v>0</v>
      </c>
      <c r="J32" s="736">
        <f t="shared" si="20"/>
        <v>0</v>
      </c>
      <c r="K32" s="736">
        <f t="shared" si="20"/>
        <v>0</v>
      </c>
      <c r="L32" s="736">
        <f t="shared" si="20"/>
        <v>0</v>
      </c>
      <c r="M32" s="736">
        <f t="shared" si="20"/>
        <v>0</v>
      </c>
      <c r="N32" s="736">
        <f t="shared" si="20"/>
        <v>0</v>
      </c>
      <c r="O32" s="736">
        <f t="shared" si="20"/>
        <v>0</v>
      </c>
      <c r="P32" s="736">
        <f t="shared" si="20"/>
        <v>0</v>
      </c>
      <c r="Q32" s="736">
        <f t="shared" si="20"/>
        <v>0</v>
      </c>
      <c r="R32" s="737">
        <f t="shared" si="16"/>
        <v>0</v>
      </c>
      <c r="S32" s="318"/>
    </row>
    <row r="33" spans="2:19">
      <c r="B33" s="176" t="s">
        <v>486</v>
      </c>
      <c r="C33" s="730" t="s">
        <v>100</v>
      </c>
      <c r="D33" s="731"/>
      <c r="E33" s="177"/>
      <c r="F33" s="177"/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7">
        <f t="shared" si="16"/>
        <v>0</v>
      </c>
    </row>
    <row r="34" spans="2:19" s="171" customFormat="1">
      <c r="B34" s="733">
        <v>10</v>
      </c>
      <c r="C34" s="734" t="s">
        <v>468</v>
      </c>
      <c r="D34" s="735">
        <v>642</v>
      </c>
      <c r="E34" s="736">
        <f t="shared" ref="E34" si="21">E35</f>
        <v>0</v>
      </c>
      <c r="F34" s="736">
        <f t="shared" ref="F34:Q34" si="22">F35</f>
        <v>0</v>
      </c>
      <c r="G34" s="736">
        <f t="shared" si="22"/>
        <v>0</v>
      </c>
      <c r="H34" s="736">
        <f t="shared" si="22"/>
        <v>0</v>
      </c>
      <c r="I34" s="736">
        <f t="shared" si="22"/>
        <v>0</v>
      </c>
      <c r="J34" s="736">
        <f t="shared" si="22"/>
        <v>0</v>
      </c>
      <c r="K34" s="736">
        <f t="shared" si="22"/>
        <v>0</v>
      </c>
      <c r="L34" s="736">
        <f t="shared" si="22"/>
        <v>0</v>
      </c>
      <c r="M34" s="736">
        <f t="shared" si="22"/>
        <v>0</v>
      </c>
      <c r="N34" s="736">
        <f t="shared" si="22"/>
        <v>0</v>
      </c>
      <c r="O34" s="736">
        <f t="shared" si="22"/>
        <v>0</v>
      </c>
      <c r="P34" s="736">
        <f t="shared" si="22"/>
        <v>0</v>
      </c>
      <c r="Q34" s="736">
        <f t="shared" si="22"/>
        <v>0</v>
      </c>
      <c r="R34" s="737">
        <f t="shared" si="16"/>
        <v>0</v>
      </c>
      <c r="S34" s="318"/>
    </row>
    <row r="35" spans="2:19">
      <c r="B35" s="176" t="s">
        <v>487</v>
      </c>
      <c r="C35" s="730" t="s">
        <v>474</v>
      </c>
      <c r="D35" s="731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>
        <f t="shared" si="16"/>
        <v>0</v>
      </c>
    </row>
    <row r="36" spans="2:19" s="171" customFormat="1">
      <c r="B36" s="733">
        <v>11</v>
      </c>
      <c r="C36" s="734" t="s">
        <v>461</v>
      </c>
      <c r="D36" s="735">
        <v>627</v>
      </c>
      <c r="E36" s="736">
        <f t="shared" ref="E36" si="23">E37</f>
        <v>0</v>
      </c>
      <c r="F36" s="736">
        <f t="shared" ref="F36:Q36" si="24">F37</f>
        <v>0</v>
      </c>
      <c r="G36" s="736">
        <f t="shared" si="24"/>
        <v>0</v>
      </c>
      <c r="H36" s="736">
        <f t="shared" si="24"/>
        <v>0</v>
      </c>
      <c r="I36" s="736">
        <f t="shared" si="24"/>
        <v>0</v>
      </c>
      <c r="J36" s="736">
        <f t="shared" si="24"/>
        <v>0</v>
      </c>
      <c r="K36" s="736">
        <f t="shared" si="24"/>
        <v>0</v>
      </c>
      <c r="L36" s="736">
        <f t="shared" si="24"/>
        <v>0</v>
      </c>
      <c r="M36" s="736">
        <f t="shared" si="24"/>
        <v>0</v>
      </c>
      <c r="N36" s="736">
        <f t="shared" si="24"/>
        <v>0</v>
      </c>
      <c r="O36" s="736">
        <f t="shared" si="24"/>
        <v>0</v>
      </c>
      <c r="P36" s="736">
        <f t="shared" si="24"/>
        <v>0</v>
      </c>
      <c r="Q36" s="736">
        <f t="shared" si="24"/>
        <v>0</v>
      </c>
      <c r="R36" s="737">
        <f t="shared" si="16"/>
        <v>0</v>
      </c>
      <c r="S36" s="318"/>
    </row>
    <row r="37" spans="2:19">
      <c r="B37" s="176" t="s">
        <v>488</v>
      </c>
      <c r="C37" s="730" t="s">
        <v>474</v>
      </c>
      <c r="D37" s="731"/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>
        <f t="shared" si="16"/>
        <v>0</v>
      </c>
    </row>
    <row r="38" spans="2:19" s="171" customFormat="1">
      <c r="B38" s="733">
        <v>12</v>
      </c>
      <c r="C38" s="734" t="s">
        <v>460</v>
      </c>
      <c r="D38" s="735">
        <v>627</v>
      </c>
      <c r="E38" s="736">
        <f t="shared" ref="E38" si="25">SUM(E39:E41)</f>
        <v>2</v>
      </c>
      <c r="F38" s="736">
        <f>SUM(F39:F41)</f>
        <v>4</v>
      </c>
      <c r="G38" s="736">
        <f t="shared" ref="G38:R38" si="26">SUM(G39:G41)</f>
        <v>4</v>
      </c>
      <c r="H38" s="736">
        <f t="shared" si="26"/>
        <v>4</v>
      </c>
      <c r="I38" s="736">
        <f t="shared" si="26"/>
        <v>4</v>
      </c>
      <c r="J38" s="736">
        <f t="shared" si="26"/>
        <v>4</v>
      </c>
      <c r="K38" s="736">
        <f t="shared" si="26"/>
        <v>4</v>
      </c>
      <c r="L38" s="736">
        <f t="shared" si="26"/>
        <v>4</v>
      </c>
      <c r="M38" s="736">
        <f t="shared" si="26"/>
        <v>4</v>
      </c>
      <c r="N38" s="736">
        <f t="shared" si="26"/>
        <v>4</v>
      </c>
      <c r="O38" s="736">
        <f t="shared" si="26"/>
        <v>4</v>
      </c>
      <c r="P38" s="736">
        <f t="shared" si="26"/>
        <v>4</v>
      </c>
      <c r="Q38" s="736">
        <f t="shared" si="26"/>
        <v>4</v>
      </c>
      <c r="R38" s="736">
        <f t="shared" si="26"/>
        <v>4</v>
      </c>
      <c r="S38" s="939"/>
    </row>
    <row r="39" spans="2:19">
      <c r="B39" s="176" t="s">
        <v>489</v>
      </c>
      <c r="C39" s="730" t="s">
        <v>1819</v>
      </c>
      <c r="D39" s="731"/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>
        <f>Q39</f>
        <v>0</v>
      </c>
    </row>
    <row r="40" spans="2:19">
      <c r="B40" s="176" t="s">
        <v>490</v>
      </c>
      <c r="C40" s="730" t="s">
        <v>2503</v>
      </c>
      <c r="D40" s="731"/>
      <c r="E40" s="177">
        <v>2</v>
      </c>
      <c r="F40" s="177">
        <v>2</v>
      </c>
      <c r="G40" s="177">
        <v>2</v>
      </c>
      <c r="H40" s="177">
        <v>2</v>
      </c>
      <c r="I40" s="177">
        <v>2</v>
      </c>
      <c r="J40" s="177">
        <v>2</v>
      </c>
      <c r="K40" s="177">
        <v>2</v>
      </c>
      <c r="L40" s="177">
        <v>2</v>
      </c>
      <c r="M40" s="177">
        <v>2</v>
      </c>
      <c r="N40" s="177">
        <v>2</v>
      </c>
      <c r="O40" s="177">
        <v>2</v>
      </c>
      <c r="P40" s="177">
        <v>2</v>
      </c>
      <c r="Q40" s="177">
        <v>2</v>
      </c>
      <c r="R40" s="177">
        <f>Q40</f>
        <v>2</v>
      </c>
    </row>
    <row r="41" spans="2:19">
      <c r="B41" s="176" t="s">
        <v>1818</v>
      </c>
      <c r="C41" s="730" t="s">
        <v>2504</v>
      </c>
      <c r="D41" s="731"/>
      <c r="E41" s="177"/>
      <c r="F41" s="177">
        <v>2</v>
      </c>
      <c r="G41" s="177">
        <v>2</v>
      </c>
      <c r="H41" s="177">
        <v>2</v>
      </c>
      <c r="I41" s="177">
        <v>2</v>
      </c>
      <c r="J41" s="177">
        <v>2</v>
      </c>
      <c r="K41" s="177">
        <v>2</v>
      </c>
      <c r="L41" s="177">
        <v>2</v>
      </c>
      <c r="M41" s="177">
        <v>2</v>
      </c>
      <c r="N41" s="177">
        <v>2</v>
      </c>
      <c r="O41" s="177">
        <v>2</v>
      </c>
      <c r="P41" s="177">
        <v>2</v>
      </c>
      <c r="Q41" s="177">
        <v>2</v>
      </c>
      <c r="R41" s="177">
        <f>Q41</f>
        <v>2</v>
      </c>
    </row>
    <row r="42" spans="2:19" s="171" customFormat="1">
      <c r="B42" s="733">
        <v>13</v>
      </c>
      <c r="C42" s="734" t="s">
        <v>459</v>
      </c>
      <c r="D42" s="735">
        <v>627</v>
      </c>
      <c r="E42" s="736">
        <f t="shared" ref="E42" si="27">SUM(E43:E51)</f>
        <v>2</v>
      </c>
      <c r="F42" s="736">
        <f>SUM(F43:F51)</f>
        <v>3</v>
      </c>
      <c r="G42" s="736">
        <f t="shared" ref="G42:R42" si="28">SUM(G43:G51)</f>
        <v>3</v>
      </c>
      <c r="H42" s="736">
        <f t="shared" si="28"/>
        <v>3</v>
      </c>
      <c r="I42" s="736">
        <f t="shared" si="28"/>
        <v>10</v>
      </c>
      <c r="J42" s="736">
        <f>SUM(J43:J51)</f>
        <v>10</v>
      </c>
      <c r="K42" s="736">
        <f>SUM(K43:K51)</f>
        <v>10</v>
      </c>
      <c r="L42" s="736">
        <f t="shared" si="28"/>
        <v>10</v>
      </c>
      <c r="M42" s="736">
        <f t="shared" si="28"/>
        <v>10</v>
      </c>
      <c r="N42" s="736">
        <f t="shared" si="28"/>
        <v>10</v>
      </c>
      <c r="O42" s="736">
        <f t="shared" si="28"/>
        <v>10</v>
      </c>
      <c r="P42" s="736">
        <f t="shared" si="28"/>
        <v>10</v>
      </c>
      <c r="Q42" s="736">
        <f t="shared" si="28"/>
        <v>10</v>
      </c>
      <c r="R42" s="737">
        <f t="shared" si="28"/>
        <v>10</v>
      </c>
      <c r="S42" s="939"/>
    </row>
    <row r="43" spans="2:19">
      <c r="B43" s="176" t="s">
        <v>491</v>
      </c>
      <c r="C43" s="730" t="s">
        <v>1815</v>
      </c>
      <c r="D43" s="731"/>
      <c r="E43" s="177"/>
      <c r="F43" s="177"/>
      <c r="G43" s="177"/>
      <c r="H43" s="177"/>
      <c r="I43" s="177">
        <v>1</v>
      </c>
      <c r="J43" s="177">
        <v>1</v>
      </c>
      <c r="K43" s="177">
        <v>1</v>
      </c>
      <c r="L43" s="177">
        <v>1</v>
      </c>
      <c r="M43" s="177">
        <v>1</v>
      </c>
      <c r="N43" s="177">
        <v>1</v>
      </c>
      <c r="O43" s="177">
        <v>1</v>
      </c>
      <c r="P43" s="177">
        <v>1</v>
      </c>
      <c r="Q43" s="177">
        <v>1</v>
      </c>
      <c r="R43" s="177">
        <f>Q43</f>
        <v>1</v>
      </c>
    </row>
    <row r="44" spans="2:19">
      <c r="B44" s="176" t="s">
        <v>492</v>
      </c>
      <c r="C44" s="730" t="s">
        <v>1837</v>
      </c>
      <c r="D44" s="731"/>
      <c r="E44" s="177"/>
      <c r="F44" s="177"/>
      <c r="G44" s="177"/>
      <c r="H44" s="177"/>
      <c r="I44" s="177">
        <v>1</v>
      </c>
      <c r="J44" s="177">
        <v>1</v>
      </c>
      <c r="K44" s="177">
        <v>1</v>
      </c>
      <c r="L44" s="177">
        <v>1</v>
      </c>
      <c r="M44" s="177">
        <v>1</v>
      </c>
      <c r="N44" s="177">
        <v>1</v>
      </c>
      <c r="O44" s="177">
        <v>1</v>
      </c>
      <c r="P44" s="177">
        <v>1</v>
      </c>
      <c r="Q44" s="177">
        <v>1</v>
      </c>
      <c r="R44" s="177">
        <f>Q44</f>
        <v>1</v>
      </c>
    </row>
    <row r="45" spans="2:19">
      <c r="B45" s="176" t="s">
        <v>493</v>
      </c>
      <c r="C45" s="730" t="s">
        <v>2490</v>
      </c>
      <c r="D45" s="731"/>
      <c r="E45" s="177"/>
      <c r="F45" s="177">
        <v>3</v>
      </c>
      <c r="G45" s="177">
        <v>3</v>
      </c>
      <c r="H45" s="177">
        <v>3</v>
      </c>
      <c r="I45" s="177">
        <v>2</v>
      </c>
      <c r="J45" s="177">
        <v>2</v>
      </c>
      <c r="K45" s="177">
        <v>2</v>
      </c>
      <c r="L45" s="177">
        <v>2</v>
      </c>
      <c r="M45" s="177">
        <v>2</v>
      </c>
      <c r="N45" s="177">
        <v>2</v>
      </c>
      <c r="O45" s="177">
        <v>2</v>
      </c>
      <c r="P45" s="177">
        <v>2</v>
      </c>
      <c r="Q45" s="177">
        <v>2</v>
      </c>
      <c r="R45" s="177">
        <f t="shared" ref="R45:R50" si="29">Q45</f>
        <v>2</v>
      </c>
    </row>
    <row r="46" spans="2:19">
      <c r="B46" s="176" t="s">
        <v>494</v>
      </c>
      <c r="C46" s="730" t="s">
        <v>2495</v>
      </c>
      <c r="D46" s="1110"/>
      <c r="E46" s="177"/>
      <c r="F46" s="177"/>
      <c r="G46" s="177"/>
      <c r="H46" s="177"/>
      <c r="I46" s="177">
        <v>3</v>
      </c>
      <c r="J46" s="177">
        <v>3</v>
      </c>
      <c r="K46" s="177">
        <v>3</v>
      </c>
      <c r="L46" s="177">
        <v>3</v>
      </c>
      <c r="M46" s="177">
        <v>3</v>
      </c>
      <c r="N46" s="177">
        <v>3</v>
      </c>
      <c r="O46" s="177">
        <v>3</v>
      </c>
      <c r="P46" s="177">
        <v>3</v>
      </c>
      <c r="Q46" s="177">
        <v>3</v>
      </c>
      <c r="R46" s="177">
        <f t="shared" si="29"/>
        <v>3</v>
      </c>
    </row>
    <row r="47" spans="2:19">
      <c r="B47" s="176" t="s">
        <v>495</v>
      </c>
      <c r="C47" s="730" t="s">
        <v>2410</v>
      </c>
      <c r="D47" s="731"/>
      <c r="E47" s="177">
        <v>2</v>
      </c>
      <c r="F47" s="177"/>
      <c r="G47" s="177"/>
      <c r="H47" s="177"/>
      <c r="I47" s="177">
        <v>3</v>
      </c>
      <c r="J47" s="177">
        <v>3</v>
      </c>
      <c r="K47" s="177">
        <v>3</v>
      </c>
      <c r="L47" s="177">
        <v>3</v>
      </c>
      <c r="M47" s="177">
        <v>3</v>
      </c>
      <c r="N47" s="177">
        <v>3</v>
      </c>
      <c r="O47" s="177">
        <v>3</v>
      </c>
      <c r="P47" s="177">
        <v>3</v>
      </c>
      <c r="Q47" s="177">
        <v>3</v>
      </c>
      <c r="R47" s="177">
        <f t="shared" si="29"/>
        <v>3</v>
      </c>
    </row>
    <row r="48" spans="2:19">
      <c r="B48" s="176" t="s">
        <v>496</v>
      </c>
      <c r="C48" s="730" t="s">
        <v>1814</v>
      </c>
      <c r="D48" s="731"/>
      <c r="E48" s="177"/>
      <c r="F48" s="177"/>
      <c r="G48" s="177"/>
      <c r="H48" s="177"/>
      <c r="I48" s="1111"/>
      <c r="J48" s="1111"/>
      <c r="K48" s="1111"/>
      <c r="L48" s="1111"/>
      <c r="M48" s="1111"/>
      <c r="N48" s="1111"/>
      <c r="O48" s="1111"/>
      <c r="P48" s="1111"/>
      <c r="Q48" s="1111"/>
      <c r="R48" s="177">
        <f t="shared" si="29"/>
        <v>0</v>
      </c>
    </row>
    <row r="49" spans="2:34">
      <c r="B49" s="176" t="s">
        <v>495</v>
      </c>
      <c r="C49" s="730"/>
      <c r="D49" s="731"/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>
        <f t="shared" si="29"/>
        <v>0</v>
      </c>
    </row>
    <row r="50" spans="2:34">
      <c r="B50" s="176" t="s">
        <v>496</v>
      </c>
      <c r="C50" s="730"/>
      <c r="D50" s="731"/>
      <c r="E50" s="177"/>
      <c r="F50" s="177"/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77">
        <f t="shared" si="29"/>
        <v>0</v>
      </c>
    </row>
    <row r="51" spans="2:34">
      <c r="B51" s="176" t="s">
        <v>497</v>
      </c>
      <c r="C51" s="730"/>
      <c r="D51" s="731"/>
      <c r="E51" s="177"/>
      <c r="F51" s="177"/>
      <c r="G51" s="177"/>
      <c r="H51" s="177"/>
      <c r="I51" s="177"/>
      <c r="J51" s="177"/>
      <c r="K51" s="177"/>
      <c r="L51" s="177"/>
      <c r="M51" s="177"/>
      <c r="N51" s="177"/>
      <c r="O51" s="177"/>
      <c r="P51" s="177"/>
      <c r="Q51" s="177"/>
      <c r="R51" s="177"/>
    </row>
    <row r="52" spans="2:34" s="171" customFormat="1">
      <c r="B52" s="733">
        <v>14</v>
      </c>
      <c r="C52" s="734" t="s">
        <v>457</v>
      </c>
      <c r="D52" s="735"/>
      <c r="E52" s="736">
        <f t="shared" ref="E52:R52" si="30">E53+E58+E79</f>
        <v>48</v>
      </c>
      <c r="F52" s="736">
        <f t="shared" si="30"/>
        <v>49</v>
      </c>
      <c r="G52" s="736">
        <f t="shared" si="30"/>
        <v>53</v>
      </c>
      <c r="H52" s="736">
        <f t="shared" si="30"/>
        <v>74</v>
      </c>
      <c r="I52" s="736">
        <f t="shared" si="30"/>
        <v>80</v>
      </c>
      <c r="J52" s="736">
        <f t="shared" si="30"/>
        <v>80</v>
      </c>
      <c r="K52" s="736">
        <f t="shared" si="30"/>
        <v>80</v>
      </c>
      <c r="L52" s="736">
        <f t="shared" si="30"/>
        <v>80</v>
      </c>
      <c r="M52" s="736">
        <f t="shared" si="30"/>
        <v>80</v>
      </c>
      <c r="N52" s="736">
        <f t="shared" si="30"/>
        <v>80</v>
      </c>
      <c r="O52" s="736">
        <f t="shared" si="30"/>
        <v>80</v>
      </c>
      <c r="P52" s="736">
        <f t="shared" si="30"/>
        <v>80</v>
      </c>
      <c r="Q52" s="736">
        <f t="shared" si="30"/>
        <v>80</v>
      </c>
      <c r="R52" s="736">
        <f t="shared" si="30"/>
        <v>80</v>
      </c>
      <c r="S52" s="939"/>
    </row>
    <row r="53" spans="2:34" s="171" customFormat="1">
      <c r="B53" s="738" t="s">
        <v>498</v>
      </c>
      <c r="C53" s="739" t="s">
        <v>1816</v>
      </c>
      <c r="D53" s="226" t="s">
        <v>106</v>
      </c>
      <c r="E53" s="163">
        <f t="shared" ref="E53" si="31">SUM(E54:E57)</f>
        <v>2</v>
      </c>
      <c r="F53" s="163">
        <f>SUM(F54:F57)</f>
        <v>2</v>
      </c>
      <c r="G53" s="163">
        <f t="shared" ref="G53:R53" si="32">SUM(G54:G57)</f>
        <v>2</v>
      </c>
      <c r="H53" s="163">
        <f t="shared" si="32"/>
        <v>2</v>
      </c>
      <c r="I53" s="163">
        <f t="shared" si="32"/>
        <v>4</v>
      </c>
      <c r="J53" s="163">
        <f t="shared" si="32"/>
        <v>4</v>
      </c>
      <c r="K53" s="163">
        <f t="shared" si="32"/>
        <v>4</v>
      </c>
      <c r="L53" s="163">
        <f t="shared" si="32"/>
        <v>4</v>
      </c>
      <c r="M53" s="163">
        <f t="shared" si="32"/>
        <v>4</v>
      </c>
      <c r="N53" s="163">
        <f t="shared" si="32"/>
        <v>4</v>
      </c>
      <c r="O53" s="163">
        <f t="shared" si="32"/>
        <v>4</v>
      </c>
      <c r="P53" s="163">
        <f t="shared" si="32"/>
        <v>4</v>
      </c>
      <c r="Q53" s="163">
        <f t="shared" si="32"/>
        <v>4</v>
      </c>
      <c r="R53" s="163">
        <f t="shared" si="32"/>
        <v>4</v>
      </c>
      <c r="S53" s="939"/>
      <c r="W53" s="936"/>
    </row>
    <row r="54" spans="2:34">
      <c r="B54" s="740" t="s">
        <v>499</v>
      </c>
      <c r="C54" s="741" t="s">
        <v>101</v>
      </c>
      <c r="D54" s="742"/>
      <c r="E54" s="177">
        <v>1</v>
      </c>
      <c r="F54" s="177"/>
      <c r="G54" s="177"/>
      <c r="H54" s="177"/>
      <c r="I54" s="177">
        <v>1</v>
      </c>
      <c r="J54" s="177">
        <v>1</v>
      </c>
      <c r="K54" s="177">
        <v>1</v>
      </c>
      <c r="L54" s="177">
        <v>1</v>
      </c>
      <c r="M54" s="177">
        <v>1</v>
      </c>
      <c r="N54" s="177">
        <v>1</v>
      </c>
      <c r="O54" s="177">
        <v>1</v>
      </c>
      <c r="P54" s="177">
        <v>1</v>
      </c>
      <c r="Q54" s="177">
        <v>1</v>
      </c>
      <c r="R54" s="177">
        <f>Q54</f>
        <v>1</v>
      </c>
    </row>
    <row r="55" spans="2:34">
      <c r="B55" s="740" t="s">
        <v>500</v>
      </c>
      <c r="C55" s="741" t="s">
        <v>1817</v>
      </c>
      <c r="D55" s="742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>
        <f t="shared" ref="R55:R57" si="33">Q55</f>
        <v>0</v>
      </c>
      <c r="U55" s="1204" t="s">
        <v>2456</v>
      </c>
      <c r="V55" s="1205"/>
      <c r="W55" s="1148" t="s">
        <v>2551</v>
      </c>
      <c r="X55" s="1149"/>
      <c r="Y55" s="1150" t="s">
        <v>2459</v>
      </c>
      <c r="Z55" s="1151"/>
      <c r="AA55" s="1265" t="s">
        <v>2556</v>
      </c>
      <c r="AB55" s="1266"/>
      <c r="AC55" s="1154" t="s">
        <v>2458</v>
      </c>
      <c r="AD55" s="1155"/>
      <c r="AE55" s="1155"/>
      <c r="AF55" s="1152" t="s">
        <v>1838</v>
      </c>
      <c r="AG55" s="1153"/>
      <c r="AH55" s="1153"/>
    </row>
    <row r="56" spans="2:34">
      <c r="B56" s="740" t="s">
        <v>501</v>
      </c>
      <c r="C56" s="741" t="s">
        <v>2505</v>
      </c>
      <c r="D56" s="742"/>
      <c r="E56" s="177">
        <v>1</v>
      </c>
      <c r="F56" s="177">
        <v>1</v>
      </c>
      <c r="G56" s="177">
        <v>1</v>
      </c>
      <c r="H56" s="177">
        <v>1</v>
      </c>
      <c r="I56" s="177">
        <v>2</v>
      </c>
      <c r="J56" s="177">
        <v>2</v>
      </c>
      <c r="K56" s="177">
        <v>2</v>
      </c>
      <c r="L56" s="177">
        <v>2</v>
      </c>
      <c r="M56" s="177">
        <v>2</v>
      </c>
      <c r="N56" s="177">
        <v>2</v>
      </c>
      <c r="O56" s="177">
        <v>2</v>
      </c>
      <c r="P56" s="177">
        <v>2</v>
      </c>
      <c r="Q56" s="177">
        <v>2</v>
      </c>
      <c r="R56" s="177">
        <f t="shared" si="33"/>
        <v>2</v>
      </c>
      <c r="T56" s="925"/>
      <c r="U56" s="1267" t="s">
        <v>1839</v>
      </c>
      <c r="V56" s="775" t="s">
        <v>1840</v>
      </c>
      <c r="W56" s="1267" t="s">
        <v>1839</v>
      </c>
      <c r="X56" s="775" t="s">
        <v>1840</v>
      </c>
      <c r="Y56" s="1267" t="s">
        <v>1839</v>
      </c>
      <c r="Z56" s="775" t="s">
        <v>1840</v>
      </c>
      <c r="AA56" s="1267" t="s">
        <v>1839</v>
      </c>
      <c r="AB56" s="775" t="s">
        <v>1840</v>
      </c>
      <c r="AC56" s="1267" t="s">
        <v>1839</v>
      </c>
      <c r="AD56" s="775" t="s">
        <v>1840</v>
      </c>
      <c r="AE56" s="775" t="s">
        <v>2468</v>
      </c>
      <c r="AF56" s="775" t="s">
        <v>1839</v>
      </c>
      <c r="AG56" s="775" t="s">
        <v>1840</v>
      </c>
      <c r="AH56" s="775" t="s">
        <v>2468</v>
      </c>
    </row>
    <row r="57" spans="2:34" ht="14" customHeight="1">
      <c r="B57" s="740" t="s">
        <v>502</v>
      </c>
      <c r="C57" s="741" t="s">
        <v>1841</v>
      </c>
      <c r="D57" s="742"/>
      <c r="E57" s="177"/>
      <c r="F57" s="177">
        <v>1</v>
      </c>
      <c r="G57" s="177">
        <v>1</v>
      </c>
      <c r="H57" s="177">
        <v>1</v>
      </c>
      <c r="I57" s="177">
        <v>1</v>
      </c>
      <c r="J57" s="177">
        <v>1</v>
      </c>
      <c r="K57" s="177">
        <v>1</v>
      </c>
      <c r="L57" s="177">
        <v>1</v>
      </c>
      <c r="M57" s="177">
        <v>1</v>
      </c>
      <c r="N57" s="177">
        <v>1</v>
      </c>
      <c r="O57" s="177">
        <v>1</v>
      </c>
      <c r="P57" s="177">
        <v>1</v>
      </c>
      <c r="Q57" s="177">
        <v>1</v>
      </c>
      <c r="R57" s="177">
        <f t="shared" si="33"/>
        <v>1</v>
      </c>
      <c r="T57" s="169" t="s">
        <v>1756</v>
      </c>
      <c r="U57" s="776"/>
      <c r="V57" s="776"/>
      <c r="W57" s="776"/>
      <c r="X57" s="776"/>
      <c r="Y57" s="776"/>
      <c r="Z57" s="776"/>
      <c r="AA57" s="776"/>
      <c r="AB57" s="776"/>
      <c r="AC57" s="776"/>
      <c r="AD57" s="776"/>
      <c r="AE57" s="776"/>
      <c r="AF57" s="776"/>
      <c r="AG57" s="776"/>
      <c r="AH57" s="776"/>
    </row>
    <row r="58" spans="2:34" s="171" customFormat="1">
      <c r="B58" s="777" t="s">
        <v>503</v>
      </c>
      <c r="C58" s="743" t="s">
        <v>553</v>
      </c>
      <c r="D58" s="778" t="s">
        <v>275</v>
      </c>
      <c r="E58" s="779">
        <f t="shared" ref="E58:R58" si="34">E59+E72</f>
        <v>46</v>
      </c>
      <c r="F58" s="779">
        <f t="shared" si="34"/>
        <v>47</v>
      </c>
      <c r="G58" s="779">
        <f>G59+G72</f>
        <v>47</v>
      </c>
      <c r="H58" s="779">
        <f>H59+H72</f>
        <v>68</v>
      </c>
      <c r="I58" s="779">
        <f t="shared" si="34"/>
        <v>66</v>
      </c>
      <c r="J58" s="779">
        <f t="shared" si="34"/>
        <v>66</v>
      </c>
      <c r="K58" s="779">
        <f t="shared" si="34"/>
        <v>66</v>
      </c>
      <c r="L58" s="779">
        <f t="shared" si="34"/>
        <v>66</v>
      </c>
      <c r="M58" s="779">
        <f t="shared" si="34"/>
        <v>66</v>
      </c>
      <c r="N58" s="779">
        <f t="shared" si="34"/>
        <v>66</v>
      </c>
      <c r="O58" s="779">
        <f t="shared" si="34"/>
        <v>66</v>
      </c>
      <c r="P58" s="779">
        <f t="shared" si="34"/>
        <v>66</v>
      </c>
      <c r="Q58" s="779">
        <f t="shared" si="34"/>
        <v>66</v>
      </c>
      <c r="R58" s="779">
        <f t="shared" si="34"/>
        <v>66</v>
      </c>
      <c r="S58" s="939"/>
      <c r="T58" s="780" t="s">
        <v>553</v>
      </c>
      <c r="U58" s="1221">
        <f>U59+U69+U74</f>
        <v>10</v>
      </c>
      <c r="V58" s="1221">
        <f>V59+V69+V74</f>
        <v>10</v>
      </c>
      <c r="W58" s="1221">
        <f t="shared" ref="W58:AF58" si="35">W59+W69+W74</f>
        <v>14</v>
      </c>
      <c r="X58" s="1221">
        <f t="shared" si="35"/>
        <v>14</v>
      </c>
      <c r="Y58" s="1221">
        <f t="shared" si="35"/>
        <v>5</v>
      </c>
      <c r="Z58" s="1221">
        <f t="shared" si="35"/>
        <v>5</v>
      </c>
      <c r="AA58" s="1221">
        <f t="shared" ref="AA58:AB58" si="36">AA59+AA69+AA74</f>
        <v>13</v>
      </c>
      <c r="AB58" s="1221">
        <f t="shared" si="36"/>
        <v>13</v>
      </c>
      <c r="AC58" s="1221">
        <f t="shared" si="35"/>
        <v>0</v>
      </c>
      <c r="AD58" s="1221">
        <f t="shared" si="35"/>
        <v>0</v>
      </c>
      <c r="AE58" s="1221">
        <f t="shared" si="35"/>
        <v>0</v>
      </c>
      <c r="AF58" s="1221">
        <f t="shared" si="35"/>
        <v>10</v>
      </c>
      <c r="AG58" s="1221">
        <f>AG59+AG69+AG74</f>
        <v>6</v>
      </c>
      <c r="AH58" s="1221">
        <f>AH59+AH69+AH74</f>
        <v>2</v>
      </c>
    </row>
    <row r="59" spans="2:34">
      <c r="B59" s="781"/>
      <c r="C59" s="782" t="s">
        <v>1842</v>
      </c>
      <c r="D59" s="783" t="s">
        <v>1843</v>
      </c>
      <c r="E59" s="784">
        <f>SUM(E60:E71)</f>
        <v>20</v>
      </c>
      <c r="F59" s="784">
        <v>41</v>
      </c>
      <c r="G59" s="784">
        <v>41</v>
      </c>
      <c r="H59" s="784">
        <v>41</v>
      </c>
      <c r="I59" s="784">
        <v>44</v>
      </c>
      <c r="J59" s="784">
        <v>44</v>
      </c>
      <c r="K59" s="784">
        <v>44</v>
      </c>
      <c r="L59" s="784">
        <v>44</v>
      </c>
      <c r="M59" s="784">
        <v>44</v>
      </c>
      <c r="N59" s="784">
        <v>44</v>
      </c>
      <c r="O59" s="784">
        <v>44</v>
      </c>
      <c r="P59" s="784">
        <v>44</v>
      </c>
      <c r="Q59" s="784">
        <v>44</v>
      </c>
      <c r="R59" s="784">
        <f>Q59</f>
        <v>44</v>
      </c>
      <c r="S59" s="939"/>
      <c r="T59" s="1223" t="s">
        <v>1755</v>
      </c>
      <c r="U59" s="781">
        <f>SUM(U60:U64)</f>
        <v>10</v>
      </c>
      <c r="V59" s="781">
        <f>SUM(V60:V64)</f>
        <v>10</v>
      </c>
      <c r="W59" s="781">
        <f t="shared" ref="W59:Z59" si="37">SUM(W60:W64)</f>
        <v>14</v>
      </c>
      <c r="X59" s="781">
        <f t="shared" si="37"/>
        <v>14</v>
      </c>
      <c r="Y59" s="781">
        <f t="shared" si="37"/>
        <v>5</v>
      </c>
      <c r="Z59" s="781">
        <f t="shared" si="37"/>
        <v>5</v>
      </c>
      <c r="AA59" s="781">
        <f t="shared" ref="AA59:AB59" si="38">SUM(AA60:AA64)</f>
        <v>13</v>
      </c>
      <c r="AB59" s="781">
        <f t="shared" si="38"/>
        <v>13</v>
      </c>
      <c r="AC59" s="781"/>
      <c r="AD59" s="781"/>
      <c r="AE59" s="781"/>
      <c r="AF59" s="781">
        <f>SUM(AF60:AF64)</f>
        <v>0</v>
      </c>
      <c r="AG59" s="781">
        <f>SUM(AG60:AG64)</f>
        <v>0</v>
      </c>
      <c r="AH59" s="781">
        <f>SUM(AH60:AH64)</f>
        <v>0</v>
      </c>
    </row>
    <row r="60" spans="2:34" s="1108" customFormat="1">
      <c r="B60" s="1208" t="s">
        <v>504</v>
      </c>
      <c r="C60" s="1209" t="s">
        <v>1825</v>
      </c>
      <c r="D60" s="1210"/>
      <c r="E60" s="1211"/>
      <c r="F60" s="1212">
        <f>F59-F61-F66</f>
        <v>0</v>
      </c>
      <c r="G60" s="1212">
        <f t="shared" ref="G60:Q60" si="39">G59-G61-G66</f>
        <v>0</v>
      </c>
      <c r="H60" s="1212">
        <f t="shared" si="39"/>
        <v>0</v>
      </c>
      <c r="I60" s="1212">
        <f t="shared" si="39"/>
        <v>0</v>
      </c>
      <c r="J60" s="1212">
        <f t="shared" si="39"/>
        <v>0</v>
      </c>
      <c r="K60" s="1212">
        <f t="shared" si="39"/>
        <v>0</v>
      </c>
      <c r="L60" s="1212">
        <f t="shared" si="39"/>
        <v>0</v>
      </c>
      <c r="M60" s="1212">
        <f t="shared" si="39"/>
        <v>0</v>
      </c>
      <c r="N60" s="1212">
        <f t="shared" si="39"/>
        <v>0</v>
      </c>
      <c r="O60" s="1212">
        <f t="shared" si="39"/>
        <v>0</v>
      </c>
      <c r="P60" s="1212">
        <f t="shared" si="39"/>
        <v>0</v>
      </c>
      <c r="Q60" s="1212">
        <f t="shared" si="39"/>
        <v>0</v>
      </c>
      <c r="R60" s="1212">
        <f t="shared" ref="R60:R80" si="40">Q60</f>
        <v>0</v>
      </c>
      <c r="S60" s="1195"/>
      <c r="T60" s="787" t="s">
        <v>1749</v>
      </c>
      <c r="U60" s="176">
        <v>2</v>
      </c>
      <c r="V60" s="176">
        <v>2</v>
      </c>
      <c r="W60" s="176">
        <v>1</v>
      </c>
      <c r="X60" s="176">
        <v>1</v>
      </c>
      <c r="Y60" s="176"/>
      <c r="Z60" s="176"/>
      <c r="AA60" s="176">
        <v>1</v>
      </c>
      <c r="AB60" s="176">
        <v>1</v>
      </c>
      <c r="AC60" s="176"/>
      <c r="AD60" s="176"/>
      <c r="AE60" s="176"/>
      <c r="AF60" s="177"/>
      <c r="AG60" s="177"/>
      <c r="AH60" s="177"/>
    </row>
    <row r="61" spans="2:34" s="34" customFormat="1">
      <c r="B61" s="801"/>
      <c r="C61" s="802" t="s">
        <v>2513</v>
      </c>
      <c r="D61" s="803"/>
      <c r="E61" s="799"/>
      <c r="F61" s="1207">
        <f t="shared" ref="F61:R61" si="41">SUM(F62:F65)</f>
        <v>23</v>
      </c>
      <c r="G61" s="1207">
        <f t="shared" si="41"/>
        <v>23</v>
      </c>
      <c r="H61" s="1207">
        <f t="shared" si="41"/>
        <v>23</v>
      </c>
      <c r="I61" s="1207">
        <f t="shared" ref="I61:Q61" si="42">SUM(I62:I65)</f>
        <v>26</v>
      </c>
      <c r="J61" s="1207">
        <f t="shared" si="42"/>
        <v>26</v>
      </c>
      <c r="K61" s="1207">
        <f t="shared" si="42"/>
        <v>26</v>
      </c>
      <c r="L61" s="1207">
        <f t="shared" si="42"/>
        <v>26</v>
      </c>
      <c r="M61" s="1207">
        <f t="shared" si="42"/>
        <v>26</v>
      </c>
      <c r="N61" s="1207">
        <f t="shared" si="42"/>
        <v>26</v>
      </c>
      <c r="O61" s="1207">
        <f t="shared" si="42"/>
        <v>26</v>
      </c>
      <c r="P61" s="1207">
        <f t="shared" si="42"/>
        <v>26</v>
      </c>
      <c r="Q61" s="1207">
        <f t="shared" si="42"/>
        <v>26</v>
      </c>
      <c r="R61" s="1207">
        <f t="shared" si="41"/>
        <v>26</v>
      </c>
      <c r="S61" s="318"/>
      <c r="T61" s="1268" t="s">
        <v>2518</v>
      </c>
      <c r="U61" s="759">
        <v>3</v>
      </c>
      <c r="V61" s="759">
        <v>3</v>
      </c>
      <c r="W61" s="1222">
        <v>5</v>
      </c>
      <c r="X61" s="1222">
        <v>5</v>
      </c>
      <c r="Y61" s="176">
        <v>1</v>
      </c>
      <c r="Z61" s="176">
        <v>1</v>
      </c>
      <c r="AA61" s="1222">
        <v>5</v>
      </c>
      <c r="AB61" s="1222">
        <v>5</v>
      </c>
      <c r="AC61" s="176"/>
      <c r="AD61" s="176"/>
      <c r="AE61" s="176"/>
      <c r="AF61" s="177"/>
      <c r="AG61" s="177"/>
      <c r="AH61" s="177"/>
    </row>
    <row r="62" spans="2:34" s="34" customFormat="1">
      <c r="B62" s="1213" t="s">
        <v>504</v>
      </c>
      <c r="C62" s="1214" t="s">
        <v>1825</v>
      </c>
      <c r="D62" s="1215"/>
      <c r="E62" s="1216">
        <v>16</v>
      </c>
      <c r="F62" s="1216">
        <v>16</v>
      </c>
      <c r="G62" s="1216">
        <v>16</v>
      </c>
      <c r="H62" s="1216">
        <v>16</v>
      </c>
      <c r="I62" s="1216">
        <v>19</v>
      </c>
      <c r="J62" s="1216">
        <v>19</v>
      </c>
      <c r="K62" s="1216">
        <v>19</v>
      </c>
      <c r="L62" s="1216">
        <v>19</v>
      </c>
      <c r="M62" s="1216">
        <v>19</v>
      </c>
      <c r="N62" s="1216">
        <v>19</v>
      </c>
      <c r="O62" s="1216">
        <v>19</v>
      </c>
      <c r="P62" s="1216">
        <v>19</v>
      </c>
      <c r="Q62" s="1216">
        <v>19</v>
      </c>
      <c r="R62" s="1216">
        <v>19</v>
      </c>
      <c r="S62" s="318"/>
      <c r="T62" s="787" t="s">
        <v>2519</v>
      </c>
      <c r="U62" s="759">
        <v>3</v>
      </c>
      <c r="V62" s="759">
        <v>3</v>
      </c>
      <c r="W62" s="759">
        <v>5</v>
      </c>
      <c r="X62" s="759">
        <v>5</v>
      </c>
      <c r="Y62" s="759">
        <v>2</v>
      </c>
      <c r="Z62" s="759">
        <v>2</v>
      </c>
      <c r="AA62" s="759">
        <v>5</v>
      </c>
      <c r="AB62" s="759">
        <v>5</v>
      </c>
      <c r="AC62" s="176"/>
      <c r="AD62" s="176"/>
      <c r="AE62" s="176"/>
      <c r="AF62" s="177"/>
      <c r="AG62" s="177"/>
      <c r="AH62" s="177"/>
    </row>
    <row r="63" spans="2:34" s="34" customFormat="1">
      <c r="B63" s="1213" t="s">
        <v>505</v>
      </c>
      <c r="C63" s="1214" t="s">
        <v>2524</v>
      </c>
      <c r="D63" s="1215"/>
      <c r="E63" s="1216"/>
      <c r="F63" s="1216">
        <v>2</v>
      </c>
      <c r="G63" s="1216">
        <v>2</v>
      </c>
      <c r="H63" s="1216">
        <v>2</v>
      </c>
      <c r="I63" s="1216">
        <v>2</v>
      </c>
      <c r="J63" s="1216">
        <v>2</v>
      </c>
      <c r="K63" s="1216">
        <v>2</v>
      </c>
      <c r="L63" s="1216">
        <v>2</v>
      </c>
      <c r="M63" s="1216">
        <v>2</v>
      </c>
      <c r="N63" s="1216">
        <v>2</v>
      </c>
      <c r="O63" s="1216">
        <v>2</v>
      </c>
      <c r="P63" s="1216">
        <v>2</v>
      </c>
      <c r="Q63" s="1216">
        <v>2</v>
      </c>
      <c r="R63" s="1216">
        <v>2</v>
      </c>
      <c r="S63" s="318"/>
      <c r="T63" s="1269" t="s">
        <v>1752</v>
      </c>
      <c r="U63" s="176">
        <v>1</v>
      </c>
      <c r="V63" s="176">
        <v>1</v>
      </c>
      <c r="W63" s="176">
        <v>2</v>
      </c>
      <c r="X63" s="176">
        <v>2</v>
      </c>
      <c r="Y63" s="176">
        <v>1</v>
      </c>
      <c r="Z63" s="176">
        <v>1</v>
      </c>
      <c r="AA63" s="176">
        <v>2</v>
      </c>
      <c r="AB63" s="176">
        <v>2</v>
      </c>
      <c r="AC63" s="176"/>
      <c r="AD63" s="176"/>
      <c r="AE63" s="176"/>
      <c r="AF63" s="177"/>
      <c r="AG63" s="177"/>
      <c r="AH63" s="177"/>
    </row>
    <row r="64" spans="2:34" s="34" customFormat="1">
      <c r="B64" s="1213" t="s">
        <v>1826</v>
      </c>
      <c r="C64" s="1214" t="s">
        <v>2489</v>
      </c>
      <c r="D64" s="1215"/>
      <c r="E64" s="1216">
        <v>2</v>
      </c>
      <c r="F64" s="1216">
        <v>3</v>
      </c>
      <c r="G64" s="1216">
        <v>3</v>
      </c>
      <c r="H64" s="1216">
        <v>3</v>
      </c>
      <c r="I64" s="1216">
        <v>3</v>
      </c>
      <c r="J64" s="1216">
        <v>3</v>
      </c>
      <c r="K64" s="1216">
        <v>3</v>
      </c>
      <c r="L64" s="1216">
        <v>3</v>
      </c>
      <c r="M64" s="1216">
        <v>3</v>
      </c>
      <c r="N64" s="1216">
        <v>3</v>
      </c>
      <c r="O64" s="1216">
        <v>3</v>
      </c>
      <c r="P64" s="1216">
        <v>3</v>
      </c>
      <c r="Q64" s="1216">
        <v>3</v>
      </c>
      <c r="R64" s="1216">
        <v>3</v>
      </c>
      <c r="S64" s="318"/>
      <c r="T64" s="788" t="s">
        <v>1849</v>
      </c>
      <c r="U64" s="759">
        <v>1</v>
      </c>
      <c r="V64" s="759">
        <v>1</v>
      </c>
      <c r="W64" s="759">
        <v>1</v>
      </c>
      <c r="X64" s="759">
        <v>1</v>
      </c>
      <c r="Y64" s="759">
        <v>1</v>
      </c>
      <c r="Z64" s="759">
        <v>1</v>
      </c>
      <c r="AA64" s="759"/>
      <c r="AB64" s="759"/>
      <c r="AC64" s="176"/>
      <c r="AD64" s="176"/>
      <c r="AE64" s="176"/>
      <c r="AF64" s="177"/>
      <c r="AG64" s="177"/>
      <c r="AH64" s="177"/>
    </row>
    <row r="65" spans="2:34" s="34" customFormat="1">
      <c r="B65" s="1213" t="s">
        <v>1827</v>
      </c>
      <c r="C65" s="1214" t="s">
        <v>1751</v>
      </c>
      <c r="D65" s="1215"/>
      <c r="E65" s="1216">
        <v>2</v>
      </c>
      <c r="F65" s="1216">
        <v>2</v>
      </c>
      <c r="G65" s="1216">
        <v>2</v>
      </c>
      <c r="H65" s="1216">
        <v>2</v>
      </c>
      <c r="I65" s="1216">
        <v>2</v>
      </c>
      <c r="J65" s="1216">
        <v>2</v>
      </c>
      <c r="K65" s="1216">
        <v>2</v>
      </c>
      <c r="L65" s="1216">
        <v>2</v>
      </c>
      <c r="M65" s="1216">
        <v>2</v>
      </c>
      <c r="N65" s="1216">
        <v>2</v>
      </c>
      <c r="O65" s="1216">
        <v>2</v>
      </c>
      <c r="P65" s="1216">
        <v>2</v>
      </c>
      <c r="Q65" s="1216">
        <v>2</v>
      </c>
      <c r="R65" s="1216">
        <v>2</v>
      </c>
      <c r="S65" s="318"/>
      <c r="T65" s="1223" t="s">
        <v>2471</v>
      </c>
      <c r="U65" s="781"/>
      <c r="V65" s="781"/>
      <c r="W65" s="781"/>
      <c r="X65" s="781"/>
      <c r="Y65" s="781"/>
      <c r="Z65" s="781"/>
      <c r="AA65" s="781"/>
      <c r="AB65" s="781"/>
      <c r="AC65" s="781">
        <f>SUM(AC66:AC68)</f>
        <v>3</v>
      </c>
      <c r="AD65" s="781">
        <f>SUM(AD66:AD68)</f>
        <v>3</v>
      </c>
      <c r="AE65" s="781">
        <f>SUM(AE66:AE68)</f>
        <v>3</v>
      </c>
      <c r="AF65" s="781"/>
      <c r="AG65" s="781"/>
      <c r="AH65" s="781"/>
    </row>
    <row r="66" spans="2:34">
      <c r="B66" s="801"/>
      <c r="C66" s="802" t="s">
        <v>2514</v>
      </c>
      <c r="D66" s="803"/>
      <c r="E66" s="799"/>
      <c r="F66" s="1207">
        <f t="shared" ref="F66:R66" si="43">SUM(F67:F70)</f>
        <v>18</v>
      </c>
      <c r="G66" s="1207">
        <f t="shared" si="43"/>
        <v>18</v>
      </c>
      <c r="H66" s="1207">
        <f t="shared" si="43"/>
        <v>18</v>
      </c>
      <c r="I66" s="1207">
        <f t="shared" ref="I66:Q66" si="44">SUM(I67:I70)</f>
        <v>18</v>
      </c>
      <c r="J66" s="1207">
        <f t="shared" si="44"/>
        <v>18</v>
      </c>
      <c r="K66" s="1207">
        <f t="shared" si="44"/>
        <v>18</v>
      </c>
      <c r="L66" s="1207">
        <f t="shared" si="44"/>
        <v>18</v>
      </c>
      <c r="M66" s="1207">
        <f t="shared" si="44"/>
        <v>18</v>
      </c>
      <c r="N66" s="1207">
        <f t="shared" si="44"/>
        <v>18</v>
      </c>
      <c r="O66" s="1207">
        <f t="shared" si="44"/>
        <v>18</v>
      </c>
      <c r="P66" s="1207">
        <f t="shared" si="44"/>
        <v>18</v>
      </c>
      <c r="Q66" s="1207">
        <f t="shared" si="44"/>
        <v>18</v>
      </c>
      <c r="R66" s="1207">
        <f t="shared" si="43"/>
        <v>18</v>
      </c>
      <c r="T66" s="787" t="s">
        <v>1749</v>
      </c>
      <c r="U66" s="176"/>
      <c r="V66" s="176"/>
      <c r="W66" s="176"/>
      <c r="X66" s="176"/>
      <c r="Y66" s="176"/>
      <c r="Z66" s="176"/>
      <c r="AA66" s="176"/>
      <c r="AB66" s="176"/>
      <c r="AC66" s="176">
        <v>1</v>
      </c>
      <c r="AD66" s="176">
        <v>1</v>
      </c>
      <c r="AE66" s="176">
        <v>1</v>
      </c>
      <c r="AF66" s="177"/>
      <c r="AG66" s="177"/>
      <c r="AH66" s="177"/>
    </row>
    <row r="67" spans="2:34" s="34" customFormat="1">
      <c r="B67" s="1217" t="s">
        <v>504</v>
      </c>
      <c r="C67" s="1218" t="s">
        <v>1825</v>
      </c>
      <c r="D67" s="1219"/>
      <c r="E67" s="1220"/>
      <c r="F67" s="1220">
        <v>11</v>
      </c>
      <c r="G67" s="1220">
        <v>11</v>
      </c>
      <c r="H67" s="1220">
        <v>11</v>
      </c>
      <c r="I67" s="1220">
        <v>11</v>
      </c>
      <c r="J67" s="1220">
        <v>11</v>
      </c>
      <c r="K67" s="1220">
        <v>11</v>
      </c>
      <c r="L67" s="1220">
        <v>11</v>
      </c>
      <c r="M67" s="1220">
        <v>11</v>
      </c>
      <c r="N67" s="1220">
        <v>11</v>
      </c>
      <c r="O67" s="1220">
        <v>11</v>
      </c>
      <c r="P67" s="1220">
        <v>11</v>
      </c>
      <c r="Q67" s="1220">
        <v>11</v>
      </c>
      <c r="R67" s="1220">
        <v>11</v>
      </c>
      <c r="S67" s="318"/>
      <c r="T67" s="787" t="s">
        <v>2520</v>
      </c>
      <c r="U67" s="176"/>
      <c r="V67" s="176"/>
      <c r="W67" s="176"/>
      <c r="X67" s="176"/>
      <c r="Y67" s="176"/>
      <c r="Z67" s="176"/>
      <c r="AA67" s="176"/>
      <c r="AB67" s="176"/>
      <c r="AC67" s="176">
        <v>1</v>
      </c>
      <c r="AD67" s="176">
        <v>1</v>
      </c>
      <c r="AE67" s="176">
        <v>1</v>
      </c>
      <c r="AF67" s="177"/>
      <c r="AG67" s="177"/>
      <c r="AH67" s="177"/>
    </row>
    <row r="68" spans="2:34" s="34" customFormat="1">
      <c r="B68" s="1217" t="s">
        <v>505</v>
      </c>
      <c r="C68" s="1218" t="s">
        <v>2524</v>
      </c>
      <c r="D68" s="1219"/>
      <c r="E68" s="1220"/>
      <c r="F68" s="1220">
        <v>2</v>
      </c>
      <c r="G68" s="1220">
        <v>2</v>
      </c>
      <c r="H68" s="1220">
        <v>2</v>
      </c>
      <c r="I68" s="1220">
        <v>2</v>
      </c>
      <c r="J68" s="1220">
        <v>2</v>
      </c>
      <c r="K68" s="1220">
        <v>2</v>
      </c>
      <c r="L68" s="1220">
        <v>2</v>
      </c>
      <c r="M68" s="1220">
        <v>2</v>
      </c>
      <c r="N68" s="1220">
        <v>2</v>
      </c>
      <c r="O68" s="1220">
        <v>2</v>
      </c>
      <c r="P68" s="1220">
        <v>2</v>
      </c>
      <c r="Q68" s="1220">
        <v>2</v>
      </c>
      <c r="R68" s="1220">
        <v>2</v>
      </c>
      <c r="S68" s="318"/>
      <c r="T68" s="787" t="s">
        <v>2470</v>
      </c>
      <c r="U68" s="176"/>
      <c r="V68" s="176"/>
      <c r="W68" s="176"/>
      <c r="X68" s="176"/>
      <c r="Y68" s="176"/>
      <c r="Z68" s="176"/>
      <c r="AA68" s="176"/>
      <c r="AB68" s="176"/>
      <c r="AC68" s="176">
        <v>1</v>
      </c>
      <c r="AD68" s="176">
        <v>1</v>
      </c>
      <c r="AE68" s="176">
        <v>1</v>
      </c>
      <c r="AF68" s="177"/>
      <c r="AG68" s="177"/>
      <c r="AH68" s="177"/>
    </row>
    <row r="69" spans="2:34" s="34" customFormat="1">
      <c r="B69" s="1217" t="s">
        <v>1826</v>
      </c>
      <c r="C69" s="1218" t="s">
        <v>2489</v>
      </c>
      <c r="D69" s="1219"/>
      <c r="E69" s="1220"/>
      <c r="F69" s="1220">
        <v>3</v>
      </c>
      <c r="G69" s="1220">
        <v>3</v>
      </c>
      <c r="H69" s="1220">
        <v>3</v>
      </c>
      <c r="I69" s="1220">
        <v>3</v>
      </c>
      <c r="J69" s="1220">
        <v>3</v>
      </c>
      <c r="K69" s="1220">
        <v>3</v>
      </c>
      <c r="L69" s="1220">
        <v>3</v>
      </c>
      <c r="M69" s="1220">
        <v>3</v>
      </c>
      <c r="N69" s="1220">
        <v>3</v>
      </c>
      <c r="O69" s="1220">
        <v>3</v>
      </c>
      <c r="P69" s="1220">
        <v>3</v>
      </c>
      <c r="Q69" s="1220">
        <v>3</v>
      </c>
      <c r="R69" s="1220">
        <v>3</v>
      </c>
      <c r="S69" s="318"/>
      <c r="T69" s="1223" t="s">
        <v>1750</v>
      </c>
      <c r="U69" s="781">
        <f>SUM(U70:U73)</f>
        <v>0</v>
      </c>
      <c r="V69" s="781">
        <f>SUM(V70:V73)</f>
        <v>0</v>
      </c>
      <c r="W69" s="781">
        <f t="shared" ref="W69:AH69" si="45">SUM(W70:W73)</f>
        <v>0</v>
      </c>
      <c r="X69" s="781">
        <f t="shared" si="45"/>
        <v>0</v>
      </c>
      <c r="Y69" s="781">
        <f t="shared" si="45"/>
        <v>0</v>
      </c>
      <c r="Z69" s="781">
        <f t="shared" si="45"/>
        <v>0</v>
      </c>
      <c r="AA69" s="781">
        <f t="shared" si="45"/>
        <v>0</v>
      </c>
      <c r="AB69" s="781">
        <f t="shared" si="45"/>
        <v>0</v>
      </c>
      <c r="AC69" s="781">
        <f t="shared" si="45"/>
        <v>0</v>
      </c>
      <c r="AD69" s="781">
        <f t="shared" si="45"/>
        <v>0</v>
      </c>
      <c r="AE69" s="781">
        <f t="shared" si="45"/>
        <v>0</v>
      </c>
      <c r="AF69" s="781">
        <f t="shared" si="45"/>
        <v>5</v>
      </c>
      <c r="AG69" s="781">
        <f t="shared" ref="AG69" si="46">SUM(AG70:AG73)</f>
        <v>5</v>
      </c>
      <c r="AH69" s="781">
        <f t="shared" si="45"/>
        <v>1</v>
      </c>
    </row>
    <row r="70" spans="2:34" s="34" customFormat="1">
      <c r="B70" s="1217" t="s">
        <v>1827</v>
      </c>
      <c r="C70" s="1218" t="s">
        <v>1751</v>
      </c>
      <c r="D70" s="1219"/>
      <c r="E70" s="1220"/>
      <c r="F70" s="1220">
        <v>2</v>
      </c>
      <c r="G70" s="1220">
        <v>2</v>
      </c>
      <c r="H70" s="1220">
        <v>2</v>
      </c>
      <c r="I70" s="1220">
        <v>2</v>
      </c>
      <c r="J70" s="1220">
        <v>2</v>
      </c>
      <c r="K70" s="1220">
        <v>2</v>
      </c>
      <c r="L70" s="1220">
        <v>2</v>
      </c>
      <c r="M70" s="1220">
        <v>2</v>
      </c>
      <c r="N70" s="1220">
        <v>2</v>
      </c>
      <c r="O70" s="1220">
        <v>2</v>
      </c>
      <c r="P70" s="1220">
        <v>2</v>
      </c>
      <c r="Q70" s="1220">
        <v>2</v>
      </c>
      <c r="R70" s="1220">
        <v>2</v>
      </c>
      <c r="S70" s="318"/>
      <c r="T70" s="791" t="s">
        <v>1751</v>
      </c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937">
        <v>2</v>
      </c>
      <c r="AG70" s="937">
        <v>2</v>
      </c>
      <c r="AH70" s="937">
        <v>1</v>
      </c>
    </row>
    <row r="71" spans="2:34" s="35" customFormat="1">
      <c r="B71" s="801"/>
      <c r="C71" s="802"/>
      <c r="D71" s="803"/>
      <c r="E71" s="799"/>
      <c r="F71" s="799"/>
      <c r="G71" s="799"/>
      <c r="H71" s="799"/>
      <c r="I71" s="799"/>
      <c r="J71" s="799"/>
      <c r="K71" s="799"/>
      <c r="L71" s="799"/>
      <c r="M71" s="799"/>
      <c r="N71" s="799"/>
      <c r="O71" s="799"/>
      <c r="P71" s="799"/>
      <c r="Q71" s="799"/>
      <c r="R71" s="799">
        <f t="shared" si="40"/>
        <v>0</v>
      </c>
      <c r="S71" s="318"/>
      <c r="T71" s="787" t="s">
        <v>2550</v>
      </c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937">
        <v>1</v>
      </c>
      <c r="AG71" s="937">
        <v>1</v>
      </c>
      <c r="AH71" s="937"/>
    </row>
    <row r="72" spans="2:34">
      <c r="B72" s="789"/>
      <c r="C72" s="782" t="s">
        <v>1847</v>
      </c>
      <c r="D72" s="790" t="s">
        <v>1848</v>
      </c>
      <c r="E72" s="784">
        <f>SUM(E74:E75)</f>
        <v>26</v>
      </c>
      <c r="F72" s="784">
        <f t="shared" ref="F72:Q72" si="47">SUM(F74:F77)</f>
        <v>6</v>
      </c>
      <c r="G72" s="784">
        <f t="shared" ref="G72:H72" si="48">SUM(G74:G77)</f>
        <v>6</v>
      </c>
      <c r="H72" s="784">
        <f t="shared" si="48"/>
        <v>27</v>
      </c>
      <c r="I72" s="784">
        <f t="shared" si="47"/>
        <v>22</v>
      </c>
      <c r="J72" s="784">
        <f t="shared" si="47"/>
        <v>22</v>
      </c>
      <c r="K72" s="784">
        <f t="shared" si="47"/>
        <v>22</v>
      </c>
      <c r="L72" s="784">
        <f t="shared" si="47"/>
        <v>22</v>
      </c>
      <c r="M72" s="784">
        <f t="shared" si="47"/>
        <v>22</v>
      </c>
      <c r="N72" s="784">
        <f t="shared" si="47"/>
        <v>22</v>
      </c>
      <c r="O72" s="784">
        <f t="shared" si="47"/>
        <v>22</v>
      </c>
      <c r="P72" s="784">
        <f t="shared" si="47"/>
        <v>22</v>
      </c>
      <c r="Q72" s="784">
        <f t="shared" si="47"/>
        <v>22</v>
      </c>
      <c r="R72" s="784">
        <f t="shared" si="40"/>
        <v>22</v>
      </c>
      <c r="T72" s="792" t="s">
        <v>1850</v>
      </c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937">
        <v>1</v>
      </c>
      <c r="AG72" s="937">
        <v>1</v>
      </c>
      <c r="AH72" s="937"/>
    </row>
    <row r="73" spans="2:34" s="34" customFormat="1">
      <c r="B73" s="801"/>
      <c r="C73" s="802" t="s">
        <v>2513</v>
      </c>
      <c r="D73" s="803"/>
      <c r="E73" s="799"/>
      <c r="F73" s="1207">
        <f>SUM(F74:F76)</f>
        <v>6</v>
      </c>
      <c r="G73" s="1207">
        <f t="shared" ref="G73:H73" si="49">SUM(G74:G76)</f>
        <v>6</v>
      </c>
      <c r="H73" s="1207">
        <f t="shared" si="49"/>
        <v>27</v>
      </c>
      <c r="I73" s="1207">
        <f t="shared" ref="I73:Q73" si="50">SUM(I74:I75)</f>
        <v>22</v>
      </c>
      <c r="J73" s="1207">
        <f t="shared" si="50"/>
        <v>22</v>
      </c>
      <c r="K73" s="1207">
        <f t="shared" si="50"/>
        <v>22</v>
      </c>
      <c r="L73" s="1207">
        <f t="shared" si="50"/>
        <v>22</v>
      </c>
      <c r="M73" s="1207">
        <f t="shared" si="50"/>
        <v>22</v>
      </c>
      <c r="N73" s="1207">
        <f t="shared" si="50"/>
        <v>22</v>
      </c>
      <c r="O73" s="1207">
        <f t="shared" si="50"/>
        <v>22</v>
      </c>
      <c r="P73" s="1207">
        <f t="shared" si="50"/>
        <v>22</v>
      </c>
      <c r="Q73" s="1207">
        <f t="shared" si="50"/>
        <v>22</v>
      </c>
      <c r="R73" s="1207">
        <f t="shared" si="40"/>
        <v>22</v>
      </c>
      <c r="S73" s="318"/>
      <c r="T73" s="793" t="s">
        <v>1753</v>
      </c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937">
        <v>1</v>
      </c>
      <c r="AG73" s="937">
        <v>1</v>
      </c>
      <c r="AH73" s="937"/>
    </row>
    <row r="74" spans="2:34" s="34" customFormat="1">
      <c r="B74" s="740" t="s">
        <v>1827</v>
      </c>
      <c r="C74" s="741" t="s">
        <v>1825</v>
      </c>
      <c r="D74" s="742"/>
      <c r="E74" s="800">
        <v>22</v>
      </c>
      <c r="F74" s="800"/>
      <c r="G74" s="800"/>
      <c r="H74" s="800">
        <v>21</v>
      </c>
      <c r="I74" s="800">
        <v>16</v>
      </c>
      <c r="J74" s="800">
        <v>16</v>
      </c>
      <c r="K74" s="800">
        <v>16</v>
      </c>
      <c r="L74" s="800">
        <v>16</v>
      </c>
      <c r="M74" s="800">
        <v>16</v>
      </c>
      <c r="N74" s="800">
        <v>16</v>
      </c>
      <c r="O74" s="800">
        <v>16</v>
      </c>
      <c r="P74" s="800">
        <v>16</v>
      </c>
      <c r="Q74" s="800">
        <v>16</v>
      </c>
      <c r="R74" s="800">
        <v>16</v>
      </c>
      <c r="S74" s="318"/>
      <c r="T74" s="1224" t="s">
        <v>1851</v>
      </c>
      <c r="U74" s="738"/>
      <c r="V74" s="738"/>
      <c r="W74" s="738"/>
      <c r="X74" s="738"/>
      <c r="Y74" s="738"/>
      <c r="Z74" s="738"/>
      <c r="AA74" s="738"/>
      <c r="AB74" s="738"/>
      <c r="AC74" s="738"/>
      <c r="AD74" s="738"/>
      <c r="AE74" s="738"/>
      <c r="AF74" s="777">
        <f t="shared" ref="AF74:AH74" si="51">SUM(AF75:AF76)</f>
        <v>5</v>
      </c>
      <c r="AG74" s="163">
        <f t="shared" ref="AG74" si="52">SUM(AG75:AG76)</f>
        <v>1</v>
      </c>
      <c r="AH74" s="163">
        <f t="shared" si="51"/>
        <v>1</v>
      </c>
    </row>
    <row r="75" spans="2:34" s="34" customFormat="1">
      <c r="B75" s="740" t="s">
        <v>1846</v>
      </c>
      <c r="C75" s="741" t="s">
        <v>2443</v>
      </c>
      <c r="D75" s="742"/>
      <c r="E75" s="732">
        <v>4</v>
      </c>
      <c r="F75" s="732">
        <v>6</v>
      </c>
      <c r="G75" s="732">
        <v>6</v>
      </c>
      <c r="H75" s="732">
        <v>6</v>
      </c>
      <c r="I75" s="732">
        <v>6</v>
      </c>
      <c r="J75" s="732">
        <v>6</v>
      </c>
      <c r="K75" s="732">
        <v>6</v>
      </c>
      <c r="L75" s="732">
        <v>6</v>
      </c>
      <c r="M75" s="732">
        <v>6</v>
      </c>
      <c r="N75" s="732">
        <v>6</v>
      </c>
      <c r="O75" s="732">
        <v>6</v>
      </c>
      <c r="P75" s="732">
        <v>6</v>
      </c>
      <c r="Q75" s="732">
        <v>6</v>
      </c>
      <c r="R75" s="732">
        <v>6</v>
      </c>
      <c r="S75" s="318"/>
      <c r="T75" s="795" t="s">
        <v>1754</v>
      </c>
      <c r="U75" s="796"/>
      <c r="V75" s="796"/>
      <c r="W75" s="796"/>
      <c r="X75" s="796"/>
      <c r="Y75" s="796"/>
      <c r="Z75" s="796"/>
      <c r="AA75" s="796"/>
      <c r="AB75" s="796"/>
      <c r="AC75" s="796"/>
      <c r="AD75" s="796"/>
      <c r="AE75" s="796"/>
      <c r="AF75" s="938">
        <v>4</v>
      </c>
      <c r="AG75" s="796"/>
      <c r="AH75" s="796"/>
    </row>
    <row r="76" spans="2:34" s="35" customFormat="1">
      <c r="B76" s="740"/>
      <c r="C76" s="741"/>
      <c r="D76" s="742"/>
      <c r="E76" s="732"/>
      <c r="F76" s="799"/>
      <c r="G76" s="799"/>
      <c r="H76" s="799"/>
      <c r="I76" s="799"/>
      <c r="J76" s="799"/>
      <c r="K76" s="799"/>
      <c r="L76" s="799"/>
      <c r="M76" s="799"/>
      <c r="N76" s="799"/>
      <c r="O76" s="799"/>
      <c r="P76" s="799"/>
      <c r="Q76" s="799"/>
      <c r="R76" s="732">
        <f t="shared" si="40"/>
        <v>0</v>
      </c>
      <c r="S76" s="318"/>
      <c r="T76" s="795" t="s">
        <v>1852</v>
      </c>
      <c r="U76" s="163"/>
      <c r="V76" s="163"/>
      <c r="W76" s="163"/>
      <c r="X76" s="163"/>
      <c r="Y76" s="163"/>
      <c r="Z76" s="163"/>
      <c r="AA76" s="163"/>
      <c r="AB76" s="163"/>
      <c r="AC76" s="163"/>
      <c r="AD76" s="163"/>
      <c r="AE76" s="163"/>
      <c r="AF76" s="938">
        <v>1</v>
      </c>
      <c r="AG76" s="177">
        <v>1</v>
      </c>
      <c r="AH76" s="177">
        <v>1</v>
      </c>
    </row>
    <row r="77" spans="2:34" s="171" customFormat="1">
      <c r="B77" s="740"/>
      <c r="C77" s="798"/>
      <c r="D77" s="742"/>
      <c r="E77" s="732"/>
      <c r="F77" s="732"/>
      <c r="G77" s="732"/>
      <c r="H77" s="732"/>
      <c r="I77" s="732"/>
      <c r="J77" s="732"/>
      <c r="K77" s="732"/>
      <c r="L77" s="732"/>
      <c r="M77" s="732"/>
      <c r="N77" s="732"/>
      <c r="O77" s="732"/>
      <c r="P77" s="732"/>
      <c r="Q77" s="732"/>
      <c r="R77" s="732"/>
      <c r="S77" s="318"/>
      <c r="T77" s="34"/>
      <c r="U77" s="34"/>
      <c r="V77" s="34"/>
      <c r="W77" s="34"/>
      <c r="X77" s="34"/>
      <c r="Y77" s="34"/>
      <c r="Z77" s="34"/>
      <c r="AA77" s="34"/>
      <c r="AB77" s="34"/>
    </row>
    <row r="78" spans="2:34">
      <c r="B78" s="801"/>
      <c r="C78" s="802"/>
      <c r="D78" s="803"/>
      <c r="E78" s="804"/>
      <c r="F78" s="804"/>
      <c r="G78" s="804"/>
      <c r="H78" s="804"/>
      <c r="I78" s="804"/>
      <c r="J78" s="804"/>
      <c r="K78" s="804"/>
      <c r="L78" s="804"/>
      <c r="M78" s="804"/>
      <c r="N78" s="804"/>
      <c r="O78" s="804"/>
      <c r="P78" s="804"/>
      <c r="Q78" s="804"/>
      <c r="R78" s="804"/>
      <c r="U78" s="171"/>
      <c r="V78" s="171"/>
      <c r="W78" s="171" t="s">
        <v>2559</v>
      </c>
      <c r="X78" s="171"/>
      <c r="Y78" s="171"/>
      <c r="Z78" s="171"/>
      <c r="AA78" s="171"/>
      <c r="AB78" s="171"/>
    </row>
    <row r="79" spans="2:34">
      <c r="B79" s="777" t="s">
        <v>506</v>
      </c>
      <c r="C79" s="794" t="s">
        <v>280</v>
      </c>
      <c r="D79" s="778" t="s">
        <v>275</v>
      </c>
      <c r="E79" s="779">
        <f t="shared" ref="E79" si="53">E80+E90</f>
        <v>0</v>
      </c>
      <c r="F79" s="779">
        <f>F81+F87</f>
        <v>0</v>
      </c>
      <c r="G79" s="779">
        <f t="shared" ref="G79:Q79" si="54">G81+G87</f>
        <v>4</v>
      </c>
      <c r="H79" s="779">
        <f t="shared" si="54"/>
        <v>4</v>
      </c>
      <c r="I79" s="779">
        <f t="shared" si="54"/>
        <v>10</v>
      </c>
      <c r="J79" s="779">
        <f t="shared" si="54"/>
        <v>10</v>
      </c>
      <c r="K79" s="779">
        <f t="shared" si="54"/>
        <v>10</v>
      </c>
      <c r="L79" s="779">
        <f t="shared" si="54"/>
        <v>10</v>
      </c>
      <c r="M79" s="779">
        <f t="shared" si="54"/>
        <v>10</v>
      </c>
      <c r="N79" s="779">
        <f t="shared" si="54"/>
        <v>10</v>
      </c>
      <c r="O79" s="779">
        <f t="shared" si="54"/>
        <v>10</v>
      </c>
      <c r="P79" s="779">
        <f t="shared" si="54"/>
        <v>10</v>
      </c>
      <c r="Q79" s="779">
        <f t="shared" si="54"/>
        <v>10</v>
      </c>
      <c r="R79" s="779">
        <f t="shared" si="40"/>
        <v>10</v>
      </c>
      <c r="T79" s="172"/>
      <c r="U79" s="171"/>
      <c r="V79" s="171"/>
      <c r="W79" s="171" t="s">
        <v>2558</v>
      </c>
      <c r="X79" s="171"/>
      <c r="Y79" s="171"/>
      <c r="Z79" s="171"/>
      <c r="AA79" s="171"/>
      <c r="AB79" s="171"/>
    </row>
    <row r="80" spans="2:34">
      <c r="B80" s="740" t="s">
        <v>507</v>
      </c>
      <c r="C80" s="741" t="s">
        <v>1828</v>
      </c>
      <c r="D80" s="742"/>
      <c r="E80" s="732"/>
      <c r="F80" s="732"/>
      <c r="G80" s="732">
        <f>G81+G87</f>
        <v>4</v>
      </c>
      <c r="H80" s="732">
        <f t="shared" ref="H80:Q80" si="55">H81+H87</f>
        <v>4</v>
      </c>
      <c r="I80" s="732">
        <f t="shared" si="55"/>
        <v>10</v>
      </c>
      <c r="J80" s="732">
        <f t="shared" si="55"/>
        <v>10</v>
      </c>
      <c r="K80" s="732">
        <f t="shared" si="55"/>
        <v>10</v>
      </c>
      <c r="L80" s="732">
        <f t="shared" si="55"/>
        <v>10</v>
      </c>
      <c r="M80" s="732">
        <f t="shared" si="55"/>
        <v>10</v>
      </c>
      <c r="N80" s="732">
        <f t="shared" si="55"/>
        <v>10</v>
      </c>
      <c r="O80" s="732">
        <f t="shared" si="55"/>
        <v>10</v>
      </c>
      <c r="P80" s="732">
        <f t="shared" si="55"/>
        <v>10</v>
      </c>
      <c r="Q80" s="732">
        <f t="shared" si="55"/>
        <v>10</v>
      </c>
      <c r="R80" s="732">
        <f t="shared" si="40"/>
        <v>10</v>
      </c>
      <c r="T80" s="172"/>
      <c r="U80" s="171"/>
      <c r="V80" s="171"/>
      <c r="W80" s="171"/>
      <c r="X80" s="171"/>
      <c r="Y80" s="171"/>
      <c r="Z80" s="171"/>
      <c r="AA80" s="171"/>
      <c r="AB80" s="171"/>
    </row>
    <row r="81" spans="2:18">
      <c r="B81" s="781"/>
      <c r="C81" s="782" t="s">
        <v>1842</v>
      </c>
      <c r="D81" s="783"/>
      <c r="E81" s="784"/>
      <c r="F81" s="784"/>
      <c r="G81" s="784">
        <f>SUM(G82:G84)</f>
        <v>4</v>
      </c>
      <c r="H81" s="784">
        <f t="shared" ref="H81:Q81" si="56">SUM(H82:H84)</f>
        <v>4</v>
      </c>
      <c r="I81" s="784">
        <f>SUM(I82:I84)</f>
        <v>4</v>
      </c>
      <c r="J81" s="784">
        <f t="shared" si="56"/>
        <v>4</v>
      </c>
      <c r="K81" s="784">
        <f t="shared" si="56"/>
        <v>4</v>
      </c>
      <c r="L81" s="784">
        <f t="shared" si="56"/>
        <v>4</v>
      </c>
      <c r="M81" s="784">
        <f t="shared" si="56"/>
        <v>4</v>
      </c>
      <c r="N81" s="784">
        <f t="shared" si="56"/>
        <v>4</v>
      </c>
      <c r="O81" s="784">
        <f t="shared" si="56"/>
        <v>4</v>
      </c>
      <c r="P81" s="784">
        <f t="shared" si="56"/>
        <v>4</v>
      </c>
      <c r="Q81" s="784">
        <f t="shared" si="56"/>
        <v>4</v>
      </c>
      <c r="R81" s="784">
        <f t="shared" ref="R81:R90" si="57">Q81</f>
        <v>4</v>
      </c>
    </row>
    <row r="82" spans="2:18">
      <c r="B82" s="801"/>
      <c r="C82" s="802" t="s">
        <v>2515</v>
      </c>
      <c r="D82" s="803"/>
      <c r="E82" s="799"/>
      <c r="F82" s="1207"/>
      <c r="G82" s="799">
        <v>1</v>
      </c>
      <c r="H82" s="799">
        <v>1</v>
      </c>
      <c r="I82" s="799">
        <v>1</v>
      </c>
      <c r="J82" s="799">
        <v>1</v>
      </c>
      <c r="K82" s="799">
        <v>1</v>
      </c>
      <c r="L82" s="799">
        <v>1</v>
      </c>
      <c r="M82" s="799">
        <v>1</v>
      </c>
      <c r="N82" s="799">
        <v>1</v>
      </c>
      <c r="O82" s="799">
        <v>1</v>
      </c>
      <c r="P82" s="799">
        <v>1</v>
      </c>
      <c r="Q82" s="799">
        <v>1</v>
      </c>
      <c r="R82" s="1207">
        <v>1</v>
      </c>
    </row>
    <row r="83" spans="2:18">
      <c r="B83" s="801"/>
      <c r="C83" s="802" t="s">
        <v>2516</v>
      </c>
      <c r="D83" s="803"/>
      <c r="E83" s="799"/>
      <c r="F83" s="1207"/>
      <c r="G83" s="799">
        <v>1</v>
      </c>
      <c r="H83" s="799">
        <v>1</v>
      </c>
      <c r="I83" s="799">
        <v>1</v>
      </c>
      <c r="J83" s="799">
        <v>1</v>
      </c>
      <c r="K83" s="799">
        <v>1</v>
      </c>
      <c r="L83" s="799">
        <v>1</v>
      </c>
      <c r="M83" s="799">
        <v>1</v>
      </c>
      <c r="N83" s="799">
        <v>1</v>
      </c>
      <c r="O83" s="799">
        <v>1</v>
      </c>
      <c r="P83" s="799">
        <v>1</v>
      </c>
      <c r="Q83" s="799">
        <v>1</v>
      </c>
      <c r="R83" s="1207">
        <v>1</v>
      </c>
    </row>
    <row r="84" spans="2:18">
      <c r="B84" s="801"/>
      <c r="C84" s="802" t="s">
        <v>2517</v>
      </c>
      <c r="D84" s="803"/>
      <c r="E84" s="799"/>
      <c r="F84" s="1207"/>
      <c r="G84" s="799">
        <v>2</v>
      </c>
      <c r="H84" s="799">
        <v>2</v>
      </c>
      <c r="I84" s="799">
        <v>2</v>
      </c>
      <c r="J84" s="799">
        <v>2</v>
      </c>
      <c r="K84" s="799">
        <v>2</v>
      </c>
      <c r="L84" s="799">
        <v>2</v>
      </c>
      <c r="M84" s="799">
        <v>2</v>
      </c>
      <c r="N84" s="799">
        <v>2</v>
      </c>
      <c r="O84" s="799">
        <v>2</v>
      </c>
      <c r="P84" s="799">
        <v>2</v>
      </c>
      <c r="Q84" s="799">
        <v>2</v>
      </c>
      <c r="R84" s="1207">
        <v>2</v>
      </c>
    </row>
    <row r="85" spans="2:18">
      <c r="B85" s="1225"/>
      <c r="C85" s="1226" t="s">
        <v>2522</v>
      </c>
      <c r="D85" s="1227"/>
      <c r="E85" s="1228"/>
      <c r="F85" s="1229"/>
      <c r="G85" s="1228">
        <v>1</v>
      </c>
      <c r="H85" s="1228">
        <v>1</v>
      </c>
      <c r="I85" s="1228">
        <v>1</v>
      </c>
      <c r="J85" s="1228">
        <v>1</v>
      </c>
      <c r="K85" s="1228">
        <v>1</v>
      </c>
      <c r="L85" s="1228">
        <v>1</v>
      </c>
      <c r="M85" s="1228">
        <v>1</v>
      </c>
      <c r="N85" s="1228">
        <v>1</v>
      </c>
      <c r="O85" s="1228">
        <v>1</v>
      </c>
      <c r="P85" s="1228">
        <v>1</v>
      </c>
      <c r="Q85" s="1228">
        <v>1</v>
      </c>
      <c r="R85" s="1229">
        <v>1</v>
      </c>
    </row>
    <row r="86" spans="2:18">
      <c r="B86" s="1225"/>
      <c r="C86" s="1230" t="s">
        <v>2523</v>
      </c>
      <c r="D86" s="1227"/>
      <c r="E86" s="1228"/>
      <c r="F86" s="1229"/>
      <c r="G86" s="1228">
        <v>1</v>
      </c>
      <c r="H86" s="1228">
        <v>1</v>
      </c>
      <c r="I86" s="1228">
        <v>1</v>
      </c>
      <c r="J86" s="1228">
        <v>1</v>
      </c>
      <c r="K86" s="1228">
        <v>1</v>
      </c>
      <c r="L86" s="1228">
        <v>1</v>
      </c>
      <c r="M86" s="1228">
        <v>1</v>
      </c>
      <c r="N86" s="1228">
        <v>1</v>
      </c>
      <c r="O86" s="1228">
        <v>1</v>
      </c>
      <c r="P86" s="1228">
        <v>1</v>
      </c>
      <c r="Q86" s="1228">
        <v>1</v>
      </c>
      <c r="R86" s="1229">
        <v>1</v>
      </c>
    </row>
    <row r="87" spans="2:18">
      <c r="B87" s="789"/>
      <c r="C87" s="782" t="s">
        <v>1847</v>
      </c>
      <c r="D87" s="790"/>
      <c r="E87" s="784"/>
      <c r="F87" s="784"/>
      <c r="G87" s="784">
        <f>SUM(G88:G90)</f>
        <v>0</v>
      </c>
      <c r="H87" s="784">
        <f t="shared" ref="H87:Q87" si="58">SUM(H88:H90)</f>
        <v>0</v>
      </c>
      <c r="I87" s="784">
        <f t="shared" si="58"/>
        <v>6</v>
      </c>
      <c r="J87" s="784">
        <f t="shared" si="58"/>
        <v>6</v>
      </c>
      <c r="K87" s="784">
        <f t="shared" si="58"/>
        <v>6</v>
      </c>
      <c r="L87" s="784">
        <f t="shared" si="58"/>
        <v>6</v>
      </c>
      <c r="M87" s="784">
        <f t="shared" si="58"/>
        <v>6</v>
      </c>
      <c r="N87" s="784">
        <f t="shared" si="58"/>
        <v>6</v>
      </c>
      <c r="O87" s="784">
        <f t="shared" si="58"/>
        <v>6</v>
      </c>
      <c r="P87" s="784">
        <f t="shared" si="58"/>
        <v>6</v>
      </c>
      <c r="Q87" s="784">
        <f t="shared" si="58"/>
        <v>6</v>
      </c>
      <c r="R87" s="784">
        <f t="shared" si="57"/>
        <v>6</v>
      </c>
    </row>
    <row r="88" spans="2:18">
      <c r="B88" s="801"/>
      <c r="C88" s="802" t="s">
        <v>2515</v>
      </c>
      <c r="D88" s="803"/>
      <c r="E88" s="799"/>
      <c r="F88" s="1207"/>
      <c r="G88" s="799"/>
      <c r="H88" s="799"/>
      <c r="I88" s="799">
        <v>2</v>
      </c>
      <c r="J88" s="799">
        <v>2</v>
      </c>
      <c r="K88" s="799">
        <v>2</v>
      </c>
      <c r="L88" s="799">
        <v>2</v>
      </c>
      <c r="M88" s="799">
        <v>2</v>
      </c>
      <c r="N88" s="799">
        <v>2</v>
      </c>
      <c r="O88" s="799">
        <v>2</v>
      </c>
      <c r="P88" s="799">
        <v>2</v>
      </c>
      <c r="Q88" s="799">
        <v>2</v>
      </c>
      <c r="R88" s="1207">
        <f t="shared" si="57"/>
        <v>2</v>
      </c>
    </row>
    <row r="89" spans="2:18" s="171" customFormat="1" ht="13">
      <c r="B89" s="801"/>
      <c r="C89" s="802" t="s">
        <v>2516</v>
      </c>
      <c r="D89" s="803"/>
      <c r="E89" s="799"/>
      <c r="F89" s="1207"/>
      <c r="G89" s="799"/>
      <c r="H89" s="799"/>
      <c r="I89" s="799">
        <v>2</v>
      </c>
      <c r="J89" s="799">
        <v>2</v>
      </c>
      <c r="K89" s="799">
        <v>2</v>
      </c>
      <c r="L89" s="799">
        <v>2</v>
      </c>
      <c r="M89" s="799">
        <v>2</v>
      </c>
      <c r="N89" s="799">
        <v>2</v>
      </c>
      <c r="O89" s="799">
        <v>2</v>
      </c>
      <c r="P89" s="799">
        <v>2</v>
      </c>
      <c r="Q89" s="799">
        <v>2</v>
      </c>
      <c r="R89" s="1207">
        <f t="shared" si="57"/>
        <v>2</v>
      </c>
    </row>
    <row r="90" spans="2:18" s="171" customFormat="1" ht="13">
      <c r="B90" s="801"/>
      <c r="C90" s="802" t="s">
        <v>2517</v>
      </c>
      <c r="D90" s="803"/>
      <c r="E90" s="799"/>
      <c r="F90" s="1207"/>
      <c r="G90" s="799"/>
      <c r="H90" s="799"/>
      <c r="I90" s="799">
        <v>2</v>
      </c>
      <c r="J90" s="799">
        <v>2</v>
      </c>
      <c r="K90" s="799">
        <v>2</v>
      </c>
      <c r="L90" s="799">
        <v>2</v>
      </c>
      <c r="M90" s="799">
        <v>2</v>
      </c>
      <c r="N90" s="799">
        <v>2</v>
      </c>
      <c r="O90" s="799">
        <v>2</v>
      </c>
      <c r="P90" s="799">
        <v>2</v>
      </c>
      <c r="Q90" s="799">
        <v>2</v>
      </c>
      <c r="R90" s="1207">
        <f t="shared" si="57"/>
        <v>2</v>
      </c>
    </row>
    <row r="91" spans="2:18">
      <c r="B91" s="733">
        <v>15</v>
      </c>
      <c r="C91" s="734" t="s">
        <v>458</v>
      </c>
      <c r="D91" s="735" t="s">
        <v>106</v>
      </c>
      <c r="E91" s="736">
        <f t="shared" ref="E91" si="59">SUM(E92:E95)</f>
        <v>6</v>
      </c>
      <c r="F91" s="736">
        <f>SUM(F92:F95)</f>
        <v>8</v>
      </c>
      <c r="G91" s="736">
        <f t="shared" ref="G91:R91" si="60">SUM(G92:G95)</f>
        <v>8</v>
      </c>
      <c r="H91" s="736">
        <f t="shared" si="60"/>
        <v>8</v>
      </c>
      <c r="I91" s="736">
        <f t="shared" si="60"/>
        <v>8</v>
      </c>
      <c r="J91" s="736">
        <f t="shared" si="60"/>
        <v>8</v>
      </c>
      <c r="K91" s="736">
        <f t="shared" si="60"/>
        <v>8</v>
      </c>
      <c r="L91" s="736">
        <f t="shared" si="60"/>
        <v>8</v>
      </c>
      <c r="M91" s="736">
        <f t="shared" si="60"/>
        <v>8</v>
      </c>
      <c r="N91" s="736">
        <f t="shared" si="60"/>
        <v>8</v>
      </c>
      <c r="O91" s="736">
        <f t="shared" si="60"/>
        <v>8</v>
      </c>
      <c r="P91" s="736">
        <f t="shared" si="60"/>
        <v>8</v>
      </c>
      <c r="Q91" s="736">
        <f t="shared" si="60"/>
        <v>8</v>
      </c>
      <c r="R91" s="736">
        <f t="shared" si="60"/>
        <v>8</v>
      </c>
    </row>
    <row r="92" spans="2:18" s="171" customFormat="1" ht="13">
      <c r="B92" s="176" t="s">
        <v>508</v>
      </c>
      <c r="C92" s="744" t="s">
        <v>453</v>
      </c>
      <c r="D92" s="226"/>
      <c r="E92" s="732">
        <v>1</v>
      </c>
      <c r="F92" s="732">
        <v>1</v>
      </c>
      <c r="G92" s="732">
        <v>1</v>
      </c>
      <c r="H92" s="732">
        <v>1</v>
      </c>
      <c r="I92" s="732">
        <v>1</v>
      </c>
      <c r="J92" s="732">
        <v>1</v>
      </c>
      <c r="K92" s="732">
        <v>1</v>
      </c>
      <c r="L92" s="732">
        <v>1</v>
      </c>
      <c r="M92" s="732">
        <v>1</v>
      </c>
      <c r="N92" s="732">
        <v>1</v>
      </c>
      <c r="O92" s="732">
        <v>1</v>
      </c>
      <c r="P92" s="732">
        <v>1</v>
      </c>
      <c r="Q92" s="732">
        <v>1</v>
      </c>
      <c r="R92" s="797">
        <f>Q92</f>
        <v>1</v>
      </c>
    </row>
    <row r="93" spans="2:18">
      <c r="B93" s="176" t="s">
        <v>509</v>
      </c>
      <c r="C93" s="744" t="s">
        <v>452</v>
      </c>
      <c r="D93" s="742"/>
      <c r="E93" s="177">
        <v>1</v>
      </c>
      <c r="F93" s="177">
        <v>1</v>
      </c>
      <c r="G93" s="177">
        <v>1</v>
      </c>
      <c r="H93" s="177">
        <v>1</v>
      </c>
      <c r="I93" s="177">
        <v>1</v>
      </c>
      <c r="J93" s="177">
        <v>1</v>
      </c>
      <c r="K93" s="177">
        <v>1</v>
      </c>
      <c r="L93" s="177">
        <v>1</v>
      </c>
      <c r="M93" s="177">
        <v>1</v>
      </c>
      <c r="N93" s="177">
        <v>1</v>
      </c>
      <c r="O93" s="177">
        <v>1</v>
      </c>
      <c r="P93" s="177">
        <v>1</v>
      </c>
      <c r="Q93" s="177">
        <v>1</v>
      </c>
      <c r="R93" s="797">
        <f t="shared" ref="R93:R97" si="61">Q93</f>
        <v>1</v>
      </c>
    </row>
    <row r="94" spans="2:18" s="171" customFormat="1" ht="13">
      <c r="B94" s="176" t="s">
        <v>510</v>
      </c>
      <c r="C94" s="744" t="s">
        <v>451</v>
      </c>
      <c r="D94" s="742"/>
      <c r="E94" s="177">
        <v>2</v>
      </c>
      <c r="F94" s="177">
        <v>4</v>
      </c>
      <c r="G94" s="177">
        <v>4</v>
      </c>
      <c r="H94" s="177">
        <v>4</v>
      </c>
      <c r="I94" s="177">
        <v>4</v>
      </c>
      <c r="J94" s="177">
        <v>4</v>
      </c>
      <c r="K94" s="177">
        <v>4</v>
      </c>
      <c r="L94" s="177">
        <v>4</v>
      </c>
      <c r="M94" s="177">
        <v>4</v>
      </c>
      <c r="N94" s="177">
        <v>4</v>
      </c>
      <c r="O94" s="177">
        <v>4</v>
      </c>
      <c r="P94" s="177">
        <v>4</v>
      </c>
      <c r="Q94" s="177">
        <v>4</v>
      </c>
      <c r="R94" s="797">
        <f t="shared" si="61"/>
        <v>4</v>
      </c>
    </row>
    <row r="95" spans="2:18">
      <c r="B95" s="176" t="s">
        <v>511</v>
      </c>
      <c r="C95" s="744" t="s">
        <v>450</v>
      </c>
      <c r="D95" s="742"/>
      <c r="E95" s="177">
        <v>2</v>
      </c>
      <c r="F95" s="177">
        <v>2</v>
      </c>
      <c r="G95" s="177">
        <v>2</v>
      </c>
      <c r="H95" s="177">
        <v>2</v>
      </c>
      <c r="I95" s="177">
        <v>2</v>
      </c>
      <c r="J95" s="177">
        <v>2</v>
      </c>
      <c r="K95" s="177">
        <v>2</v>
      </c>
      <c r="L95" s="177">
        <v>2</v>
      </c>
      <c r="M95" s="177">
        <v>2</v>
      </c>
      <c r="N95" s="177">
        <v>2</v>
      </c>
      <c r="O95" s="177">
        <v>2</v>
      </c>
      <c r="P95" s="177">
        <v>2</v>
      </c>
      <c r="Q95" s="177">
        <v>2</v>
      </c>
      <c r="R95" s="797">
        <f t="shared" si="61"/>
        <v>2</v>
      </c>
    </row>
    <row r="97" spans="2:19" s="171" customFormat="1">
      <c r="B97" s="176"/>
      <c r="C97" s="744" t="s">
        <v>1847</v>
      </c>
      <c r="D97" s="742"/>
      <c r="E97" s="177">
        <v>2</v>
      </c>
      <c r="F97" s="176"/>
      <c r="G97" s="177"/>
      <c r="H97" s="177"/>
      <c r="I97" s="177"/>
      <c r="J97" s="177"/>
      <c r="K97" s="177"/>
      <c r="L97" s="177"/>
      <c r="M97" s="177"/>
      <c r="N97" s="177"/>
      <c r="O97" s="177"/>
      <c r="P97" s="177"/>
      <c r="Q97" s="177"/>
      <c r="R97" s="797">
        <f t="shared" si="61"/>
        <v>0</v>
      </c>
      <c r="S97" s="318"/>
    </row>
    <row r="98" spans="2:19" s="171" customFormat="1">
      <c r="B98" s="733">
        <v>16</v>
      </c>
      <c r="C98" s="734" t="s">
        <v>469</v>
      </c>
      <c r="D98" s="735">
        <v>642</v>
      </c>
      <c r="E98" s="736">
        <f t="shared" ref="E98:E102" si="62">E99</f>
        <v>0</v>
      </c>
      <c r="F98" s="736">
        <f>F99</f>
        <v>0</v>
      </c>
      <c r="G98" s="736">
        <f t="shared" ref="G98:Q102" si="63">G99</f>
        <v>0</v>
      </c>
      <c r="H98" s="736">
        <f t="shared" si="63"/>
        <v>0</v>
      </c>
      <c r="I98" s="736">
        <f t="shared" si="63"/>
        <v>0</v>
      </c>
      <c r="J98" s="736">
        <f t="shared" si="63"/>
        <v>0</v>
      </c>
      <c r="K98" s="736">
        <f t="shared" si="63"/>
        <v>0</v>
      </c>
      <c r="L98" s="736">
        <f t="shared" si="63"/>
        <v>0</v>
      </c>
      <c r="M98" s="736">
        <f t="shared" si="63"/>
        <v>0</v>
      </c>
      <c r="N98" s="736">
        <f t="shared" si="63"/>
        <v>0</v>
      </c>
      <c r="O98" s="736">
        <f t="shared" si="63"/>
        <v>0</v>
      </c>
      <c r="P98" s="736">
        <f t="shared" si="63"/>
        <v>0</v>
      </c>
      <c r="Q98" s="736">
        <f t="shared" si="63"/>
        <v>0</v>
      </c>
      <c r="R98" s="737"/>
      <c r="S98" s="939"/>
    </row>
    <row r="99" spans="2:19" s="171" customFormat="1">
      <c r="B99" s="176" t="s">
        <v>178</v>
      </c>
      <c r="C99" s="730" t="s">
        <v>474</v>
      </c>
      <c r="D99" s="731"/>
      <c r="E99" s="177"/>
      <c r="F99" s="177"/>
      <c r="G99" s="177"/>
      <c r="H99" s="177"/>
      <c r="I99" s="177"/>
      <c r="J99" s="177"/>
      <c r="K99" s="177"/>
      <c r="L99" s="177"/>
      <c r="M99" s="177"/>
      <c r="N99" s="177"/>
      <c r="O99" s="177"/>
      <c r="P99" s="177"/>
      <c r="Q99" s="177"/>
      <c r="R99" s="177"/>
      <c r="S99" s="318"/>
    </row>
    <row r="100" spans="2:19" ht="15.65" customHeight="1">
      <c r="B100" s="733">
        <v>17</v>
      </c>
      <c r="C100" s="734" t="s">
        <v>470</v>
      </c>
      <c r="D100" s="735">
        <v>642</v>
      </c>
      <c r="E100" s="736">
        <f t="shared" si="62"/>
        <v>0</v>
      </c>
      <c r="F100" s="736">
        <f>F101</f>
        <v>0</v>
      </c>
      <c r="G100" s="736">
        <f t="shared" si="63"/>
        <v>0</v>
      </c>
      <c r="H100" s="736">
        <f t="shared" si="63"/>
        <v>0</v>
      </c>
      <c r="I100" s="736">
        <f t="shared" si="63"/>
        <v>0</v>
      </c>
      <c r="J100" s="736">
        <f t="shared" si="63"/>
        <v>0</v>
      </c>
      <c r="K100" s="736">
        <f t="shared" si="63"/>
        <v>0</v>
      </c>
      <c r="L100" s="736">
        <f t="shared" si="63"/>
        <v>0</v>
      </c>
      <c r="M100" s="736">
        <f t="shared" si="63"/>
        <v>0</v>
      </c>
      <c r="N100" s="736">
        <f t="shared" si="63"/>
        <v>0</v>
      </c>
      <c r="O100" s="736">
        <f t="shared" si="63"/>
        <v>0</v>
      </c>
      <c r="P100" s="736">
        <f t="shared" si="63"/>
        <v>0</v>
      </c>
      <c r="Q100" s="736">
        <f t="shared" si="63"/>
        <v>0</v>
      </c>
      <c r="R100" s="737"/>
    </row>
    <row r="101" spans="2:19" s="172" customFormat="1">
      <c r="B101" s="176" t="s">
        <v>512</v>
      </c>
      <c r="C101" s="730" t="s">
        <v>474</v>
      </c>
      <c r="D101" s="731"/>
      <c r="E101" s="177"/>
      <c r="F101" s="177"/>
      <c r="G101" s="177"/>
      <c r="H101" s="177"/>
      <c r="I101" s="177"/>
      <c r="J101" s="177"/>
      <c r="K101" s="177"/>
      <c r="L101" s="177"/>
      <c r="M101" s="177"/>
      <c r="N101" s="177"/>
      <c r="O101" s="177"/>
      <c r="P101" s="177"/>
      <c r="Q101" s="177"/>
      <c r="R101" s="177"/>
      <c r="S101" s="318"/>
    </row>
    <row r="102" spans="2:19" s="171" customFormat="1">
      <c r="B102" s="733">
        <v>18</v>
      </c>
      <c r="C102" s="734" t="s">
        <v>471</v>
      </c>
      <c r="D102" s="735">
        <v>642</v>
      </c>
      <c r="E102" s="736">
        <f t="shared" si="62"/>
        <v>0</v>
      </c>
      <c r="F102" s="736">
        <f>F103</f>
        <v>0</v>
      </c>
      <c r="G102" s="736">
        <f t="shared" si="63"/>
        <v>0</v>
      </c>
      <c r="H102" s="736">
        <f t="shared" si="63"/>
        <v>0</v>
      </c>
      <c r="I102" s="736">
        <f t="shared" si="63"/>
        <v>0</v>
      </c>
      <c r="J102" s="736">
        <f t="shared" si="63"/>
        <v>0</v>
      </c>
      <c r="K102" s="736">
        <f t="shared" si="63"/>
        <v>0</v>
      </c>
      <c r="L102" s="736">
        <f t="shared" si="63"/>
        <v>0</v>
      </c>
      <c r="M102" s="736">
        <f t="shared" si="63"/>
        <v>0</v>
      </c>
      <c r="N102" s="736">
        <f t="shared" si="63"/>
        <v>0</v>
      </c>
      <c r="O102" s="736">
        <f t="shared" si="63"/>
        <v>0</v>
      </c>
      <c r="P102" s="736">
        <f t="shared" si="63"/>
        <v>0</v>
      </c>
      <c r="Q102" s="736">
        <f t="shared" si="63"/>
        <v>0</v>
      </c>
      <c r="R102" s="737"/>
      <c r="S102" s="318"/>
    </row>
    <row r="103" spans="2:19">
      <c r="B103" s="176" t="s">
        <v>160</v>
      </c>
      <c r="C103" s="730" t="s">
        <v>474</v>
      </c>
      <c r="D103" s="731"/>
      <c r="E103" s="177"/>
      <c r="F103" s="177"/>
      <c r="G103" s="177"/>
      <c r="H103" s="177"/>
      <c r="I103" s="177"/>
      <c r="J103" s="177"/>
      <c r="K103" s="177"/>
      <c r="L103" s="177"/>
      <c r="M103" s="177"/>
      <c r="N103" s="177"/>
      <c r="O103" s="177"/>
      <c r="P103" s="177"/>
      <c r="Q103" s="177"/>
      <c r="R103" s="177"/>
    </row>
    <row r="104" spans="2:19" s="171" customFormat="1">
      <c r="B104" s="765"/>
      <c r="C104" s="766" t="s">
        <v>1832</v>
      </c>
      <c r="D104" s="766"/>
      <c r="E104" s="767">
        <f t="shared" ref="E104:R104" si="64">E6+E9+E17+E22+E24+E26+E28+E30+E32+E34+E36+E38+E42+E52+E91+E98+E100+E102</f>
        <v>65</v>
      </c>
      <c r="F104" s="767">
        <f t="shared" si="64"/>
        <v>74</v>
      </c>
      <c r="G104" s="767">
        <f t="shared" si="64"/>
        <v>78</v>
      </c>
      <c r="H104" s="767">
        <f t="shared" si="64"/>
        <v>99</v>
      </c>
      <c r="I104" s="767">
        <f t="shared" si="64"/>
        <v>112</v>
      </c>
      <c r="J104" s="767">
        <f t="shared" si="64"/>
        <v>112</v>
      </c>
      <c r="K104" s="767">
        <f t="shared" si="64"/>
        <v>112</v>
      </c>
      <c r="L104" s="767">
        <f t="shared" si="64"/>
        <v>112</v>
      </c>
      <c r="M104" s="767">
        <f t="shared" si="64"/>
        <v>112</v>
      </c>
      <c r="N104" s="767">
        <f t="shared" si="64"/>
        <v>112</v>
      </c>
      <c r="O104" s="767">
        <f t="shared" si="64"/>
        <v>112</v>
      </c>
      <c r="P104" s="767">
        <f t="shared" si="64"/>
        <v>112</v>
      </c>
      <c r="Q104" s="767">
        <f t="shared" si="64"/>
        <v>112</v>
      </c>
      <c r="R104" s="767">
        <f t="shared" si="64"/>
        <v>112</v>
      </c>
      <c r="S104" s="318"/>
    </row>
    <row r="105" spans="2:19" s="171" customFormat="1">
      <c r="B105" s="738"/>
      <c r="C105" s="763" t="s">
        <v>1833</v>
      </c>
      <c r="D105" s="764"/>
      <c r="E105" s="227">
        <f>E104-E106</f>
        <v>39</v>
      </c>
      <c r="F105" s="227">
        <f>F104-F106</f>
        <v>68</v>
      </c>
      <c r="G105" s="227">
        <f t="shared" ref="G105:Q105" si="65">G104-G106</f>
        <v>72</v>
      </c>
      <c r="H105" s="227">
        <f t="shared" si="65"/>
        <v>72</v>
      </c>
      <c r="I105" s="227">
        <f t="shared" si="65"/>
        <v>84</v>
      </c>
      <c r="J105" s="227">
        <f t="shared" si="65"/>
        <v>84</v>
      </c>
      <c r="K105" s="227">
        <f t="shared" si="65"/>
        <v>84</v>
      </c>
      <c r="L105" s="227">
        <f t="shared" si="65"/>
        <v>84</v>
      </c>
      <c r="M105" s="227">
        <f t="shared" si="65"/>
        <v>84</v>
      </c>
      <c r="N105" s="227">
        <f t="shared" si="65"/>
        <v>84</v>
      </c>
      <c r="O105" s="227">
        <f t="shared" si="65"/>
        <v>84</v>
      </c>
      <c r="P105" s="227">
        <f t="shared" si="65"/>
        <v>84</v>
      </c>
      <c r="Q105" s="227">
        <f t="shared" si="65"/>
        <v>84</v>
      </c>
      <c r="R105" s="227">
        <f>Q105</f>
        <v>84</v>
      </c>
      <c r="S105" s="318"/>
    </row>
    <row r="106" spans="2:19">
      <c r="B106" s="759"/>
      <c r="C106" s="760" t="s">
        <v>2087</v>
      </c>
      <c r="D106" s="761"/>
      <c r="E106" s="762">
        <f t="shared" ref="E106:Q106" si="66">E72+E87</f>
        <v>26</v>
      </c>
      <c r="F106" s="762">
        <f>F72+F87</f>
        <v>6</v>
      </c>
      <c r="G106" s="762">
        <f t="shared" si="66"/>
        <v>6</v>
      </c>
      <c r="H106" s="762">
        <f t="shared" si="66"/>
        <v>27</v>
      </c>
      <c r="I106" s="762">
        <f t="shared" si="66"/>
        <v>28</v>
      </c>
      <c r="J106" s="762">
        <f t="shared" si="66"/>
        <v>28</v>
      </c>
      <c r="K106" s="762">
        <f t="shared" si="66"/>
        <v>28</v>
      </c>
      <c r="L106" s="762">
        <f t="shared" si="66"/>
        <v>28</v>
      </c>
      <c r="M106" s="762">
        <f t="shared" si="66"/>
        <v>28</v>
      </c>
      <c r="N106" s="762">
        <f t="shared" si="66"/>
        <v>28</v>
      </c>
      <c r="O106" s="762">
        <f t="shared" si="66"/>
        <v>28</v>
      </c>
      <c r="P106" s="762">
        <f t="shared" si="66"/>
        <v>28</v>
      </c>
      <c r="Q106" s="762">
        <f t="shared" si="66"/>
        <v>28</v>
      </c>
      <c r="R106" s="762">
        <f>Q106</f>
        <v>28</v>
      </c>
    </row>
    <row r="107" spans="2:19">
      <c r="C107" s="170" t="s">
        <v>2086</v>
      </c>
      <c r="E107" s="53">
        <f t="shared" ref="E107:Q107" si="67">E58+E79-E106</f>
        <v>20</v>
      </c>
      <c r="F107" s="53">
        <f t="shared" si="67"/>
        <v>41</v>
      </c>
      <c r="G107" s="53">
        <f t="shared" si="67"/>
        <v>45</v>
      </c>
      <c r="H107" s="53">
        <f t="shared" si="67"/>
        <v>45</v>
      </c>
      <c r="I107" s="53">
        <f t="shared" si="67"/>
        <v>48</v>
      </c>
      <c r="J107" s="53">
        <f t="shared" si="67"/>
        <v>48</v>
      </c>
      <c r="K107" s="53">
        <f t="shared" si="67"/>
        <v>48</v>
      </c>
      <c r="L107" s="53">
        <f t="shared" si="67"/>
        <v>48</v>
      </c>
      <c r="M107" s="53">
        <f t="shared" si="67"/>
        <v>48</v>
      </c>
      <c r="N107" s="53">
        <f t="shared" si="67"/>
        <v>48</v>
      </c>
      <c r="O107" s="53">
        <f t="shared" si="67"/>
        <v>48</v>
      </c>
      <c r="P107" s="53">
        <f t="shared" si="67"/>
        <v>48</v>
      </c>
      <c r="Q107" s="53">
        <f t="shared" si="67"/>
        <v>48</v>
      </c>
      <c r="R107" s="53">
        <f>Q107</f>
        <v>48</v>
      </c>
    </row>
    <row r="108" spans="2:19">
      <c r="G108" s="53"/>
    </row>
    <row r="109" spans="2:19">
      <c r="G109" s="53"/>
    </row>
  </sheetData>
  <conditionalFormatting sqref="C62:C64">
    <cfRule type="containsText" dxfId="75" priority="2" operator="containsText" text="xxx">
      <formula>NOT(ISERROR(SEARCH("xxx",C62)))</formula>
    </cfRule>
  </conditionalFormatting>
  <conditionalFormatting sqref="C67:C69">
    <cfRule type="containsText" dxfId="74" priority="1" operator="containsText" text="xxx">
      <formula>NOT(ISERROR(SEARCH("xxx",C67)))</formula>
    </cfRule>
  </conditionalFormatting>
  <conditionalFormatting sqref="C61:R61 H61:Q70 D62:R64 F62:G65 C65:R66 D67:R69 F67:F70 C70:R73">
    <cfRule type="containsText" dxfId="73" priority="149" operator="containsText" text="xxx">
      <formula>NOT(ISERROR(SEARCH("xxx",C61)))</formula>
    </cfRule>
  </conditionalFormatting>
  <conditionalFormatting sqref="C82:R86">
    <cfRule type="containsText" dxfId="72" priority="3" operator="containsText" text="xxx">
      <formula>NOT(ISERROR(SEARCH("xxx",C82)))</formula>
    </cfRule>
  </conditionalFormatting>
  <conditionalFormatting sqref="C87:R90 E91:E98">
    <cfRule type="containsText" dxfId="71" priority="68" operator="containsText" text="xxx">
      <formula>NOT(ISERROR(SEARCH("xxx",C87)))</formula>
    </cfRule>
  </conditionalFormatting>
  <conditionalFormatting sqref="E58">
    <cfRule type="containsText" dxfId="70" priority="94" operator="containsText" text="xxx">
      <formula>NOT(ISERROR(SEARCH("xxx",E58)))</formula>
    </cfRule>
  </conditionalFormatting>
  <conditionalFormatting sqref="E58:E59">
    <cfRule type="cellIs" dxfId="69" priority="67" operator="equal">
      <formula>0</formula>
    </cfRule>
  </conditionalFormatting>
  <conditionalFormatting sqref="E92:E94">
    <cfRule type="cellIs" dxfId="68" priority="95" operator="equal">
      <formula>0</formula>
    </cfRule>
  </conditionalFormatting>
  <conditionalFormatting sqref="E22:Q22">
    <cfRule type="containsText" dxfId="67" priority="88" operator="containsText" text="xxx">
      <formula>NOT(ISERROR(SEARCH("xxx",E22)))</formula>
    </cfRule>
    <cfRule type="cellIs" dxfId="66" priority="87" operator="equal">
      <formula>0</formula>
    </cfRule>
  </conditionalFormatting>
  <conditionalFormatting sqref="E26:Q26">
    <cfRule type="cellIs" dxfId="65" priority="86" operator="equal">
      <formula>0</formula>
    </cfRule>
  </conditionalFormatting>
  <conditionalFormatting sqref="E28:Q28">
    <cfRule type="cellIs" dxfId="64" priority="84" operator="equal">
      <formula>0</formula>
    </cfRule>
    <cfRule type="containsText" dxfId="63" priority="85" operator="containsText" text="xxx">
      <formula>NOT(ISERROR(SEARCH("xxx",E28)))</formula>
    </cfRule>
  </conditionalFormatting>
  <conditionalFormatting sqref="E30:Q30">
    <cfRule type="containsText" dxfId="62" priority="83" operator="containsText" text="xxx">
      <formula>NOT(ISERROR(SEARCH("xxx",E30)))</formula>
    </cfRule>
    <cfRule type="cellIs" dxfId="61" priority="82" operator="equal">
      <formula>0</formula>
    </cfRule>
  </conditionalFormatting>
  <conditionalFormatting sqref="E32:Q32">
    <cfRule type="containsText" dxfId="60" priority="81" operator="containsText" text="xxx">
      <formula>NOT(ISERROR(SEARCH("xxx",E32)))</formula>
    </cfRule>
    <cfRule type="cellIs" dxfId="59" priority="80" operator="equal">
      <formula>0</formula>
    </cfRule>
  </conditionalFormatting>
  <conditionalFormatting sqref="E34:Q34">
    <cfRule type="containsText" dxfId="58" priority="79" operator="containsText" text="xxx">
      <formula>NOT(ISERROR(SEARCH("xxx",E34)))</formula>
    </cfRule>
    <cfRule type="cellIs" dxfId="57" priority="78" operator="equal">
      <formula>0</formula>
    </cfRule>
  </conditionalFormatting>
  <conditionalFormatting sqref="E36:Q36">
    <cfRule type="containsText" dxfId="56" priority="77" operator="containsText" text="xxx">
      <formula>NOT(ISERROR(SEARCH("xxx",E36)))</formula>
    </cfRule>
    <cfRule type="cellIs" dxfId="55" priority="76" operator="equal">
      <formula>0</formula>
    </cfRule>
  </conditionalFormatting>
  <conditionalFormatting sqref="E42:Q42">
    <cfRule type="containsText" dxfId="54" priority="73" operator="containsText" text="xxx">
      <formula>NOT(ISERROR(SEARCH("xxx",E42)))</formula>
    </cfRule>
    <cfRule type="cellIs" dxfId="53" priority="72" operator="equal">
      <formula>0</formula>
    </cfRule>
  </conditionalFormatting>
  <conditionalFormatting sqref="E100:Q100">
    <cfRule type="cellIs" dxfId="52" priority="65" operator="equal">
      <formula>0</formula>
    </cfRule>
    <cfRule type="containsText" dxfId="51" priority="66" operator="containsText" text="xxx">
      <formula>NOT(ISERROR(SEARCH("xxx",E100)))</formula>
    </cfRule>
  </conditionalFormatting>
  <conditionalFormatting sqref="E102:Q102">
    <cfRule type="containsText" dxfId="50" priority="64" operator="containsText" text="xxx">
      <formula>NOT(ISERROR(SEARCH("xxx",E102)))</formula>
    </cfRule>
    <cfRule type="cellIs" dxfId="49" priority="63" operator="equal">
      <formula>0</formula>
    </cfRule>
  </conditionalFormatting>
  <conditionalFormatting sqref="E6:R6 E9:R9 E17:Q17 E24:Q24 E92:E94 E26:Q26">
    <cfRule type="containsText" dxfId="48" priority="97" operator="containsText" text="xxx">
      <formula>NOT(ISERROR(SEARCH("xxx",E6)))</formula>
    </cfRule>
  </conditionalFormatting>
  <conditionalFormatting sqref="E6:R6 E9:R9 E17:Q17 E24:Q24">
    <cfRule type="cellIs" dxfId="47" priority="96" operator="equal">
      <formula>0</formula>
    </cfRule>
  </conditionalFormatting>
  <conditionalFormatting sqref="E38:R38">
    <cfRule type="containsText" dxfId="46" priority="75" operator="containsText" text="xxx">
      <formula>NOT(ISERROR(SEARCH("xxx",E38)))</formula>
    </cfRule>
    <cfRule type="cellIs" dxfId="45" priority="74" operator="equal">
      <formula>0</formula>
    </cfRule>
  </conditionalFormatting>
  <conditionalFormatting sqref="E52:R52">
    <cfRule type="containsText" dxfId="44" priority="71" operator="containsText" text="xxx">
      <formula>NOT(ISERROR(SEARCH("xxx",E52)))</formula>
    </cfRule>
    <cfRule type="cellIs" dxfId="43" priority="70" operator="equal">
      <formula>0</formula>
    </cfRule>
  </conditionalFormatting>
  <conditionalFormatting sqref="E59:R59">
    <cfRule type="containsText" dxfId="42" priority="62" operator="containsText" text="xxx">
      <formula>NOT(ISERROR(SEARCH("xxx",E59)))</formula>
    </cfRule>
  </conditionalFormatting>
  <conditionalFormatting sqref="E81:R81">
    <cfRule type="containsText" dxfId="41" priority="53" operator="containsText" text="xxx">
      <formula>NOT(ISERROR(SEARCH("xxx",E81)))</formula>
    </cfRule>
  </conditionalFormatting>
  <conditionalFormatting sqref="E82:R86">
    <cfRule type="cellIs" dxfId="40" priority="4" operator="equal">
      <formula>0</formula>
    </cfRule>
  </conditionalFormatting>
  <conditionalFormatting sqref="E104:R106">
    <cfRule type="containsText" dxfId="39" priority="58" operator="containsText" text="xxx">
      <formula>NOT(ISERROR(SEARCH("xxx",E104)))</formula>
    </cfRule>
    <cfRule type="cellIs" dxfId="38" priority="57" operator="equal">
      <formula>0</formula>
    </cfRule>
  </conditionalFormatting>
  <conditionalFormatting sqref="F92:Q94 R92:R97">
    <cfRule type="containsText" dxfId="37" priority="153" operator="containsText" text="xxx">
      <formula>NOT(ISERROR(SEARCH("xxx",F92)))</formula>
    </cfRule>
    <cfRule type="cellIs" dxfId="36" priority="151" operator="equal">
      <formula>0</formula>
    </cfRule>
  </conditionalFormatting>
  <conditionalFormatting sqref="F98:Q98">
    <cfRule type="containsText" dxfId="35" priority="118" operator="containsText" text="xxx">
      <formula>NOT(ISERROR(SEARCH("xxx",F98)))</formula>
    </cfRule>
  </conditionalFormatting>
  <conditionalFormatting sqref="F58:R58 F74:R74 F75:Q80 F92:Q92 F93:R96 G97:R97">
    <cfRule type="containsText" dxfId="34" priority="150" operator="containsText" text="xxx">
      <formula>NOT(ISERROR(SEARCH("xxx",F58)))</formula>
    </cfRule>
  </conditionalFormatting>
  <conditionalFormatting sqref="F58:R59 F93:R96 G97:R97 F74:R74 F91:R91 F92:Q92 F98:Q98">
    <cfRule type="cellIs" dxfId="33" priority="117" operator="equal">
      <formula>0</formula>
    </cfRule>
  </conditionalFormatting>
  <conditionalFormatting sqref="F81:R81 F87:R87">
    <cfRule type="cellIs" dxfId="32" priority="55" operator="equal">
      <formula>0</formula>
    </cfRule>
  </conditionalFormatting>
  <conditionalFormatting sqref="F91:R91">
    <cfRule type="containsText" dxfId="31" priority="119" operator="containsText" text="xxx">
      <formula>NOT(ISERROR(SEARCH("xxx",F91)))</formula>
    </cfRule>
  </conditionalFormatting>
  <conditionalFormatting sqref="H58:Q58">
    <cfRule type="containsText" dxfId="30" priority="112" operator="containsText" text="xxx">
      <formula>NOT(ISERROR(SEARCH("xxx",H58)))</formula>
    </cfRule>
  </conditionalFormatting>
  <conditionalFormatting sqref="R58:R62 E60:Q62 E74:E81 R74:R81 E91:E98 E87 E88:R90 I61:R61 H61:Q70 H62:R62 F62:H74 E63:F73 I63:R73 F75:Q80">
    <cfRule type="cellIs" dxfId="29" priority="147" operator="equal">
      <formula>0</formula>
    </cfRule>
  </conditionalFormatting>
  <conditionalFormatting sqref="R74:R81 C6:D60 R58:R60 E60:Q60 E74:E80 C74:D81 C91:D106">
    <cfRule type="containsText" dxfId="28" priority="100" operator="containsText" text="xxx">
      <formula>NOT(ISERROR(SEARCH("xxx",C6)))</formula>
    </cfRule>
  </conditionalFormatting>
  <conditionalFormatting sqref="R92:R97">
    <cfRule type="cellIs" dxfId="27" priority="108" operator="equal">
      <formula>0</formula>
    </cfRule>
    <cfRule type="containsText" dxfId="26" priority="109" operator="containsText" text="xxx">
      <formula>NOT(ISERROR(SEARCH("xxx",R92)))</formula>
    </cfRule>
  </conditionalFormatting>
  <conditionalFormatting sqref="T58:V58">
    <cfRule type="containsText" dxfId="25" priority="51" operator="containsText" text="xxx">
      <formula>NOT(ISERROR(SEARCH("xxx",T58)))</formula>
    </cfRule>
  </conditionalFormatting>
  <pageMargins left="0.7" right="0.7" top="0.75" bottom="0.75" header="0.3" footer="0.3"/>
  <pageSetup paperSize="9" orientation="landscape" r:id="rId1"/>
  <ignoredErrors>
    <ignoredError sqref="R38 R42 R9 R17" formula="1"/>
    <ignoredError sqref="F53:Q53" formulaRange="1"/>
    <ignoredError sqref="D91 D79 D64:D65 D53:D60 D71:D72" numberStoredAsText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4A2CC-E4E7-4612-9F04-583C573F5BB6}">
  <sheetPr>
    <tabColor theme="9" tint="0.79998168889431442"/>
  </sheetPr>
  <dimension ref="B3:BK124"/>
  <sheetViews>
    <sheetView topLeftCell="AK79" workbookViewId="0">
      <selection activeCell="AV86" sqref="AV86"/>
    </sheetView>
  </sheetViews>
  <sheetFormatPr defaultColWidth="8.6328125" defaultRowHeight="13"/>
  <cols>
    <col min="1" max="1" width="2.90625" style="6" customWidth="1"/>
    <col min="2" max="2" width="6.36328125" style="6" customWidth="1"/>
    <col min="3" max="3" width="26.1796875" style="6" customWidth="1"/>
    <col min="4" max="4" width="8.36328125" style="6" customWidth="1"/>
    <col min="5" max="5" width="9.54296875" style="6" customWidth="1"/>
    <col min="6" max="10" width="8.36328125" style="6" customWidth="1"/>
    <col min="11" max="11" width="9" style="6" customWidth="1"/>
    <col min="12" max="12" width="10" style="6" customWidth="1"/>
    <col min="13" max="13" width="10.453125" style="6" customWidth="1"/>
    <col min="14" max="15" width="8.6328125" style="6" customWidth="1"/>
    <col min="16" max="16" width="8.90625" style="6" customWidth="1"/>
    <col min="17" max="17" width="10.54296875" style="6" customWidth="1"/>
    <col min="18" max="18" width="11.08984375" style="5" customWidth="1"/>
    <col min="19" max="19" width="2" style="6" customWidth="1"/>
    <col min="20" max="31" width="8.36328125" style="6" customWidth="1"/>
    <col min="32" max="32" width="8.36328125" style="5" customWidth="1"/>
    <col min="33" max="33" width="2.1796875" style="6" customWidth="1"/>
    <col min="34" max="34" width="8.453125" style="5" customWidth="1"/>
    <col min="35" max="35" width="2.54296875" style="6" customWidth="1"/>
    <col min="36" max="36" width="10.453125" style="5" customWidth="1"/>
    <col min="37" max="37" width="3.6328125" style="6" customWidth="1"/>
    <col min="38" max="39" width="11.08984375" style="5" customWidth="1"/>
    <col min="40" max="40" width="6" style="6" customWidth="1"/>
    <col min="41" max="41" width="21.36328125" style="6" customWidth="1"/>
    <col min="42" max="42" width="36.54296875" style="6" customWidth="1"/>
    <col min="43" max="43" width="16.36328125" style="6" customWidth="1"/>
    <col min="44" max="44" width="6.6328125" style="6" customWidth="1"/>
    <col min="45" max="45" width="12.36328125" style="6" customWidth="1"/>
    <col min="46" max="46" width="13.81640625" style="6" customWidth="1"/>
    <col min="47" max="49" width="14.81640625" style="6" customWidth="1"/>
    <col min="50" max="50" width="22.1796875" style="6" customWidth="1"/>
    <col min="51" max="55" width="8.36328125" style="6" customWidth="1"/>
    <col min="56" max="56" width="9" style="6" customWidth="1"/>
    <col min="57" max="57" width="10" style="6" customWidth="1"/>
    <col min="58" max="58" width="10.453125" style="6" customWidth="1"/>
    <col min="59" max="60" width="8.6328125" style="6" customWidth="1"/>
    <col min="61" max="61" width="8.90625" style="6" customWidth="1"/>
    <col min="62" max="62" width="10.54296875" style="6" customWidth="1"/>
    <col min="63" max="63" width="11.08984375" style="5" customWidth="1"/>
    <col min="64" max="16384" width="8.6328125" style="6"/>
  </cols>
  <sheetData>
    <row r="3" spans="2:63">
      <c r="B3" s="91" t="s">
        <v>80</v>
      </c>
    </row>
    <row r="4" spans="2:63">
      <c r="B4" s="90" t="s">
        <v>1552</v>
      </c>
    </row>
    <row r="5" spans="2:63">
      <c r="B5" s="5" t="s">
        <v>251</v>
      </c>
    </row>
    <row r="6" spans="2:63" ht="31.75" customHeight="1">
      <c r="B6" s="92" t="s">
        <v>0</v>
      </c>
      <c r="C6" s="92" t="s">
        <v>78</v>
      </c>
      <c r="D6" s="92" t="s">
        <v>9</v>
      </c>
      <c r="E6" s="7" t="s">
        <v>1737</v>
      </c>
      <c r="F6" s="174" t="s">
        <v>54</v>
      </c>
      <c r="G6" s="174" t="s">
        <v>55</v>
      </c>
      <c r="H6" s="174" t="s">
        <v>56</v>
      </c>
      <c r="I6" s="174" t="s">
        <v>57</v>
      </c>
      <c r="J6" s="174" t="s">
        <v>58</v>
      </c>
      <c r="K6" s="174" t="s">
        <v>59</v>
      </c>
      <c r="L6" s="174" t="s">
        <v>60</v>
      </c>
      <c r="M6" s="174" t="s">
        <v>61</v>
      </c>
      <c r="N6" s="174" t="s">
        <v>62</v>
      </c>
      <c r="O6" s="174" t="s">
        <v>63</v>
      </c>
      <c r="P6" s="174" t="s">
        <v>64</v>
      </c>
      <c r="Q6" s="174" t="s">
        <v>65</v>
      </c>
      <c r="R6" s="174" t="s">
        <v>2474</v>
      </c>
      <c r="S6" s="34"/>
      <c r="T6" s="745" t="s">
        <v>54</v>
      </c>
      <c r="U6" s="745" t="s">
        <v>55</v>
      </c>
      <c r="V6" s="745" t="s">
        <v>56</v>
      </c>
      <c r="W6" s="745" t="s">
        <v>57</v>
      </c>
      <c r="X6" s="745" t="s">
        <v>58</v>
      </c>
      <c r="Y6" s="745" t="s">
        <v>59</v>
      </c>
      <c r="Z6" s="745" t="s">
        <v>60</v>
      </c>
      <c r="AA6" s="745" t="s">
        <v>61</v>
      </c>
      <c r="AB6" s="745" t="s">
        <v>62</v>
      </c>
      <c r="AC6" s="745" t="s">
        <v>63</v>
      </c>
      <c r="AD6" s="745" t="s">
        <v>64</v>
      </c>
      <c r="AE6" s="745" t="s">
        <v>65</v>
      </c>
      <c r="AF6" s="745" t="s">
        <v>350</v>
      </c>
      <c r="AG6" s="34"/>
      <c r="AH6" s="745" t="s">
        <v>1829</v>
      </c>
      <c r="AI6" s="34"/>
      <c r="AJ6" s="745" t="s">
        <v>1830</v>
      </c>
      <c r="AK6" s="34"/>
      <c r="AL6" s="757" t="s">
        <v>676</v>
      </c>
      <c r="AM6" s="758" t="s">
        <v>677</v>
      </c>
      <c r="AX6" s="92" t="s">
        <v>78</v>
      </c>
      <c r="AY6" s="174" t="s">
        <v>54</v>
      </c>
      <c r="AZ6" s="174" t="s">
        <v>55</v>
      </c>
      <c r="BA6" s="174" t="s">
        <v>56</v>
      </c>
      <c r="BB6" s="174" t="s">
        <v>57</v>
      </c>
      <c r="BC6" s="174" t="s">
        <v>58</v>
      </c>
      <c r="BD6" s="174" t="s">
        <v>59</v>
      </c>
      <c r="BE6" s="174" t="s">
        <v>60</v>
      </c>
      <c r="BF6" s="174" t="s">
        <v>61</v>
      </c>
      <c r="BG6" s="174" t="s">
        <v>62</v>
      </c>
      <c r="BH6" s="174" t="s">
        <v>63</v>
      </c>
      <c r="BI6" s="174" t="s">
        <v>64</v>
      </c>
      <c r="BJ6" s="174" t="s">
        <v>65</v>
      </c>
      <c r="BK6" s="174" t="s">
        <v>345</v>
      </c>
    </row>
    <row r="7" spans="2:63">
      <c r="B7" s="8">
        <v>1</v>
      </c>
      <c r="C7" s="9" t="s">
        <v>33</v>
      </c>
      <c r="D7" s="10" t="s">
        <v>20</v>
      </c>
      <c r="E7" s="28"/>
      <c r="F7" s="28">
        <f>'3.Thanh pham'!G82</f>
        <v>0</v>
      </c>
      <c r="G7" s="28">
        <f>'3.Thanh pham'!H82</f>
        <v>0</v>
      </c>
      <c r="H7" s="28">
        <f>'3.Thanh pham'!I82</f>
        <v>0</v>
      </c>
      <c r="I7" s="28">
        <f>'3.Thanh pham'!J82</f>
        <v>0</v>
      </c>
      <c r="J7" s="28">
        <f>'3.Thanh pham'!K82</f>
        <v>0</v>
      </c>
      <c r="K7" s="28">
        <f>'3.Thanh pham'!L82</f>
        <v>0</v>
      </c>
      <c r="L7" s="28">
        <f>'3.Thanh pham'!M82</f>
        <v>0</v>
      </c>
      <c r="M7" s="28">
        <f>'3.Thanh pham'!N82</f>
        <v>0</v>
      </c>
      <c r="N7" s="28">
        <f>'3.Thanh pham'!O82</f>
        <v>0</v>
      </c>
      <c r="O7" s="28">
        <f>'3.Thanh pham'!P82</f>
        <v>0</v>
      </c>
      <c r="P7" s="28">
        <f>'3.Thanh pham'!Q82</f>
        <v>0</v>
      </c>
      <c r="Q7" s="28">
        <f>'3.Thanh pham'!R82</f>
        <v>0</v>
      </c>
      <c r="R7" s="147">
        <f>SUM(F7:Q7)</f>
        <v>0</v>
      </c>
      <c r="T7" s="28">
        <v>0</v>
      </c>
      <c r="U7" s="28">
        <v>19813</v>
      </c>
      <c r="V7" s="28">
        <v>50178</v>
      </c>
      <c r="W7" s="28">
        <v>69677</v>
      </c>
      <c r="X7" s="28">
        <v>35669</v>
      </c>
      <c r="Y7" s="28">
        <v>78235</v>
      </c>
      <c r="Z7" s="28">
        <v>67196</v>
      </c>
      <c r="AA7" s="28">
        <v>50812</v>
      </c>
      <c r="AB7" s="28">
        <v>6793</v>
      </c>
      <c r="AC7" s="28">
        <v>2192</v>
      </c>
      <c r="AD7" s="28">
        <v>0</v>
      </c>
      <c r="AE7" s="28">
        <v>0</v>
      </c>
      <c r="AF7" s="147">
        <f>SUM(T7:AE7)</f>
        <v>380565</v>
      </c>
      <c r="AH7" s="147">
        <v>30193</v>
      </c>
      <c r="AJ7" s="147">
        <v>1038416</v>
      </c>
      <c r="AL7" s="406">
        <f>IFERROR(R7-AF7,0)</f>
        <v>-380565</v>
      </c>
      <c r="AM7" s="747">
        <f>IFERROR((R7/AF7)-1,0)</f>
        <v>-1</v>
      </c>
      <c r="AX7" s="9" t="s">
        <v>33</v>
      </c>
      <c r="AY7" s="28">
        <f>'3.Thanh pham'!G63</f>
        <v>0</v>
      </c>
      <c r="AZ7" s="28">
        <f>'3.Thanh pham'!H63</f>
        <v>0</v>
      </c>
      <c r="BA7" s="28">
        <f>'3.Thanh pham'!I63</f>
        <v>0</v>
      </c>
      <c r="BB7" s="28">
        <f>'3.Thanh pham'!J63</f>
        <v>0</v>
      </c>
      <c r="BC7" s="28">
        <f>'3.Thanh pham'!K63</f>
        <v>0</v>
      </c>
      <c r="BD7" s="28">
        <f>'3.Thanh pham'!L63</f>
        <v>0</v>
      </c>
      <c r="BE7" s="28">
        <f>'3.Thanh pham'!M63</f>
        <v>0</v>
      </c>
      <c r="BF7" s="28">
        <f>'3.Thanh pham'!N63</f>
        <v>0</v>
      </c>
      <c r="BG7" s="28">
        <f>'3.Thanh pham'!O63</f>
        <v>0</v>
      </c>
      <c r="BH7" s="28">
        <f>'3.Thanh pham'!P63</f>
        <v>0</v>
      </c>
      <c r="BI7" s="28">
        <f>'3.Thanh pham'!Q63</f>
        <v>0</v>
      </c>
      <c r="BJ7" s="28">
        <f>'3.Thanh pham'!R63</f>
        <v>0</v>
      </c>
      <c r="BK7" s="147">
        <f>SUM(AY7:BJ7)</f>
        <v>0</v>
      </c>
    </row>
    <row r="8" spans="2:63" ht="25">
      <c r="B8" s="8">
        <v>2</v>
      </c>
      <c r="C8" s="9" t="s">
        <v>346</v>
      </c>
      <c r="D8" s="10" t="s">
        <v>20</v>
      </c>
      <c r="E8" s="28"/>
      <c r="F8" s="28">
        <f>'3.Thanh pham'!G83</f>
        <v>365040</v>
      </c>
      <c r="G8" s="28">
        <f>'3.Thanh pham'!H83</f>
        <v>210600</v>
      </c>
      <c r="H8" s="28">
        <f>'3.Thanh pham'!I83</f>
        <v>485680</v>
      </c>
      <c r="I8" s="28">
        <f>'3.Thanh pham'!J83</f>
        <v>0</v>
      </c>
      <c r="J8" s="28">
        <f>'3.Thanh pham'!K83</f>
        <v>0</v>
      </c>
      <c r="K8" s="28">
        <f>'3.Thanh pham'!L83</f>
        <v>0</v>
      </c>
      <c r="L8" s="28">
        <f>'3.Thanh pham'!M83</f>
        <v>0</v>
      </c>
      <c r="M8" s="28">
        <f>'3.Thanh pham'!N83</f>
        <v>0</v>
      </c>
      <c r="N8" s="28">
        <f>'3.Thanh pham'!O83</f>
        <v>0</v>
      </c>
      <c r="O8" s="28">
        <f>'3.Thanh pham'!P83</f>
        <v>0</v>
      </c>
      <c r="P8" s="28">
        <f>'3.Thanh pham'!Q83</f>
        <v>0</v>
      </c>
      <c r="Q8" s="28">
        <f>'3.Thanh pham'!R83</f>
        <v>0</v>
      </c>
      <c r="R8" s="147">
        <f t="shared" ref="R8:R21" si="0">SUM(F8:Q8)</f>
        <v>1061320</v>
      </c>
      <c r="T8" s="28">
        <v>61839</v>
      </c>
      <c r="U8" s="28">
        <v>45562</v>
      </c>
      <c r="V8" s="28">
        <v>45024</v>
      </c>
      <c r="W8" s="28">
        <v>92622</v>
      </c>
      <c r="X8" s="28">
        <v>197273</v>
      </c>
      <c r="Y8" s="28">
        <v>271254</v>
      </c>
      <c r="Z8" s="28">
        <v>339955</v>
      </c>
      <c r="AA8" s="28">
        <v>389507</v>
      </c>
      <c r="AB8" s="28">
        <v>346544</v>
      </c>
      <c r="AC8" s="28">
        <v>287638</v>
      </c>
      <c r="AD8" s="28">
        <v>228800</v>
      </c>
      <c r="AE8" s="28">
        <v>246400</v>
      </c>
      <c r="AF8" s="147">
        <f t="shared" ref="AF8:AF21" si="1">SUM(T8:AE8)</f>
        <v>2552418</v>
      </c>
      <c r="AH8" s="147">
        <v>2139028</v>
      </c>
      <c r="AJ8" s="147">
        <v>504421.5</v>
      </c>
      <c r="AL8" s="28">
        <f t="shared" ref="AL8:AL22" si="2">IFERROR(R8-AF8,0)</f>
        <v>-1491098</v>
      </c>
      <c r="AM8" s="770">
        <f t="shared" ref="AM8:AM22" si="3">IFERROR((R8/AF8)-1,0)</f>
        <v>-0.58419036380404776</v>
      </c>
      <c r="AX8" s="9" t="s">
        <v>346</v>
      </c>
      <c r="AY8" s="28">
        <f>'3.Thanh pham'!G64</f>
        <v>365040</v>
      </c>
      <c r="AZ8" s="28">
        <f>'3.Thanh pham'!H64</f>
        <v>210600</v>
      </c>
      <c r="BA8" s="28">
        <f>'3.Thanh pham'!I64</f>
        <v>485680</v>
      </c>
      <c r="BB8" s="28">
        <f>'3.Thanh pham'!J64</f>
        <v>583750</v>
      </c>
      <c r="BC8" s="28">
        <f>'3.Thanh pham'!K64</f>
        <v>583750</v>
      </c>
      <c r="BD8" s="28">
        <f>'3.Thanh pham'!L64</f>
        <v>607100</v>
      </c>
      <c r="BE8" s="28">
        <f>'3.Thanh pham'!M64</f>
        <v>630450</v>
      </c>
      <c r="BF8" s="28">
        <f>'3.Thanh pham'!N64</f>
        <v>607100</v>
      </c>
      <c r="BG8" s="28">
        <f>'3.Thanh pham'!O64</f>
        <v>560400</v>
      </c>
      <c r="BH8" s="28">
        <f>'3.Thanh pham'!P64</f>
        <v>630450</v>
      </c>
      <c r="BI8" s="28">
        <f>'3.Thanh pham'!Q64</f>
        <v>583750</v>
      </c>
      <c r="BJ8" s="28">
        <f>'3.Thanh pham'!R64</f>
        <v>630450</v>
      </c>
      <c r="BK8" s="147">
        <f t="shared" ref="BK8:BK19" si="4">SUM(AY8:BJ8)</f>
        <v>6478520</v>
      </c>
    </row>
    <row r="9" spans="2:63">
      <c r="B9" s="8">
        <v>3</v>
      </c>
      <c r="C9" s="9" t="s">
        <v>40</v>
      </c>
      <c r="D9" s="10" t="s">
        <v>20</v>
      </c>
      <c r="E9" s="28"/>
      <c r="F9" s="28">
        <f>'3.Thanh pham'!G84</f>
        <v>0</v>
      </c>
      <c r="G9" s="28">
        <f>'3.Thanh pham'!H84</f>
        <v>0</v>
      </c>
      <c r="H9" s="28">
        <f>'3.Thanh pham'!I84</f>
        <v>0</v>
      </c>
      <c r="I9" s="28">
        <f>'3.Thanh pham'!J84</f>
        <v>0</v>
      </c>
      <c r="J9" s="28">
        <f>'3.Thanh pham'!K84</f>
        <v>0</v>
      </c>
      <c r="K9" s="28">
        <f>'3.Thanh pham'!L84</f>
        <v>0</v>
      </c>
      <c r="L9" s="28">
        <f>'3.Thanh pham'!M84</f>
        <v>0</v>
      </c>
      <c r="M9" s="28">
        <f>'3.Thanh pham'!N84</f>
        <v>0</v>
      </c>
      <c r="N9" s="28">
        <f>'3.Thanh pham'!O84</f>
        <v>0</v>
      </c>
      <c r="O9" s="28">
        <f>'3.Thanh pham'!P84</f>
        <v>0</v>
      </c>
      <c r="P9" s="28">
        <f>'3.Thanh pham'!Q84</f>
        <v>0</v>
      </c>
      <c r="Q9" s="28">
        <f>'3.Thanh pham'!R84</f>
        <v>0</v>
      </c>
      <c r="R9" s="147">
        <f t="shared" si="0"/>
        <v>0</v>
      </c>
      <c r="T9" s="28">
        <v>5075</v>
      </c>
      <c r="U9" s="28">
        <v>82000</v>
      </c>
      <c r="V9" s="28">
        <v>96416</v>
      </c>
      <c r="W9" s="28">
        <v>83716</v>
      </c>
      <c r="X9" s="28">
        <v>5130</v>
      </c>
      <c r="Y9" s="28">
        <v>0</v>
      </c>
      <c r="Z9" s="28">
        <v>0</v>
      </c>
      <c r="AA9" s="28">
        <v>0</v>
      </c>
      <c r="AB9" s="28">
        <v>0</v>
      </c>
      <c r="AC9" s="28"/>
      <c r="AD9" s="28">
        <v>0</v>
      </c>
      <c r="AE9" s="28">
        <v>0</v>
      </c>
      <c r="AF9" s="147">
        <f t="shared" si="1"/>
        <v>272337</v>
      </c>
      <c r="AH9" s="147"/>
      <c r="AJ9" s="147"/>
      <c r="AL9" s="28">
        <f t="shared" si="2"/>
        <v>-272337</v>
      </c>
      <c r="AM9" s="770">
        <f t="shared" si="3"/>
        <v>-1</v>
      </c>
      <c r="AX9" s="9" t="s">
        <v>40</v>
      </c>
      <c r="AY9" s="28">
        <f>'3.Thanh pham'!G65</f>
        <v>0</v>
      </c>
      <c r="AZ9" s="28">
        <f>'3.Thanh pham'!H65</f>
        <v>0</v>
      </c>
      <c r="BA9" s="28">
        <f>'3.Thanh pham'!I65</f>
        <v>0</v>
      </c>
      <c r="BB9" s="28">
        <f>'3.Thanh pham'!J65</f>
        <v>0</v>
      </c>
      <c r="BC9" s="28">
        <f>'3.Thanh pham'!K65</f>
        <v>0</v>
      </c>
      <c r="BD9" s="28">
        <f>'3.Thanh pham'!L65</f>
        <v>0</v>
      </c>
      <c r="BE9" s="28">
        <f>'3.Thanh pham'!M65</f>
        <v>0</v>
      </c>
      <c r="BF9" s="28">
        <f>'3.Thanh pham'!N65</f>
        <v>0</v>
      </c>
      <c r="BG9" s="28">
        <f>'3.Thanh pham'!O65</f>
        <v>0</v>
      </c>
      <c r="BH9" s="28">
        <f>'3.Thanh pham'!P65</f>
        <v>0</v>
      </c>
      <c r="BI9" s="28">
        <f>'3.Thanh pham'!Q65</f>
        <v>0</v>
      </c>
      <c r="BJ9" s="28">
        <f>'3.Thanh pham'!R65</f>
        <v>0</v>
      </c>
      <c r="BK9" s="147">
        <f t="shared" si="4"/>
        <v>0</v>
      </c>
    </row>
    <row r="10" spans="2:63">
      <c r="B10" s="8">
        <v>4</v>
      </c>
      <c r="C10" s="9" t="s">
        <v>37</v>
      </c>
      <c r="D10" s="10" t="s">
        <v>20</v>
      </c>
      <c r="E10" s="28"/>
      <c r="F10" s="28">
        <f>'3.Thanh pham'!G85</f>
        <v>0</v>
      </c>
      <c r="G10" s="28">
        <f>'3.Thanh pham'!H85</f>
        <v>0</v>
      </c>
      <c r="H10" s="28">
        <f>'3.Thanh pham'!I85</f>
        <v>0</v>
      </c>
      <c r="I10" s="28">
        <f>'3.Thanh pham'!J85</f>
        <v>0</v>
      </c>
      <c r="J10" s="28">
        <f>'3.Thanh pham'!K85</f>
        <v>0</v>
      </c>
      <c r="K10" s="28">
        <f>'3.Thanh pham'!L85</f>
        <v>0</v>
      </c>
      <c r="L10" s="28">
        <f>'3.Thanh pham'!M85</f>
        <v>0</v>
      </c>
      <c r="M10" s="28">
        <f>'3.Thanh pham'!N85</f>
        <v>0</v>
      </c>
      <c r="N10" s="28">
        <f>'3.Thanh pham'!O85</f>
        <v>0</v>
      </c>
      <c r="O10" s="28">
        <f>'3.Thanh pham'!P85</f>
        <v>0</v>
      </c>
      <c r="P10" s="28">
        <f>'3.Thanh pham'!Q85</f>
        <v>0</v>
      </c>
      <c r="Q10" s="28">
        <f>'3.Thanh pham'!R85</f>
        <v>0</v>
      </c>
      <c r="R10" s="147">
        <f t="shared" si="0"/>
        <v>0</v>
      </c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147">
        <f t="shared" si="1"/>
        <v>0</v>
      </c>
      <c r="AH10" s="147"/>
      <c r="AJ10" s="147">
        <v>118971.5</v>
      </c>
      <c r="AL10" s="28">
        <f t="shared" si="2"/>
        <v>0</v>
      </c>
      <c r="AM10" s="770">
        <f t="shared" si="3"/>
        <v>0</v>
      </c>
      <c r="AX10" s="9" t="s">
        <v>37</v>
      </c>
      <c r="AY10" s="28">
        <f>'3.Thanh pham'!G66</f>
        <v>0</v>
      </c>
      <c r="AZ10" s="28">
        <f>'3.Thanh pham'!H66</f>
        <v>0</v>
      </c>
      <c r="BA10" s="28">
        <f>'3.Thanh pham'!I66</f>
        <v>0</v>
      </c>
      <c r="BB10" s="28">
        <f>'3.Thanh pham'!J66</f>
        <v>0</v>
      </c>
      <c r="BC10" s="28">
        <f>'3.Thanh pham'!K66</f>
        <v>0</v>
      </c>
      <c r="BD10" s="28">
        <f>'3.Thanh pham'!L66</f>
        <v>0</v>
      </c>
      <c r="BE10" s="28">
        <f>'3.Thanh pham'!M66</f>
        <v>0</v>
      </c>
      <c r="BF10" s="28">
        <f>'3.Thanh pham'!N66</f>
        <v>0</v>
      </c>
      <c r="BG10" s="28">
        <f>'3.Thanh pham'!O66</f>
        <v>0</v>
      </c>
      <c r="BH10" s="28">
        <f>'3.Thanh pham'!P66</f>
        <v>0</v>
      </c>
      <c r="BI10" s="28">
        <f>'3.Thanh pham'!Q66</f>
        <v>0</v>
      </c>
      <c r="BJ10" s="28">
        <f>'3.Thanh pham'!R66</f>
        <v>0</v>
      </c>
      <c r="BK10" s="147">
        <f t="shared" si="4"/>
        <v>0</v>
      </c>
    </row>
    <row r="11" spans="2:63">
      <c r="B11" s="8">
        <v>5</v>
      </c>
      <c r="C11" s="9" t="s">
        <v>30</v>
      </c>
      <c r="D11" s="10" t="s">
        <v>20</v>
      </c>
      <c r="E11" s="28"/>
      <c r="F11" s="28">
        <f>'3.Thanh pham'!G86</f>
        <v>71760</v>
      </c>
      <c r="G11" s="28">
        <f>'3.Thanh pham'!H86</f>
        <v>41400</v>
      </c>
      <c r="H11" s="28">
        <f>'3.Thanh pham'!I86</f>
        <v>95420</v>
      </c>
      <c r="I11" s="28">
        <f>'3.Thanh pham'!J86</f>
        <v>0</v>
      </c>
      <c r="J11" s="28">
        <f>'3.Thanh pham'!K86</f>
        <v>0</v>
      </c>
      <c r="K11" s="28">
        <f>'3.Thanh pham'!L86</f>
        <v>0</v>
      </c>
      <c r="L11" s="28">
        <f>'3.Thanh pham'!M86</f>
        <v>0</v>
      </c>
      <c r="M11" s="28">
        <f>'3.Thanh pham'!N86</f>
        <v>0</v>
      </c>
      <c r="N11" s="28">
        <f>'3.Thanh pham'!O86</f>
        <v>0</v>
      </c>
      <c r="O11" s="28">
        <f>'3.Thanh pham'!P86</f>
        <v>0</v>
      </c>
      <c r="P11" s="28">
        <f>'3.Thanh pham'!Q86</f>
        <v>0</v>
      </c>
      <c r="Q11" s="28">
        <f>'3.Thanh pham'!R86</f>
        <v>0</v>
      </c>
      <c r="R11" s="147">
        <f t="shared" si="0"/>
        <v>208580</v>
      </c>
      <c r="T11" s="28">
        <v>18417</v>
      </c>
      <c r="U11" s="28">
        <v>31641</v>
      </c>
      <c r="V11" s="28">
        <v>38478</v>
      </c>
      <c r="W11" s="28">
        <v>37699</v>
      </c>
      <c r="X11" s="28">
        <v>42997</v>
      </c>
      <c r="Y11" s="28">
        <v>48246</v>
      </c>
      <c r="Z11" s="28">
        <v>57835</v>
      </c>
      <c r="AA11" s="28">
        <v>56659</v>
      </c>
      <c r="AB11" s="28">
        <v>65618</v>
      </c>
      <c r="AC11" s="28">
        <v>43052</v>
      </c>
      <c r="AD11" s="28">
        <v>36608</v>
      </c>
      <c r="AE11" s="28">
        <v>39424</v>
      </c>
      <c r="AF11" s="147">
        <f t="shared" si="1"/>
        <v>516674</v>
      </c>
      <c r="AH11" s="147">
        <v>314556</v>
      </c>
      <c r="AJ11" s="147">
        <v>200084.5</v>
      </c>
      <c r="AL11" s="28">
        <f t="shared" si="2"/>
        <v>-308094</v>
      </c>
      <c r="AM11" s="770">
        <f t="shared" si="3"/>
        <v>-0.59630250409349028</v>
      </c>
      <c r="AX11" s="9" t="s">
        <v>30</v>
      </c>
      <c r="AY11" s="28">
        <f>'3.Thanh pham'!G67</f>
        <v>71760</v>
      </c>
      <c r="AZ11" s="28">
        <f>'3.Thanh pham'!H67</f>
        <v>41400</v>
      </c>
      <c r="BA11" s="28">
        <f>'3.Thanh pham'!I67</f>
        <v>95420</v>
      </c>
      <c r="BB11" s="28">
        <f>'3.Thanh pham'!J67</f>
        <v>114687.5</v>
      </c>
      <c r="BC11" s="28">
        <f>'3.Thanh pham'!K67</f>
        <v>114687.5</v>
      </c>
      <c r="BD11" s="28">
        <f>'3.Thanh pham'!L67</f>
        <v>119275</v>
      </c>
      <c r="BE11" s="28">
        <f>'3.Thanh pham'!M67</f>
        <v>123862.5</v>
      </c>
      <c r="BF11" s="28">
        <f>'3.Thanh pham'!N67</f>
        <v>119275</v>
      </c>
      <c r="BG11" s="28">
        <f>'3.Thanh pham'!O67</f>
        <v>110100</v>
      </c>
      <c r="BH11" s="28">
        <f>'3.Thanh pham'!P67</f>
        <v>123862.5</v>
      </c>
      <c r="BI11" s="28">
        <f>'3.Thanh pham'!Q67</f>
        <v>114687.5</v>
      </c>
      <c r="BJ11" s="28">
        <f>'3.Thanh pham'!R67</f>
        <v>123862.5</v>
      </c>
      <c r="BK11" s="147">
        <f t="shared" si="4"/>
        <v>1272880</v>
      </c>
    </row>
    <row r="12" spans="2:63">
      <c r="B12" s="8">
        <v>6</v>
      </c>
      <c r="C12" s="9" t="s">
        <v>34</v>
      </c>
      <c r="D12" s="10" t="s">
        <v>20</v>
      </c>
      <c r="E12" s="28"/>
      <c r="F12" s="28">
        <f>'3.Thanh pham'!G87</f>
        <v>0</v>
      </c>
      <c r="G12" s="28">
        <f>'3.Thanh pham'!H87</f>
        <v>0</v>
      </c>
      <c r="H12" s="28">
        <f>'3.Thanh pham'!I87</f>
        <v>0</v>
      </c>
      <c r="I12" s="28">
        <f>'3.Thanh pham'!J87</f>
        <v>0</v>
      </c>
      <c r="J12" s="28">
        <f>'3.Thanh pham'!K87</f>
        <v>0</v>
      </c>
      <c r="K12" s="28">
        <f>'3.Thanh pham'!L87</f>
        <v>0</v>
      </c>
      <c r="L12" s="28">
        <f>'3.Thanh pham'!M87</f>
        <v>0</v>
      </c>
      <c r="M12" s="28">
        <f>'3.Thanh pham'!N87</f>
        <v>0</v>
      </c>
      <c r="N12" s="28">
        <f>'3.Thanh pham'!O87</f>
        <v>0</v>
      </c>
      <c r="O12" s="28">
        <f>'3.Thanh pham'!P87</f>
        <v>0</v>
      </c>
      <c r="P12" s="28">
        <f>'3.Thanh pham'!Q87</f>
        <v>0</v>
      </c>
      <c r="Q12" s="28">
        <f>'3.Thanh pham'!R87</f>
        <v>0</v>
      </c>
      <c r="R12" s="147">
        <f t="shared" si="0"/>
        <v>0</v>
      </c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147">
        <f t="shared" si="1"/>
        <v>0</v>
      </c>
      <c r="AH12" s="147">
        <v>7397</v>
      </c>
      <c r="AJ12" s="147">
        <v>456068</v>
      </c>
      <c r="AL12" s="28">
        <f t="shared" si="2"/>
        <v>0</v>
      </c>
      <c r="AM12" s="770">
        <f t="shared" si="3"/>
        <v>0</v>
      </c>
      <c r="AX12" s="9" t="s">
        <v>34</v>
      </c>
      <c r="AY12" s="28">
        <f>'3.Thanh pham'!G68</f>
        <v>0</v>
      </c>
      <c r="AZ12" s="28">
        <f>'3.Thanh pham'!H68</f>
        <v>0</v>
      </c>
      <c r="BA12" s="28">
        <f>'3.Thanh pham'!I68</f>
        <v>0</v>
      </c>
      <c r="BB12" s="28">
        <f>'3.Thanh pham'!J68</f>
        <v>0</v>
      </c>
      <c r="BC12" s="28">
        <f>'3.Thanh pham'!K68</f>
        <v>0</v>
      </c>
      <c r="BD12" s="28">
        <f>'3.Thanh pham'!L68</f>
        <v>0</v>
      </c>
      <c r="BE12" s="28">
        <f>'3.Thanh pham'!M68</f>
        <v>0</v>
      </c>
      <c r="BF12" s="28">
        <f>'3.Thanh pham'!N68</f>
        <v>0</v>
      </c>
      <c r="BG12" s="28">
        <f>'3.Thanh pham'!O68</f>
        <v>0</v>
      </c>
      <c r="BH12" s="28">
        <f>'3.Thanh pham'!P68</f>
        <v>0</v>
      </c>
      <c r="BI12" s="28">
        <f>'3.Thanh pham'!Q68</f>
        <v>0</v>
      </c>
      <c r="BJ12" s="28">
        <f>'3.Thanh pham'!R68</f>
        <v>0</v>
      </c>
      <c r="BK12" s="147">
        <f t="shared" si="4"/>
        <v>0</v>
      </c>
    </row>
    <row r="13" spans="2:63">
      <c r="B13" s="8">
        <v>7</v>
      </c>
      <c r="C13" s="9" t="s">
        <v>32</v>
      </c>
      <c r="D13" s="10" t="s">
        <v>20</v>
      </c>
      <c r="E13" s="28"/>
      <c r="F13" s="28">
        <f>'3.Thanh pham'!G88</f>
        <v>7800</v>
      </c>
      <c r="G13" s="28">
        <f>'3.Thanh pham'!H88</f>
        <v>4500</v>
      </c>
      <c r="H13" s="28">
        <f>'3.Thanh pham'!I88</f>
        <v>10400</v>
      </c>
      <c r="I13" s="28">
        <f>'3.Thanh pham'!J88</f>
        <v>12500</v>
      </c>
      <c r="J13" s="28">
        <f>'3.Thanh pham'!K88</f>
        <v>12500</v>
      </c>
      <c r="K13" s="28">
        <f>'3.Thanh pham'!L88</f>
        <v>13000</v>
      </c>
      <c r="L13" s="28">
        <f>'3.Thanh pham'!M88</f>
        <v>13500</v>
      </c>
      <c r="M13" s="28">
        <f>'3.Thanh pham'!N88</f>
        <v>13000</v>
      </c>
      <c r="N13" s="28">
        <f>'3.Thanh pham'!O88</f>
        <v>12000</v>
      </c>
      <c r="O13" s="28">
        <f>'3.Thanh pham'!P88</f>
        <v>13500</v>
      </c>
      <c r="P13" s="28">
        <f>'3.Thanh pham'!Q88</f>
        <v>12500</v>
      </c>
      <c r="Q13" s="28">
        <f>'3.Thanh pham'!R88</f>
        <v>13500</v>
      </c>
      <c r="R13" s="147">
        <f t="shared" si="0"/>
        <v>138700</v>
      </c>
      <c r="T13" s="28">
        <v>2791</v>
      </c>
      <c r="U13" s="28">
        <v>8071</v>
      </c>
      <c r="V13" s="28">
        <v>7396</v>
      </c>
      <c r="W13" s="28">
        <v>7448</v>
      </c>
      <c r="X13" s="28">
        <v>8251</v>
      </c>
      <c r="Y13" s="28">
        <v>10584</v>
      </c>
      <c r="Z13" s="28">
        <v>12937</v>
      </c>
      <c r="AA13" s="28">
        <v>15317</v>
      </c>
      <c r="AB13" s="28">
        <v>13032</v>
      </c>
      <c r="AC13" s="28">
        <v>11431</v>
      </c>
      <c r="AD13" s="28">
        <v>9152</v>
      </c>
      <c r="AE13" s="28">
        <v>9856</v>
      </c>
      <c r="AF13" s="147">
        <f t="shared" si="1"/>
        <v>116266</v>
      </c>
      <c r="AH13" s="147">
        <v>83788</v>
      </c>
      <c r="AJ13" s="147">
        <v>41816</v>
      </c>
      <c r="AL13" s="28">
        <f t="shared" si="2"/>
        <v>22434</v>
      </c>
      <c r="AM13" s="770">
        <f t="shared" si="3"/>
        <v>0.19295408803949554</v>
      </c>
      <c r="AX13" s="9" t="s">
        <v>32</v>
      </c>
      <c r="AY13" s="28">
        <f>'3.Thanh pham'!G69</f>
        <v>7800</v>
      </c>
      <c r="AZ13" s="28">
        <f>'3.Thanh pham'!H69</f>
        <v>4500</v>
      </c>
      <c r="BA13" s="28">
        <f>'3.Thanh pham'!I69</f>
        <v>10400</v>
      </c>
      <c r="BB13" s="28">
        <f>'3.Thanh pham'!J69</f>
        <v>12500</v>
      </c>
      <c r="BC13" s="28">
        <f>'3.Thanh pham'!K69</f>
        <v>12500</v>
      </c>
      <c r="BD13" s="28">
        <f>'3.Thanh pham'!L69</f>
        <v>13000</v>
      </c>
      <c r="BE13" s="28">
        <f>'3.Thanh pham'!M69</f>
        <v>13500</v>
      </c>
      <c r="BF13" s="28">
        <f>'3.Thanh pham'!N69</f>
        <v>13000</v>
      </c>
      <c r="BG13" s="28">
        <f>'3.Thanh pham'!O69</f>
        <v>12000</v>
      </c>
      <c r="BH13" s="28">
        <f>'3.Thanh pham'!P69</f>
        <v>13500</v>
      </c>
      <c r="BI13" s="28">
        <f>'3.Thanh pham'!Q69</f>
        <v>12500</v>
      </c>
      <c r="BJ13" s="28">
        <f>'3.Thanh pham'!R69</f>
        <v>13500</v>
      </c>
      <c r="BK13" s="147">
        <f t="shared" si="4"/>
        <v>138700</v>
      </c>
    </row>
    <row r="14" spans="2:63">
      <c r="B14" s="8">
        <v>8</v>
      </c>
      <c r="C14" s="9" t="s">
        <v>31</v>
      </c>
      <c r="D14" s="10" t="s">
        <v>20</v>
      </c>
      <c r="E14" s="28"/>
      <c r="F14" s="28">
        <f>'3.Thanh pham'!G89</f>
        <v>5460</v>
      </c>
      <c r="G14" s="28">
        <f>'3.Thanh pham'!H89</f>
        <v>3150</v>
      </c>
      <c r="H14" s="28">
        <f>'3.Thanh pham'!I89</f>
        <v>7020</v>
      </c>
      <c r="I14" s="28">
        <f>'3.Thanh pham'!J89</f>
        <v>8437.5</v>
      </c>
      <c r="J14" s="28">
        <f>'3.Thanh pham'!K89</f>
        <v>8437.5</v>
      </c>
      <c r="K14" s="28">
        <f>'3.Thanh pham'!L89</f>
        <v>8775</v>
      </c>
      <c r="L14" s="28">
        <f>'3.Thanh pham'!M89</f>
        <v>9112.5</v>
      </c>
      <c r="M14" s="28">
        <f>'3.Thanh pham'!N89</f>
        <v>8775</v>
      </c>
      <c r="N14" s="28">
        <f>'3.Thanh pham'!O89</f>
        <v>8100</v>
      </c>
      <c r="O14" s="28">
        <f>'3.Thanh pham'!P89</f>
        <v>9112.5</v>
      </c>
      <c r="P14" s="28">
        <f>'3.Thanh pham'!Q89</f>
        <v>8437.5</v>
      </c>
      <c r="Q14" s="28">
        <f>'3.Thanh pham'!R89</f>
        <v>9112.5</v>
      </c>
      <c r="R14" s="147">
        <f t="shared" si="0"/>
        <v>93930</v>
      </c>
      <c r="T14" s="28">
        <v>2880</v>
      </c>
      <c r="U14" s="28">
        <v>3962</v>
      </c>
      <c r="V14" s="28">
        <v>3496</v>
      </c>
      <c r="W14" s="28">
        <v>5074</v>
      </c>
      <c r="X14" s="28">
        <v>4257</v>
      </c>
      <c r="Y14" s="28">
        <v>6909</v>
      </c>
      <c r="Z14" s="28">
        <v>7918</v>
      </c>
      <c r="AA14" s="28">
        <v>7614</v>
      </c>
      <c r="AB14" s="28">
        <v>7373</v>
      </c>
      <c r="AC14" s="28">
        <v>6270</v>
      </c>
      <c r="AD14" s="28">
        <v>6864</v>
      </c>
      <c r="AE14" s="28">
        <v>7392</v>
      </c>
      <c r="AF14" s="147">
        <f t="shared" si="1"/>
        <v>70009</v>
      </c>
      <c r="AH14" s="147">
        <v>57204</v>
      </c>
      <c r="AJ14" s="147">
        <v>31798</v>
      </c>
      <c r="AL14" s="28">
        <f t="shared" si="2"/>
        <v>23921</v>
      </c>
      <c r="AM14" s="770">
        <f t="shared" si="3"/>
        <v>0.3416846405462155</v>
      </c>
      <c r="AX14" s="9" t="s">
        <v>31</v>
      </c>
      <c r="AY14" s="28">
        <f>'3.Thanh pham'!G70</f>
        <v>5460</v>
      </c>
      <c r="AZ14" s="28">
        <f>'3.Thanh pham'!H70</f>
        <v>3150</v>
      </c>
      <c r="BA14" s="28">
        <f>'3.Thanh pham'!I70</f>
        <v>7020</v>
      </c>
      <c r="BB14" s="28">
        <f>'3.Thanh pham'!J70</f>
        <v>8437.5</v>
      </c>
      <c r="BC14" s="28">
        <f>'3.Thanh pham'!K70</f>
        <v>8437.5</v>
      </c>
      <c r="BD14" s="28">
        <f>'3.Thanh pham'!L70</f>
        <v>8775</v>
      </c>
      <c r="BE14" s="28">
        <f>'3.Thanh pham'!M70</f>
        <v>9112.5</v>
      </c>
      <c r="BF14" s="28">
        <f>'3.Thanh pham'!N70</f>
        <v>8775</v>
      </c>
      <c r="BG14" s="28">
        <f>'3.Thanh pham'!O70</f>
        <v>8100</v>
      </c>
      <c r="BH14" s="28">
        <f>'3.Thanh pham'!P70</f>
        <v>9112.5</v>
      </c>
      <c r="BI14" s="28">
        <f>'3.Thanh pham'!Q70</f>
        <v>8437.5</v>
      </c>
      <c r="BJ14" s="28">
        <f>'3.Thanh pham'!R70</f>
        <v>9112.5</v>
      </c>
      <c r="BK14" s="147">
        <f t="shared" si="4"/>
        <v>93930</v>
      </c>
    </row>
    <row r="15" spans="2:63">
      <c r="B15" s="8">
        <v>9</v>
      </c>
      <c r="C15" s="9" t="s">
        <v>35</v>
      </c>
      <c r="D15" s="10" t="s">
        <v>20</v>
      </c>
      <c r="E15" s="28"/>
      <c r="F15" s="28">
        <f>'3.Thanh pham'!G90</f>
        <v>0</v>
      </c>
      <c r="G15" s="28">
        <f>'3.Thanh pham'!H90</f>
        <v>0</v>
      </c>
      <c r="H15" s="28">
        <f>'3.Thanh pham'!I90</f>
        <v>0</v>
      </c>
      <c r="I15" s="28">
        <f>'3.Thanh pham'!J90</f>
        <v>0</v>
      </c>
      <c r="J15" s="28">
        <f>'3.Thanh pham'!K90</f>
        <v>0</v>
      </c>
      <c r="K15" s="28">
        <f>'3.Thanh pham'!L90</f>
        <v>0</v>
      </c>
      <c r="L15" s="28">
        <f>'3.Thanh pham'!M90</f>
        <v>0</v>
      </c>
      <c r="M15" s="28">
        <f>'3.Thanh pham'!N90</f>
        <v>0</v>
      </c>
      <c r="N15" s="28">
        <f>'3.Thanh pham'!O90</f>
        <v>0</v>
      </c>
      <c r="O15" s="28">
        <f>'3.Thanh pham'!P90</f>
        <v>0</v>
      </c>
      <c r="P15" s="28">
        <f>'3.Thanh pham'!Q90</f>
        <v>0</v>
      </c>
      <c r="Q15" s="28">
        <f>'3.Thanh pham'!R90</f>
        <v>0</v>
      </c>
      <c r="R15" s="147">
        <f t="shared" si="0"/>
        <v>0</v>
      </c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147">
        <f t="shared" si="1"/>
        <v>0</v>
      </c>
      <c r="AH15" s="147">
        <v>30358</v>
      </c>
      <c r="AJ15" s="147">
        <v>39633</v>
      </c>
      <c r="AL15" s="28">
        <f t="shared" si="2"/>
        <v>0</v>
      </c>
      <c r="AM15" s="770">
        <f t="shared" si="3"/>
        <v>0</v>
      </c>
      <c r="AX15" s="9" t="s">
        <v>35</v>
      </c>
      <c r="AY15" s="28">
        <f>'3.Thanh pham'!G71</f>
        <v>0</v>
      </c>
      <c r="AZ15" s="28">
        <f>'3.Thanh pham'!H71</f>
        <v>0</v>
      </c>
      <c r="BA15" s="28">
        <f>'3.Thanh pham'!I71</f>
        <v>0</v>
      </c>
      <c r="BB15" s="28">
        <f>'3.Thanh pham'!J71</f>
        <v>0</v>
      </c>
      <c r="BC15" s="28">
        <f>'3.Thanh pham'!K71</f>
        <v>0</v>
      </c>
      <c r="BD15" s="28">
        <f>'3.Thanh pham'!L71</f>
        <v>0</v>
      </c>
      <c r="BE15" s="28">
        <f>'3.Thanh pham'!M71</f>
        <v>0</v>
      </c>
      <c r="BF15" s="28">
        <f>'3.Thanh pham'!N71</f>
        <v>0</v>
      </c>
      <c r="BG15" s="28">
        <f>'3.Thanh pham'!O71</f>
        <v>0</v>
      </c>
      <c r="BH15" s="28">
        <f>'3.Thanh pham'!P71</f>
        <v>0</v>
      </c>
      <c r="BI15" s="28">
        <f>'3.Thanh pham'!Q71</f>
        <v>0</v>
      </c>
      <c r="BJ15" s="28">
        <f>'3.Thanh pham'!R71</f>
        <v>0</v>
      </c>
      <c r="BK15" s="147">
        <f t="shared" si="4"/>
        <v>0</v>
      </c>
    </row>
    <row r="16" spans="2:63">
      <c r="B16" s="8">
        <v>10</v>
      </c>
      <c r="C16" s="9" t="s">
        <v>36</v>
      </c>
      <c r="D16" s="10" t="s">
        <v>20</v>
      </c>
      <c r="E16" s="28"/>
      <c r="F16" s="28">
        <f>'3.Thanh pham'!G91</f>
        <v>215280</v>
      </c>
      <c r="G16" s="28">
        <f>'3.Thanh pham'!H91</f>
        <v>124200</v>
      </c>
      <c r="H16" s="28">
        <f>'3.Thanh pham'!I91</f>
        <v>287560</v>
      </c>
      <c r="I16" s="28">
        <f>'3.Thanh pham'!J91</f>
        <v>0</v>
      </c>
      <c r="J16" s="28">
        <f>'3.Thanh pham'!K91</f>
        <v>0</v>
      </c>
      <c r="K16" s="28">
        <f>'3.Thanh pham'!L91</f>
        <v>0</v>
      </c>
      <c r="L16" s="28">
        <f>'3.Thanh pham'!M91</f>
        <v>0</v>
      </c>
      <c r="M16" s="28">
        <f>'3.Thanh pham'!N91</f>
        <v>0</v>
      </c>
      <c r="N16" s="28">
        <f>'3.Thanh pham'!O91</f>
        <v>0</v>
      </c>
      <c r="O16" s="28">
        <f>'3.Thanh pham'!P91</f>
        <v>0</v>
      </c>
      <c r="P16" s="28">
        <f>'3.Thanh pham'!Q91</f>
        <v>0</v>
      </c>
      <c r="Q16" s="28">
        <f>'3.Thanh pham'!R91</f>
        <v>0</v>
      </c>
      <c r="R16" s="147">
        <f t="shared" ref="R16:R17" si="5">SUM(F16:Q16)</f>
        <v>627040</v>
      </c>
      <c r="T16" s="28">
        <v>44511</v>
      </c>
      <c r="U16" s="28">
        <v>92490</v>
      </c>
      <c r="V16" s="28">
        <v>111409</v>
      </c>
      <c r="W16" s="28">
        <v>120159</v>
      </c>
      <c r="X16" s="28">
        <v>113344</v>
      </c>
      <c r="Y16" s="28">
        <v>152528</v>
      </c>
      <c r="Z16" s="28">
        <v>189088</v>
      </c>
      <c r="AA16" s="28">
        <v>203837</v>
      </c>
      <c r="AB16" s="28">
        <v>208687</v>
      </c>
      <c r="AC16" s="28">
        <v>132973</v>
      </c>
      <c r="AD16" s="28">
        <v>114400</v>
      </c>
      <c r="AE16" s="28">
        <v>123200</v>
      </c>
      <c r="AF16" s="147">
        <f t="shared" si="1"/>
        <v>1606626</v>
      </c>
      <c r="AH16" s="147">
        <v>1142923</v>
      </c>
      <c r="AJ16" s="147">
        <v>447883</v>
      </c>
      <c r="AL16" s="28">
        <f t="shared" si="2"/>
        <v>-979586</v>
      </c>
      <c r="AM16" s="770">
        <f t="shared" si="3"/>
        <v>-0.60971626252780675</v>
      </c>
      <c r="AX16" s="9" t="s">
        <v>36</v>
      </c>
      <c r="AY16" s="28">
        <f>'3.Thanh pham'!G72</f>
        <v>215280</v>
      </c>
      <c r="AZ16" s="28">
        <f>'3.Thanh pham'!H72</f>
        <v>124200</v>
      </c>
      <c r="BA16" s="28">
        <f>'3.Thanh pham'!I72</f>
        <v>287560</v>
      </c>
      <c r="BB16" s="28">
        <f>'3.Thanh pham'!J72</f>
        <v>345625.00000000006</v>
      </c>
      <c r="BC16" s="28">
        <f>'3.Thanh pham'!K72</f>
        <v>345625.00000000006</v>
      </c>
      <c r="BD16" s="28">
        <f>'3.Thanh pham'!L72</f>
        <v>359450.00000000006</v>
      </c>
      <c r="BE16" s="28">
        <f>'3.Thanh pham'!M72</f>
        <v>373275</v>
      </c>
      <c r="BF16" s="28">
        <f>'3.Thanh pham'!N72</f>
        <v>359450.00000000006</v>
      </c>
      <c r="BG16" s="28">
        <f>'3.Thanh pham'!O72</f>
        <v>331800.00000000006</v>
      </c>
      <c r="BH16" s="28">
        <f>'3.Thanh pham'!P72</f>
        <v>373275</v>
      </c>
      <c r="BI16" s="28">
        <f>'3.Thanh pham'!Q72</f>
        <v>345625.00000000006</v>
      </c>
      <c r="BJ16" s="28">
        <f>'3.Thanh pham'!R72</f>
        <v>373275</v>
      </c>
      <c r="BK16" s="147">
        <f t="shared" si="4"/>
        <v>3834440</v>
      </c>
    </row>
    <row r="17" spans="2:63">
      <c r="B17" s="8">
        <v>11</v>
      </c>
      <c r="C17" s="9" t="s">
        <v>347</v>
      </c>
      <c r="D17" s="10" t="s">
        <v>20</v>
      </c>
      <c r="E17" s="28"/>
      <c r="F17" s="28">
        <f>'3.Thanh pham'!G92</f>
        <v>0</v>
      </c>
      <c r="G17" s="28">
        <f>'3.Thanh pham'!H92</f>
        <v>0</v>
      </c>
      <c r="H17" s="28">
        <f>'3.Thanh pham'!I92</f>
        <v>0</v>
      </c>
      <c r="I17" s="28">
        <f>'3.Thanh pham'!J92</f>
        <v>0</v>
      </c>
      <c r="J17" s="28">
        <f>'3.Thanh pham'!K92</f>
        <v>0</v>
      </c>
      <c r="K17" s="28">
        <f>'3.Thanh pham'!L92</f>
        <v>0</v>
      </c>
      <c r="L17" s="28">
        <f>'3.Thanh pham'!M92</f>
        <v>0</v>
      </c>
      <c r="M17" s="28">
        <f>'3.Thanh pham'!N92</f>
        <v>0</v>
      </c>
      <c r="N17" s="28">
        <f>'3.Thanh pham'!O92</f>
        <v>0</v>
      </c>
      <c r="O17" s="28">
        <f>'3.Thanh pham'!P92</f>
        <v>0</v>
      </c>
      <c r="P17" s="28">
        <f>'3.Thanh pham'!Q92</f>
        <v>0</v>
      </c>
      <c r="Q17" s="28">
        <f>'3.Thanh pham'!R92</f>
        <v>0</v>
      </c>
      <c r="R17" s="147">
        <f t="shared" si="5"/>
        <v>0</v>
      </c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147">
        <f t="shared" si="1"/>
        <v>0</v>
      </c>
      <c r="AH17" s="147"/>
      <c r="AJ17" s="147"/>
      <c r="AL17" s="28">
        <f t="shared" si="2"/>
        <v>0</v>
      </c>
      <c r="AM17" s="770">
        <f t="shared" si="3"/>
        <v>0</v>
      </c>
      <c r="AX17" s="9" t="s">
        <v>347</v>
      </c>
      <c r="AY17" s="28">
        <f>'3.Thanh pham'!G73</f>
        <v>0</v>
      </c>
      <c r="AZ17" s="28">
        <f>'3.Thanh pham'!H73</f>
        <v>0</v>
      </c>
      <c r="BA17" s="28">
        <f>'3.Thanh pham'!I73</f>
        <v>0</v>
      </c>
      <c r="BB17" s="28">
        <f>'3.Thanh pham'!J73</f>
        <v>0</v>
      </c>
      <c r="BC17" s="28">
        <f>'3.Thanh pham'!K73</f>
        <v>0</v>
      </c>
      <c r="BD17" s="28">
        <f>'3.Thanh pham'!L73</f>
        <v>0</v>
      </c>
      <c r="BE17" s="28">
        <f>'3.Thanh pham'!M73</f>
        <v>0</v>
      </c>
      <c r="BF17" s="28">
        <f>'3.Thanh pham'!N73</f>
        <v>0</v>
      </c>
      <c r="BG17" s="28">
        <f>'3.Thanh pham'!O73</f>
        <v>0</v>
      </c>
      <c r="BH17" s="28">
        <f>'3.Thanh pham'!P73</f>
        <v>0</v>
      </c>
      <c r="BI17" s="28">
        <f>'3.Thanh pham'!Q73</f>
        <v>0</v>
      </c>
      <c r="BJ17" s="28">
        <f>'3.Thanh pham'!R73</f>
        <v>0</v>
      </c>
      <c r="BK17" s="147">
        <f t="shared" si="4"/>
        <v>0</v>
      </c>
    </row>
    <row r="18" spans="2:63">
      <c r="B18" s="8">
        <v>12</v>
      </c>
      <c r="C18" s="9" t="s">
        <v>263</v>
      </c>
      <c r="D18" s="10" t="s">
        <v>20</v>
      </c>
      <c r="E18" s="28"/>
      <c r="F18" s="28">
        <f>'3.Thanh pham'!G93</f>
        <v>0</v>
      </c>
      <c r="G18" s="28">
        <f>'3.Thanh pham'!H93</f>
        <v>0</v>
      </c>
      <c r="H18" s="28">
        <f>'3.Thanh pham'!I93</f>
        <v>0</v>
      </c>
      <c r="I18" s="28">
        <f>'3.Thanh pham'!J93</f>
        <v>0</v>
      </c>
      <c r="J18" s="28">
        <f>'3.Thanh pham'!K93</f>
        <v>0</v>
      </c>
      <c r="K18" s="28">
        <f>'3.Thanh pham'!L93</f>
        <v>0</v>
      </c>
      <c r="L18" s="28">
        <f>'3.Thanh pham'!M93</f>
        <v>0</v>
      </c>
      <c r="M18" s="28">
        <f>'3.Thanh pham'!N93</f>
        <v>0</v>
      </c>
      <c r="N18" s="28">
        <f>'3.Thanh pham'!O93</f>
        <v>0</v>
      </c>
      <c r="O18" s="28">
        <f>'3.Thanh pham'!P93</f>
        <v>0</v>
      </c>
      <c r="P18" s="28">
        <f>'3.Thanh pham'!Q93</f>
        <v>0</v>
      </c>
      <c r="Q18" s="28">
        <f>'3.Thanh pham'!R93</f>
        <v>0</v>
      </c>
      <c r="R18" s="147">
        <f t="shared" si="0"/>
        <v>0</v>
      </c>
      <c r="T18" s="28">
        <v>0</v>
      </c>
      <c r="U18" s="28">
        <v>0</v>
      </c>
      <c r="V18" s="28">
        <v>3301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/>
      <c r="AD18" s="28">
        <v>0</v>
      </c>
      <c r="AE18" s="28">
        <v>0</v>
      </c>
      <c r="AF18" s="147">
        <f t="shared" si="1"/>
        <v>3301</v>
      </c>
      <c r="AH18" s="147"/>
      <c r="AJ18" s="147"/>
      <c r="AL18" s="28">
        <f t="shared" si="2"/>
        <v>-3301</v>
      </c>
      <c r="AM18" s="770">
        <f t="shared" si="3"/>
        <v>-1</v>
      </c>
      <c r="AX18" s="9" t="s">
        <v>263</v>
      </c>
      <c r="AY18" s="28">
        <f>'3.Thanh pham'!G74</f>
        <v>0</v>
      </c>
      <c r="AZ18" s="28">
        <f>'3.Thanh pham'!H74</f>
        <v>0</v>
      </c>
      <c r="BA18" s="28">
        <f>'3.Thanh pham'!I74</f>
        <v>0</v>
      </c>
      <c r="BB18" s="28">
        <f>'3.Thanh pham'!J74</f>
        <v>0</v>
      </c>
      <c r="BC18" s="28">
        <f>'3.Thanh pham'!K74</f>
        <v>0</v>
      </c>
      <c r="BD18" s="28">
        <f>'3.Thanh pham'!L74</f>
        <v>0</v>
      </c>
      <c r="BE18" s="28">
        <f>'3.Thanh pham'!M74</f>
        <v>0</v>
      </c>
      <c r="BF18" s="28">
        <f>'3.Thanh pham'!N74</f>
        <v>0</v>
      </c>
      <c r="BG18" s="28">
        <f>'3.Thanh pham'!O74</f>
        <v>0</v>
      </c>
      <c r="BH18" s="28">
        <f>'3.Thanh pham'!P74</f>
        <v>0</v>
      </c>
      <c r="BI18" s="28">
        <f>'3.Thanh pham'!Q74</f>
        <v>0</v>
      </c>
      <c r="BJ18" s="28">
        <f>'3.Thanh pham'!R74</f>
        <v>0</v>
      </c>
      <c r="BK18" s="147">
        <f t="shared" si="4"/>
        <v>0</v>
      </c>
    </row>
    <row r="19" spans="2:63">
      <c r="B19" s="8">
        <v>13</v>
      </c>
      <c r="C19" s="22" t="s">
        <v>348</v>
      </c>
      <c r="D19" s="10" t="s">
        <v>20</v>
      </c>
      <c r="E19" s="28"/>
      <c r="F19" s="28">
        <f>'3.Thanh pham'!G94</f>
        <v>7800</v>
      </c>
      <c r="G19" s="28">
        <f>'3.Thanh pham'!H94</f>
        <v>4500</v>
      </c>
      <c r="H19" s="28">
        <f>'3.Thanh pham'!I94</f>
        <v>10400</v>
      </c>
      <c r="I19" s="28">
        <f>'3.Thanh pham'!J94</f>
        <v>0</v>
      </c>
      <c r="J19" s="28">
        <f>'3.Thanh pham'!K94</f>
        <v>0</v>
      </c>
      <c r="K19" s="28">
        <f>'3.Thanh pham'!L94</f>
        <v>0</v>
      </c>
      <c r="L19" s="28">
        <f>'3.Thanh pham'!M94</f>
        <v>0</v>
      </c>
      <c r="M19" s="28">
        <f>'3.Thanh pham'!N94</f>
        <v>0</v>
      </c>
      <c r="N19" s="28">
        <f>'3.Thanh pham'!O94</f>
        <v>0</v>
      </c>
      <c r="O19" s="28">
        <f>'3.Thanh pham'!P94</f>
        <v>0</v>
      </c>
      <c r="P19" s="28">
        <f>'3.Thanh pham'!Q94</f>
        <v>0</v>
      </c>
      <c r="Q19" s="28">
        <f>'3.Thanh pham'!R94</f>
        <v>0</v>
      </c>
      <c r="R19" s="147">
        <f t="shared" si="0"/>
        <v>22700</v>
      </c>
      <c r="T19" s="28">
        <v>356</v>
      </c>
      <c r="U19" s="28">
        <v>0</v>
      </c>
      <c r="V19" s="28">
        <v>0</v>
      </c>
      <c r="W19" s="28">
        <v>1086</v>
      </c>
      <c r="X19" s="28">
        <v>1332</v>
      </c>
      <c r="Y19" s="28">
        <v>1946</v>
      </c>
      <c r="Z19" s="28">
        <v>2513</v>
      </c>
      <c r="AA19" s="28">
        <v>5514</v>
      </c>
      <c r="AB19" s="28">
        <v>3737</v>
      </c>
      <c r="AC19" s="28">
        <v>3478</v>
      </c>
      <c r="AD19" s="28">
        <v>2288</v>
      </c>
      <c r="AE19" s="28">
        <v>2464</v>
      </c>
      <c r="AF19" s="147">
        <f t="shared" si="1"/>
        <v>24714</v>
      </c>
      <c r="AH19" s="147">
        <v>9282</v>
      </c>
      <c r="AJ19" s="147"/>
      <c r="AL19" s="28">
        <f t="shared" si="2"/>
        <v>-2014</v>
      </c>
      <c r="AM19" s="770">
        <f t="shared" si="3"/>
        <v>-8.1492271586954712E-2</v>
      </c>
      <c r="AX19" s="22" t="s">
        <v>348</v>
      </c>
      <c r="AY19" s="28">
        <f>'3.Thanh pham'!G75</f>
        <v>7800</v>
      </c>
      <c r="AZ19" s="28">
        <f>'3.Thanh pham'!H75</f>
        <v>4500</v>
      </c>
      <c r="BA19" s="28">
        <f>'3.Thanh pham'!I75</f>
        <v>10400</v>
      </c>
      <c r="BB19" s="28">
        <f>'3.Thanh pham'!J75</f>
        <v>12500</v>
      </c>
      <c r="BC19" s="28">
        <f>'3.Thanh pham'!K75</f>
        <v>12500</v>
      </c>
      <c r="BD19" s="28">
        <f>'3.Thanh pham'!L75</f>
        <v>13000</v>
      </c>
      <c r="BE19" s="28">
        <f>'3.Thanh pham'!M75</f>
        <v>13500</v>
      </c>
      <c r="BF19" s="28">
        <f>'3.Thanh pham'!N75</f>
        <v>13000</v>
      </c>
      <c r="BG19" s="28">
        <f>'3.Thanh pham'!O75</f>
        <v>12000</v>
      </c>
      <c r="BH19" s="28">
        <f>'3.Thanh pham'!P75</f>
        <v>13500</v>
      </c>
      <c r="BI19" s="28">
        <f>'3.Thanh pham'!Q75</f>
        <v>12500</v>
      </c>
      <c r="BJ19" s="28">
        <f>'3.Thanh pham'!R75</f>
        <v>13500</v>
      </c>
      <c r="BK19" s="147">
        <f t="shared" si="4"/>
        <v>138700</v>
      </c>
    </row>
    <row r="20" spans="2:63" ht="15" customHeight="1">
      <c r="B20" s="8">
        <v>14</v>
      </c>
      <c r="C20" s="9" t="s">
        <v>349</v>
      </c>
      <c r="D20" s="10" t="s">
        <v>20</v>
      </c>
      <c r="E20" s="28"/>
      <c r="F20" s="28">
        <f>'3.Thanh pham'!G95</f>
        <v>7800</v>
      </c>
      <c r="G20" s="28">
        <f>'3.Thanh pham'!H95</f>
        <v>4500</v>
      </c>
      <c r="H20" s="28">
        <f>'3.Thanh pham'!I95</f>
        <v>10400</v>
      </c>
      <c r="I20" s="28">
        <f>'3.Thanh pham'!J95</f>
        <v>0</v>
      </c>
      <c r="J20" s="28">
        <f>'3.Thanh pham'!K95</f>
        <v>0</v>
      </c>
      <c r="K20" s="28">
        <f>'3.Thanh pham'!L95</f>
        <v>0</v>
      </c>
      <c r="L20" s="28">
        <f>'3.Thanh pham'!M95</f>
        <v>0</v>
      </c>
      <c r="M20" s="28">
        <f>'3.Thanh pham'!N95</f>
        <v>0</v>
      </c>
      <c r="N20" s="28">
        <f>'3.Thanh pham'!O95</f>
        <v>0</v>
      </c>
      <c r="O20" s="28">
        <f>'3.Thanh pham'!P95</f>
        <v>0</v>
      </c>
      <c r="P20" s="28">
        <f>'3.Thanh pham'!Q95</f>
        <v>0</v>
      </c>
      <c r="Q20" s="28">
        <f>'3.Thanh pham'!R95</f>
        <v>0</v>
      </c>
      <c r="R20" s="147">
        <f t="shared" ref="R20" si="6">SUM(F20:Q20)</f>
        <v>22700</v>
      </c>
      <c r="T20" s="28">
        <v>948</v>
      </c>
      <c r="U20" s="28">
        <v>0</v>
      </c>
      <c r="V20" s="28">
        <v>0</v>
      </c>
      <c r="W20" s="28">
        <v>4052</v>
      </c>
      <c r="X20" s="28">
        <v>2196</v>
      </c>
      <c r="Y20" s="28">
        <v>1974</v>
      </c>
      <c r="Z20" s="28">
        <v>3990</v>
      </c>
      <c r="AA20" s="28">
        <v>6926</v>
      </c>
      <c r="AB20" s="28">
        <v>6078</v>
      </c>
      <c r="AC20" s="28">
        <v>6894</v>
      </c>
      <c r="AD20" s="28">
        <v>4118</v>
      </c>
      <c r="AE20" s="28">
        <v>4435</v>
      </c>
      <c r="AF20" s="147">
        <f t="shared" si="1"/>
        <v>41611</v>
      </c>
      <c r="AH20" s="147">
        <v>21056</v>
      </c>
      <c r="AJ20" s="147">
        <v>15900</v>
      </c>
      <c r="AL20" s="28">
        <f t="shared" si="2"/>
        <v>-18911</v>
      </c>
      <c r="AM20" s="770">
        <f t="shared" si="3"/>
        <v>-0.45447117348777966</v>
      </c>
      <c r="AX20" s="9" t="s">
        <v>349</v>
      </c>
      <c r="AY20" s="28">
        <f>'3.Thanh pham'!G76</f>
        <v>7800</v>
      </c>
      <c r="AZ20" s="28">
        <f>'3.Thanh pham'!H76</f>
        <v>4500</v>
      </c>
      <c r="BA20" s="28">
        <f>'3.Thanh pham'!I76</f>
        <v>10400</v>
      </c>
      <c r="BB20" s="28">
        <f>'3.Thanh pham'!J76</f>
        <v>12500</v>
      </c>
      <c r="BC20" s="28">
        <f>'3.Thanh pham'!K76</f>
        <v>12500</v>
      </c>
      <c r="BD20" s="28">
        <f>'3.Thanh pham'!L76</f>
        <v>13000</v>
      </c>
      <c r="BE20" s="28">
        <f>'3.Thanh pham'!M76</f>
        <v>13500</v>
      </c>
      <c r="BF20" s="28">
        <f>'3.Thanh pham'!N76</f>
        <v>13000</v>
      </c>
      <c r="BG20" s="28">
        <f>'3.Thanh pham'!O76</f>
        <v>12000</v>
      </c>
      <c r="BH20" s="28">
        <f>'3.Thanh pham'!P76</f>
        <v>13500</v>
      </c>
      <c r="BI20" s="28">
        <f>'3.Thanh pham'!Q76</f>
        <v>12500</v>
      </c>
      <c r="BJ20" s="28">
        <f>'3.Thanh pham'!R76</f>
        <v>13500</v>
      </c>
      <c r="BK20" s="147">
        <f t="shared" ref="BK20" si="7">SUM(AY20:BJ20)</f>
        <v>138700</v>
      </c>
    </row>
    <row r="21" spans="2:63" ht="15" customHeight="1">
      <c r="B21" s="8">
        <v>15</v>
      </c>
      <c r="C21" s="9" t="s">
        <v>25</v>
      </c>
      <c r="D21" s="10" t="s">
        <v>20</v>
      </c>
      <c r="E21" s="28"/>
      <c r="F21" s="28">
        <f>'3.Thanh pham'!G96</f>
        <v>8580</v>
      </c>
      <c r="G21" s="28">
        <f>'3.Thanh pham'!H96</f>
        <v>4950</v>
      </c>
      <c r="H21" s="28">
        <f>'3.Thanh pham'!I96</f>
        <v>11960</v>
      </c>
      <c r="I21" s="28">
        <f>'3.Thanh pham'!J96</f>
        <v>14375</v>
      </c>
      <c r="J21" s="28">
        <f>'3.Thanh pham'!K96</f>
        <v>14375</v>
      </c>
      <c r="K21" s="28">
        <f>'3.Thanh pham'!L96</f>
        <v>14950</v>
      </c>
      <c r="L21" s="28">
        <f>'3.Thanh pham'!M96</f>
        <v>15525</v>
      </c>
      <c r="M21" s="28">
        <f>'3.Thanh pham'!N96</f>
        <v>14950</v>
      </c>
      <c r="N21" s="28">
        <f>'3.Thanh pham'!O96</f>
        <v>13800</v>
      </c>
      <c r="O21" s="28">
        <f>'3.Thanh pham'!P96</f>
        <v>15525</v>
      </c>
      <c r="P21" s="28">
        <f>'3.Thanh pham'!Q96</f>
        <v>14375</v>
      </c>
      <c r="Q21" s="28">
        <f>'3.Thanh pham'!R96</f>
        <v>15525</v>
      </c>
      <c r="R21" s="147">
        <f t="shared" si="0"/>
        <v>158890</v>
      </c>
      <c r="T21" s="28"/>
      <c r="U21" s="28"/>
      <c r="V21" s="28"/>
      <c r="W21" s="28"/>
      <c r="X21" s="28"/>
      <c r="Y21" s="28">
        <v>910</v>
      </c>
      <c r="Z21" s="28"/>
      <c r="AA21" s="28"/>
      <c r="AB21" s="28">
        <v>2266</v>
      </c>
      <c r="AC21" s="28"/>
      <c r="AD21" s="28"/>
      <c r="AE21" s="28"/>
      <c r="AF21" s="147">
        <f t="shared" si="1"/>
        <v>3176</v>
      </c>
      <c r="AH21" s="147">
        <v>31681</v>
      </c>
      <c r="AJ21" s="147">
        <f>230621-2</f>
        <v>230619</v>
      </c>
      <c r="AL21" s="28">
        <f t="shared" si="2"/>
        <v>155714</v>
      </c>
      <c r="AM21" s="770">
        <f t="shared" si="3"/>
        <v>49.028337531486144</v>
      </c>
      <c r="AX21" s="9" t="s">
        <v>25</v>
      </c>
      <c r="AY21" s="28">
        <f>'3.Thanh pham'!G77</f>
        <v>8580</v>
      </c>
      <c r="AZ21" s="28">
        <f>'3.Thanh pham'!H77</f>
        <v>4950</v>
      </c>
      <c r="BA21" s="28">
        <f>'3.Thanh pham'!I77</f>
        <v>11960</v>
      </c>
      <c r="BB21" s="28">
        <f>'3.Thanh pham'!J77</f>
        <v>14375</v>
      </c>
      <c r="BC21" s="28">
        <f>'3.Thanh pham'!K77</f>
        <v>14375</v>
      </c>
      <c r="BD21" s="28">
        <f>'3.Thanh pham'!L77</f>
        <v>14950</v>
      </c>
      <c r="BE21" s="28">
        <f>'3.Thanh pham'!M77</f>
        <v>15525</v>
      </c>
      <c r="BF21" s="28">
        <f>'3.Thanh pham'!N77</f>
        <v>14950</v>
      </c>
      <c r="BG21" s="28">
        <f>'3.Thanh pham'!O77</f>
        <v>13800</v>
      </c>
      <c r="BH21" s="28">
        <f>'3.Thanh pham'!P77</f>
        <v>15525</v>
      </c>
      <c r="BI21" s="28">
        <f>'3.Thanh pham'!Q77</f>
        <v>14375</v>
      </c>
      <c r="BJ21" s="28">
        <f>'3.Thanh pham'!R77</f>
        <v>15525</v>
      </c>
      <c r="BK21" s="147">
        <f t="shared" ref="BK21" si="8">SUM(AY21:BJ21)</f>
        <v>158890</v>
      </c>
    </row>
    <row r="22" spans="2:63">
      <c r="B22" s="23"/>
      <c r="C22" s="24" t="s">
        <v>39</v>
      </c>
      <c r="D22" s="25"/>
      <c r="E22" s="29">
        <f>SUM(E7:E21)</f>
        <v>0</v>
      </c>
      <c r="F22" s="29">
        <f>SUM(F7:F21)</f>
        <v>689520</v>
      </c>
      <c r="G22" s="29">
        <f t="shared" ref="G22:Q22" si="9">SUM(G7:G21)</f>
        <v>397800</v>
      </c>
      <c r="H22" s="29">
        <f t="shared" si="9"/>
        <v>918840</v>
      </c>
      <c r="I22" s="29">
        <f t="shared" si="9"/>
        <v>35312.5</v>
      </c>
      <c r="J22" s="29">
        <f t="shared" si="9"/>
        <v>35312.5</v>
      </c>
      <c r="K22" s="29">
        <f t="shared" si="9"/>
        <v>36725</v>
      </c>
      <c r="L22" s="29">
        <f t="shared" si="9"/>
        <v>38137.5</v>
      </c>
      <c r="M22" s="29">
        <f t="shared" si="9"/>
        <v>36725</v>
      </c>
      <c r="N22" s="29">
        <f t="shared" si="9"/>
        <v>33900</v>
      </c>
      <c r="O22" s="29">
        <f t="shared" si="9"/>
        <v>38137.5</v>
      </c>
      <c r="P22" s="29">
        <f t="shared" si="9"/>
        <v>35312.5</v>
      </c>
      <c r="Q22" s="29">
        <f t="shared" si="9"/>
        <v>38137.5</v>
      </c>
      <c r="R22" s="29">
        <f>SUM(F22:Q22)</f>
        <v>2333860</v>
      </c>
      <c r="T22" s="29">
        <f>SUM(T7:T21)</f>
        <v>136817</v>
      </c>
      <c r="U22" s="29">
        <f t="shared" ref="U22:AE22" si="10">SUM(U7:U21)</f>
        <v>283539</v>
      </c>
      <c r="V22" s="29">
        <f t="shared" si="10"/>
        <v>355698</v>
      </c>
      <c r="W22" s="29">
        <f t="shared" si="10"/>
        <v>421533</v>
      </c>
      <c r="X22" s="29">
        <f t="shared" si="10"/>
        <v>410449</v>
      </c>
      <c r="Y22" s="29">
        <f t="shared" si="10"/>
        <v>572586</v>
      </c>
      <c r="Z22" s="29">
        <f t="shared" si="10"/>
        <v>681432</v>
      </c>
      <c r="AA22" s="29">
        <f t="shared" si="10"/>
        <v>736186</v>
      </c>
      <c r="AB22" s="29">
        <f>SUM(AB7:AB21)</f>
        <v>660128</v>
      </c>
      <c r="AC22" s="29">
        <f t="shared" si="10"/>
        <v>493928</v>
      </c>
      <c r="AD22" s="29">
        <f t="shared" si="10"/>
        <v>402230</v>
      </c>
      <c r="AE22" s="29">
        <f t="shared" si="10"/>
        <v>433171</v>
      </c>
      <c r="AF22" s="29">
        <f>SUM(T22:AE22)</f>
        <v>5587697</v>
      </c>
      <c r="AH22" s="29">
        <f t="shared" ref="AH22" si="11">SUM(AH7:AH21)</f>
        <v>3867466</v>
      </c>
      <c r="AJ22" s="29">
        <f t="shared" ref="AJ22" si="12">SUM(AJ7:AJ21)</f>
        <v>3125610.5</v>
      </c>
      <c r="AL22" s="29">
        <f t="shared" si="2"/>
        <v>-3253837</v>
      </c>
      <c r="AM22" s="771">
        <f t="shared" si="3"/>
        <v>-0.58232166132129204</v>
      </c>
      <c r="AX22" s="24" t="s">
        <v>39</v>
      </c>
      <c r="AY22" s="29">
        <f>SUM(AY7:AY21)</f>
        <v>689520</v>
      </c>
      <c r="AZ22" s="29">
        <f t="shared" ref="AZ22:BJ22" si="13">SUM(AZ7:AZ21)</f>
        <v>397800</v>
      </c>
      <c r="BA22" s="29">
        <f t="shared" si="13"/>
        <v>918840</v>
      </c>
      <c r="BB22" s="29">
        <f t="shared" si="13"/>
        <v>1104375</v>
      </c>
      <c r="BC22" s="29">
        <f t="shared" si="13"/>
        <v>1104375</v>
      </c>
      <c r="BD22" s="29">
        <f t="shared" si="13"/>
        <v>1148550</v>
      </c>
      <c r="BE22" s="29">
        <f t="shared" si="13"/>
        <v>1192725</v>
      </c>
      <c r="BF22" s="29">
        <f t="shared" si="13"/>
        <v>1148550</v>
      </c>
      <c r="BG22" s="29">
        <f t="shared" si="13"/>
        <v>1060200</v>
      </c>
      <c r="BH22" s="29">
        <f t="shared" si="13"/>
        <v>1192725</v>
      </c>
      <c r="BI22" s="29">
        <f t="shared" si="13"/>
        <v>1104375</v>
      </c>
      <c r="BJ22" s="29">
        <f t="shared" si="13"/>
        <v>1192725</v>
      </c>
      <c r="BK22" s="29">
        <f>SUM(AY22:BJ22)</f>
        <v>12254760</v>
      </c>
    </row>
    <row r="23" spans="2:63" ht="12.5">
      <c r="K23" s="47"/>
      <c r="L23" s="47"/>
      <c r="M23" s="47"/>
      <c r="N23" s="47"/>
      <c r="O23" s="47"/>
      <c r="P23" s="47"/>
      <c r="Q23" s="47"/>
      <c r="R23" s="47"/>
      <c r="Y23" s="47"/>
      <c r="Z23" s="47"/>
      <c r="AA23" s="47"/>
      <c r="AB23" s="47"/>
      <c r="AC23" s="47"/>
      <c r="AD23" s="47"/>
      <c r="AE23" s="47"/>
      <c r="AF23" s="47"/>
      <c r="AH23" s="47"/>
      <c r="AJ23" s="47"/>
      <c r="AL23" s="47"/>
      <c r="AM23" s="47"/>
      <c r="BD23" s="47"/>
      <c r="BE23" s="47"/>
      <c r="BF23" s="47"/>
      <c r="BG23" s="47"/>
      <c r="BH23" s="47"/>
      <c r="BI23" s="47"/>
      <c r="BJ23" s="47"/>
      <c r="BK23" s="47"/>
    </row>
    <row r="24" spans="2:63">
      <c r="B24" s="5" t="s">
        <v>252</v>
      </c>
      <c r="AJ24" s="807"/>
    </row>
    <row r="25" spans="2:63" ht="31.75" customHeight="1">
      <c r="B25" s="92" t="s">
        <v>0</v>
      </c>
      <c r="C25" s="92" t="s">
        <v>78</v>
      </c>
      <c r="D25" s="92" t="s">
        <v>9</v>
      </c>
      <c r="E25" s="7" t="s">
        <v>1737</v>
      </c>
      <c r="F25" s="174" t="s">
        <v>54</v>
      </c>
      <c r="G25" s="174" t="s">
        <v>55</v>
      </c>
      <c r="H25" s="174" t="s">
        <v>56</v>
      </c>
      <c r="I25" s="174" t="s">
        <v>57</v>
      </c>
      <c r="J25" s="174" t="s">
        <v>58</v>
      </c>
      <c r="K25" s="174" t="s">
        <v>59</v>
      </c>
      <c r="L25" s="174" t="s">
        <v>60</v>
      </c>
      <c r="M25" s="174" t="s">
        <v>61</v>
      </c>
      <c r="N25" s="174" t="s">
        <v>62</v>
      </c>
      <c r="O25" s="174" t="s">
        <v>63</v>
      </c>
      <c r="P25" s="174" t="s">
        <v>64</v>
      </c>
      <c r="Q25" s="174" t="s">
        <v>65</v>
      </c>
      <c r="R25" s="174" t="s">
        <v>2474</v>
      </c>
      <c r="S25" s="34"/>
      <c r="T25" s="745" t="s">
        <v>54</v>
      </c>
      <c r="U25" s="745" t="s">
        <v>55</v>
      </c>
      <c r="V25" s="745" t="s">
        <v>56</v>
      </c>
      <c r="W25" s="745" t="s">
        <v>57</v>
      </c>
      <c r="X25" s="745" t="s">
        <v>58</v>
      </c>
      <c r="Y25" s="745" t="s">
        <v>59</v>
      </c>
      <c r="Z25" s="745" t="s">
        <v>60</v>
      </c>
      <c r="AA25" s="745" t="s">
        <v>61</v>
      </c>
      <c r="AB25" s="745" t="s">
        <v>62</v>
      </c>
      <c r="AC25" s="745" t="s">
        <v>63</v>
      </c>
      <c r="AD25" s="745" t="s">
        <v>64</v>
      </c>
      <c r="AE25" s="745" t="s">
        <v>65</v>
      </c>
      <c r="AF25" s="745" t="s">
        <v>350</v>
      </c>
      <c r="AG25" s="34"/>
      <c r="AH25" s="745" t="s">
        <v>1829</v>
      </c>
      <c r="AI25" s="34"/>
      <c r="AJ25" s="745" t="s">
        <v>1830</v>
      </c>
      <c r="AK25" s="34"/>
      <c r="AL25" s="757" t="s">
        <v>676</v>
      </c>
      <c r="AM25" s="758" t="s">
        <v>677</v>
      </c>
      <c r="AO25" s="1370" t="s">
        <v>1734</v>
      </c>
      <c r="AP25" s="1370" t="s">
        <v>1735</v>
      </c>
      <c r="AQ25" s="1369" t="s">
        <v>1748</v>
      </c>
      <c r="AR25" s="1370" t="s">
        <v>6</v>
      </c>
      <c r="AS25" s="1370"/>
      <c r="AT25" s="1369" t="s">
        <v>1736</v>
      </c>
      <c r="AU25" s="1369" t="s">
        <v>1747</v>
      </c>
      <c r="AV25" s="1368" t="s">
        <v>2538</v>
      </c>
      <c r="AW25" s="1136"/>
      <c r="AX25" s="92" t="s">
        <v>78</v>
      </c>
      <c r="AY25" s="174" t="s">
        <v>54</v>
      </c>
      <c r="AZ25" s="174" t="s">
        <v>55</v>
      </c>
      <c r="BA25" s="174" t="s">
        <v>56</v>
      </c>
      <c r="BB25" s="174" t="s">
        <v>57</v>
      </c>
      <c r="BC25" s="174" t="s">
        <v>58</v>
      </c>
      <c r="BD25" s="174" t="s">
        <v>59</v>
      </c>
      <c r="BE25" s="174" t="s">
        <v>60</v>
      </c>
      <c r="BF25" s="174" t="s">
        <v>61</v>
      </c>
      <c r="BG25" s="174" t="s">
        <v>62</v>
      </c>
      <c r="BH25" s="174" t="s">
        <v>63</v>
      </c>
      <c r="BI25" s="174" t="s">
        <v>64</v>
      </c>
      <c r="BJ25" s="174" t="s">
        <v>65</v>
      </c>
      <c r="BK25" s="174" t="s">
        <v>345</v>
      </c>
    </row>
    <row r="26" spans="2:63" ht="15.5">
      <c r="B26" s="213">
        <v>1</v>
      </c>
      <c r="C26" s="214" t="s">
        <v>33</v>
      </c>
      <c r="D26" s="215" t="s">
        <v>50</v>
      </c>
      <c r="E26" s="563"/>
      <c r="F26" s="216">
        <f>$AV$27</f>
        <v>15000</v>
      </c>
      <c r="G26" s="216">
        <f t="shared" ref="G26:Q29" si="14">$AV$27</f>
        <v>15000</v>
      </c>
      <c r="H26" s="216">
        <f t="shared" si="14"/>
        <v>15000</v>
      </c>
      <c r="I26" s="216">
        <f t="shared" si="14"/>
        <v>15000</v>
      </c>
      <c r="J26" s="216">
        <f t="shared" si="14"/>
        <v>15000</v>
      </c>
      <c r="K26" s="216">
        <f t="shared" si="14"/>
        <v>15000</v>
      </c>
      <c r="L26" s="216">
        <f t="shared" si="14"/>
        <v>15000</v>
      </c>
      <c r="M26" s="216">
        <f t="shared" si="14"/>
        <v>15000</v>
      </c>
      <c r="N26" s="216">
        <f t="shared" si="14"/>
        <v>15000</v>
      </c>
      <c r="O26" s="216">
        <f t="shared" si="14"/>
        <v>15000</v>
      </c>
      <c r="P26" s="216">
        <f t="shared" si="14"/>
        <v>15000</v>
      </c>
      <c r="Q26" s="216">
        <f t="shared" si="14"/>
        <v>15000</v>
      </c>
      <c r="R26" s="216">
        <f>IFERROR(R45/R7,0)</f>
        <v>0</v>
      </c>
      <c r="T26" s="216">
        <f>IFERROR(T45/T7,0)</f>
        <v>0</v>
      </c>
      <c r="U26" s="216">
        <f t="shared" ref="U26:AF26" si="15">IFERROR(U45/U7,0)</f>
        <v>17415.062988946651</v>
      </c>
      <c r="V26" s="216">
        <f t="shared" si="15"/>
        <v>18894.146239387781</v>
      </c>
      <c r="W26" s="216">
        <f t="shared" si="15"/>
        <v>18960</v>
      </c>
      <c r="X26" s="216">
        <f t="shared" si="15"/>
        <v>18960</v>
      </c>
      <c r="Y26" s="216">
        <f t="shared" si="15"/>
        <v>18839.170205151146</v>
      </c>
      <c r="Z26" s="216">
        <f t="shared" si="15"/>
        <v>19314.771117328411</v>
      </c>
      <c r="AA26" s="216">
        <f t="shared" si="15"/>
        <v>19332.546248917577</v>
      </c>
      <c r="AB26" s="216">
        <f t="shared" si="15"/>
        <v>15000</v>
      </c>
      <c r="AC26" s="216">
        <f t="shared" si="15"/>
        <v>15000</v>
      </c>
      <c r="AD26" s="216">
        <f t="shared" si="15"/>
        <v>0</v>
      </c>
      <c r="AE26" s="216">
        <f t="shared" si="15"/>
        <v>0</v>
      </c>
      <c r="AF26" s="216">
        <f t="shared" si="15"/>
        <v>18864.933596100534</v>
      </c>
      <c r="AH26" s="216">
        <f t="shared" ref="AH26" si="16">IFERROR(AH45/AH7,0)</f>
        <v>16542.27801145961</v>
      </c>
      <c r="AJ26" s="216">
        <f t="shared" ref="AJ26" si="17">IFERROR(AJ45/AJ7,0)</f>
        <v>14954.941468544399</v>
      </c>
      <c r="AL26" s="28">
        <f>IFERROR(R26-AF26,0)</f>
        <v>-18864.933596100534</v>
      </c>
      <c r="AM26" s="127">
        <f t="shared" ref="AM26:AM41" si="18">IFERROR((R26/AF26)-1,0)</f>
        <v>-1</v>
      </c>
      <c r="AO26" s="1370"/>
      <c r="AP26" s="1370"/>
      <c r="AQ26" s="1369"/>
      <c r="AR26" s="562" t="s">
        <v>1737</v>
      </c>
      <c r="AS26" s="562" t="s">
        <v>1738</v>
      </c>
      <c r="AT26" s="1369"/>
      <c r="AU26" s="1369"/>
      <c r="AV26" s="1368"/>
      <c r="AW26" s="1136"/>
      <c r="AX26" s="214" t="s">
        <v>33</v>
      </c>
      <c r="AY26" s="216">
        <f>$AU$27</f>
        <v>15100</v>
      </c>
      <c r="AZ26" s="216">
        <f t="shared" ref="AZ26:BJ26" si="19">$AU$27</f>
        <v>15100</v>
      </c>
      <c r="BA26" s="216">
        <f t="shared" si="19"/>
        <v>15100</v>
      </c>
      <c r="BB26" s="216">
        <f t="shared" si="19"/>
        <v>15100</v>
      </c>
      <c r="BC26" s="216">
        <f t="shared" si="19"/>
        <v>15100</v>
      </c>
      <c r="BD26" s="216">
        <f t="shared" si="19"/>
        <v>15100</v>
      </c>
      <c r="BE26" s="216">
        <f t="shared" si="19"/>
        <v>15100</v>
      </c>
      <c r="BF26" s="216">
        <f t="shared" si="19"/>
        <v>15100</v>
      </c>
      <c r="BG26" s="216">
        <f t="shared" si="19"/>
        <v>15100</v>
      </c>
      <c r="BH26" s="216">
        <f t="shared" si="19"/>
        <v>15100</v>
      </c>
      <c r="BI26" s="216">
        <f t="shared" si="19"/>
        <v>15100</v>
      </c>
      <c r="BJ26" s="216">
        <f t="shared" si="19"/>
        <v>15100</v>
      </c>
      <c r="BK26" s="216">
        <f>IFERROR(BK45/BK7,0)</f>
        <v>0</v>
      </c>
    </row>
    <row r="27" spans="2:63" ht="17.399999999999999" customHeight="1">
      <c r="B27" s="213">
        <v>2</v>
      </c>
      <c r="C27" s="214" t="s">
        <v>346</v>
      </c>
      <c r="D27" s="215" t="s">
        <v>50</v>
      </c>
      <c r="E27" s="563"/>
      <c r="F27" s="216">
        <f>$AV$27</f>
        <v>15000</v>
      </c>
      <c r="G27" s="216">
        <f t="shared" si="14"/>
        <v>15000</v>
      </c>
      <c r="H27" s="216">
        <f t="shared" si="14"/>
        <v>15000</v>
      </c>
      <c r="I27" s="216">
        <f t="shared" si="14"/>
        <v>15000</v>
      </c>
      <c r="J27" s="216">
        <f t="shared" si="14"/>
        <v>15000</v>
      </c>
      <c r="K27" s="216">
        <f t="shared" si="14"/>
        <v>15000</v>
      </c>
      <c r="L27" s="216">
        <f t="shared" si="14"/>
        <v>15000</v>
      </c>
      <c r="M27" s="216">
        <f t="shared" si="14"/>
        <v>15000</v>
      </c>
      <c r="N27" s="216">
        <f t="shared" si="14"/>
        <v>15000</v>
      </c>
      <c r="O27" s="216">
        <f t="shared" si="14"/>
        <v>15000</v>
      </c>
      <c r="P27" s="216">
        <f t="shared" si="14"/>
        <v>15000</v>
      </c>
      <c r="Q27" s="216">
        <f t="shared" si="14"/>
        <v>15000</v>
      </c>
      <c r="R27" s="216">
        <f>IFERROR(R46/R8,0)</f>
        <v>15000</v>
      </c>
      <c r="T27" s="216">
        <f t="shared" ref="T27:AF41" si="20">IFERROR(T46/T8,0)</f>
        <v>17464.769643752326</v>
      </c>
      <c r="U27" s="216">
        <f t="shared" si="20"/>
        <v>17227.522255388263</v>
      </c>
      <c r="V27" s="216">
        <f t="shared" si="20"/>
        <v>17821.681547619046</v>
      </c>
      <c r="W27" s="216">
        <f t="shared" si="20"/>
        <v>18313.936602535035</v>
      </c>
      <c r="X27" s="216">
        <f t="shared" si="20"/>
        <v>18191.373806856489</v>
      </c>
      <c r="Y27" s="216">
        <f t="shared" si="20"/>
        <v>18407.873874670971</v>
      </c>
      <c r="Z27" s="216">
        <f t="shared" si="20"/>
        <v>18932.928887646893</v>
      </c>
      <c r="AA27" s="216">
        <f t="shared" si="20"/>
        <v>18795.801975317518</v>
      </c>
      <c r="AB27" s="216">
        <f t="shared" si="20"/>
        <v>15752.579643566185</v>
      </c>
      <c r="AC27" s="216">
        <f t="shared" si="20"/>
        <v>15000.625786578963</v>
      </c>
      <c r="AD27" s="216">
        <f t="shared" si="20"/>
        <v>15000</v>
      </c>
      <c r="AE27" s="216">
        <f t="shared" si="20"/>
        <v>15000</v>
      </c>
      <c r="AF27" s="216">
        <f t="shared" si="20"/>
        <v>17083.655431829739</v>
      </c>
      <c r="AH27" s="216">
        <f t="shared" ref="AH27" si="21">IFERROR(AH46/AH8,0)</f>
        <v>17097.976604326825</v>
      </c>
      <c r="AJ27" s="216">
        <f t="shared" ref="AJ27" si="22">IFERROR(AJ46/AJ8,0)</f>
        <v>15966.232109456079</v>
      </c>
      <c r="AL27" s="28">
        <f t="shared" ref="AL27:AL41" si="23">IFERROR(R27-AF27,0)</f>
        <v>-2083.6554318297385</v>
      </c>
      <c r="AM27" s="127">
        <f t="shared" si="18"/>
        <v>-0.12196777441129703</v>
      </c>
      <c r="AO27" s="564" t="s">
        <v>1739</v>
      </c>
      <c r="AP27" s="564" t="s">
        <v>1745</v>
      </c>
      <c r="AQ27" s="565">
        <f>'1.NVL Chai'!G25</f>
        <v>9700</v>
      </c>
      <c r="AR27" s="566">
        <f>14%</f>
        <v>0.14000000000000001</v>
      </c>
      <c r="AS27" s="567">
        <f>AQ27*AR27</f>
        <v>1358.0000000000002</v>
      </c>
      <c r="AT27" s="565">
        <v>4000</v>
      </c>
      <c r="AU27" s="567">
        <f>ROUND(AQ27+AS27+AT27,-2)</f>
        <v>15100</v>
      </c>
      <c r="AV27" s="567">
        <v>15000</v>
      </c>
      <c r="AW27" s="1135"/>
      <c r="AX27" s="214" t="s">
        <v>346</v>
      </c>
      <c r="AY27" s="216">
        <f t="shared" ref="AY27:BJ31" si="24">$AU$27</f>
        <v>15100</v>
      </c>
      <c r="AZ27" s="216">
        <f t="shared" si="24"/>
        <v>15100</v>
      </c>
      <c r="BA27" s="216">
        <f t="shared" si="24"/>
        <v>15100</v>
      </c>
      <c r="BB27" s="216">
        <f t="shared" si="24"/>
        <v>15100</v>
      </c>
      <c r="BC27" s="216">
        <f t="shared" si="24"/>
        <v>15100</v>
      </c>
      <c r="BD27" s="216">
        <f t="shared" si="24"/>
        <v>15100</v>
      </c>
      <c r="BE27" s="216">
        <f t="shared" si="24"/>
        <v>15100</v>
      </c>
      <c r="BF27" s="216">
        <f t="shared" si="24"/>
        <v>15100</v>
      </c>
      <c r="BG27" s="216">
        <f t="shared" si="24"/>
        <v>15100</v>
      </c>
      <c r="BH27" s="216">
        <f t="shared" si="24"/>
        <v>15100</v>
      </c>
      <c r="BI27" s="216">
        <f t="shared" si="24"/>
        <v>15100</v>
      </c>
      <c r="BJ27" s="216">
        <f t="shared" si="24"/>
        <v>15100</v>
      </c>
      <c r="BK27" s="216">
        <f>IFERROR(BK46/BK8,0)</f>
        <v>15100</v>
      </c>
    </row>
    <row r="28" spans="2:63" ht="15.5">
      <c r="B28" s="213">
        <v>3</v>
      </c>
      <c r="C28" s="214" t="s">
        <v>40</v>
      </c>
      <c r="D28" s="215" t="s">
        <v>50</v>
      </c>
      <c r="E28" s="563"/>
      <c r="F28" s="216">
        <f>$AV$27</f>
        <v>15000</v>
      </c>
      <c r="G28" s="216">
        <f t="shared" si="14"/>
        <v>15000</v>
      </c>
      <c r="H28" s="216">
        <f t="shared" si="14"/>
        <v>15000</v>
      </c>
      <c r="I28" s="216">
        <f t="shared" si="14"/>
        <v>15000</v>
      </c>
      <c r="J28" s="216">
        <f t="shared" si="14"/>
        <v>15000</v>
      </c>
      <c r="K28" s="216">
        <f t="shared" si="14"/>
        <v>15000</v>
      </c>
      <c r="L28" s="216">
        <f t="shared" si="14"/>
        <v>15000</v>
      </c>
      <c r="M28" s="216">
        <f t="shared" si="14"/>
        <v>15000</v>
      </c>
      <c r="N28" s="216">
        <f t="shared" si="14"/>
        <v>15000</v>
      </c>
      <c r="O28" s="216">
        <f t="shared" si="14"/>
        <v>15000</v>
      </c>
      <c r="P28" s="216">
        <f t="shared" si="14"/>
        <v>15000</v>
      </c>
      <c r="Q28" s="216">
        <f t="shared" si="14"/>
        <v>15000</v>
      </c>
      <c r="R28" s="216">
        <f t="shared" ref="R28:R41" si="25">IFERROR(R47/R9,0)</f>
        <v>0</v>
      </c>
      <c r="T28" s="216">
        <f t="shared" si="20"/>
        <v>17030</v>
      </c>
      <c r="U28" s="216">
        <f t="shared" si="20"/>
        <v>17358.90569512195</v>
      </c>
      <c r="V28" s="216">
        <f t="shared" si="20"/>
        <v>17625.140350149351</v>
      </c>
      <c r="W28" s="216">
        <f t="shared" si="20"/>
        <v>18866.96077213436</v>
      </c>
      <c r="X28" s="216">
        <f t="shared" si="20"/>
        <v>8157.987329434698</v>
      </c>
      <c r="Y28" s="216">
        <f t="shared" si="20"/>
        <v>0</v>
      </c>
      <c r="Z28" s="216">
        <f t="shared" si="20"/>
        <v>0</v>
      </c>
      <c r="AA28" s="216">
        <f t="shared" si="20"/>
        <v>0</v>
      </c>
      <c r="AB28" s="216">
        <f t="shared" si="20"/>
        <v>0</v>
      </c>
      <c r="AC28" s="216">
        <f t="shared" si="20"/>
        <v>0</v>
      </c>
      <c r="AD28" s="216">
        <f t="shared" si="20"/>
        <v>0</v>
      </c>
      <c r="AE28" s="216">
        <f t="shared" si="20"/>
        <v>0</v>
      </c>
      <c r="AF28" s="216">
        <f t="shared" si="20"/>
        <v>17737.28877089782</v>
      </c>
      <c r="AH28" s="216">
        <f t="shared" ref="AH28" si="26">IFERROR(AH47/AH9,0)</f>
        <v>0</v>
      </c>
      <c r="AJ28" s="216">
        <f t="shared" ref="AJ28" si="27">IFERROR(AJ47/AJ9,0)</f>
        <v>0</v>
      </c>
      <c r="AL28" s="28">
        <f t="shared" si="23"/>
        <v>-17737.28877089782</v>
      </c>
      <c r="AM28" s="127">
        <f t="shared" si="18"/>
        <v>-1</v>
      </c>
      <c r="AO28" s="564" t="s">
        <v>1740</v>
      </c>
      <c r="AP28" s="564" t="s">
        <v>1741</v>
      </c>
      <c r="AQ28" s="568">
        <f>$AQ$27</f>
        <v>9700</v>
      </c>
      <c r="AR28" s="566">
        <f>14%</f>
        <v>0.14000000000000001</v>
      </c>
      <c r="AS28" s="567">
        <f t="shared" ref="AS28:AS30" si="28">AQ28*AR28</f>
        <v>1358.0000000000002</v>
      </c>
      <c r="AT28" s="565">
        <v>1000</v>
      </c>
      <c r="AU28" s="567">
        <f t="shared" ref="AU28:AU30" si="29">ROUND(AQ28+AS28+AT28,-2)</f>
        <v>12100</v>
      </c>
      <c r="AV28" s="567">
        <v>12000</v>
      </c>
      <c r="AW28" s="1135"/>
      <c r="AX28" s="214" t="s">
        <v>40</v>
      </c>
      <c r="AY28" s="216">
        <f t="shared" si="24"/>
        <v>15100</v>
      </c>
      <c r="AZ28" s="216">
        <f t="shared" si="24"/>
        <v>15100</v>
      </c>
      <c r="BA28" s="216">
        <f t="shared" si="24"/>
        <v>15100</v>
      </c>
      <c r="BB28" s="216">
        <f t="shared" si="24"/>
        <v>15100</v>
      </c>
      <c r="BC28" s="216">
        <f t="shared" si="24"/>
        <v>15100</v>
      </c>
      <c r="BD28" s="216">
        <f t="shared" si="24"/>
        <v>15100</v>
      </c>
      <c r="BE28" s="216">
        <f t="shared" si="24"/>
        <v>15100</v>
      </c>
      <c r="BF28" s="216">
        <f t="shared" si="24"/>
        <v>15100</v>
      </c>
      <c r="BG28" s="216">
        <f t="shared" si="24"/>
        <v>15100</v>
      </c>
      <c r="BH28" s="216">
        <f t="shared" si="24"/>
        <v>15100</v>
      </c>
      <c r="BI28" s="216">
        <f t="shared" si="24"/>
        <v>15100</v>
      </c>
      <c r="BJ28" s="216">
        <f t="shared" si="24"/>
        <v>15100</v>
      </c>
      <c r="BK28" s="216">
        <f t="shared" ref="BK28:BK41" si="30">IFERROR(BK47/BK9,0)</f>
        <v>0</v>
      </c>
    </row>
    <row r="29" spans="2:63" ht="15.5">
      <c r="B29" s="213">
        <v>4</v>
      </c>
      <c r="C29" s="214" t="s">
        <v>37</v>
      </c>
      <c r="D29" s="215" t="s">
        <v>50</v>
      </c>
      <c r="E29" s="563"/>
      <c r="F29" s="216">
        <f>$AV$27</f>
        <v>15000</v>
      </c>
      <c r="G29" s="216">
        <f t="shared" si="14"/>
        <v>15000</v>
      </c>
      <c r="H29" s="216">
        <f t="shared" si="14"/>
        <v>15000</v>
      </c>
      <c r="I29" s="216">
        <f t="shared" si="14"/>
        <v>15000</v>
      </c>
      <c r="J29" s="216">
        <f t="shared" si="14"/>
        <v>15000</v>
      </c>
      <c r="K29" s="216">
        <f t="shared" si="14"/>
        <v>15000</v>
      </c>
      <c r="L29" s="216">
        <f t="shared" si="14"/>
        <v>15000</v>
      </c>
      <c r="M29" s="216">
        <f t="shared" si="14"/>
        <v>15000</v>
      </c>
      <c r="N29" s="216">
        <f t="shared" si="14"/>
        <v>15000</v>
      </c>
      <c r="O29" s="216">
        <f t="shared" si="14"/>
        <v>15000</v>
      </c>
      <c r="P29" s="216">
        <f t="shared" si="14"/>
        <v>15000</v>
      </c>
      <c r="Q29" s="216">
        <f t="shared" si="14"/>
        <v>15000</v>
      </c>
      <c r="R29" s="216">
        <f t="shared" si="25"/>
        <v>0</v>
      </c>
      <c r="T29" s="216">
        <f t="shared" si="20"/>
        <v>0</v>
      </c>
      <c r="U29" s="216">
        <f t="shared" si="20"/>
        <v>0</v>
      </c>
      <c r="V29" s="216">
        <f t="shared" si="20"/>
        <v>0</v>
      </c>
      <c r="W29" s="216">
        <f t="shared" si="20"/>
        <v>0</v>
      </c>
      <c r="X29" s="216">
        <f t="shared" si="20"/>
        <v>0</v>
      </c>
      <c r="Y29" s="216">
        <f t="shared" si="20"/>
        <v>0</v>
      </c>
      <c r="Z29" s="216">
        <f t="shared" si="20"/>
        <v>0</v>
      </c>
      <c r="AA29" s="216">
        <f t="shared" si="20"/>
        <v>0</v>
      </c>
      <c r="AB29" s="216">
        <f t="shared" si="20"/>
        <v>0</v>
      </c>
      <c r="AC29" s="216">
        <f t="shared" si="20"/>
        <v>0</v>
      </c>
      <c r="AD29" s="216">
        <f t="shared" si="20"/>
        <v>0</v>
      </c>
      <c r="AE29" s="216">
        <f t="shared" si="20"/>
        <v>0</v>
      </c>
      <c r="AF29" s="216">
        <f t="shared" si="20"/>
        <v>0</v>
      </c>
      <c r="AH29" s="216">
        <f t="shared" ref="AH29" si="31">IFERROR(AH48/AH10,0)</f>
        <v>0</v>
      </c>
      <c r="AJ29" s="216">
        <f t="shared" ref="AJ29" si="32">IFERROR(AJ48/AJ10,0)</f>
        <v>10409.38165863253</v>
      </c>
      <c r="AL29" s="28">
        <f t="shared" si="23"/>
        <v>0</v>
      </c>
      <c r="AM29" s="127">
        <f t="shared" si="18"/>
        <v>0</v>
      </c>
      <c r="AO29" s="564" t="s">
        <v>1742</v>
      </c>
      <c r="AP29" s="564" t="s">
        <v>1746</v>
      </c>
      <c r="AQ29" s="568">
        <f t="shared" ref="AQ29:AQ31" si="33">$AQ$27</f>
        <v>9700</v>
      </c>
      <c r="AR29" s="566">
        <f>14%</f>
        <v>0.14000000000000001</v>
      </c>
      <c r="AS29" s="567">
        <f t="shared" si="28"/>
        <v>1358.0000000000002</v>
      </c>
      <c r="AT29" s="565">
        <v>2500</v>
      </c>
      <c r="AU29" s="567">
        <f t="shared" si="29"/>
        <v>13600</v>
      </c>
      <c r="AV29" s="567">
        <v>13500</v>
      </c>
      <c r="AW29" s="1135"/>
      <c r="AX29" s="214" t="s">
        <v>37</v>
      </c>
      <c r="AY29" s="216">
        <f t="shared" si="24"/>
        <v>15100</v>
      </c>
      <c r="AZ29" s="216">
        <f t="shared" si="24"/>
        <v>15100</v>
      </c>
      <c r="BA29" s="216">
        <f t="shared" si="24"/>
        <v>15100</v>
      </c>
      <c r="BB29" s="216">
        <f t="shared" si="24"/>
        <v>15100</v>
      </c>
      <c r="BC29" s="216">
        <f t="shared" si="24"/>
        <v>15100</v>
      </c>
      <c r="BD29" s="216">
        <f t="shared" si="24"/>
        <v>15100</v>
      </c>
      <c r="BE29" s="216">
        <f t="shared" si="24"/>
        <v>15100</v>
      </c>
      <c r="BF29" s="216">
        <f t="shared" si="24"/>
        <v>15100</v>
      </c>
      <c r="BG29" s="216">
        <f t="shared" si="24"/>
        <v>15100</v>
      </c>
      <c r="BH29" s="216">
        <f t="shared" si="24"/>
        <v>15100</v>
      </c>
      <c r="BI29" s="216">
        <f t="shared" si="24"/>
        <v>15100</v>
      </c>
      <c r="BJ29" s="216">
        <f t="shared" si="24"/>
        <v>15100</v>
      </c>
      <c r="BK29" s="216">
        <f t="shared" si="30"/>
        <v>0</v>
      </c>
    </row>
    <row r="30" spans="2:63" ht="15.5">
      <c r="B30" s="213">
        <v>5</v>
      </c>
      <c r="C30" s="214" t="s">
        <v>30</v>
      </c>
      <c r="D30" s="215" t="s">
        <v>50</v>
      </c>
      <c r="E30" s="563"/>
      <c r="F30" s="216">
        <f>$AV$29</f>
        <v>13500</v>
      </c>
      <c r="G30" s="216">
        <f t="shared" ref="G30:Q30" si="34">$AV$29</f>
        <v>13500</v>
      </c>
      <c r="H30" s="216">
        <f t="shared" si="34"/>
        <v>13500</v>
      </c>
      <c r="I30" s="216">
        <f t="shared" si="34"/>
        <v>13500</v>
      </c>
      <c r="J30" s="216">
        <f t="shared" si="34"/>
        <v>13500</v>
      </c>
      <c r="K30" s="216">
        <f t="shared" si="34"/>
        <v>13500</v>
      </c>
      <c r="L30" s="216">
        <f t="shared" si="34"/>
        <v>13500</v>
      </c>
      <c r="M30" s="216">
        <f t="shared" si="34"/>
        <v>13500</v>
      </c>
      <c r="N30" s="216">
        <f t="shared" si="34"/>
        <v>13500</v>
      </c>
      <c r="O30" s="216">
        <f t="shared" si="34"/>
        <v>13500</v>
      </c>
      <c r="P30" s="216">
        <f t="shared" si="34"/>
        <v>13500</v>
      </c>
      <c r="Q30" s="216">
        <f t="shared" si="34"/>
        <v>13500</v>
      </c>
      <c r="R30" s="216">
        <f t="shared" si="25"/>
        <v>13500</v>
      </c>
      <c r="T30" s="216">
        <f t="shared" si="20"/>
        <v>15267.217787913341</v>
      </c>
      <c r="U30" s="216">
        <f t="shared" si="20"/>
        <v>17241.658133434466</v>
      </c>
      <c r="V30" s="216">
        <f t="shared" si="20"/>
        <v>17748.461380529134</v>
      </c>
      <c r="W30" s="216">
        <f t="shared" si="20"/>
        <v>18437.93909652776</v>
      </c>
      <c r="X30" s="216">
        <f t="shared" si="20"/>
        <v>17951.257180733541</v>
      </c>
      <c r="Y30" s="216">
        <f t="shared" si="20"/>
        <v>18418.044397463003</v>
      </c>
      <c r="Z30" s="216">
        <f t="shared" si="20"/>
        <v>18913.049710382988</v>
      </c>
      <c r="AA30" s="216">
        <f t="shared" si="20"/>
        <v>18803.791807126847</v>
      </c>
      <c r="AB30" s="216">
        <f t="shared" si="20"/>
        <v>14410.596177878022</v>
      </c>
      <c r="AC30" s="216">
        <f t="shared" si="20"/>
        <v>13500</v>
      </c>
      <c r="AD30" s="216">
        <f t="shared" si="20"/>
        <v>13500</v>
      </c>
      <c r="AE30" s="216">
        <f t="shared" si="20"/>
        <v>13500</v>
      </c>
      <c r="AF30" s="216">
        <f t="shared" si="20"/>
        <v>16601.67293690025</v>
      </c>
      <c r="AH30" s="216">
        <f t="shared" ref="AH30" si="35">IFERROR(AH49/AH11,0)</f>
        <v>13447.39267411844</v>
      </c>
      <c r="AJ30" s="216">
        <f t="shared" ref="AJ30" si="36">IFERROR(AJ49/AJ11,0)</f>
        <v>11104.765176712839</v>
      </c>
      <c r="AL30" s="28">
        <f t="shared" si="23"/>
        <v>-3101.6729369002496</v>
      </c>
      <c r="AM30" s="127">
        <f t="shared" si="18"/>
        <v>-0.18682893878762152</v>
      </c>
      <c r="AO30" s="564" t="s">
        <v>1743</v>
      </c>
      <c r="AP30" s="564" t="s">
        <v>1744</v>
      </c>
      <c r="AQ30" s="568">
        <f t="shared" si="33"/>
        <v>9700</v>
      </c>
      <c r="AR30" s="566">
        <f>14%</f>
        <v>0.14000000000000001</v>
      </c>
      <c r="AS30" s="567">
        <f t="shared" si="28"/>
        <v>1358.0000000000002</v>
      </c>
      <c r="AT30" s="565">
        <v>-4000</v>
      </c>
      <c r="AU30" s="567">
        <f t="shared" si="29"/>
        <v>7100</v>
      </c>
      <c r="AV30" s="567">
        <v>8100</v>
      </c>
      <c r="AW30" s="1135"/>
      <c r="AX30" s="214" t="s">
        <v>30</v>
      </c>
      <c r="AY30" s="216">
        <f>$AU$29</f>
        <v>13600</v>
      </c>
      <c r="AZ30" s="216">
        <f t="shared" ref="AZ30:BJ30" si="37">$AU$29</f>
        <v>13600</v>
      </c>
      <c r="BA30" s="216">
        <f t="shared" si="37"/>
        <v>13600</v>
      </c>
      <c r="BB30" s="216">
        <f t="shared" si="37"/>
        <v>13600</v>
      </c>
      <c r="BC30" s="216">
        <f t="shared" si="37"/>
        <v>13600</v>
      </c>
      <c r="BD30" s="216">
        <f t="shared" si="37"/>
        <v>13600</v>
      </c>
      <c r="BE30" s="216">
        <f t="shared" si="37"/>
        <v>13600</v>
      </c>
      <c r="BF30" s="216">
        <f t="shared" si="37"/>
        <v>13600</v>
      </c>
      <c r="BG30" s="216">
        <f t="shared" si="37"/>
        <v>13600</v>
      </c>
      <c r="BH30" s="216">
        <f t="shared" si="37"/>
        <v>13600</v>
      </c>
      <c r="BI30" s="216">
        <f t="shared" si="37"/>
        <v>13600</v>
      </c>
      <c r="BJ30" s="216">
        <f t="shared" si="37"/>
        <v>13600</v>
      </c>
      <c r="BK30" s="216">
        <f t="shared" si="30"/>
        <v>13600</v>
      </c>
    </row>
    <row r="31" spans="2:63" ht="15.5">
      <c r="B31" s="213">
        <v>6</v>
      </c>
      <c r="C31" s="214" t="s">
        <v>34</v>
      </c>
      <c r="D31" s="215" t="s">
        <v>50</v>
      </c>
      <c r="E31" s="563"/>
      <c r="F31" s="216">
        <f>$AV$27</f>
        <v>15000</v>
      </c>
      <c r="G31" s="216">
        <f t="shared" ref="G31:Q31" si="38">$AV$27</f>
        <v>15000</v>
      </c>
      <c r="H31" s="216">
        <f t="shared" si="38"/>
        <v>15000</v>
      </c>
      <c r="I31" s="216">
        <f t="shared" si="38"/>
        <v>15000</v>
      </c>
      <c r="J31" s="216">
        <f t="shared" si="38"/>
        <v>15000</v>
      </c>
      <c r="K31" s="216">
        <f t="shared" si="38"/>
        <v>15000</v>
      </c>
      <c r="L31" s="216">
        <f t="shared" si="38"/>
        <v>15000</v>
      </c>
      <c r="M31" s="216">
        <f t="shared" si="38"/>
        <v>15000</v>
      </c>
      <c r="N31" s="216">
        <f t="shared" si="38"/>
        <v>15000</v>
      </c>
      <c r="O31" s="216">
        <f t="shared" si="38"/>
        <v>15000</v>
      </c>
      <c r="P31" s="216">
        <f t="shared" si="38"/>
        <v>15000</v>
      </c>
      <c r="Q31" s="216">
        <f t="shared" si="38"/>
        <v>15000</v>
      </c>
      <c r="R31" s="216">
        <f t="shared" si="25"/>
        <v>0</v>
      </c>
      <c r="T31" s="216">
        <f t="shared" si="20"/>
        <v>0</v>
      </c>
      <c r="U31" s="216">
        <f t="shared" si="20"/>
        <v>0</v>
      </c>
      <c r="V31" s="216">
        <f t="shared" si="20"/>
        <v>0</v>
      </c>
      <c r="W31" s="216">
        <f t="shared" si="20"/>
        <v>0</v>
      </c>
      <c r="X31" s="216">
        <f t="shared" si="20"/>
        <v>0</v>
      </c>
      <c r="Y31" s="216">
        <f t="shared" si="20"/>
        <v>0</v>
      </c>
      <c r="Z31" s="216">
        <f t="shared" si="20"/>
        <v>0</v>
      </c>
      <c r="AA31" s="216">
        <f t="shared" si="20"/>
        <v>0</v>
      </c>
      <c r="AB31" s="216">
        <f t="shared" si="20"/>
        <v>0</v>
      </c>
      <c r="AC31" s="216">
        <f t="shared" si="20"/>
        <v>0</v>
      </c>
      <c r="AD31" s="216">
        <f t="shared" si="20"/>
        <v>0</v>
      </c>
      <c r="AE31" s="216">
        <f t="shared" si="20"/>
        <v>0</v>
      </c>
      <c r="AF31" s="216">
        <f t="shared" si="20"/>
        <v>0</v>
      </c>
      <c r="AH31" s="216">
        <f t="shared" ref="AH31" si="39">IFERROR(AH50/AH12,0)</f>
        <v>16500</v>
      </c>
      <c r="AJ31" s="216">
        <f t="shared" ref="AJ31" si="40">IFERROR(AJ50/AJ12,0)</f>
        <v>15775.951173947744</v>
      </c>
      <c r="AL31" s="28">
        <f t="shared" si="23"/>
        <v>0</v>
      </c>
      <c r="AM31" s="127">
        <f t="shared" si="18"/>
        <v>0</v>
      </c>
      <c r="AO31" s="564" t="s">
        <v>1743</v>
      </c>
      <c r="AP31" s="564" t="s">
        <v>2560</v>
      </c>
      <c r="AQ31" s="568">
        <f t="shared" si="33"/>
        <v>9700</v>
      </c>
      <c r="AR31" s="566">
        <f>14%</f>
        <v>0.14000000000000001</v>
      </c>
      <c r="AS31" s="567">
        <f t="shared" ref="AS31" si="41">AQ31*AR31</f>
        <v>1358.0000000000002</v>
      </c>
      <c r="AT31" s="565">
        <v>-9400</v>
      </c>
      <c r="AU31" s="567">
        <f t="shared" ref="AU31" si="42">ROUND(AQ31+AS31+AT31,-2)</f>
        <v>1700</v>
      </c>
      <c r="AV31" s="567">
        <f>AU31</f>
        <v>1700</v>
      </c>
      <c r="AX31" s="214" t="s">
        <v>34</v>
      </c>
      <c r="AY31" s="216">
        <f t="shared" si="24"/>
        <v>15100</v>
      </c>
      <c r="AZ31" s="216">
        <f t="shared" si="24"/>
        <v>15100</v>
      </c>
      <c r="BA31" s="216">
        <f t="shared" si="24"/>
        <v>15100</v>
      </c>
      <c r="BB31" s="216">
        <f t="shared" si="24"/>
        <v>15100</v>
      </c>
      <c r="BC31" s="216">
        <f t="shared" si="24"/>
        <v>15100</v>
      </c>
      <c r="BD31" s="216">
        <f t="shared" si="24"/>
        <v>15100</v>
      </c>
      <c r="BE31" s="216">
        <f t="shared" si="24"/>
        <v>15100</v>
      </c>
      <c r="BF31" s="216">
        <f t="shared" si="24"/>
        <v>15100</v>
      </c>
      <c r="BG31" s="216">
        <f t="shared" si="24"/>
        <v>15100</v>
      </c>
      <c r="BH31" s="216">
        <f t="shared" si="24"/>
        <v>15100</v>
      </c>
      <c r="BI31" s="216">
        <f t="shared" si="24"/>
        <v>15100</v>
      </c>
      <c r="BJ31" s="216">
        <f t="shared" si="24"/>
        <v>15100</v>
      </c>
      <c r="BK31" s="216">
        <f t="shared" si="30"/>
        <v>0</v>
      </c>
    </row>
    <row r="32" spans="2:63" ht="15.5">
      <c r="B32" s="213">
        <v>7</v>
      </c>
      <c r="C32" s="214" t="s">
        <v>32</v>
      </c>
      <c r="D32" s="215" t="s">
        <v>50</v>
      </c>
      <c r="E32" s="563"/>
      <c r="F32" s="216">
        <f>$AV$28</f>
        <v>12000</v>
      </c>
      <c r="G32" s="216">
        <f t="shared" ref="G32:Q33" si="43">$AV$28</f>
        <v>12000</v>
      </c>
      <c r="H32" s="216">
        <f t="shared" si="43"/>
        <v>12000</v>
      </c>
      <c r="I32" s="216">
        <f t="shared" si="43"/>
        <v>12000</v>
      </c>
      <c r="J32" s="216">
        <f t="shared" si="43"/>
        <v>12000</v>
      </c>
      <c r="K32" s="216">
        <f t="shared" si="43"/>
        <v>12000</v>
      </c>
      <c r="L32" s="216">
        <f t="shared" si="43"/>
        <v>12000</v>
      </c>
      <c r="M32" s="216">
        <f t="shared" si="43"/>
        <v>12000</v>
      </c>
      <c r="N32" s="216">
        <f t="shared" si="43"/>
        <v>12000</v>
      </c>
      <c r="O32" s="216">
        <f t="shared" si="43"/>
        <v>12000</v>
      </c>
      <c r="P32" s="216">
        <f t="shared" si="43"/>
        <v>12000</v>
      </c>
      <c r="Q32" s="216">
        <f t="shared" si="43"/>
        <v>12000</v>
      </c>
      <c r="R32" s="216">
        <f t="shared" si="25"/>
        <v>12000</v>
      </c>
      <c r="T32" s="216">
        <f t="shared" si="20"/>
        <v>14300</v>
      </c>
      <c r="U32" s="216">
        <f t="shared" si="20"/>
        <v>17094.483583199108</v>
      </c>
      <c r="V32" s="216">
        <f t="shared" si="20"/>
        <v>17612.078555976204</v>
      </c>
      <c r="W32" s="216">
        <f t="shared" si="20"/>
        <v>18658.252953813106</v>
      </c>
      <c r="X32" s="216">
        <f t="shared" si="20"/>
        <v>17848.039025572656</v>
      </c>
      <c r="Y32" s="216">
        <f t="shared" si="20"/>
        <v>18451.369047619046</v>
      </c>
      <c r="Z32" s="216">
        <f t="shared" si="20"/>
        <v>18930.3679369251</v>
      </c>
      <c r="AA32" s="216">
        <f t="shared" si="20"/>
        <v>18792.343148136057</v>
      </c>
      <c r="AB32" s="216">
        <f t="shared" si="20"/>
        <v>13173.304174340086</v>
      </c>
      <c r="AC32" s="216">
        <f t="shared" si="20"/>
        <v>12000</v>
      </c>
      <c r="AD32" s="216">
        <f t="shared" si="20"/>
        <v>12500</v>
      </c>
      <c r="AE32" s="216">
        <f t="shared" si="20"/>
        <v>12500</v>
      </c>
      <c r="AF32" s="216">
        <f t="shared" si="20"/>
        <v>16073.924689935149</v>
      </c>
      <c r="AH32" s="216">
        <f t="shared" ref="AH32" si="44">IFERROR(AH51/AH13,0)</f>
        <v>13336.364992600373</v>
      </c>
      <c r="AJ32" s="216">
        <f t="shared" ref="AJ32" si="45">IFERROR(AJ51/AJ13,0)</f>
        <v>10211.841472163766</v>
      </c>
      <c r="AL32" s="28">
        <f t="shared" si="23"/>
        <v>-4073.9246899351492</v>
      </c>
      <c r="AM32" s="127">
        <f t="shared" si="18"/>
        <v>-0.25344928314153903</v>
      </c>
      <c r="AX32" s="214" t="s">
        <v>32</v>
      </c>
      <c r="AY32" s="216">
        <f>$AU$28</f>
        <v>12100</v>
      </c>
      <c r="AZ32" s="216">
        <f t="shared" ref="AZ32:BJ33" si="46">$AU$28</f>
        <v>12100</v>
      </c>
      <c r="BA32" s="216">
        <f t="shared" si="46"/>
        <v>12100</v>
      </c>
      <c r="BB32" s="216">
        <f t="shared" si="46"/>
        <v>12100</v>
      </c>
      <c r="BC32" s="216">
        <f t="shared" si="46"/>
        <v>12100</v>
      </c>
      <c r="BD32" s="216">
        <f t="shared" si="46"/>
        <v>12100</v>
      </c>
      <c r="BE32" s="216">
        <f t="shared" si="46"/>
        <v>12100</v>
      </c>
      <c r="BF32" s="216">
        <f t="shared" si="46"/>
        <v>12100</v>
      </c>
      <c r="BG32" s="216">
        <f t="shared" si="46"/>
        <v>12100</v>
      </c>
      <c r="BH32" s="216">
        <f t="shared" si="46"/>
        <v>12100</v>
      </c>
      <c r="BI32" s="216">
        <f t="shared" si="46"/>
        <v>12100</v>
      </c>
      <c r="BJ32" s="216">
        <f t="shared" si="46"/>
        <v>12100</v>
      </c>
      <c r="BK32" s="216">
        <f t="shared" si="30"/>
        <v>12100</v>
      </c>
    </row>
    <row r="33" spans="2:63" ht="15.5">
      <c r="B33" s="213">
        <v>8</v>
      </c>
      <c r="C33" s="214" t="s">
        <v>31</v>
      </c>
      <c r="D33" s="215" t="s">
        <v>50</v>
      </c>
      <c r="E33" s="563"/>
      <c r="F33" s="216">
        <f>$AV$28</f>
        <v>12000</v>
      </c>
      <c r="G33" s="216">
        <f t="shared" si="43"/>
        <v>12000</v>
      </c>
      <c r="H33" s="216">
        <f t="shared" si="43"/>
        <v>12000</v>
      </c>
      <c r="I33" s="216">
        <f t="shared" si="43"/>
        <v>12000</v>
      </c>
      <c r="J33" s="216">
        <f t="shared" si="43"/>
        <v>12000</v>
      </c>
      <c r="K33" s="216">
        <f t="shared" si="43"/>
        <v>12000</v>
      </c>
      <c r="L33" s="216">
        <f t="shared" si="43"/>
        <v>12000</v>
      </c>
      <c r="M33" s="216">
        <f t="shared" si="43"/>
        <v>12000</v>
      </c>
      <c r="N33" s="216">
        <f t="shared" si="43"/>
        <v>12000</v>
      </c>
      <c r="O33" s="216">
        <f t="shared" si="43"/>
        <v>12000</v>
      </c>
      <c r="P33" s="216">
        <f t="shared" si="43"/>
        <v>12000</v>
      </c>
      <c r="Q33" s="216">
        <f t="shared" si="43"/>
        <v>12000</v>
      </c>
      <c r="R33" s="216">
        <f t="shared" si="25"/>
        <v>12000</v>
      </c>
      <c r="T33" s="216">
        <f t="shared" si="20"/>
        <v>14485.791666666666</v>
      </c>
      <c r="U33" s="216">
        <f t="shared" si="20"/>
        <v>17285.992932862191</v>
      </c>
      <c r="V33" s="216">
        <f t="shared" si="20"/>
        <v>17661.415331807781</v>
      </c>
      <c r="W33" s="216">
        <f t="shared" si="20"/>
        <v>18353.474182104848</v>
      </c>
      <c r="X33" s="216">
        <f t="shared" si="20"/>
        <v>17902.203429645291</v>
      </c>
      <c r="Y33" s="216">
        <f t="shared" si="20"/>
        <v>18482.739904472426</v>
      </c>
      <c r="Z33" s="216">
        <f t="shared" si="20"/>
        <v>18897.672392018187</v>
      </c>
      <c r="AA33" s="216">
        <f t="shared" si="20"/>
        <v>18787.764644076702</v>
      </c>
      <c r="AB33" s="216">
        <f t="shared" si="20"/>
        <v>13827.275193272751</v>
      </c>
      <c r="AC33" s="216">
        <f t="shared" si="20"/>
        <v>12000</v>
      </c>
      <c r="AD33" s="216">
        <f t="shared" si="20"/>
        <v>12500</v>
      </c>
      <c r="AE33" s="216">
        <f t="shared" si="20"/>
        <v>12500</v>
      </c>
      <c r="AF33" s="216">
        <f t="shared" si="20"/>
        <v>15955.852247568169</v>
      </c>
      <c r="AH33" s="216">
        <f t="shared" ref="AH33" si="47">IFERROR(AH52/AH14,0)</f>
        <v>13294.751241171945</v>
      </c>
      <c r="AJ33" s="216">
        <f t="shared" ref="AJ33" si="48">IFERROR(AJ52/AJ14,0)</f>
        <v>11182.904585194037</v>
      </c>
      <c r="AL33" s="28">
        <f t="shared" si="23"/>
        <v>-3955.8522475681693</v>
      </c>
      <c r="AM33" s="127">
        <f t="shared" si="18"/>
        <v>-0.24792484827446815</v>
      </c>
      <c r="AX33" s="214" t="s">
        <v>31</v>
      </c>
      <c r="AY33" s="216">
        <f>$AU$28</f>
        <v>12100</v>
      </c>
      <c r="AZ33" s="216">
        <f t="shared" si="46"/>
        <v>12100</v>
      </c>
      <c r="BA33" s="216">
        <f t="shared" si="46"/>
        <v>12100</v>
      </c>
      <c r="BB33" s="216">
        <f t="shared" si="46"/>
        <v>12100</v>
      </c>
      <c r="BC33" s="216">
        <f t="shared" si="46"/>
        <v>12100</v>
      </c>
      <c r="BD33" s="216">
        <f t="shared" si="46"/>
        <v>12100</v>
      </c>
      <c r="BE33" s="216">
        <f t="shared" si="46"/>
        <v>12100</v>
      </c>
      <c r="BF33" s="216">
        <f t="shared" si="46"/>
        <v>12100</v>
      </c>
      <c r="BG33" s="216">
        <f t="shared" si="46"/>
        <v>12100</v>
      </c>
      <c r="BH33" s="216">
        <f t="shared" si="46"/>
        <v>12100</v>
      </c>
      <c r="BI33" s="216">
        <f t="shared" si="46"/>
        <v>12100</v>
      </c>
      <c r="BJ33" s="216">
        <f t="shared" si="46"/>
        <v>12100</v>
      </c>
      <c r="BK33" s="216">
        <f t="shared" si="30"/>
        <v>12100</v>
      </c>
    </row>
    <row r="34" spans="2:63" ht="15.5">
      <c r="B34" s="213">
        <v>9</v>
      </c>
      <c r="C34" s="214" t="s">
        <v>35</v>
      </c>
      <c r="D34" s="215" t="s">
        <v>50</v>
      </c>
      <c r="E34" s="563"/>
      <c r="F34" s="216">
        <f>$AV$29</f>
        <v>13500</v>
      </c>
      <c r="G34" s="216">
        <f t="shared" ref="G34:Q35" si="49">$AV$29</f>
        <v>13500</v>
      </c>
      <c r="H34" s="216">
        <f t="shared" si="49"/>
        <v>13500</v>
      </c>
      <c r="I34" s="216">
        <f t="shared" si="49"/>
        <v>13500</v>
      </c>
      <c r="J34" s="216">
        <f t="shared" si="49"/>
        <v>13500</v>
      </c>
      <c r="K34" s="216">
        <f t="shared" si="49"/>
        <v>13500</v>
      </c>
      <c r="L34" s="216">
        <f t="shared" si="49"/>
        <v>13500</v>
      </c>
      <c r="M34" s="216">
        <f t="shared" si="49"/>
        <v>13500</v>
      </c>
      <c r="N34" s="216">
        <f t="shared" si="49"/>
        <v>13500</v>
      </c>
      <c r="O34" s="216">
        <f t="shared" si="49"/>
        <v>13500</v>
      </c>
      <c r="P34" s="216">
        <f t="shared" si="49"/>
        <v>13500</v>
      </c>
      <c r="Q34" s="216">
        <f t="shared" si="49"/>
        <v>13500</v>
      </c>
      <c r="R34" s="216">
        <f t="shared" si="25"/>
        <v>0</v>
      </c>
      <c r="T34" s="216">
        <f t="shared" si="20"/>
        <v>0</v>
      </c>
      <c r="U34" s="216">
        <f t="shared" si="20"/>
        <v>0</v>
      </c>
      <c r="V34" s="216">
        <f t="shared" si="20"/>
        <v>0</v>
      </c>
      <c r="W34" s="216">
        <f t="shared" si="20"/>
        <v>0</v>
      </c>
      <c r="X34" s="216">
        <f t="shared" si="20"/>
        <v>0</v>
      </c>
      <c r="Y34" s="216">
        <f t="shared" si="20"/>
        <v>0</v>
      </c>
      <c r="Z34" s="216">
        <f t="shared" si="20"/>
        <v>0</v>
      </c>
      <c r="AA34" s="216">
        <f t="shared" si="20"/>
        <v>0</v>
      </c>
      <c r="AB34" s="216">
        <f t="shared" si="20"/>
        <v>0</v>
      </c>
      <c r="AC34" s="216">
        <f t="shared" si="20"/>
        <v>0</v>
      </c>
      <c r="AD34" s="216">
        <f t="shared" si="20"/>
        <v>0</v>
      </c>
      <c r="AE34" s="216">
        <f t="shared" si="20"/>
        <v>0</v>
      </c>
      <c r="AF34" s="216">
        <f t="shared" si="20"/>
        <v>0</v>
      </c>
      <c r="AH34" s="216">
        <f t="shared" ref="AH34" si="50">IFERROR(AH53/AH15,0)</f>
        <v>6233.7390473680744</v>
      </c>
      <c r="AJ34" s="216">
        <f t="shared" ref="AJ34" si="51">IFERROR(AJ53/AJ15,0)</f>
        <v>10284.734211389499</v>
      </c>
      <c r="AL34" s="28">
        <f t="shared" si="23"/>
        <v>0</v>
      </c>
      <c r="AM34" s="127">
        <f t="shared" si="18"/>
        <v>0</v>
      </c>
      <c r="AX34" s="214" t="s">
        <v>35</v>
      </c>
      <c r="AY34" s="216">
        <f>$AU$29</f>
        <v>13600</v>
      </c>
      <c r="AZ34" s="216">
        <f t="shared" ref="AZ34:BJ34" si="52">$AU$29</f>
        <v>13600</v>
      </c>
      <c r="BA34" s="216">
        <f t="shared" si="52"/>
        <v>13600</v>
      </c>
      <c r="BB34" s="216">
        <f t="shared" si="52"/>
        <v>13600</v>
      </c>
      <c r="BC34" s="216">
        <f t="shared" si="52"/>
        <v>13600</v>
      </c>
      <c r="BD34" s="216">
        <f t="shared" si="52"/>
        <v>13600</v>
      </c>
      <c r="BE34" s="216">
        <f t="shared" si="52"/>
        <v>13600</v>
      </c>
      <c r="BF34" s="216">
        <f t="shared" si="52"/>
        <v>13600</v>
      </c>
      <c r="BG34" s="216">
        <f t="shared" si="52"/>
        <v>13600</v>
      </c>
      <c r="BH34" s="216">
        <f t="shared" si="52"/>
        <v>13600</v>
      </c>
      <c r="BI34" s="216">
        <f t="shared" si="52"/>
        <v>13600</v>
      </c>
      <c r="BJ34" s="216">
        <f t="shared" si="52"/>
        <v>13600</v>
      </c>
      <c r="BK34" s="216">
        <f t="shared" si="30"/>
        <v>0</v>
      </c>
    </row>
    <row r="35" spans="2:63" ht="15.5">
      <c r="B35" s="213">
        <v>10</v>
      </c>
      <c r="C35" s="214" t="s">
        <v>36</v>
      </c>
      <c r="D35" s="215" t="s">
        <v>50</v>
      </c>
      <c r="E35" s="563"/>
      <c r="F35" s="216">
        <f>$AV$29</f>
        <v>13500</v>
      </c>
      <c r="G35" s="216">
        <f t="shared" si="49"/>
        <v>13500</v>
      </c>
      <c r="H35" s="216">
        <f t="shared" si="49"/>
        <v>13500</v>
      </c>
      <c r="I35" s="216">
        <f t="shared" si="49"/>
        <v>13500</v>
      </c>
      <c r="J35" s="216">
        <f t="shared" si="49"/>
        <v>13500</v>
      </c>
      <c r="K35" s="216">
        <f t="shared" si="49"/>
        <v>13500</v>
      </c>
      <c r="L35" s="216">
        <f t="shared" si="49"/>
        <v>13500</v>
      </c>
      <c r="M35" s="216">
        <f t="shared" si="49"/>
        <v>13500</v>
      </c>
      <c r="N35" s="216">
        <f t="shared" si="49"/>
        <v>13500</v>
      </c>
      <c r="O35" s="216">
        <f t="shared" si="49"/>
        <v>13500</v>
      </c>
      <c r="P35" s="216">
        <f t="shared" si="49"/>
        <v>13500</v>
      </c>
      <c r="Q35" s="216">
        <f t="shared" si="49"/>
        <v>13500</v>
      </c>
      <c r="R35" s="216">
        <f t="shared" si="25"/>
        <v>13500</v>
      </c>
      <c r="T35" s="216">
        <f t="shared" si="20"/>
        <v>14294.26433915212</v>
      </c>
      <c r="U35" s="216">
        <f t="shared" si="20"/>
        <v>17307.648718780409</v>
      </c>
      <c r="V35" s="216">
        <f t="shared" si="20"/>
        <v>17794.780296026354</v>
      </c>
      <c r="W35" s="216">
        <f t="shared" si="20"/>
        <v>18572.793282234372</v>
      </c>
      <c r="X35" s="216">
        <f t="shared" si="20"/>
        <v>18022.492236024846</v>
      </c>
      <c r="Y35" s="216">
        <f t="shared" si="20"/>
        <v>18519.763833525649</v>
      </c>
      <c r="Z35" s="216">
        <f t="shared" si="20"/>
        <v>18972.815091386023</v>
      </c>
      <c r="AA35" s="216">
        <f t="shared" si="20"/>
        <v>18834.179074456551</v>
      </c>
      <c r="AB35" s="216">
        <f t="shared" si="20"/>
        <v>14445.759342939426</v>
      </c>
      <c r="AC35" s="216">
        <f t="shared" si="20"/>
        <v>13500.684349454401</v>
      </c>
      <c r="AD35" s="216">
        <f t="shared" si="20"/>
        <v>13500</v>
      </c>
      <c r="AE35" s="216">
        <f t="shared" si="20"/>
        <v>13500</v>
      </c>
      <c r="AF35" s="216">
        <f t="shared" si="20"/>
        <v>16657.797255864152</v>
      </c>
      <c r="AH35" s="216">
        <f t="shared" ref="AH35" si="53">IFERROR(AH54/AH16,0)</f>
        <v>12394.152143232746</v>
      </c>
      <c r="AJ35" s="216">
        <f t="shared" ref="AJ35" si="54">IFERROR(AJ54/AJ16,0)</f>
        <v>10189.614682852442</v>
      </c>
      <c r="AL35" s="28">
        <f t="shared" si="23"/>
        <v>-3157.7972558641522</v>
      </c>
      <c r="AM35" s="127">
        <f t="shared" si="18"/>
        <v>-0.18956871712149648</v>
      </c>
      <c r="AX35" s="214" t="s">
        <v>36</v>
      </c>
      <c r="AY35" s="216">
        <f t="shared" ref="AY35:BJ35" si="55">$AU$29</f>
        <v>13600</v>
      </c>
      <c r="AZ35" s="216">
        <f t="shared" si="55"/>
        <v>13600</v>
      </c>
      <c r="BA35" s="216">
        <f t="shared" si="55"/>
        <v>13600</v>
      </c>
      <c r="BB35" s="216">
        <f t="shared" si="55"/>
        <v>13600</v>
      </c>
      <c r="BC35" s="216">
        <f t="shared" si="55"/>
        <v>13600</v>
      </c>
      <c r="BD35" s="216">
        <f t="shared" si="55"/>
        <v>13600</v>
      </c>
      <c r="BE35" s="216">
        <f t="shared" si="55"/>
        <v>13600</v>
      </c>
      <c r="BF35" s="216">
        <f t="shared" si="55"/>
        <v>13600</v>
      </c>
      <c r="BG35" s="216">
        <f t="shared" si="55"/>
        <v>13600</v>
      </c>
      <c r="BH35" s="216">
        <f t="shared" si="55"/>
        <v>13600</v>
      </c>
      <c r="BI35" s="216">
        <f t="shared" si="55"/>
        <v>13600</v>
      </c>
      <c r="BJ35" s="216">
        <f t="shared" si="55"/>
        <v>13600</v>
      </c>
      <c r="BK35" s="216">
        <f t="shared" si="30"/>
        <v>13600</v>
      </c>
    </row>
    <row r="36" spans="2:63" ht="15.5">
      <c r="B36" s="213">
        <v>11</v>
      </c>
      <c r="C36" s="214" t="s">
        <v>347</v>
      </c>
      <c r="D36" s="215" t="s">
        <v>50</v>
      </c>
      <c r="E36" s="563"/>
      <c r="F36" s="216">
        <f>$AV$28</f>
        <v>12000</v>
      </c>
      <c r="G36" s="216">
        <f t="shared" ref="G36:Q37" si="56">$AV$28</f>
        <v>12000</v>
      </c>
      <c r="H36" s="216">
        <f t="shared" si="56"/>
        <v>12000</v>
      </c>
      <c r="I36" s="216">
        <f t="shared" si="56"/>
        <v>12000</v>
      </c>
      <c r="J36" s="216">
        <f t="shared" si="56"/>
        <v>12000</v>
      </c>
      <c r="K36" s="216">
        <f t="shared" si="56"/>
        <v>12000</v>
      </c>
      <c r="L36" s="216">
        <f t="shared" si="56"/>
        <v>12000</v>
      </c>
      <c r="M36" s="216">
        <f t="shared" si="56"/>
        <v>12000</v>
      </c>
      <c r="N36" s="216">
        <f t="shared" si="56"/>
        <v>12000</v>
      </c>
      <c r="O36" s="216">
        <f t="shared" si="56"/>
        <v>12000</v>
      </c>
      <c r="P36" s="216">
        <f t="shared" si="56"/>
        <v>12000</v>
      </c>
      <c r="Q36" s="216">
        <f t="shared" si="56"/>
        <v>12000</v>
      </c>
      <c r="R36" s="216">
        <f t="shared" si="25"/>
        <v>0</v>
      </c>
      <c r="T36" s="216">
        <f t="shared" si="20"/>
        <v>0</v>
      </c>
      <c r="U36" s="216">
        <f t="shared" si="20"/>
        <v>0</v>
      </c>
      <c r="V36" s="216">
        <f t="shared" si="20"/>
        <v>0</v>
      </c>
      <c r="W36" s="216">
        <f t="shared" si="20"/>
        <v>0</v>
      </c>
      <c r="X36" s="216">
        <f t="shared" si="20"/>
        <v>0</v>
      </c>
      <c r="Y36" s="216">
        <f t="shared" si="20"/>
        <v>0</v>
      </c>
      <c r="Z36" s="216">
        <f t="shared" si="20"/>
        <v>0</v>
      </c>
      <c r="AA36" s="216">
        <f t="shared" si="20"/>
        <v>0</v>
      </c>
      <c r="AB36" s="216">
        <f t="shared" si="20"/>
        <v>0</v>
      </c>
      <c r="AC36" s="216">
        <f t="shared" si="20"/>
        <v>0</v>
      </c>
      <c r="AD36" s="216">
        <f t="shared" si="20"/>
        <v>0</v>
      </c>
      <c r="AE36" s="216">
        <f t="shared" si="20"/>
        <v>0</v>
      </c>
      <c r="AF36" s="216">
        <f t="shared" si="20"/>
        <v>0</v>
      </c>
      <c r="AH36" s="216">
        <f t="shared" ref="AH36" si="57">IFERROR(AH55/AH17,0)</f>
        <v>0</v>
      </c>
      <c r="AJ36" s="216">
        <f t="shared" ref="AJ36" si="58">IFERROR(AJ55/AJ17,0)</f>
        <v>0</v>
      </c>
      <c r="AL36" s="28">
        <f t="shared" si="23"/>
        <v>0</v>
      </c>
      <c r="AM36" s="127">
        <f t="shared" si="18"/>
        <v>0</v>
      </c>
      <c r="AX36" s="214" t="s">
        <v>347</v>
      </c>
      <c r="AY36" s="216">
        <f t="shared" ref="AY36:BJ37" si="59">$AU$28</f>
        <v>12100</v>
      </c>
      <c r="AZ36" s="216">
        <f t="shared" si="59"/>
        <v>12100</v>
      </c>
      <c r="BA36" s="216">
        <f t="shared" si="59"/>
        <v>12100</v>
      </c>
      <c r="BB36" s="216">
        <f t="shared" si="59"/>
        <v>12100</v>
      </c>
      <c r="BC36" s="216">
        <f t="shared" si="59"/>
        <v>12100</v>
      </c>
      <c r="BD36" s="216">
        <f t="shared" si="59"/>
        <v>12100</v>
      </c>
      <c r="BE36" s="216">
        <f t="shared" si="59"/>
        <v>12100</v>
      </c>
      <c r="BF36" s="216">
        <f t="shared" si="59"/>
        <v>12100</v>
      </c>
      <c r="BG36" s="216">
        <f t="shared" si="59"/>
        <v>12100</v>
      </c>
      <c r="BH36" s="216">
        <f t="shared" si="59"/>
        <v>12100</v>
      </c>
      <c r="BI36" s="216">
        <f t="shared" si="59"/>
        <v>12100</v>
      </c>
      <c r="BJ36" s="216">
        <f t="shared" si="59"/>
        <v>12100</v>
      </c>
      <c r="BK36" s="216">
        <f t="shared" si="30"/>
        <v>0</v>
      </c>
    </row>
    <row r="37" spans="2:63" ht="15.5">
      <c r="B37" s="213">
        <v>12</v>
      </c>
      <c r="C37" s="214" t="s">
        <v>263</v>
      </c>
      <c r="D37" s="215" t="s">
        <v>50</v>
      </c>
      <c r="E37" s="563"/>
      <c r="F37" s="216">
        <f>$AV$28</f>
        <v>12000</v>
      </c>
      <c r="G37" s="216">
        <f t="shared" si="56"/>
        <v>12000</v>
      </c>
      <c r="H37" s="216">
        <f t="shared" si="56"/>
        <v>12000</v>
      </c>
      <c r="I37" s="216">
        <f t="shared" si="56"/>
        <v>12000</v>
      </c>
      <c r="J37" s="216">
        <f t="shared" si="56"/>
        <v>12000</v>
      </c>
      <c r="K37" s="216">
        <f t="shared" si="56"/>
        <v>12000</v>
      </c>
      <c r="L37" s="216">
        <f t="shared" si="56"/>
        <v>12000</v>
      </c>
      <c r="M37" s="216">
        <f t="shared" si="56"/>
        <v>12000</v>
      </c>
      <c r="N37" s="216">
        <f t="shared" si="56"/>
        <v>12000</v>
      </c>
      <c r="O37" s="216">
        <f t="shared" si="56"/>
        <v>12000</v>
      </c>
      <c r="P37" s="216">
        <f t="shared" si="56"/>
        <v>12000</v>
      </c>
      <c r="Q37" s="216">
        <f t="shared" si="56"/>
        <v>12000</v>
      </c>
      <c r="R37" s="216">
        <f t="shared" si="25"/>
        <v>0</v>
      </c>
      <c r="T37" s="216">
        <f t="shared" si="20"/>
        <v>0</v>
      </c>
      <c r="U37" s="216">
        <f t="shared" si="20"/>
        <v>0</v>
      </c>
      <c r="V37" s="216">
        <f t="shared" si="20"/>
        <v>8000</v>
      </c>
      <c r="W37" s="216">
        <f t="shared" si="20"/>
        <v>0</v>
      </c>
      <c r="X37" s="216">
        <f t="shared" si="20"/>
        <v>0</v>
      </c>
      <c r="Y37" s="216">
        <f t="shared" si="20"/>
        <v>0</v>
      </c>
      <c r="Z37" s="216">
        <f t="shared" si="20"/>
        <v>0</v>
      </c>
      <c r="AA37" s="216">
        <f t="shared" si="20"/>
        <v>0</v>
      </c>
      <c r="AB37" s="216">
        <f t="shared" si="20"/>
        <v>0</v>
      </c>
      <c r="AC37" s="216">
        <f t="shared" si="20"/>
        <v>0</v>
      </c>
      <c r="AD37" s="216">
        <f t="shared" si="20"/>
        <v>0</v>
      </c>
      <c r="AE37" s="216">
        <f t="shared" si="20"/>
        <v>0</v>
      </c>
      <c r="AF37" s="216">
        <f t="shared" si="20"/>
        <v>8000</v>
      </c>
      <c r="AH37" s="216">
        <f t="shared" ref="AH37" si="60">IFERROR(AH56/AH18,0)</f>
        <v>0</v>
      </c>
      <c r="AJ37" s="216">
        <f t="shared" ref="AJ37" si="61">IFERROR(AJ56/AJ18,0)</f>
        <v>0</v>
      </c>
      <c r="AL37" s="28">
        <f t="shared" si="23"/>
        <v>-8000</v>
      </c>
      <c r="AM37" s="127">
        <f t="shared" si="18"/>
        <v>-1</v>
      </c>
      <c r="AX37" s="214" t="s">
        <v>263</v>
      </c>
      <c r="AY37" s="216">
        <f t="shared" si="59"/>
        <v>12100</v>
      </c>
      <c r="AZ37" s="216">
        <f t="shared" si="59"/>
        <v>12100</v>
      </c>
      <c r="BA37" s="216">
        <f t="shared" si="59"/>
        <v>12100</v>
      </c>
      <c r="BB37" s="216">
        <f t="shared" si="59"/>
        <v>12100</v>
      </c>
      <c r="BC37" s="216">
        <f t="shared" si="59"/>
        <v>12100</v>
      </c>
      <c r="BD37" s="216">
        <f t="shared" si="59"/>
        <v>12100</v>
      </c>
      <c r="BE37" s="216">
        <f t="shared" si="59"/>
        <v>12100</v>
      </c>
      <c r="BF37" s="216">
        <f t="shared" si="59"/>
        <v>12100</v>
      </c>
      <c r="BG37" s="216">
        <f t="shared" si="59"/>
        <v>12100</v>
      </c>
      <c r="BH37" s="216">
        <f t="shared" si="59"/>
        <v>12100</v>
      </c>
      <c r="BI37" s="216">
        <f t="shared" si="59"/>
        <v>12100</v>
      </c>
      <c r="BJ37" s="216">
        <f t="shared" si="59"/>
        <v>12100</v>
      </c>
      <c r="BK37" s="216">
        <f t="shared" si="30"/>
        <v>0</v>
      </c>
    </row>
    <row r="38" spans="2:63" ht="15.5">
      <c r="B38" s="213">
        <v>13</v>
      </c>
      <c r="C38" s="217" t="s">
        <v>348</v>
      </c>
      <c r="D38" s="215" t="s">
        <v>50</v>
      </c>
      <c r="E38" s="563"/>
      <c r="F38" s="216">
        <f>$AV$30</f>
        <v>8100</v>
      </c>
      <c r="G38" s="216">
        <f t="shared" ref="G38:Q40" si="62">$AV$30</f>
        <v>8100</v>
      </c>
      <c r="H38" s="216">
        <f t="shared" si="62"/>
        <v>8100</v>
      </c>
      <c r="I38" s="216">
        <f t="shared" si="62"/>
        <v>8100</v>
      </c>
      <c r="J38" s="216">
        <f t="shared" si="62"/>
        <v>8100</v>
      </c>
      <c r="K38" s="216">
        <f t="shared" si="62"/>
        <v>8100</v>
      </c>
      <c r="L38" s="216">
        <f t="shared" si="62"/>
        <v>8100</v>
      </c>
      <c r="M38" s="216">
        <f t="shared" si="62"/>
        <v>8100</v>
      </c>
      <c r="N38" s="216">
        <f t="shared" si="62"/>
        <v>8100</v>
      </c>
      <c r="O38" s="216">
        <f t="shared" si="62"/>
        <v>8100</v>
      </c>
      <c r="P38" s="216">
        <f t="shared" si="62"/>
        <v>8100</v>
      </c>
      <c r="Q38" s="216">
        <f t="shared" si="62"/>
        <v>8100</v>
      </c>
      <c r="R38" s="216">
        <f t="shared" si="25"/>
        <v>8100</v>
      </c>
      <c r="T38" s="216">
        <f t="shared" si="20"/>
        <v>14000</v>
      </c>
      <c r="U38" s="216">
        <f t="shared" si="20"/>
        <v>0</v>
      </c>
      <c r="V38" s="216">
        <f t="shared" si="20"/>
        <v>0</v>
      </c>
      <c r="W38" s="216">
        <f t="shared" si="20"/>
        <v>10000</v>
      </c>
      <c r="X38" s="216">
        <f t="shared" si="20"/>
        <v>10000</v>
      </c>
      <c r="Y38" s="216">
        <f t="shared" si="20"/>
        <v>10000</v>
      </c>
      <c r="Z38" s="216">
        <f t="shared" si="20"/>
        <v>10000</v>
      </c>
      <c r="AA38" s="216">
        <f t="shared" si="20"/>
        <v>10000</v>
      </c>
      <c r="AB38" s="216">
        <f t="shared" si="20"/>
        <v>7478.7262510034789</v>
      </c>
      <c r="AC38" s="216">
        <f t="shared" si="20"/>
        <v>6500</v>
      </c>
      <c r="AD38" s="216">
        <f t="shared" si="20"/>
        <v>6500</v>
      </c>
      <c r="AE38" s="216">
        <f t="shared" si="20"/>
        <v>6500</v>
      </c>
      <c r="AF38" s="216">
        <f t="shared" si="20"/>
        <v>8510.8440560006475</v>
      </c>
      <c r="AH38" s="216">
        <f t="shared" ref="AH38" si="63">IFERROR(AH57/AH19,0)</f>
        <v>14000</v>
      </c>
      <c r="AJ38" s="216">
        <f t="shared" ref="AJ38" si="64">IFERROR(AJ57/AJ19,0)</f>
        <v>0</v>
      </c>
      <c r="AL38" s="28">
        <f t="shared" si="23"/>
        <v>-410.84405600064747</v>
      </c>
      <c r="AM38" s="127">
        <f t="shared" si="18"/>
        <v>-4.8273009503796316E-2</v>
      </c>
      <c r="AX38" s="217" t="s">
        <v>348</v>
      </c>
      <c r="AY38" s="216">
        <f>$AU$30</f>
        <v>7100</v>
      </c>
      <c r="AZ38" s="216">
        <f t="shared" ref="AZ38:BJ38" si="65">$AU$30</f>
        <v>7100</v>
      </c>
      <c r="BA38" s="216">
        <f t="shared" si="65"/>
        <v>7100</v>
      </c>
      <c r="BB38" s="216">
        <f t="shared" si="65"/>
        <v>7100</v>
      </c>
      <c r="BC38" s="216">
        <f t="shared" si="65"/>
        <v>7100</v>
      </c>
      <c r="BD38" s="216">
        <f t="shared" si="65"/>
        <v>7100</v>
      </c>
      <c r="BE38" s="216">
        <f t="shared" si="65"/>
        <v>7100</v>
      </c>
      <c r="BF38" s="216">
        <f t="shared" si="65"/>
        <v>7100</v>
      </c>
      <c r="BG38" s="216">
        <f t="shared" si="65"/>
        <v>7100</v>
      </c>
      <c r="BH38" s="216">
        <f t="shared" si="65"/>
        <v>7100</v>
      </c>
      <c r="BI38" s="216">
        <f t="shared" si="65"/>
        <v>7100</v>
      </c>
      <c r="BJ38" s="216">
        <f t="shared" si="65"/>
        <v>7100</v>
      </c>
      <c r="BK38" s="216">
        <f t="shared" si="30"/>
        <v>7100</v>
      </c>
    </row>
    <row r="39" spans="2:63" ht="15.5">
      <c r="B39" s="213">
        <v>14</v>
      </c>
      <c r="C39" s="214" t="s">
        <v>349</v>
      </c>
      <c r="D39" s="215" t="s">
        <v>50</v>
      </c>
      <c r="E39" s="563"/>
      <c r="F39" s="216">
        <f>$AV$30</f>
        <v>8100</v>
      </c>
      <c r="G39" s="216">
        <f t="shared" si="62"/>
        <v>8100</v>
      </c>
      <c r="H39" s="216">
        <f t="shared" si="62"/>
        <v>8100</v>
      </c>
      <c r="I39" s="216">
        <f t="shared" si="62"/>
        <v>8100</v>
      </c>
      <c r="J39" s="216">
        <f t="shared" si="62"/>
        <v>8100</v>
      </c>
      <c r="K39" s="216">
        <f t="shared" si="62"/>
        <v>8100</v>
      </c>
      <c r="L39" s="216">
        <f t="shared" si="62"/>
        <v>8100</v>
      </c>
      <c r="M39" s="216">
        <f t="shared" si="62"/>
        <v>8100</v>
      </c>
      <c r="N39" s="216">
        <f t="shared" si="62"/>
        <v>8100</v>
      </c>
      <c r="O39" s="216">
        <f t="shared" si="62"/>
        <v>8100</v>
      </c>
      <c r="P39" s="216">
        <f t="shared" si="62"/>
        <v>8100</v>
      </c>
      <c r="Q39" s="216">
        <f t="shared" si="62"/>
        <v>8100</v>
      </c>
      <c r="R39" s="216">
        <f t="shared" si="25"/>
        <v>8100</v>
      </c>
      <c r="T39" s="216">
        <f t="shared" si="20"/>
        <v>14300</v>
      </c>
      <c r="U39" s="216">
        <f t="shared" si="20"/>
        <v>0</v>
      </c>
      <c r="V39" s="216">
        <f t="shared" si="20"/>
        <v>0</v>
      </c>
      <c r="W39" s="216">
        <f t="shared" si="20"/>
        <v>10000</v>
      </c>
      <c r="X39" s="216">
        <f t="shared" si="20"/>
        <v>10000</v>
      </c>
      <c r="Y39" s="216">
        <f t="shared" si="20"/>
        <v>10000</v>
      </c>
      <c r="Z39" s="216">
        <f t="shared" si="20"/>
        <v>10000</v>
      </c>
      <c r="AA39" s="216">
        <f t="shared" si="20"/>
        <v>10000</v>
      </c>
      <c r="AB39" s="216">
        <f t="shared" si="20"/>
        <v>7381.2109246462651</v>
      </c>
      <c r="AC39" s="216">
        <f t="shared" si="20"/>
        <v>6500</v>
      </c>
      <c r="AD39" s="216">
        <f t="shared" si="20"/>
        <v>6500</v>
      </c>
      <c r="AE39" s="216">
        <f t="shared" si="20"/>
        <v>6500</v>
      </c>
      <c r="AF39" s="216">
        <f t="shared" si="20"/>
        <v>8416.161591886761</v>
      </c>
      <c r="AH39" s="216">
        <f t="shared" ref="AH39" si="66">IFERROR(AH58/AH20,0)</f>
        <v>13268.892477203648</v>
      </c>
      <c r="AJ39" s="216">
        <f t="shared" ref="AJ39" si="67">IFERROR(AJ58/AJ20,0)</f>
        <v>13000</v>
      </c>
      <c r="AL39" s="28">
        <f t="shared" si="23"/>
        <v>-316.16159188676102</v>
      </c>
      <c r="AM39" s="127">
        <f t="shared" si="18"/>
        <v>-3.7566007785727717E-2</v>
      </c>
      <c r="AX39" s="214" t="s">
        <v>349</v>
      </c>
      <c r="AY39" s="216">
        <f t="shared" ref="AY39:BJ40" si="68">$AU$30</f>
        <v>7100</v>
      </c>
      <c r="AZ39" s="216">
        <f t="shared" si="68"/>
        <v>7100</v>
      </c>
      <c r="BA39" s="216">
        <f t="shared" si="68"/>
        <v>7100</v>
      </c>
      <c r="BB39" s="216">
        <f t="shared" si="68"/>
        <v>7100</v>
      </c>
      <c r="BC39" s="216">
        <f t="shared" si="68"/>
        <v>7100</v>
      </c>
      <c r="BD39" s="216">
        <f t="shared" si="68"/>
        <v>7100</v>
      </c>
      <c r="BE39" s="216">
        <f t="shared" si="68"/>
        <v>7100</v>
      </c>
      <c r="BF39" s="216">
        <f t="shared" si="68"/>
        <v>7100</v>
      </c>
      <c r="BG39" s="216">
        <f t="shared" si="68"/>
        <v>7100</v>
      </c>
      <c r="BH39" s="216">
        <f t="shared" si="68"/>
        <v>7100</v>
      </c>
      <c r="BI39" s="216">
        <f t="shared" si="68"/>
        <v>7100</v>
      </c>
      <c r="BJ39" s="216">
        <f t="shared" si="68"/>
        <v>7100</v>
      </c>
      <c r="BK39" s="216">
        <f t="shared" si="30"/>
        <v>7100</v>
      </c>
    </row>
    <row r="40" spans="2:63" ht="15.5">
      <c r="B40" s="213">
        <v>15</v>
      </c>
      <c r="C40" s="214" t="s">
        <v>25</v>
      </c>
      <c r="D40" s="215" t="s">
        <v>50</v>
      </c>
      <c r="E40" s="563"/>
      <c r="F40" s="216">
        <f>$AV$30</f>
        <v>8100</v>
      </c>
      <c r="G40" s="216">
        <f t="shared" si="62"/>
        <v>8100</v>
      </c>
      <c r="H40" s="216">
        <f t="shared" si="62"/>
        <v>8100</v>
      </c>
      <c r="I40" s="216">
        <f t="shared" si="62"/>
        <v>8100</v>
      </c>
      <c r="J40" s="216">
        <f t="shared" si="62"/>
        <v>8100</v>
      </c>
      <c r="K40" s="216">
        <f t="shared" si="62"/>
        <v>8100</v>
      </c>
      <c r="L40" s="216">
        <f t="shared" si="62"/>
        <v>8100</v>
      </c>
      <c r="M40" s="216">
        <f t="shared" si="62"/>
        <v>8100</v>
      </c>
      <c r="N40" s="216">
        <f t="shared" si="62"/>
        <v>8100</v>
      </c>
      <c r="O40" s="216">
        <f t="shared" si="62"/>
        <v>8100</v>
      </c>
      <c r="P40" s="216">
        <f t="shared" si="62"/>
        <v>8100</v>
      </c>
      <c r="Q40" s="216">
        <f t="shared" si="62"/>
        <v>8100</v>
      </c>
      <c r="R40" s="216">
        <f t="shared" si="25"/>
        <v>8100</v>
      </c>
      <c r="T40" s="216">
        <f t="shared" si="20"/>
        <v>0</v>
      </c>
      <c r="U40" s="216">
        <f t="shared" si="20"/>
        <v>0</v>
      </c>
      <c r="V40" s="216">
        <f t="shared" si="20"/>
        <v>0</v>
      </c>
      <c r="W40" s="216">
        <f t="shared" si="20"/>
        <v>0</v>
      </c>
      <c r="X40" s="216">
        <f t="shared" si="20"/>
        <v>0</v>
      </c>
      <c r="Y40" s="216">
        <f t="shared" si="20"/>
        <v>15500</v>
      </c>
      <c r="Z40" s="216">
        <f t="shared" si="20"/>
        <v>0</v>
      </c>
      <c r="AA40" s="216">
        <f t="shared" si="20"/>
        <v>0</v>
      </c>
      <c r="AB40" s="216">
        <f t="shared" si="20"/>
        <v>16500</v>
      </c>
      <c r="AC40" s="216">
        <f t="shared" si="20"/>
        <v>0</v>
      </c>
      <c r="AD40" s="216">
        <f t="shared" si="20"/>
        <v>0</v>
      </c>
      <c r="AE40" s="216">
        <f t="shared" si="20"/>
        <v>0</v>
      </c>
      <c r="AF40" s="216">
        <f t="shared" si="20"/>
        <v>16213.476070528966</v>
      </c>
      <c r="AH40" s="216">
        <f t="shared" ref="AH40" si="69">IFERROR(AH59/AH21,0)</f>
        <v>11844.379912250244</v>
      </c>
      <c r="AJ40" s="216">
        <f t="shared" ref="AJ40" si="70">IFERROR(AJ59/AJ21,0)</f>
        <v>18571.550019729511</v>
      </c>
      <c r="AL40" s="28">
        <f t="shared" si="23"/>
        <v>-8113.4760705289664</v>
      </c>
      <c r="AM40" s="127">
        <f t="shared" si="18"/>
        <v>-0.50041558239794925</v>
      </c>
      <c r="AX40" s="214" t="s">
        <v>25</v>
      </c>
      <c r="AY40" s="216">
        <f t="shared" si="68"/>
        <v>7100</v>
      </c>
      <c r="AZ40" s="216">
        <f t="shared" si="68"/>
        <v>7100</v>
      </c>
      <c r="BA40" s="216">
        <f t="shared" si="68"/>
        <v>7100</v>
      </c>
      <c r="BB40" s="216">
        <f t="shared" si="68"/>
        <v>7100</v>
      </c>
      <c r="BC40" s="216">
        <f t="shared" si="68"/>
        <v>7100</v>
      </c>
      <c r="BD40" s="216">
        <f t="shared" si="68"/>
        <v>7100</v>
      </c>
      <c r="BE40" s="216">
        <f t="shared" si="68"/>
        <v>7100</v>
      </c>
      <c r="BF40" s="216">
        <f t="shared" si="68"/>
        <v>7100</v>
      </c>
      <c r="BG40" s="216">
        <f t="shared" si="68"/>
        <v>7100</v>
      </c>
      <c r="BH40" s="216">
        <f t="shared" si="68"/>
        <v>7100</v>
      </c>
      <c r="BI40" s="216">
        <f t="shared" si="68"/>
        <v>7100</v>
      </c>
      <c r="BJ40" s="216">
        <f t="shared" si="68"/>
        <v>7100</v>
      </c>
      <c r="BK40" s="216">
        <f t="shared" si="30"/>
        <v>7100</v>
      </c>
    </row>
    <row r="41" spans="2:63">
      <c r="B41" s="23"/>
      <c r="C41" s="24" t="s">
        <v>357</v>
      </c>
      <c r="D41" s="25"/>
      <c r="E41" s="29"/>
      <c r="F41" s="218">
        <f>F60/F22</f>
        <v>14075.904977375565</v>
      </c>
      <c r="G41" s="218">
        <f t="shared" ref="G41:Q41" si="71">G60/G22</f>
        <v>14075.904977375565</v>
      </c>
      <c r="H41" s="218">
        <f t="shared" si="71"/>
        <v>14071.901528013583</v>
      </c>
      <c r="I41" s="218">
        <f t="shared" si="71"/>
        <v>10412.389380530973</v>
      </c>
      <c r="J41" s="218">
        <f t="shared" si="71"/>
        <v>10412.389380530973</v>
      </c>
      <c r="K41" s="218">
        <f t="shared" si="71"/>
        <v>10412.389380530973</v>
      </c>
      <c r="L41" s="218">
        <f t="shared" si="71"/>
        <v>10412.389380530973</v>
      </c>
      <c r="M41" s="218">
        <f t="shared" si="71"/>
        <v>10412.389380530973</v>
      </c>
      <c r="N41" s="218">
        <f t="shared" si="71"/>
        <v>10412.389380530973</v>
      </c>
      <c r="O41" s="218">
        <f t="shared" si="71"/>
        <v>10412.389380530973</v>
      </c>
      <c r="P41" s="218">
        <f t="shared" si="71"/>
        <v>10412.389380530973</v>
      </c>
      <c r="Q41" s="218">
        <f t="shared" si="71"/>
        <v>10412.389380530973</v>
      </c>
      <c r="R41" s="218">
        <f t="shared" si="25"/>
        <v>13559.930330011226</v>
      </c>
      <c r="T41" s="218">
        <f t="shared" si="20"/>
        <v>15963.149827872267</v>
      </c>
      <c r="U41" s="218">
        <f t="shared" si="20"/>
        <v>17303.36812572521</v>
      </c>
      <c r="V41" s="218">
        <f t="shared" si="20"/>
        <v>17806.269948102043</v>
      </c>
      <c r="W41" s="218">
        <f t="shared" si="20"/>
        <v>18520.657158514281</v>
      </c>
      <c r="X41" s="218">
        <f t="shared" si="20"/>
        <v>17980.66754943976</v>
      </c>
      <c r="Y41" s="218">
        <f t="shared" si="20"/>
        <v>18436.99103540778</v>
      </c>
      <c r="Z41" s="218">
        <f t="shared" si="20"/>
        <v>18894.256550910435</v>
      </c>
      <c r="AA41" s="218">
        <f t="shared" si="20"/>
        <v>18695.303551004774</v>
      </c>
      <c r="AB41" s="218">
        <f t="shared" si="20"/>
        <v>15004.539483251732</v>
      </c>
      <c r="AC41" s="218">
        <f t="shared" si="20"/>
        <v>14179.978660857452</v>
      </c>
      <c r="AD41" s="218">
        <f t="shared" si="20"/>
        <v>14201.941675160977</v>
      </c>
      <c r="AE41" s="218">
        <f t="shared" si="20"/>
        <v>14201.937571998125</v>
      </c>
      <c r="AF41" s="218">
        <f t="shared" si="20"/>
        <v>16926.353401231314</v>
      </c>
      <c r="AH41" s="218">
        <f t="shared" ref="AH41" si="72">IFERROR(AH60/AH22,0)</f>
        <v>15111.146562115866</v>
      </c>
      <c r="AJ41" s="218">
        <f t="shared" ref="AJ41" si="73">IFERROR(AJ60/AJ22,0)</f>
        <v>14231.464096054195</v>
      </c>
      <c r="AL41" s="29">
        <f t="shared" si="23"/>
        <v>-3366.4230712200879</v>
      </c>
      <c r="AM41" s="771">
        <f t="shared" si="18"/>
        <v>-0.19888649323457919</v>
      </c>
      <c r="AX41" s="24" t="s">
        <v>357</v>
      </c>
      <c r="AY41" s="218">
        <f>AY60/AY22</f>
        <v>14137.330316742082</v>
      </c>
      <c r="AZ41" s="218">
        <f t="shared" ref="AZ41:BJ41" si="74">AZ60/AZ22</f>
        <v>14137.330316742082</v>
      </c>
      <c r="BA41" s="218">
        <f t="shared" si="74"/>
        <v>14132.682512733447</v>
      </c>
      <c r="BB41" s="218">
        <f t="shared" si="74"/>
        <v>14132.682512733447</v>
      </c>
      <c r="BC41" s="218">
        <f t="shared" si="74"/>
        <v>14132.682512733447</v>
      </c>
      <c r="BD41" s="218">
        <f t="shared" si="74"/>
        <v>14132.682512733447</v>
      </c>
      <c r="BE41" s="218">
        <f t="shared" si="74"/>
        <v>14132.682512733447</v>
      </c>
      <c r="BF41" s="218">
        <f t="shared" si="74"/>
        <v>14132.682512733447</v>
      </c>
      <c r="BG41" s="218">
        <f t="shared" si="74"/>
        <v>14132.682512733447</v>
      </c>
      <c r="BH41" s="218">
        <f t="shared" si="74"/>
        <v>14132.682512733447</v>
      </c>
      <c r="BI41" s="218">
        <f t="shared" si="74"/>
        <v>14132.682512733447</v>
      </c>
      <c r="BJ41" s="218">
        <f t="shared" si="74"/>
        <v>14132.682512733447</v>
      </c>
      <c r="BK41" s="218">
        <f t="shared" si="30"/>
        <v>14133.094895371269</v>
      </c>
    </row>
    <row r="42" spans="2:63" ht="12.5">
      <c r="B42" s="128"/>
      <c r="C42" s="129"/>
      <c r="D42" s="130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1"/>
      <c r="AX42" s="129"/>
      <c r="AY42" s="131"/>
      <c r="AZ42" s="131"/>
      <c r="BA42" s="131"/>
      <c r="BB42" s="131"/>
      <c r="BC42" s="131"/>
      <c r="BD42" s="131"/>
      <c r="BE42" s="131"/>
      <c r="BF42" s="131"/>
      <c r="BG42" s="131"/>
      <c r="BH42" s="131"/>
      <c r="BI42" s="131"/>
      <c r="BJ42" s="131"/>
      <c r="BK42" s="131"/>
    </row>
    <row r="43" spans="2:63">
      <c r="B43" s="5" t="s">
        <v>253</v>
      </c>
      <c r="R43" s="148"/>
      <c r="AF43" s="148"/>
      <c r="AH43" s="148"/>
      <c r="AJ43" s="148"/>
      <c r="AL43" s="148"/>
      <c r="AM43" s="148"/>
      <c r="BK43" s="148"/>
    </row>
    <row r="44" spans="2:63" ht="25.5" customHeight="1">
      <c r="B44" s="92" t="s">
        <v>0</v>
      </c>
      <c r="C44" s="92" t="s">
        <v>78</v>
      </c>
      <c r="D44" s="92" t="s">
        <v>9</v>
      </c>
      <c r="E44" s="7" t="s">
        <v>1737</v>
      </c>
      <c r="F44" s="174" t="s">
        <v>54</v>
      </c>
      <c r="G44" s="174" t="s">
        <v>55</v>
      </c>
      <c r="H44" s="174" t="s">
        <v>56</v>
      </c>
      <c r="I44" s="174" t="s">
        <v>57</v>
      </c>
      <c r="J44" s="174" t="s">
        <v>58</v>
      </c>
      <c r="K44" s="174" t="s">
        <v>59</v>
      </c>
      <c r="L44" s="174" t="s">
        <v>60</v>
      </c>
      <c r="M44" s="174" t="s">
        <v>61</v>
      </c>
      <c r="N44" s="174" t="s">
        <v>62</v>
      </c>
      <c r="O44" s="174" t="s">
        <v>63</v>
      </c>
      <c r="P44" s="174" t="s">
        <v>64</v>
      </c>
      <c r="Q44" s="174" t="s">
        <v>65</v>
      </c>
      <c r="R44" s="174" t="s">
        <v>2474</v>
      </c>
      <c r="S44" s="34"/>
      <c r="T44" s="745" t="s">
        <v>54</v>
      </c>
      <c r="U44" s="745" t="s">
        <v>55</v>
      </c>
      <c r="V44" s="745" t="s">
        <v>56</v>
      </c>
      <c r="W44" s="745" t="s">
        <v>57</v>
      </c>
      <c r="X44" s="745" t="s">
        <v>58</v>
      </c>
      <c r="Y44" s="745" t="s">
        <v>59</v>
      </c>
      <c r="Z44" s="745" t="s">
        <v>60</v>
      </c>
      <c r="AA44" s="745" t="s">
        <v>61</v>
      </c>
      <c r="AB44" s="745" t="s">
        <v>62</v>
      </c>
      <c r="AC44" s="745" t="s">
        <v>63</v>
      </c>
      <c r="AD44" s="745" t="s">
        <v>64</v>
      </c>
      <c r="AE44" s="745" t="s">
        <v>65</v>
      </c>
      <c r="AF44" s="745" t="s">
        <v>350</v>
      </c>
      <c r="AG44" s="34"/>
      <c r="AH44" s="745" t="s">
        <v>1829</v>
      </c>
      <c r="AI44" s="34"/>
      <c r="AJ44" s="745" t="s">
        <v>1830</v>
      </c>
      <c r="AK44" s="34"/>
      <c r="AL44" s="757" t="s">
        <v>676</v>
      </c>
      <c r="AM44" s="758" t="s">
        <v>677</v>
      </c>
      <c r="AX44" s="92" t="s">
        <v>78</v>
      </c>
      <c r="AY44" s="174" t="s">
        <v>54</v>
      </c>
      <c r="AZ44" s="174" t="s">
        <v>55</v>
      </c>
      <c r="BA44" s="174" t="s">
        <v>56</v>
      </c>
      <c r="BB44" s="174" t="s">
        <v>57</v>
      </c>
      <c r="BC44" s="174" t="s">
        <v>58</v>
      </c>
      <c r="BD44" s="174" t="s">
        <v>59</v>
      </c>
      <c r="BE44" s="174" t="s">
        <v>60</v>
      </c>
      <c r="BF44" s="174" t="s">
        <v>61</v>
      </c>
      <c r="BG44" s="174" t="s">
        <v>62</v>
      </c>
      <c r="BH44" s="174" t="s">
        <v>63</v>
      </c>
      <c r="BI44" s="174" t="s">
        <v>64</v>
      </c>
      <c r="BJ44" s="174" t="s">
        <v>65</v>
      </c>
      <c r="BK44" s="174" t="s">
        <v>345</v>
      </c>
    </row>
    <row r="45" spans="2:63" ht="20.399999999999999" customHeight="1">
      <c r="B45" s="8">
        <v>1</v>
      </c>
      <c r="C45" s="9" t="s">
        <v>33</v>
      </c>
      <c r="D45" s="10" t="s">
        <v>187</v>
      </c>
      <c r="E45" s="26"/>
      <c r="F45" s="26">
        <f t="shared" ref="F45" si="75">F7*F26</f>
        <v>0</v>
      </c>
      <c r="G45" s="26">
        <f>G7*G26</f>
        <v>0</v>
      </c>
      <c r="H45" s="26">
        <f t="shared" ref="H45:K45" si="76">H7*H26</f>
        <v>0</v>
      </c>
      <c r="I45" s="26">
        <f t="shared" si="76"/>
        <v>0</v>
      </c>
      <c r="J45" s="26">
        <f t="shared" si="76"/>
        <v>0</v>
      </c>
      <c r="K45" s="26">
        <f t="shared" si="76"/>
        <v>0</v>
      </c>
      <c r="L45" s="26">
        <f t="shared" ref="L45:Q45" si="77">L7*L26</f>
        <v>0</v>
      </c>
      <c r="M45" s="26">
        <f t="shared" ref="M45:M53" si="78">M7*M26</f>
        <v>0</v>
      </c>
      <c r="N45" s="26">
        <f t="shared" si="77"/>
        <v>0</v>
      </c>
      <c r="O45" s="26">
        <f t="shared" si="77"/>
        <v>0</v>
      </c>
      <c r="P45" s="26">
        <f t="shared" si="77"/>
        <v>0</v>
      </c>
      <c r="Q45" s="26">
        <f t="shared" si="77"/>
        <v>0</v>
      </c>
      <c r="R45" s="149">
        <f>SUM(F45:Q45)</f>
        <v>0</v>
      </c>
      <c r="T45" s="26">
        <v>0</v>
      </c>
      <c r="U45" s="26">
        <v>345044643</v>
      </c>
      <c r="V45" s="26">
        <v>948070470</v>
      </c>
      <c r="W45" s="26">
        <v>1321075920</v>
      </c>
      <c r="X45" s="26">
        <v>676284240</v>
      </c>
      <c r="Y45" s="26">
        <v>1473882481</v>
      </c>
      <c r="Z45" s="26">
        <v>1297875360</v>
      </c>
      <c r="AA45" s="26">
        <v>982325340</v>
      </c>
      <c r="AB45" s="26">
        <v>101895000</v>
      </c>
      <c r="AC45" s="26">
        <v>32880000</v>
      </c>
      <c r="AD45" s="26">
        <v>0</v>
      </c>
      <c r="AE45" s="26">
        <v>0</v>
      </c>
      <c r="AF45" s="149">
        <f>SUM(T45:AE45)</f>
        <v>7179333454</v>
      </c>
      <c r="AH45" s="149">
        <v>499461000</v>
      </c>
      <c r="AJ45" s="149">
        <v>15529450500</v>
      </c>
      <c r="AL45" s="26">
        <f t="shared" ref="AL45:AL60" si="79">IFERROR(R45-AF45,0)</f>
        <v>-7179333454</v>
      </c>
      <c r="AM45" s="127">
        <f t="shared" ref="AM45:AM60" si="80">IFERROR((R45/AF45)-1,0)</f>
        <v>-1</v>
      </c>
      <c r="AX45" s="9" t="s">
        <v>33</v>
      </c>
      <c r="AY45" s="26">
        <f t="shared" ref="AY45" si="81">AY7*AY26</f>
        <v>0</v>
      </c>
      <c r="AZ45" s="26">
        <f>AZ7*AZ26</f>
        <v>0</v>
      </c>
      <c r="BA45" s="26">
        <f t="shared" ref="BA45:BJ53" si="82">BA7*BA26</f>
        <v>0</v>
      </c>
      <c r="BB45" s="26">
        <f t="shared" si="82"/>
        <v>0</v>
      </c>
      <c r="BC45" s="26">
        <f t="shared" si="82"/>
        <v>0</v>
      </c>
      <c r="BD45" s="26">
        <f t="shared" si="82"/>
        <v>0</v>
      </c>
      <c r="BE45" s="26">
        <f t="shared" si="82"/>
        <v>0</v>
      </c>
      <c r="BF45" s="26">
        <f t="shared" si="82"/>
        <v>0</v>
      </c>
      <c r="BG45" s="26">
        <f t="shared" si="82"/>
        <v>0</v>
      </c>
      <c r="BH45" s="26">
        <f t="shared" si="82"/>
        <v>0</v>
      </c>
      <c r="BI45" s="26">
        <f t="shared" si="82"/>
        <v>0</v>
      </c>
      <c r="BJ45" s="26">
        <f t="shared" si="82"/>
        <v>0</v>
      </c>
      <c r="BK45" s="149">
        <f>SUM(AY45:BJ45)</f>
        <v>0</v>
      </c>
    </row>
    <row r="46" spans="2:63" ht="25">
      <c r="B46" s="8">
        <v>2</v>
      </c>
      <c r="C46" s="9" t="s">
        <v>346</v>
      </c>
      <c r="D46" s="10" t="s">
        <v>187</v>
      </c>
      <c r="E46" s="26"/>
      <c r="F46" s="26">
        <f t="shared" ref="F46:K46" si="83">F8*F27</f>
        <v>5475600000</v>
      </c>
      <c r="G46" s="26">
        <f t="shared" si="83"/>
        <v>3159000000</v>
      </c>
      <c r="H46" s="26">
        <f t="shared" si="83"/>
        <v>7285200000</v>
      </c>
      <c r="I46" s="26">
        <f t="shared" si="83"/>
        <v>0</v>
      </c>
      <c r="J46" s="26">
        <f t="shared" si="83"/>
        <v>0</v>
      </c>
      <c r="K46" s="26">
        <f t="shared" si="83"/>
        <v>0</v>
      </c>
      <c r="L46" s="26">
        <f t="shared" ref="L46:L53" si="84">L8*L27</f>
        <v>0</v>
      </c>
      <c r="M46" s="26">
        <f t="shared" si="78"/>
        <v>0</v>
      </c>
      <c r="N46" s="26">
        <f t="shared" ref="N46:Q53" si="85">N8*N27</f>
        <v>0</v>
      </c>
      <c r="O46" s="26">
        <f t="shared" si="85"/>
        <v>0</v>
      </c>
      <c r="P46" s="26">
        <f t="shared" si="85"/>
        <v>0</v>
      </c>
      <c r="Q46" s="26">
        <f t="shared" si="85"/>
        <v>0</v>
      </c>
      <c r="R46" s="149">
        <f t="shared" ref="R46:R59" si="86">SUM(F46:Q46)</f>
        <v>15919800000</v>
      </c>
      <c r="T46" s="26">
        <v>1080003890</v>
      </c>
      <c r="U46" s="26">
        <v>784920369</v>
      </c>
      <c r="V46" s="26">
        <v>802403390</v>
      </c>
      <c r="W46" s="26">
        <v>1696273436</v>
      </c>
      <c r="X46" s="26">
        <v>3588666885</v>
      </c>
      <c r="Y46" s="26">
        <v>4993209420</v>
      </c>
      <c r="Z46" s="26">
        <v>6436343840</v>
      </c>
      <c r="AA46" s="26">
        <v>7321096440</v>
      </c>
      <c r="AB46" s="26">
        <v>5458961960</v>
      </c>
      <c r="AC46" s="26">
        <v>4314750000</v>
      </c>
      <c r="AD46" s="26">
        <v>3432000000</v>
      </c>
      <c r="AE46" s="26">
        <v>3696000000</v>
      </c>
      <c r="AF46" s="149">
        <f t="shared" ref="AF46:AF52" si="87">SUM(T46:AE46)</f>
        <v>43604629630</v>
      </c>
      <c r="AH46" s="149">
        <v>36573050700</v>
      </c>
      <c r="AJ46" s="149">
        <v>8053710750</v>
      </c>
      <c r="AL46" s="26">
        <f t="shared" si="79"/>
        <v>-27684829630</v>
      </c>
      <c r="AM46" s="127">
        <f t="shared" si="80"/>
        <v>-0.63490573970963915</v>
      </c>
      <c r="AX46" s="9" t="s">
        <v>346</v>
      </c>
      <c r="AY46" s="26">
        <f t="shared" ref="AY46:BD46" si="88">AY8*AY27</f>
        <v>5512104000</v>
      </c>
      <c r="AZ46" s="26">
        <f t="shared" si="88"/>
        <v>3180060000</v>
      </c>
      <c r="BA46" s="26">
        <f t="shared" si="88"/>
        <v>7333768000</v>
      </c>
      <c r="BB46" s="26">
        <f t="shared" si="88"/>
        <v>8814625000</v>
      </c>
      <c r="BC46" s="26">
        <f t="shared" si="88"/>
        <v>8814625000</v>
      </c>
      <c r="BD46" s="26">
        <f t="shared" si="88"/>
        <v>9167210000</v>
      </c>
      <c r="BE46" s="26">
        <f t="shared" si="82"/>
        <v>9519795000</v>
      </c>
      <c r="BF46" s="26">
        <f t="shared" si="82"/>
        <v>9167210000</v>
      </c>
      <c r="BG46" s="26">
        <f t="shared" si="82"/>
        <v>8462040000</v>
      </c>
      <c r="BH46" s="26">
        <f t="shared" si="82"/>
        <v>9519795000</v>
      </c>
      <c r="BI46" s="26">
        <f t="shared" si="82"/>
        <v>8814625000</v>
      </c>
      <c r="BJ46" s="26">
        <f t="shared" si="82"/>
        <v>9519795000</v>
      </c>
      <c r="BK46" s="149">
        <f t="shared" ref="BK46:BK52" si="89">SUM(AY46:BJ46)</f>
        <v>97825652000</v>
      </c>
    </row>
    <row r="47" spans="2:63">
      <c r="B47" s="8">
        <v>3</v>
      </c>
      <c r="C47" s="9" t="s">
        <v>40</v>
      </c>
      <c r="D47" s="10" t="s">
        <v>187</v>
      </c>
      <c r="E47" s="26"/>
      <c r="F47" s="26">
        <f t="shared" ref="F47:J47" si="90">F9*F28</f>
        <v>0</v>
      </c>
      <c r="G47" s="26">
        <f t="shared" si="90"/>
        <v>0</v>
      </c>
      <c r="H47" s="26">
        <f t="shared" si="90"/>
        <v>0</v>
      </c>
      <c r="I47" s="26">
        <f t="shared" si="90"/>
        <v>0</v>
      </c>
      <c r="J47" s="26">
        <f t="shared" si="90"/>
        <v>0</v>
      </c>
      <c r="K47" s="26">
        <f>K9*K28</f>
        <v>0</v>
      </c>
      <c r="L47" s="26">
        <f t="shared" si="84"/>
        <v>0</v>
      </c>
      <c r="M47" s="26">
        <f t="shared" si="78"/>
        <v>0</v>
      </c>
      <c r="N47" s="26">
        <f t="shared" si="85"/>
        <v>0</v>
      </c>
      <c r="O47" s="26">
        <f t="shared" si="85"/>
        <v>0</v>
      </c>
      <c r="P47" s="26">
        <f t="shared" si="85"/>
        <v>0</v>
      </c>
      <c r="Q47" s="26">
        <f t="shared" si="85"/>
        <v>0</v>
      </c>
      <c r="R47" s="149">
        <f t="shared" si="86"/>
        <v>0</v>
      </c>
      <c r="T47" s="26">
        <v>86427250</v>
      </c>
      <c r="U47" s="26">
        <v>1423430267</v>
      </c>
      <c r="V47" s="26">
        <v>1699345532</v>
      </c>
      <c r="W47" s="26">
        <v>1579466488</v>
      </c>
      <c r="X47" s="26">
        <v>41850475</v>
      </c>
      <c r="Y47" s="26">
        <v>0</v>
      </c>
      <c r="Z47" s="26">
        <v>0</v>
      </c>
      <c r="AA47" s="26">
        <v>0</v>
      </c>
      <c r="AB47" s="26">
        <v>0</v>
      </c>
      <c r="AC47" s="26"/>
      <c r="AD47" s="26">
        <v>0</v>
      </c>
      <c r="AE47" s="26">
        <v>0</v>
      </c>
      <c r="AF47" s="149">
        <f t="shared" si="87"/>
        <v>4830520012</v>
      </c>
      <c r="AH47" s="149"/>
      <c r="AJ47" s="149"/>
      <c r="AL47" s="26">
        <f t="shared" si="79"/>
        <v>-4830520012</v>
      </c>
      <c r="AM47" s="127">
        <f t="shared" si="80"/>
        <v>-1</v>
      </c>
      <c r="AX47" s="9" t="s">
        <v>40</v>
      </c>
      <c r="AY47" s="26">
        <f t="shared" ref="AY47:BC47" si="91">AY9*AY28</f>
        <v>0</v>
      </c>
      <c r="AZ47" s="26">
        <f t="shared" si="91"/>
        <v>0</v>
      </c>
      <c r="BA47" s="26">
        <f t="shared" si="91"/>
        <v>0</v>
      </c>
      <c r="BB47" s="26">
        <f t="shared" si="91"/>
        <v>0</v>
      </c>
      <c r="BC47" s="26">
        <f t="shared" si="91"/>
        <v>0</v>
      </c>
      <c r="BD47" s="26">
        <f>BD9*BD28</f>
        <v>0</v>
      </c>
      <c r="BE47" s="26">
        <f t="shared" si="82"/>
        <v>0</v>
      </c>
      <c r="BF47" s="26">
        <f t="shared" si="82"/>
        <v>0</v>
      </c>
      <c r="BG47" s="26">
        <f t="shared" si="82"/>
        <v>0</v>
      </c>
      <c r="BH47" s="26">
        <f t="shared" si="82"/>
        <v>0</v>
      </c>
      <c r="BI47" s="26">
        <f t="shared" si="82"/>
        <v>0</v>
      </c>
      <c r="BJ47" s="26">
        <f t="shared" si="82"/>
        <v>0</v>
      </c>
      <c r="BK47" s="149">
        <f t="shared" si="89"/>
        <v>0</v>
      </c>
    </row>
    <row r="48" spans="2:63">
      <c r="B48" s="8">
        <v>4</v>
      </c>
      <c r="C48" s="9" t="s">
        <v>37</v>
      </c>
      <c r="D48" s="10" t="s">
        <v>187</v>
      </c>
      <c r="E48" s="26"/>
      <c r="F48" s="26">
        <f t="shared" ref="F48:K48" si="92">F10*F29</f>
        <v>0</v>
      </c>
      <c r="G48" s="26">
        <f t="shared" si="92"/>
        <v>0</v>
      </c>
      <c r="H48" s="26">
        <f t="shared" si="92"/>
        <v>0</v>
      </c>
      <c r="I48" s="26">
        <f t="shared" si="92"/>
        <v>0</v>
      </c>
      <c r="J48" s="26">
        <f t="shared" si="92"/>
        <v>0</v>
      </c>
      <c r="K48" s="26">
        <f t="shared" si="92"/>
        <v>0</v>
      </c>
      <c r="L48" s="26">
        <f t="shared" si="84"/>
        <v>0</v>
      </c>
      <c r="M48" s="26">
        <f t="shared" si="78"/>
        <v>0</v>
      </c>
      <c r="N48" s="26">
        <f t="shared" si="85"/>
        <v>0</v>
      </c>
      <c r="O48" s="26">
        <f t="shared" si="85"/>
        <v>0</v>
      </c>
      <c r="P48" s="26">
        <f t="shared" si="85"/>
        <v>0</v>
      </c>
      <c r="Q48" s="26">
        <f t="shared" si="85"/>
        <v>0</v>
      </c>
      <c r="R48" s="149">
        <f t="shared" si="86"/>
        <v>0</v>
      </c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149">
        <f t="shared" si="87"/>
        <v>0</v>
      </c>
      <c r="AH48" s="149"/>
      <c r="AJ48" s="149">
        <v>1238419750</v>
      </c>
      <c r="AL48" s="26">
        <f t="shared" si="79"/>
        <v>0</v>
      </c>
      <c r="AM48" s="127">
        <f t="shared" si="80"/>
        <v>0</v>
      </c>
      <c r="AX48" s="9" t="s">
        <v>37</v>
      </c>
      <c r="AY48" s="26">
        <f t="shared" ref="AY48:BD48" si="93">AY10*AY29</f>
        <v>0</v>
      </c>
      <c r="AZ48" s="26">
        <f t="shared" si="93"/>
        <v>0</v>
      </c>
      <c r="BA48" s="26">
        <f t="shared" si="93"/>
        <v>0</v>
      </c>
      <c r="BB48" s="26">
        <f t="shared" si="93"/>
        <v>0</v>
      </c>
      <c r="BC48" s="26">
        <f t="shared" si="93"/>
        <v>0</v>
      </c>
      <c r="BD48" s="26">
        <f t="shared" si="93"/>
        <v>0</v>
      </c>
      <c r="BE48" s="26">
        <f t="shared" si="82"/>
        <v>0</v>
      </c>
      <c r="BF48" s="26">
        <f t="shared" si="82"/>
        <v>0</v>
      </c>
      <c r="BG48" s="26">
        <f t="shared" si="82"/>
        <v>0</v>
      </c>
      <c r="BH48" s="26">
        <f t="shared" si="82"/>
        <v>0</v>
      </c>
      <c r="BI48" s="26">
        <f t="shared" si="82"/>
        <v>0</v>
      </c>
      <c r="BJ48" s="26">
        <f t="shared" si="82"/>
        <v>0</v>
      </c>
      <c r="BK48" s="149">
        <f t="shared" si="89"/>
        <v>0</v>
      </c>
    </row>
    <row r="49" spans="2:63">
      <c r="B49" s="8">
        <v>5</v>
      </c>
      <c r="C49" s="9" t="s">
        <v>30</v>
      </c>
      <c r="D49" s="10" t="s">
        <v>187</v>
      </c>
      <c r="E49" s="26"/>
      <c r="F49" s="26">
        <f t="shared" ref="F49:K49" si="94">F11*F30</f>
        <v>968760000</v>
      </c>
      <c r="G49" s="26">
        <f t="shared" si="94"/>
        <v>558900000</v>
      </c>
      <c r="H49" s="26">
        <f t="shared" si="94"/>
        <v>1288170000</v>
      </c>
      <c r="I49" s="26">
        <f t="shared" si="94"/>
        <v>0</v>
      </c>
      <c r="J49" s="26">
        <f t="shared" si="94"/>
        <v>0</v>
      </c>
      <c r="K49" s="26">
        <f t="shared" si="94"/>
        <v>0</v>
      </c>
      <c r="L49" s="26">
        <f t="shared" si="84"/>
        <v>0</v>
      </c>
      <c r="M49" s="26">
        <f t="shared" si="78"/>
        <v>0</v>
      </c>
      <c r="N49" s="26">
        <f t="shared" si="85"/>
        <v>0</v>
      </c>
      <c r="O49" s="26">
        <f t="shared" si="85"/>
        <v>0</v>
      </c>
      <c r="P49" s="26">
        <f t="shared" si="85"/>
        <v>0</v>
      </c>
      <c r="Q49" s="26">
        <f t="shared" si="85"/>
        <v>0</v>
      </c>
      <c r="R49" s="149">
        <f t="shared" si="86"/>
        <v>2815830000</v>
      </c>
      <c r="T49" s="26">
        <v>281176350</v>
      </c>
      <c r="U49" s="26">
        <v>545543305</v>
      </c>
      <c r="V49" s="26">
        <v>682925297</v>
      </c>
      <c r="W49" s="26">
        <v>695091866</v>
      </c>
      <c r="X49" s="26">
        <v>771850205</v>
      </c>
      <c r="Y49" s="26">
        <v>888596970</v>
      </c>
      <c r="Z49" s="26">
        <v>1093836230</v>
      </c>
      <c r="AA49" s="26">
        <v>1065404040</v>
      </c>
      <c r="AB49" s="26">
        <v>945594500</v>
      </c>
      <c r="AC49" s="26">
        <v>581202000</v>
      </c>
      <c r="AD49" s="26">
        <v>494208000</v>
      </c>
      <c r="AE49" s="26">
        <v>532224000</v>
      </c>
      <c r="AF49" s="149">
        <f t="shared" si="87"/>
        <v>8577652763</v>
      </c>
      <c r="AH49" s="149">
        <v>4229958050</v>
      </c>
      <c r="AJ49" s="149">
        <v>2221891388</v>
      </c>
      <c r="AL49" s="26">
        <f t="shared" si="79"/>
        <v>-5761822763</v>
      </c>
      <c r="AM49" s="127">
        <f t="shared" si="80"/>
        <v>-0.67172487884492371</v>
      </c>
      <c r="AX49" s="9" t="s">
        <v>30</v>
      </c>
      <c r="AY49" s="26">
        <f t="shared" ref="AY49:BD49" si="95">AY11*AY30</f>
        <v>975936000</v>
      </c>
      <c r="AZ49" s="26">
        <f t="shared" si="95"/>
        <v>563040000</v>
      </c>
      <c r="BA49" s="26">
        <f t="shared" si="95"/>
        <v>1297712000</v>
      </c>
      <c r="BB49" s="26">
        <f t="shared" si="95"/>
        <v>1559750000</v>
      </c>
      <c r="BC49" s="26">
        <f t="shared" si="95"/>
        <v>1559750000</v>
      </c>
      <c r="BD49" s="26">
        <f t="shared" si="95"/>
        <v>1622140000</v>
      </c>
      <c r="BE49" s="26">
        <f t="shared" si="82"/>
        <v>1684530000</v>
      </c>
      <c r="BF49" s="26">
        <f t="shared" si="82"/>
        <v>1622140000</v>
      </c>
      <c r="BG49" s="26">
        <f t="shared" si="82"/>
        <v>1497360000</v>
      </c>
      <c r="BH49" s="26">
        <f t="shared" si="82"/>
        <v>1684530000</v>
      </c>
      <c r="BI49" s="26">
        <f t="shared" si="82"/>
        <v>1559750000</v>
      </c>
      <c r="BJ49" s="26">
        <f t="shared" si="82"/>
        <v>1684530000</v>
      </c>
      <c r="BK49" s="149">
        <f t="shared" si="89"/>
        <v>17311168000</v>
      </c>
    </row>
    <row r="50" spans="2:63">
      <c r="B50" s="8">
        <v>6</v>
      </c>
      <c r="C50" s="9" t="s">
        <v>34</v>
      </c>
      <c r="D50" s="10" t="s">
        <v>187</v>
      </c>
      <c r="E50" s="26"/>
      <c r="F50" s="26">
        <f t="shared" ref="F50:K50" si="96">F12*F31</f>
        <v>0</v>
      </c>
      <c r="G50" s="26">
        <f t="shared" si="96"/>
        <v>0</v>
      </c>
      <c r="H50" s="26">
        <f t="shared" si="96"/>
        <v>0</v>
      </c>
      <c r="I50" s="26">
        <f t="shared" si="96"/>
        <v>0</v>
      </c>
      <c r="J50" s="26">
        <f t="shared" si="96"/>
        <v>0</v>
      </c>
      <c r="K50" s="26">
        <f t="shared" si="96"/>
        <v>0</v>
      </c>
      <c r="L50" s="26">
        <f t="shared" si="84"/>
        <v>0</v>
      </c>
      <c r="M50" s="26">
        <f t="shared" si="78"/>
        <v>0</v>
      </c>
      <c r="N50" s="26">
        <f t="shared" si="85"/>
        <v>0</v>
      </c>
      <c r="O50" s="26">
        <f t="shared" si="85"/>
        <v>0</v>
      </c>
      <c r="P50" s="26">
        <f t="shared" si="85"/>
        <v>0</v>
      </c>
      <c r="Q50" s="26">
        <f t="shared" si="85"/>
        <v>0</v>
      </c>
      <c r="R50" s="149">
        <f t="shared" si="86"/>
        <v>0</v>
      </c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149">
        <f t="shared" si="87"/>
        <v>0</v>
      </c>
      <c r="AH50" s="149">
        <v>122050500</v>
      </c>
      <c r="AJ50" s="149">
        <v>7194906500</v>
      </c>
      <c r="AL50" s="26">
        <f t="shared" si="79"/>
        <v>0</v>
      </c>
      <c r="AM50" s="127">
        <f t="shared" si="80"/>
        <v>0</v>
      </c>
      <c r="AX50" s="9" t="s">
        <v>34</v>
      </c>
      <c r="AY50" s="26">
        <f t="shared" ref="AY50:BD50" si="97">AY12*AY31</f>
        <v>0</v>
      </c>
      <c r="AZ50" s="26">
        <f t="shared" si="97"/>
        <v>0</v>
      </c>
      <c r="BA50" s="26">
        <f t="shared" si="97"/>
        <v>0</v>
      </c>
      <c r="BB50" s="26">
        <f t="shared" si="97"/>
        <v>0</v>
      </c>
      <c r="BC50" s="26">
        <f t="shared" si="97"/>
        <v>0</v>
      </c>
      <c r="BD50" s="26">
        <f t="shared" si="97"/>
        <v>0</v>
      </c>
      <c r="BE50" s="26">
        <f t="shared" si="82"/>
        <v>0</v>
      </c>
      <c r="BF50" s="26">
        <f t="shared" si="82"/>
        <v>0</v>
      </c>
      <c r="BG50" s="26">
        <f t="shared" si="82"/>
        <v>0</v>
      </c>
      <c r="BH50" s="26">
        <f t="shared" si="82"/>
        <v>0</v>
      </c>
      <c r="BI50" s="26">
        <f t="shared" si="82"/>
        <v>0</v>
      </c>
      <c r="BJ50" s="26">
        <f t="shared" si="82"/>
        <v>0</v>
      </c>
      <c r="BK50" s="149">
        <f t="shared" si="89"/>
        <v>0</v>
      </c>
    </row>
    <row r="51" spans="2:63">
      <c r="B51" s="8">
        <v>7</v>
      </c>
      <c r="C51" s="9" t="s">
        <v>32</v>
      </c>
      <c r="D51" s="10" t="s">
        <v>187</v>
      </c>
      <c r="E51" s="26"/>
      <c r="F51" s="26">
        <f t="shared" ref="F51:K51" si="98">F13*F32</f>
        <v>93600000</v>
      </c>
      <c r="G51" s="26">
        <f t="shared" si="98"/>
        <v>54000000</v>
      </c>
      <c r="H51" s="26">
        <f t="shared" si="98"/>
        <v>124800000</v>
      </c>
      <c r="I51" s="26">
        <f t="shared" si="98"/>
        <v>150000000</v>
      </c>
      <c r="J51" s="26">
        <f t="shared" si="98"/>
        <v>150000000</v>
      </c>
      <c r="K51" s="26">
        <f t="shared" si="98"/>
        <v>156000000</v>
      </c>
      <c r="L51" s="26">
        <f t="shared" si="84"/>
        <v>162000000</v>
      </c>
      <c r="M51" s="26">
        <f t="shared" si="78"/>
        <v>156000000</v>
      </c>
      <c r="N51" s="26">
        <f t="shared" si="85"/>
        <v>144000000</v>
      </c>
      <c r="O51" s="26">
        <f t="shared" si="85"/>
        <v>162000000</v>
      </c>
      <c r="P51" s="26">
        <f t="shared" si="85"/>
        <v>150000000</v>
      </c>
      <c r="Q51" s="26">
        <f t="shared" si="85"/>
        <v>162000000</v>
      </c>
      <c r="R51" s="149">
        <f t="shared" si="86"/>
        <v>1664400000</v>
      </c>
      <c r="T51" s="26">
        <v>39911300</v>
      </c>
      <c r="U51" s="26">
        <v>137969577</v>
      </c>
      <c r="V51" s="26">
        <v>130258933</v>
      </c>
      <c r="W51" s="26">
        <v>138966668</v>
      </c>
      <c r="X51" s="26">
        <v>147264170</v>
      </c>
      <c r="Y51" s="26">
        <v>195289290</v>
      </c>
      <c r="Z51" s="26">
        <v>244902170</v>
      </c>
      <c r="AA51" s="26">
        <v>287842320</v>
      </c>
      <c r="AB51" s="26">
        <v>171674500</v>
      </c>
      <c r="AC51" s="26">
        <v>137172000</v>
      </c>
      <c r="AD51" s="26">
        <v>114400000</v>
      </c>
      <c r="AE51" s="26">
        <v>123200000</v>
      </c>
      <c r="AF51" s="149">
        <f t="shared" si="87"/>
        <v>1868850928</v>
      </c>
      <c r="AH51" s="149">
        <v>1117427350</v>
      </c>
      <c r="AJ51" s="149">
        <v>427018363</v>
      </c>
      <c r="AL51" s="26">
        <f t="shared" si="79"/>
        <v>-204450928</v>
      </c>
      <c r="AM51" s="127">
        <f t="shared" si="80"/>
        <v>-0.10939927039488295</v>
      </c>
      <c r="AX51" s="9" t="s">
        <v>32</v>
      </c>
      <c r="AY51" s="26">
        <f t="shared" ref="AY51:BD51" si="99">AY13*AY32</f>
        <v>94380000</v>
      </c>
      <c r="AZ51" s="26">
        <f t="shared" si="99"/>
        <v>54450000</v>
      </c>
      <c r="BA51" s="26">
        <f t="shared" si="99"/>
        <v>125840000</v>
      </c>
      <c r="BB51" s="26">
        <f t="shared" si="99"/>
        <v>151250000</v>
      </c>
      <c r="BC51" s="26">
        <f t="shared" si="99"/>
        <v>151250000</v>
      </c>
      <c r="BD51" s="26">
        <f t="shared" si="99"/>
        <v>157300000</v>
      </c>
      <c r="BE51" s="26">
        <f t="shared" si="82"/>
        <v>163350000</v>
      </c>
      <c r="BF51" s="26">
        <f t="shared" si="82"/>
        <v>157300000</v>
      </c>
      <c r="BG51" s="26">
        <f t="shared" si="82"/>
        <v>145200000</v>
      </c>
      <c r="BH51" s="26">
        <f t="shared" si="82"/>
        <v>163350000</v>
      </c>
      <c r="BI51" s="26">
        <f t="shared" si="82"/>
        <v>151250000</v>
      </c>
      <c r="BJ51" s="26">
        <f t="shared" si="82"/>
        <v>163350000</v>
      </c>
      <c r="BK51" s="149">
        <f t="shared" si="89"/>
        <v>1678270000</v>
      </c>
    </row>
    <row r="52" spans="2:63">
      <c r="B52" s="8">
        <v>8</v>
      </c>
      <c r="C52" s="9" t="s">
        <v>31</v>
      </c>
      <c r="D52" s="10" t="s">
        <v>187</v>
      </c>
      <c r="E52" s="26"/>
      <c r="F52" s="26">
        <f t="shared" ref="F52:K52" si="100">F14*F33</f>
        <v>65520000</v>
      </c>
      <c r="G52" s="26">
        <f t="shared" si="100"/>
        <v>37800000</v>
      </c>
      <c r="H52" s="26">
        <f t="shared" si="100"/>
        <v>84240000</v>
      </c>
      <c r="I52" s="26">
        <f t="shared" si="100"/>
        <v>101250000</v>
      </c>
      <c r="J52" s="26">
        <f t="shared" si="100"/>
        <v>101250000</v>
      </c>
      <c r="K52" s="26">
        <f t="shared" si="100"/>
        <v>105300000</v>
      </c>
      <c r="L52" s="26">
        <f t="shared" si="84"/>
        <v>109350000</v>
      </c>
      <c r="M52" s="26">
        <f t="shared" si="78"/>
        <v>105300000</v>
      </c>
      <c r="N52" s="26">
        <f t="shared" si="85"/>
        <v>97200000</v>
      </c>
      <c r="O52" s="26">
        <f t="shared" si="85"/>
        <v>109350000</v>
      </c>
      <c r="P52" s="26">
        <f t="shared" si="85"/>
        <v>101250000</v>
      </c>
      <c r="Q52" s="26">
        <f t="shared" si="85"/>
        <v>109350000</v>
      </c>
      <c r="R52" s="149">
        <f t="shared" si="86"/>
        <v>1127160000</v>
      </c>
      <c r="T52" s="26">
        <v>41719080</v>
      </c>
      <c r="U52" s="26">
        <v>68487104</v>
      </c>
      <c r="V52" s="26">
        <v>61744308</v>
      </c>
      <c r="W52" s="26">
        <v>93125528</v>
      </c>
      <c r="X52" s="26">
        <v>76209680</v>
      </c>
      <c r="Y52" s="26">
        <v>127697250</v>
      </c>
      <c r="Z52" s="26">
        <v>149631770</v>
      </c>
      <c r="AA52" s="26">
        <v>143050040</v>
      </c>
      <c r="AB52" s="26">
        <v>101948500</v>
      </c>
      <c r="AC52" s="26">
        <v>75240000</v>
      </c>
      <c r="AD52" s="26">
        <v>85800000</v>
      </c>
      <c r="AE52" s="26">
        <v>92400000</v>
      </c>
      <c r="AF52" s="149">
        <f t="shared" si="87"/>
        <v>1117053260</v>
      </c>
      <c r="AH52" s="149">
        <v>760512950</v>
      </c>
      <c r="AJ52" s="149">
        <v>355594000</v>
      </c>
      <c r="AL52" s="26">
        <f t="shared" si="79"/>
        <v>10106740</v>
      </c>
      <c r="AM52" s="127">
        <f t="shared" si="80"/>
        <v>9.0476796066107923E-3</v>
      </c>
      <c r="AX52" s="9" t="s">
        <v>31</v>
      </c>
      <c r="AY52" s="26">
        <f t="shared" ref="AY52:BD52" si="101">AY14*AY33</f>
        <v>66066000</v>
      </c>
      <c r="AZ52" s="26">
        <f t="shared" si="101"/>
        <v>38115000</v>
      </c>
      <c r="BA52" s="26">
        <f t="shared" si="101"/>
        <v>84942000</v>
      </c>
      <c r="BB52" s="26">
        <f t="shared" si="101"/>
        <v>102093750</v>
      </c>
      <c r="BC52" s="26">
        <f t="shared" si="101"/>
        <v>102093750</v>
      </c>
      <c r="BD52" s="26">
        <f t="shared" si="101"/>
        <v>106177500</v>
      </c>
      <c r="BE52" s="26">
        <f t="shared" si="82"/>
        <v>110261250</v>
      </c>
      <c r="BF52" s="26">
        <f t="shared" si="82"/>
        <v>106177500</v>
      </c>
      <c r="BG52" s="26">
        <f t="shared" si="82"/>
        <v>98010000</v>
      </c>
      <c r="BH52" s="26">
        <f t="shared" si="82"/>
        <v>110261250</v>
      </c>
      <c r="BI52" s="26">
        <f t="shared" si="82"/>
        <v>102093750</v>
      </c>
      <c r="BJ52" s="26">
        <f t="shared" si="82"/>
        <v>110261250</v>
      </c>
      <c r="BK52" s="149">
        <f t="shared" si="89"/>
        <v>1136553000</v>
      </c>
    </row>
    <row r="53" spans="2:63">
      <c r="B53" s="8">
        <v>9</v>
      </c>
      <c r="C53" s="9" t="s">
        <v>35</v>
      </c>
      <c r="D53" s="10" t="s">
        <v>187</v>
      </c>
      <c r="E53" s="26"/>
      <c r="F53" s="26">
        <f t="shared" ref="F53:K53" si="102">F15*F34</f>
        <v>0</v>
      </c>
      <c r="G53" s="26">
        <f t="shared" si="102"/>
        <v>0</v>
      </c>
      <c r="H53" s="26">
        <f t="shared" si="102"/>
        <v>0</v>
      </c>
      <c r="I53" s="26">
        <f t="shared" si="102"/>
        <v>0</v>
      </c>
      <c r="J53" s="26">
        <f t="shared" si="102"/>
        <v>0</v>
      </c>
      <c r="K53" s="26">
        <f t="shared" si="102"/>
        <v>0</v>
      </c>
      <c r="L53" s="26">
        <f t="shared" si="84"/>
        <v>0</v>
      </c>
      <c r="M53" s="26">
        <f t="shared" si="78"/>
        <v>0</v>
      </c>
      <c r="N53" s="26">
        <f t="shared" si="85"/>
        <v>0</v>
      </c>
      <c r="O53" s="26">
        <f t="shared" si="85"/>
        <v>0</v>
      </c>
      <c r="P53" s="26">
        <f t="shared" si="85"/>
        <v>0</v>
      </c>
      <c r="Q53" s="26">
        <f t="shared" si="85"/>
        <v>0</v>
      </c>
      <c r="R53" s="149">
        <f>SUM(F53:Q53)</f>
        <v>0</v>
      </c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149">
        <f>SUM(T53:AE53)</f>
        <v>0</v>
      </c>
      <c r="AH53" s="149">
        <v>189243850</v>
      </c>
      <c r="AJ53" s="149">
        <v>407614871</v>
      </c>
      <c r="AL53" s="26">
        <f t="shared" si="79"/>
        <v>0</v>
      </c>
      <c r="AM53" s="127">
        <f t="shared" si="80"/>
        <v>0</v>
      </c>
      <c r="AX53" s="9" t="s">
        <v>35</v>
      </c>
      <c r="AY53" s="26">
        <f t="shared" ref="AY53:BD53" si="103">AY15*AY34</f>
        <v>0</v>
      </c>
      <c r="AZ53" s="26">
        <f t="shared" si="103"/>
        <v>0</v>
      </c>
      <c r="BA53" s="26">
        <f t="shared" si="103"/>
        <v>0</v>
      </c>
      <c r="BB53" s="26">
        <f t="shared" si="103"/>
        <v>0</v>
      </c>
      <c r="BC53" s="26">
        <f t="shared" si="103"/>
        <v>0</v>
      </c>
      <c r="BD53" s="26">
        <f t="shared" si="103"/>
        <v>0</v>
      </c>
      <c r="BE53" s="26">
        <f t="shared" si="82"/>
        <v>0</v>
      </c>
      <c r="BF53" s="26">
        <f t="shared" si="82"/>
        <v>0</v>
      </c>
      <c r="BG53" s="26">
        <f t="shared" si="82"/>
        <v>0</v>
      </c>
      <c r="BH53" s="26">
        <f t="shared" si="82"/>
        <v>0</v>
      </c>
      <c r="BI53" s="26">
        <f t="shared" si="82"/>
        <v>0</v>
      </c>
      <c r="BJ53" s="26">
        <f t="shared" si="82"/>
        <v>0</v>
      </c>
      <c r="BK53" s="149">
        <f>SUM(AY53:BJ53)</f>
        <v>0</v>
      </c>
    </row>
    <row r="54" spans="2:63">
      <c r="B54" s="8">
        <v>10</v>
      </c>
      <c r="C54" s="9" t="s">
        <v>36</v>
      </c>
      <c r="D54" s="10" t="s">
        <v>187</v>
      </c>
      <c r="E54" s="26"/>
      <c r="F54" s="26">
        <f t="shared" ref="F54:K54" si="104">F16*F35</f>
        <v>2906280000</v>
      </c>
      <c r="G54" s="26">
        <f t="shared" si="104"/>
        <v>1676700000</v>
      </c>
      <c r="H54" s="26">
        <f t="shared" si="104"/>
        <v>3882060000</v>
      </c>
      <c r="I54" s="26">
        <f t="shared" si="104"/>
        <v>0</v>
      </c>
      <c r="J54" s="26">
        <f t="shared" si="104"/>
        <v>0</v>
      </c>
      <c r="K54" s="26">
        <f t="shared" si="104"/>
        <v>0</v>
      </c>
      <c r="L54" s="26">
        <f t="shared" ref="L54:Q54" si="105">L16*L35</f>
        <v>0</v>
      </c>
      <c r="M54" s="26">
        <f t="shared" si="105"/>
        <v>0</v>
      </c>
      <c r="N54" s="26">
        <f t="shared" si="105"/>
        <v>0</v>
      </c>
      <c r="O54" s="26">
        <f t="shared" si="105"/>
        <v>0</v>
      </c>
      <c r="P54" s="26">
        <f t="shared" si="105"/>
        <v>0</v>
      </c>
      <c r="Q54" s="26">
        <f t="shared" si="105"/>
        <v>0</v>
      </c>
      <c r="R54" s="149">
        <f t="shared" ref="R54" si="106">SUM(F54:Q54)</f>
        <v>8465040000</v>
      </c>
      <c r="T54" s="26">
        <v>636252000</v>
      </c>
      <c r="U54" s="26">
        <v>1600784430</v>
      </c>
      <c r="V54" s="26">
        <v>1982498678</v>
      </c>
      <c r="W54" s="26">
        <v>2231688268</v>
      </c>
      <c r="X54" s="26">
        <v>2042741360</v>
      </c>
      <c r="Y54" s="26">
        <v>2824782538</v>
      </c>
      <c r="Z54" s="26">
        <v>3587531660</v>
      </c>
      <c r="AA54" s="26">
        <v>3839102560</v>
      </c>
      <c r="AB54" s="26">
        <v>3014642180</v>
      </c>
      <c r="AC54" s="26">
        <v>1795226500</v>
      </c>
      <c r="AD54" s="26">
        <v>1544400000</v>
      </c>
      <c r="AE54" s="26">
        <v>1663200000</v>
      </c>
      <c r="AF54" s="149">
        <f t="shared" ref="AF54:AF59" si="107">SUM(T54:AE54)</f>
        <v>26762850174</v>
      </c>
      <c r="AH54" s="149">
        <v>14165561550</v>
      </c>
      <c r="AJ54" s="149">
        <v>4563755193</v>
      </c>
      <c r="AL54" s="26">
        <f t="shared" si="79"/>
        <v>-18297810174</v>
      </c>
      <c r="AM54" s="127">
        <f t="shared" si="80"/>
        <v>-0.68370184995379335</v>
      </c>
      <c r="AX54" s="9" t="s">
        <v>36</v>
      </c>
      <c r="AY54" s="26">
        <f t="shared" ref="AY54:BJ54" si="108">AY16*AY35</f>
        <v>2927808000</v>
      </c>
      <c r="AZ54" s="26">
        <f t="shared" si="108"/>
        <v>1689120000</v>
      </c>
      <c r="BA54" s="26">
        <f t="shared" si="108"/>
        <v>3910816000</v>
      </c>
      <c r="BB54" s="26">
        <f t="shared" si="108"/>
        <v>4700500000.000001</v>
      </c>
      <c r="BC54" s="26">
        <f t="shared" si="108"/>
        <v>4700500000.000001</v>
      </c>
      <c r="BD54" s="26">
        <f t="shared" si="108"/>
        <v>4888520000.000001</v>
      </c>
      <c r="BE54" s="26">
        <f t="shared" si="108"/>
        <v>5076540000</v>
      </c>
      <c r="BF54" s="26">
        <f t="shared" si="108"/>
        <v>4888520000.000001</v>
      </c>
      <c r="BG54" s="26">
        <f t="shared" si="108"/>
        <v>4512480000.000001</v>
      </c>
      <c r="BH54" s="26">
        <f t="shared" si="108"/>
        <v>5076540000</v>
      </c>
      <c r="BI54" s="26">
        <f t="shared" si="108"/>
        <v>4700500000.000001</v>
      </c>
      <c r="BJ54" s="26">
        <f t="shared" si="108"/>
        <v>5076540000</v>
      </c>
      <c r="BK54" s="149">
        <f t="shared" ref="BK54:BK55" si="109">SUM(AY54:BJ54)</f>
        <v>52148384000</v>
      </c>
    </row>
    <row r="55" spans="2:63">
      <c r="B55" s="8">
        <v>11</v>
      </c>
      <c r="C55" s="9" t="s">
        <v>347</v>
      </c>
      <c r="D55" s="10" t="s">
        <v>187</v>
      </c>
      <c r="E55" s="26"/>
      <c r="F55" s="26">
        <f t="shared" ref="F55:K55" si="110">F17*F36</f>
        <v>0</v>
      </c>
      <c r="G55" s="26">
        <f t="shared" si="110"/>
        <v>0</v>
      </c>
      <c r="H55" s="26">
        <f t="shared" si="110"/>
        <v>0</v>
      </c>
      <c r="I55" s="26">
        <f t="shared" si="110"/>
        <v>0</v>
      </c>
      <c r="J55" s="26">
        <f t="shared" si="110"/>
        <v>0</v>
      </c>
      <c r="K55" s="26">
        <f t="shared" si="110"/>
        <v>0</v>
      </c>
      <c r="L55" s="26">
        <f t="shared" ref="L55:Q55" si="111">L17*L36</f>
        <v>0</v>
      </c>
      <c r="M55" s="26">
        <f t="shared" si="111"/>
        <v>0</v>
      </c>
      <c r="N55" s="26">
        <f t="shared" si="111"/>
        <v>0</v>
      </c>
      <c r="O55" s="26">
        <f t="shared" si="111"/>
        <v>0</v>
      </c>
      <c r="P55" s="26">
        <f t="shared" si="111"/>
        <v>0</v>
      </c>
      <c r="Q55" s="26">
        <f t="shared" si="111"/>
        <v>0</v>
      </c>
      <c r="R55" s="149">
        <f t="shared" ref="R55" si="112">SUM(F55:Q55)</f>
        <v>0</v>
      </c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149">
        <f t="shared" si="107"/>
        <v>0</v>
      </c>
      <c r="AH55" s="149"/>
      <c r="AJ55" s="149"/>
      <c r="AL55" s="26">
        <f t="shared" si="79"/>
        <v>0</v>
      </c>
      <c r="AM55" s="127">
        <f t="shared" si="80"/>
        <v>0</v>
      </c>
      <c r="AX55" s="9" t="s">
        <v>347</v>
      </c>
      <c r="AY55" s="26">
        <f t="shared" ref="AY55:BJ55" si="113">AY17*AY36</f>
        <v>0</v>
      </c>
      <c r="AZ55" s="26">
        <f t="shared" si="113"/>
        <v>0</v>
      </c>
      <c r="BA55" s="26">
        <f t="shared" si="113"/>
        <v>0</v>
      </c>
      <c r="BB55" s="26">
        <f t="shared" si="113"/>
        <v>0</v>
      </c>
      <c r="BC55" s="26">
        <f t="shared" si="113"/>
        <v>0</v>
      </c>
      <c r="BD55" s="26">
        <f t="shared" si="113"/>
        <v>0</v>
      </c>
      <c r="BE55" s="26">
        <f t="shared" si="113"/>
        <v>0</v>
      </c>
      <c r="BF55" s="26">
        <f t="shared" si="113"/>
        <v>0</v>
      </c>
      <c r="BG55" s="26">
        <f t="shared" si="113"/>
        <v>0</v>
      </c>
      <c r="BH55" s="26">
        <f t="shared" si="113"/>
        <v>0</v>
      </c>
      <c r="BI55" s="26">
        <f t="shared" si="113"/>
        <v>0</v>
      </c>
      <c r="BJ55" s="26">
        <f t="shared" si="113"/>
        <v>0</v>
      </c>
      <c r="BK55" s="149">
        <f t="shared" si="109"/>
        <v>0</v>
      </c>
    </row>
    <row r="56" spans="2:63">
      <c r="B56" s="8">
        <v>12</v>
      </c>
      <c r="C56" s="9" t="s">
        <v>263</v>
      </c>
      <c r="D56" s="10" t="s">
        <v>187</v>
      </c>
      <c r="E56" s="26"/>
      <c r="F56" s="26">
        <f t="shared" ref="F56:K56" si="114">F18*F37</f>
        <v>0</v>
      </c>
      <c r="G56" s="26">
        <f t="shared" si="114"/>
        <v>0</v>
      </c>
      <c r="H56" s="26">
        <f t="shared" si="114"/>
        <v>0</v>
      </c>
      <c r="I56" s="26">
        <f t="shared" si="114"/>
        <v>0</v>
      </c>
      <c r="J56" s="26">
        <f t="shared" si="114"/>
        <v>0</v>
      </c>
      <c r="K56" s="26">
        <f t="shared" si="114"/>
        <v>0</v>
      </c>
      <c r="L56" s="26">
        <f t="shared" ref="L56:Q56" si="115">L18*L37</f>
        <v>0</v>
      </c>
      <c r="M56" s="26">
        <f t="shared" si="115"/>
        <v>0</v>
      </c>
      <c r="N56" s="26">
        <f t="shared" si="115"/>
        <v>0</v>
      </c>
      <c r="O56" s="26">
        <f t="shared" si="115"/>
        <v>0</v>
      </c>
      <c r="P56" s="26">
        <f t="shared" si="115"/>
        <v>0</v>
      </c>
      <c r="Q56" s="26">
        <f t="shared" si="115"/>
        <v>0</v>
      </c>
      <c r="R56" s="149">
        <f t="shared" si="86"/>
        <v>0</v>
      </c>
      <c r="T56" s="26">
        <v>0</v>
      </c>
      <c r="U56" s="26">
        <v>0</v>
      </c>
      <c r="V56" s="26">
        <v>26408000</v>
      </c>
      <c r="W56" s="26">
        <v>0</v>
      </c>
      <c r="X56" s="26">
        <v>0</v>
      </c>
      <c r="Y56" s="26">
        <v>0</v>
      </c>
      <c r="Z56" s="26">
        <v>0</v>
      </c>
      <c r="AA56" s="26">
        <v>0</v>
      </c>
      <c r="AB56" s="26">
        <v>0</v>
      </c>
      <c r="AC56" s="26"/>
      <c r="AD56" s="26">
        <v>0</v>
      </c>
      <c r="AE56" s="26">
        <v>0</v>
      </c>
      <c r="AF56" s="149">
        <f t="shared" si="107"/>
        <v>26408000</v>
      </c>
      <c r="AH56" s="149"/>
      <c r="AJ56" s="149"/>
      <c r="AL56" s="26">
        <f t="shared" si="79"/>
        <v>-26408000</v>
      </c>
      <c r="AM56" s="127">
        <f t="shared" si="80"/>
        <v>-1</v>
      </c>
      <c r="AX56" s="9" t="s">
        <v>263</v>
      </c>
      <c r="AY56" s="26">
        <f t="shared" ref="AY56:BJ56" si="116">AY18*AY37</f>
        <v>0</v>
      </c>
      <c r="AZ56" s="26">
        <f t="shared" si="116"/>
        <v>0</v>
      </c>
      <c r="BA56" s="26">
        <f t="shared" si="116"/>
        <v>0</v>
      </c>
      <c r="BB56" s="26">
        <f t="shared" si="116"/>
        <v>0</v>
      </c>
      <c r="BC56" s="26">
        <f t="shared" si="116"/>
        <v>0</v>
      </c>
      <c r="BD56" s="26">
        <f t="shared" si="116"/>
        <v>0</v>
      </c>
      <c r="BE56" s="26">
        <f t="shared" si="116"/>
        <v>0</v>
      </c>
      <c r="BF56" s="26">
        <f t="shared" si="116"/>
        <v>0</v>
      </c>
      <c r="BG56" s="26">
        <f t="shared" si="116"/>
        <v>0</v>
      </c>
      <c r="BH56" s="26">
        <f t="shared" si="116"/>
        <v>0</v>
      </c>
      <c r="BI56" s="26">
        <f t="shared" si="116"/>
        <v>0</v>
      </c>
      <c r="BJ56" s="26">
        <f t="shared" si="116"/>
        <v>0</v>
      </c>
      <c r="BK56" s="149">
        <f t="shared" ref="BK56:BK57" si="117">SUM(AY56:BJ56)</f>
        <v>0</v>
      </c>
    </row>
    <row r="57" spans="2:63">
      <c r="B57" s="8">
        <v>13</v>
      </c>
      <c r="C57" s="22" t="s">
        <v>348</v>
      </c>
      <c r="D57" s="10" t="s">
        <v>187</v>
      </c>
      <c r="E57" s="26"/>
      <c r="F57" s="26">
        <f t="shared" ref="F57:K57" si="118">F19*F38</f>
        <v>63180000</v>
      </c>
      <c r="G57" s="26">
        <f t="shared" si="118"/>
        <v>36450000</v>
      </c>
      <c r="H57" s="26">
        <f t="shared" si="118"/>
        <v>84240000</v>
      </c>
      <c r="I57" s="26">
        <f t="shared" si="118"/>
        <v>0</v>
      </c>
      <c r="J57" s="26">
        <f t="shared" si="118"/>
        <v>0</v>
      </c>
      <c r="K57" s="26">
        <f t="shared" si="118"/>
        <v>0</v>
      </c>
      <c r="L57" s="26">
        <f t="shared" ref="L57:Q59" si="119">L19*L38</f>
        <v>0</v>
      </c>
      <c r="M57" s="26">
        <f t="shared" si="119"/>
        <v>0</v>
      </c>
      <c r="N57" s="26">
        <f t="shared" si="119"/>
        <v>0</v>
      </c>
      <c r="O57" s="26">
        <f t="shared" si="119"/>
        <v>0</v>
      </c>
      <c r="P57" s="26">
        <f t="shared" si="119"/>
        <v>0</v>
      </c>
      <c r="Q57" s="26">
        <f t="shared" si="119"/>
        <v>0</v>
      </c>
      <c r="R57" s="149">
        <f t="shared" si="86"/>
        <v>183870000</v>
      </c>
      <c r="T57" s="26">
        <v>4984000</v>
      </c>
      <c r="U57" s="26">
        <v>0</v>
      </c>
      <c r="V57" s="26">
        <v>0</v>
      </c>
      <c r="W57" s="26">
        <v>10860000</v>
      </c>
      <c r="X57" s="26">
        <v>13320000</v>
      </c>
      <c r="Y57" s="26">
        <v>19460000</v>
      </c>
      <c r="Z57" s="26">
        <v>25130000</v>
      </c>
      <c r="AA57" s="26">
        <v>55140000</v>
      </c>
      <c r="AB57" s="26">
        <v>27948000</v>
      </c>
      <c r="AC57" s="26">
        <v>22607000</v>
      </c>
      <c r="AD57" s="26">
        <v>14872000</v>
      </c>
      <c r="AE57" s="26">
        <v>16016000</v>
      </c>
      <c r="AF57" s="149">
        <f t="shared" si="107"/>
        <v>210337000</v>
      </c>
      <c r="AH57" s="149">
        <v>129948000</v>
      </c>
      <c r="AJ57" s="149"/>
      <c r="AL57" s="26">
        <f t="shared" si="79"/>
        <v>-26467000</v>
      </c>
      <c r="AM57" s="127">
        <f t="shared" si="80"/>
        <v>-0.12583140388994807</v>
      </c>
      <c r="AX57" s="22" t="s">
        <v>348</v>
      </c>
      <c r="AY57" s="26">
        <f t="shared" ref="AY57:BJ57" si="120">AY19*AY38</f>
        <v>55380000</v>
      </c>
      <c r="AZ57" s="26">
        <f t="shared" si="120"/>
        <v>31950000</v>
      </c>
      <c r="BA57" s="26">
        <f t="shared" si="120"/>
        <v>73840000</v>
      </c>
      <c r="BB57" s="26">
        <f t="shared" si="120"/>
        <v>88750000</v>
      </c>
      <c r="BC57" s="26">
        <f t="shared" si="120"/>
        <v>88750000</v>
      </c>
      <c r="BD57" s="26">
        <f t="shared" si="120"/>
        <v>92300000</v>
      </c>
      <c r="BE57" s="26">
        <f t="shared" si="120"/>
        <v>95850000</v>
      </c>
      <c r="BF57" s="26">
        <f t="shared" si="120"/>
        <v>92300000</v>
      </c>
      <c r="BG57" s="26">
        <f t="shared" si="120"/>
        <v>85200000</v>
      </c>
      <c r="BH57" s="26">
        <f t="shared" si="120"/>
        <v>95850000</v>
      </c>
      <c r="BI57" s="26">
        <f t="shared" si="120"/>
        <v>88750000</v>
      </c>
      <c r="BJ57" s="26">
        <f t="shared" si="120"/>
        <v>95850000</v>
      </c>
      <c r="BK57" s="149">
        <f t="shared" si="117"/>
        <v>984770000</v>
      </c>
    </row>
    <row r="58" spans="2:63">
      <c r="B58" s="8">
        <v>14</v>
      </c>
      <c r="C58" s="9" t="s">
        <v>349</v>
      </c>
      <c r="D58" s="10" t="s">
        <v>187</v>
      </c>
      <c r="E58" s="26"/>
      <c r="F58" s="26">
        <f t="shared" ref="F58:K59" si="121">F20*F39</f>
        <v>63180000</v>
      </c>
      <c r="G58" s="26">
        <f t="shared" si="121"/>
        <v>36450000</v>
      </c>
      <c r="H58" s="26">
        <f t="shared" si="121"/>
        <v>84240000</v>
      </c>
      <c r="I58" s="26">
        <f t="shared" si="121"/>
        <v>0</v>
      </c>
      <c r="J58" s="26">
        <f t="shared" si="121"/>
        <v>0</v>
      </c>
      <c r="K58" s="26">
        <f t="shared" si="121"/>
        <v>0</v>
      </c>
      <c r="L58" s="26">
        <f t="shared" si="119"/>
        <v>0</v>
      </c>
      <c r="M58" s="26">
        <f t="shared" si="119"/>
        <v>0</v>
      </c>
      <c r="N58" s="26">
        <f t="shared" si="119"/>
        <v>0</v>
      </c>
      <c r="O58" s="26">
        <f t="shared" si="119"/>
        <v>0</v>
      </c>
      <c r="P58" s="26">
        <f t="shared" si="119"/>
        <v>0</v>
      </c>
      <c r="Q58" s="26">
        <f t="shared" si="119"/>
        <v>0</v>
      </c>
      <c r="R58" s="149">
        <f t="shared" ref="R58" si="122">SUM(F58:Q58)</f>
        <v>183870000</v>
      </c>
      <c r="T58" s="26">
        <v>13556400</v>
      </c>
      <c r="U58" s="26">
        <v>0</v>
      </c>
      <c r="V58" s="26">
        <v>0</v>
      </c>
      <c r="W58" s="26">
        <v>40520000</v>
      </c>
      <c r="X58" s="26">
        <v>21960000</v>
      </c>
      <c r="Y58" s="26">
        <v>19740000</v>
      </c>
      <c r="Z58" s="26">
        <v>39900000</v>
      </c>
      <c r="AA58" s="26">
        <v>69260000</v>
      </c>
      <c r="AB58" s="26">
        <v>44863000</v>
      </c>
      <c r="AC58" s="26">
        <v>44811000</v>
      </c>
      <c r="AD58" s="26">
        <v>26767000</v>
      </c>
      <c r="AE58" s="26">
        <v>28827500</v>
      </c>
      <c r="AF58" s="149">
        <f t="shared" si="107"/>
        <v>350204900</v>
      </c>
      <c r="AH58" s="149">
        <v>279389800</v>
      </c>
      <c r="AJ58" s="149">
        <v>206700000</v>
      </c>
      <c r="AL58" s="26">
        <f t="shared" si="79"/>
        <v>-166334900</v>
      </c>
      <c r="AM58" s="127">
        <f t="shared" si="80"/>
        <v>-0.47496451363187664</v>
      </c>
      <c r="AX58" s="9" t="s">
        <v>349</v>
      </c>
      <c r="AY58" s="26">
        <f t="shared" ref="AY58:BJ58" si="123">AY20*AY39</f>
        <v>55380000</v>
      </c>
      <c r="AZ58" s="26">
        <f t="shared" si="123"/>
        <v>31950000</v>
      </c>
      <c r="BA58" s="26">
        <f t="shared" si="123"/>
        <v>73840000</v>
      </c>
      <c r="BB58" s="26">
        <f t="shared" si="123"/>
        <v>88750000</v>
      </c>
      <c r="BC58" s="26">
        <f t="shared" si="123"/>
        <v>88750000</v>
      </c>
      <c r="BD58" s="26">
        <f t="shared" si="123"/>
        <v>92300000</v>
      </c>
      <c r="BE58" s="26">
        <f t="shared" si="123"/>
        <v>95850000</v>
      </c>
      <c r="BF58" s="26">
        <f t="shared" si="123"/>
        <v>92300000</v>
      </c>
      <c r="BG58" s="26">
        <f t="shared" si="123"/>
        <v>85200000</v>
      </c>
      <c r="BH58" s="26">
        <f t="shared" si="123"/>
        <v>95850000</v>
      </c>
      <c r="BI58" s="26">
        <f t="shared" si="123"/>
        <v>88750000</v>
      </c>
      <c r="BJ58" s="26">
        <f t="shared" si="123"/>
        <v>95850000</v>
      </c>
      <c r="BK58" s="149">
        <f t="shared" ref="BK58" si="124">SUM(AY58:BJ58)</f>
        <v>984770000</v>
      </c>
    </row>
    <row r="59" spans="2:63">
      <c r="B59" s="8">
        <v>15</v>
      </c>
      <c r="C59" s="9" t="s">
        <v>25</v>
      </c>
      <c r="D59" s="10" t="s">
        <v>187</v>
      </c>
      <c r="E59" s="26"/>
      <c r="F59" s="26">
        <f t="shared" si="121"/>
        <v>69498000</v>
      </c>
      <c r="G59" s="26">
        <f t="shared" si="121"/>
        <v>40095000</v>
      </c>
      <c r="H59" s="26">
        <f t="shared" si="121"/>
        <v>96876000</v>
      </c>
      <c r="I59" s="26">
        <f t="shared" si="121"/>
        <v>116437500</v>
      </c>
      <c r="J59" s="26">
        <f t="shared" si="121"/>
        <v>116437500</v>
      </c>
      <c r="K59" s="26">
        <f t="shared" si="121"/>
        <v>121095000</v>
      </c>
      <c r="L59" s="26">
        <f t="shared" si="119"/>
        <v>125752500</v>
      </c>
      <c r="M59" s="26">
        <f t="shared" si="119"/>
        <v>121095000</v>
      </c>
      <c r="N59" s="26">
        <f t="shared" si="119"/>
        <v>111780000</v>
      </c>
      <c r="O59" s="26">
        <f t="shared" si="119"/>
        <v>125752500</v>
      </c>
      <c r="P59" s="26">
        <f t="shared" si="119"/>
        <v>116437500</v>
      </c>
      <c r="Q59" s="26">
        <f t="shared" si="119"/>
        <v>125752500</v>
      </c>
      <c r="R59" s="149">
        <f t="shared" si="86"/>
        <v>1287009000</v>
      </c>
      <c r="T59" s="26"/>
      <c r="U59" s="26"/>
      <c r="V59" s="26"/>
      <c r="W59" s="26"/>
      <c r="X59" s="26"/>
      <c r="Y59" s="26">
        <v>14105000</v>
      </c>
      <c r="Z59" s="26"/>
      <c r="AA59" s="26"/>
      <c r="AB59" s="26">
        <v>37389000</v>
      </c>
      <c r="AC59" s="26"/>
      <c r="AD59" s="26"/>
      <c r="AE59" s="26"/>
      <c r="AF59" s="149">
        <f t="shared" si="107"/>
        <v>51494000</v>
      </c>
      <c r="AH59" s="149">
        <v>375241800</v>
      </c>
      <c r="AJ59" s="149">
        <f>4293673776-10721482</f>
        <v>4282952294</v>
      </c>
      <c r="AL59" s="26">
        <f t="shared" si="79"/>
        <v>1235515000</v>
      </c>
      <c r="AM59" s="127">
        <f t="shared" si="80"/>
        <v>23.993377869266322</v>
      </c>
      <c r="AX59" s="9" t="s">
        <v>25</v>
      </c>
      <c r="AY59" s="26">
        <f t="shared" ref="AY59:BJ59" si="125">AY21*AY40</f>
        <v>60918000</v>
      </c>
      <c r="AZ59" s="26">
        <f t="shared" si="125"/>
        <v>35145000</v>
      </c>
      <c r="BA59" s="26">
        <f t="shared" si="125"/>
        <v>84916000</v>
      </c>
      <c r="BB59" s="26">
        <f t="shared" si="125"/>
        <v>102062500</v>
      </c>
      <c r="BC59" s="26">
        <f t="shared" si="125"/>
        <v>102062500</v>
      </c>
      <c r="BD59" s="26">
        <f t="shared" si="125"/>
        <v>106145000</v>
      </c>
      <c r="BE59" s="26">
        <f t="shared" si="125"/>
        <v>110227500</v>
      </c>
      <c r="BF59" s="26">
        <f t="shared" si="125"/>
        <v>106145000</v>
      </c>
      <c r="BG59" s="26">
        <f t="shared" si="125"/>
        <v>97980000</v>
      </c>
      <c r="BH59" s="26">
        <f t="shared" si="125"/>
        <v>110227500</v>
      </c>
      <c r="BI59" s="26">
        <f t="shared" si="125"/>
        <v>102062500</v>
      </c>
      <c r="BJ59" s="26">
        <f t="shared" si="125"/>
        <v>110227500</v>
      </c>
      <c r="BK59" s="149">
        <f t="shared" ref="BK59" si="126">SUM(AY59:BJ59)</f>
        <v>1128119000</v>
      </c>
    </row>
    <row r="60" spans="2:63" ht="12.5" customHeight="1">
      <c r="B60" s="23"/>
      <c r="C60" s="24" t="s">
        <v>39</v>
      </c>
      <c r="D60" s="25"/>
      <c r="E60" s="27">
        <f t="shared" ref="E60:Q60" si="127">SUM(E45:E59)</f>
        <v>0</v>
      </c>
      <c r="F60" s="27">
        <f>SUM(F45:F59)</f>
        <v>9705618000</v>
      </c>
      <c r="G60" s="27">
        <f t="shared" si="127"/>
        <v>5599395000</v>
      </c>
      <c r="H60" s="27">
        <f t="shared" si="127"/>
        <v>12929826000</v>
      </c>
      <c r="I60" s="27">
        <f t="shared" si="127"/>
        <v>367687500</v>
      </c>
      <c r="J60" s="27">
        <f t="shared" si="127"/>
        <v>367687500</v>
      </c>
      <c r="K60" s="27">
        <f t="shared" si="127"/>
        <v>382395000</v>
      </c>
      <c r="L60" s="27">
        <f t="shared" si="127"/>
        <v>397102500</v>
      </c>
      <c r="M60" s="27">
        <f t="shared" si="127"/>
        <v>382395000</v>
      </c>
      <c r="N60" s="27">
        <f t="shared" si="127"/>
        <v>352980000</v>
      </c>
      <c r="O60" s="27">
        <f t="shared" si="127"/>
        <v>397102500</v>
      </c>
      <c r="P60" s="27">
        <f t="shared" si="127"/>
        <v>367687500</v>
      </c>
      <c r="Q60" s="27">
        <f t="shared" si="127"/>
        <v>397102500</v>
      </c>
      <c r="R60" s="27">
        <f>SUM(F60:Q60)</f>
        <v>31646979000</v>
      </c>
      <c r="T60" s="27">
        <f>SUM(T45:T59)</f>
        <v>2184030270</v>
      </c>
      <c r="U60" s="27">
        <f t="shared" ref="U60:AE60" si="128">SUM(U45:U59)</f>
        <v>4906179695</v>
      </c>
      <c r="V60" s="27">
        <f t="shared" si="128"/>
        <v>6333654608</v>
      </c>
      <c r="W60" s="27">
        <f t="shared" si="128"/>
        <v>7807068174</v>
      </c>
      <c r="X60" s="27">
        <f t="shared" si="128"/>
        <v>7380147015</v>
      </c>
      <c r="Y60" s="27">
        <f t="shared" si="128"/>
        <v>10556762949</v>
      </c>
      <c r="Z60" s="27">
        <f t="shared" si="128"/>
        <v>12875151030</v>
      </c>
      <c r="AA60" s="27">
        <f t="shared" si="128"/>
        <v>13763220740</v>
      </c>
      <c r="AB60" s="27">
        <f t="shared" si="128"/>
        <v>9904916640</v>
      </c>
      <c r="AC60" s="27">
        <f t="shared" si="128"/>
        <v>7003888500</v>
      </c>
      <c r="AD60" s="27">
        <f t="shared" si="128"/>
        <v>5712447000</v>
      </c>
      <c r="AE60" s="27">
        <f t="shared" si="128"/>
        <v>6151867500</v>
      </c>
      <c r="AF60" s="27">
        <f>SUM(T60:AE60)</f>
        <v>94579334121</v>
      </c>
      <c r="AH60" s="27">
        <f t="shared" ref="AH60" si="129">SUM(AH45:AH59)</f>
        <v>58441845550</v>
      </c>
      <c r="AJ60" s="27">
        <f t="shared" ref="AJ60" si="130">SUM(AJ45:AJ59)</f>
        <v>44482013609</v>
      </c>
      <c r="AL60" s="27">
        <f t="shared" si="79"/>
        <v>-62932355121</v>
      </c>
      <c r="AM60" s="771">
        <f t="shared" si="80"/>
        <v>-0.66539224140114517</v>
      </c>
      <c r="AX60" s="24" t="s">
        <v>39</v>
      </c>
      <c r="AY60" s="27">
        <f>SUM(AY45:AY59)</f>
        <v>9747972000</v>
      </c>
      <c r="AZ60" s="27">
        <f t="shared" ref="AZ60:BJ60" si="131">SUM(AZ45:AZ59)</f>
        <v>5623830000</v>
      </c>
      <c r="BA60" s="27">
        <f t="shared" si="131"/>
        <v>12985674000</v>
      </c>
      <c r="BB60" s="27">
        <f t="shared" si="131"/>
        <v>15607781250</v>
      </c>
      <c r="BC60" s="27">
        <f t="shared" si="131"/>
        <v>15607781250</v>
      </c>
      <c r="BD60" s="27">
        <f t="shared" si="131"/>
        <v>16232092500</v>
      </c>
      <c r="BE60" s="27">
        <f t="shared" si="131"/>
        <v>16856403750</v>
      </c>
      <c r="BF60" s="27">
        <f t="shared" si="131"/>
        <v>16232092500</v>
      </c>
      <c r="BG60" s="27">
        <f t="shared" si="131"/>
        <v>14983470000</v>
      </c>
      <c r="BH60" s="27">
        <f t="shared" si="131"/>
        <v>16856403750</v>
      </c>
      <c r="BI60" s="27">
        <f t="shared" si="131"/>
        <v>15607781250</v>
      </c>
      <c r="BJ60" s="27">
        <f t="shared" si="131"/>
        <v>16856403750</v>
      </c>
      <c r="BK60" s="27">
        <f>SUM(AY60:BJ60)</f>
        <v>173197686000</v>
      </c>
    </row>
    <row r="62" spans="2:63">
      <c r="B62" s="90" t="s">
        <v>1551</v>
      </c>
      <c r="AJ62" s="808"/>
      <c r="BK62" s="6"/>
    </row>
    <row r="63" spans="2:63">
      <c r="B63" s="5" t="s">
        <v>254</v>
      </c>
      <c r="R63" s="148"/>
      <c r="AF63" s="148"/>
      <c r="AH63" s="148"/>
      <c r="AJ63" s="148"/>
      <c r="AL63" s="148"/>
      <c r="AM63" s="148"/>
      <c r="BK63" s="6"/>
    </row>
    <row r="64" spans="2:63" ht="25.5" customHeight="1">
      <c r="B64" s="92" t="s">
        <v>0</v>
      </c>
      <c r="C64" s="92" t="s">
        <v>1714</v>
      </c>
      <c r="D64" s="92" t="s">
        <v>9</v>
      </c>
      <c r="E64" s="7" t="s">
        <v>1737</v>
      </c>
      <c r="F64" s="174" t="s">
        <v>54</v>
      </c>
      <c r="G64" s="174" t="s">
        <v>55</v>
      </c>
      <c r="H64" s="174" t="s">
        <v>56</v>
      </c>
      <c r="I64" s="174" t="s">
        <v>57</v>
      </c>
      <c r="J64" s="174" t="s">
        <v>58</v>
      </c>
      <c r="K64" s="174" t="s">
        <v>59</v>
      </c>
      <c r="L64" s="174" t="s">
        <v>60</v>
      </c>
      <c r="M64" s="174" t="s">
        <v>61</v>
      </c>
      <c r="N64" s="174" t="s">
        <v>62</v>
      </c>
      <c r="O64" s="174" t="s">
        <v>63</v>
      </c>
      <c r="P64" s="174" t="s">
        <v>64</v>
      </c>
      <c r="Q64" s="174" t="s">
        <v>65</v>
      </c>
      <c r="R64" s="174" t="s">
        <v>2474</v>
      </c>
      <c r="S64" s="34"/>
      <c r="T64" s="745" t="s">
        <v>54</v>
      </c>
      <c r="U64" s="745" t="s">
        <v>55</v>
      </c>
      <c r="V64" s="745" t="s">
        <v>56</v>
      </c>
      <c r="W64" s="745" t="s">
        <v>57</v>
      </c>
      <c r="X64" s="745" t="s">
        <v>58</v>
      </c>
      <c r="Y64" s="745" t="s">
        <v>59</v>
      </c>
      <c r="Z64" s="745" t="s">
        <v>60</v>
      </c>
      <c r="AA64" s="745" t="s">
        <v>61</v>
      </c>
      <c r="AB64" s="745" t="s">
        <v>62</v>
      </c>
      <c r="AC64" s="745" t="s">
        <v>63</v>
      </c>
      <c r="AD64" s="745" t="s">
        <v>64</v>
      </c>
      <c r="AE64" s="745" t="s">
        <v>65</v>
      </c>
      <c r="AF64" s="745" t="s">
        <v>350</v>
      </c>
      <c r="AG64" s="34"/>
      <c r="AH64" s="745" t="s">
        <v>1829</v>
      </c>
      <c r="AI64" s="34"/>
      <c r="AJ64" s="745" t="s">
        <v>1830</v>
      </c>
      <c r="AK64" s="34"/>
      <c r="AL64" s="757" t="s">
        <v>676</v>
      </c>
      <c r="AM64" s="758" t="s">
        <v>677</v>
      </c>
      <c r="BK64" s="6"/>
    </row>
    <row r="65" spans="2:39">
      <c r="B65" s="8">
        <v>1</v>
      </c>
      <c r="C65" s="9" t="s">
        <v>351</v>
      </c>
      <c r="D65" s="10" t="s">
        <v>20</v>
      </c>
      <c r="E65" s="26"/>
      <c r="F65" s="28">
        <f>'3.Thanh pham'!G121</f>
        <v>0</v>
      </c>
      <c r="G65" s="28">
        <f>'3.Thanh pham'!H121</f>
        <v>0</v>
      </c>
      <c r="H65" s="28">
        <f>'3.Thanh pham'!I121</f>
        <v>0</v>
      </c>
      <c r="I65" s="28">
        <f>'3.Thanh pham'!J121</f>
        <v>0</v>
      </c>
      <c r="J65" s="28">
        <f>'3.Thanh pham'!K121</f>
        <v>0</v>
      </c>
      <c r="K65" s="28">
        <f>'3.Thanh pham'!L121</f>
        <v>0</v>
      </c>
      <c r="L65" s="28">
        <f>'3.Thanh pham'!M121</f>
        <v>0</v>
      </c>
      <c r="M65" s="28">
        <f>'3.Thanh pham'!N121</f>
        <v>0</v>
      </c>
      <c r="N65" s="28">
        <f>'3.Thanh pham'!O121</f>
        <v>0</v>
      </c>
      <c r="O65" s="28">
        <f>'3.Thanh pham'!P121</f>
        <v>0</v>
      </c>
      <c r="P65" s="28">
        <f>'3.Thanh pham'!Q121</f>
        <v>0</v>
      </c>
      <c r="Q65" s="28">
        <f>'3.Thanh pham'!R121</f>
        <v>0</v>
      </c>
      <c r="R65" s="147">
        <f>SUM(F65:Q65)</f>
        <v>0</v>
      </c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147"/>
      <c r="AH65" s="147"/>
      <c r="AJ65" s="147"/>
      <c r="AL65" s="26">
        <f t="shared" ref="AL65:AL79" si="132">IFERROR(R65-AF65,0)</f>
        <v>0</v>
      </c>
      <c r="AM65" s="127">
        <f t="shared" ref="AM65:AM79" si="133">IFERROR((R65/AF65)-1,0)</f>
        <v>0</v>
      </c>
    </row>
    <row r="66" spans="2:39">
      <c r="B66" s="8">
        <v>2</v>
      </c>
      <c r="C66" s="9" t="s">
        <v>352</v>
      </c>
      <c r="D66" s="10" t="s">
        <v>20</v>
      </c>
      <c r="E66" s="26"/>
      <c r="F66" s="28">
        <f>'3.Thanh pham'!G122</f>
        <v>0</v>
      </c>
      <c r="G66" s="28">
        <f>'3.Thanh pham'!H122</f>
        <v>0</v>
      </c>
      <c r="H66" s="28">
        <f>'3.Thanh pham'!I122</f>
        <v>0</v>
      </c>
      <c r="I66" s="28">
        <f>'3.Thanh pham'!J122</f>
        <v>548725</v>
      </c>
      <c r="J66" s="28">
        <f>'3.Thanh pham'!K122</f>
        <v>548725</v>
      </c>
      <c r="K66" s="28">
        <f>'3.Thanh pham'!L122</f>
        <v>570674</v>
      </c>
      <c r="L66" s="28">
        <f>'3.Thanh pham'!M122</f>
        <v>592623</v>
      </c>
      <c r="M66" s="28">
        <f>'3.Thanh pham'!N122</f>
        <v>570674</v>
      </c>
      <c r="N66" s="28">
        <f>'3.Thanh pham'!O122</f>
        <v>526776</v>
      </c>
      <c r="O66" s="28">
        <f>'3.Thanh pham'!P122</f>
        <v>592623</v>
      </c>
      <c r="P66" s="28">
        <f>'3.Thanh pham'!Q122</f>
        <v>548725</v>
      </c>
      <c r="Q66" s="28">
        <f>'3.Thanh pham'!R122</f>
        <v>592623</v>
      </c>
      <c r="R66" s="147">
        <f t="shared" ref="R66:R80" si="134">SUM(F66:Q66)</f>
        <v>5092168</v>
      </c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147"/>
      <c r="AH66" s="147"/>
      <c r="AJ66" s="147"/>
      <c r="AL66" s="26">
        <f t="shared" si="132"/>
        <v>5092168</v>
      </c>
      <c r="AM66" s="127">
        <f t="shared" si="133"/>
        <v>0</v>
      </c>
    </row>
    <row r="67" spans="2:39">
      <c r="B67" s="8">
        <v>3</v>
      </c>
      <c r="C67" s="9" t="s">
        <v>255</v>
      </c>
      <c r="D67" s="10" t="s">
        <v>20</v>
      </c>
      <c r="E67" s="26"/>
      <c r="F67" s="28">
        <f>'3.Thanh pham'!G123</f>
        <v>0</v>
      </c>
      <c r="G67" s="28">
        <f>'3.Thanh pham'!H123</f>
        <v>0</v>
      </c>
      <c r="H67" s="28">
        <f>'3.Thanh pham'!I123</f>
        <v>0</v>
      </c>
      <c r="I67" s="28">
        <f>'3.Thanh pham'!J123</f>
        <v>0</v>
      </c>
      <c r="J67" s="28">
        <f>'3.Thanh pham'!K123</f>
        <v>0</v>
      </c>
      <c r="K67" s="28">
        <f>'3.Thanh pham'!L123</f>
        <v>0</v>
      </c>
      <c r="L67" s="28">
        <f>'3.Thanh pham'!M123</f>
        <v>0</v>
      </c>
      <c r="M67" s="28">
        <f>'3.Thanh pham'!N123</f>
        <v>0</v>
      </c>
      <c r="N67" s="28">
        <f>'3.Thanh pham'!O123</f>
        <v>0</v>
      </c>
      <c r="O67" s="28">
        <f>'3.Thanh pham'!P123</f>
        <v>0</v>
      </c>
      <c r="P67" s="28">
        <f>'3.Thanh pham'!Q123</f>
        <v>0</v>
      </c>
      <c r="Q67" s="28">
        <f>'3.Thanh pham'!R123</f>
        <v>0</v>
      </c>
      <c r="R67" s="147">
        <f t="shared" si="134"/>
        <v>0</v>
      </c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147"/>
      <c r="AH67" s="147"/>
      <c r="AJ67" s="147"/>
      <c r="AL67" s="26">
        <f t="shared" si="132"/>
        <v>0</v>
      </c>
      <c r="AM67" s="127">
        <f t="shared" si="133"/>
        <v>0</v>
      </c>
    </row>
    <row r="68" spans="2:39">
      <c r="B68" s="8">
        <v>4</v>
      </c>
      <c r="C68" s="9" t="s">
        <v>264</v>
      </c>
      <c r="D68" s="10" t="s">
        <v>20</v>
      </c>
      <c r="E68" s="26"/>
      <c r="F68" s="28">
        <f>'3.Thanh pham'!G124</f>
        <v>0</v>
      </c>
      <c r="G68" s="28">
        <f>'3.Thanh pham'!H124</f>
        <v>0</v>
      </c>
      <c r="H68" s="28">
        <f>'3.Thanh pham'!I124</f>
        <v>0</v>
      </c>
      <c r="I68" s="28">
        <f>'3.Thanh pham'!J124</f>
        <v>0</v>
      </c>
      <c r="J68" s="28">
        <f>'3.Thanh pham'!K124</f>
        <v>0</v>
      </c>
      <c r="K68" s="28">
        <f>'3.Thanh pham'!L124</f>
        <v>0</v>
      </c>
      <c r="L68" s="28">
        <f>'3.Thanh pham'!M124</f>
        <v>0</v>
      </c>
      <c r="M68" s="28">
        <f>'3.Thanh pham'!N124</f>
        <v>0</v>
      </c>
      <c r="N68" s="28">
        <f>'3.Thanh pham'!O124</f>
        <v>0</v>
      </c>
      <c r="O68" s="28">
        <f>'3.Thanh pham'!P124</f>
        <v>0</v>
      </c>
      <c r="P68" s="28">
        <f>'3.Thanh pham'!Q124</f>
        <v>0</v>
      </c>
      <c r="Q68" s="28">
        <f>'3.Thanh pham'!R124</f>
        <v>0</v>
      </c>
      <c r="R68" s="147">
        <f t="shared" si="134"/>
        <v>0</v>
      </c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147"/>
      <c r="AH68" s="147"/>
      <c r="AJ68" s="147"/>
      <c r="AL68" s="26">
        <f t="shared" si="132"/>
        <v>0</v>
      </c>
      <c r="AM68" s="127">
        <f t="shared" si="133"/>
        <v>0</v>
      </c>
    </row>
    <row r="69" spans="2:39">
      <c r="B69" s="8">
        <v>5</v>
      </c>
      <c r="C69" s="9" t="s">
        <v>53</v>
      </c>
      <c r="D69" s="10" t="s">
        <v>20</v>
      </c>
      <c r="E69" s="26"/>
      <c r="F69" s="28">
        <f>'3.Thanh pham'!G125</f>
        <v>0</v>
      </c>
      <c r="G69" s="28">
        <f>'3.Thanh pham'!H125</f>
        <v>0</v>
      </c>
      <c r="H69" s="28">
        <f>'3.Thanh pham'!I125</f>
        <v>0</v>
      </c>
      <c r="I69" s="28">
        <f>'3.Thanh pham'!J125</f>
        <v>105512.5</v>
      </c>
      <c r="J69" s="28">
        <f>'3.Thanh pham'!K125</f>
        <v>105512.5</v>
      </c>
      <c r="K69" s="28">
        <f>'3.Thanh pham'!L125</f>
        <v>109733</v>
      </c>
      <c r="L69" s="28">
        <f>'3.Thanh pham'!M125</f>
        <v>113953.5</v>
      </c>
      <c r="M69" s="28">
        <f>'3.Thanh pham'!N125</f>
        <v>109733</v>
      </c>
      <c r="N69" s="28">
        <f>'3.Thanh pham'!O125</f>
        <v>101292</v>
      </c>
      <c r="O69" s="28">
        <f>'3.Thanh pham'!P125</f>
        <v>113953.5</v>
      </c>
      <c r="P69" s="28">
        <f>'3.Thanh pham'!Q125</f>
        <v>105512.5</v>
      </c>
      <c r="Q69" s="28">
        <f>'3.Thanh pham'!R125</f>
        <v>113953.5</v>
      </c>
      <c r="R69" s="147">
        <f t="shared" si="134"/>
        <v>979156</v>
      </c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147"/>
      <c r="AH69" s="147"/>
      <c r="AJ69" s="147"/>
      <c r="AL69" s="26">
        <f t="shared" si="132"/>
        <v>979156</v>
      </c>
      <c r="AM69" s="127">
        <f t="shared" si="133"/>
        <v>0</v>
      </c>
    </row>
    <row r="70" spans="2:39">
      <c r="B70" s="8">
        <v>6</v>
      </c>
      <c r="C70" s="9" t="s">
        <v>265</v>
      </c>
      <c r="D70" s="10" t="s">
        <v>20</v>
      </c>
      <c r="E70" s="26"/>
      <c r="F70" s="28">
        <f>'3.Thanh pham'!G126</f>
        <v>0</v>
      </c>
      <c r="G70" s="28">
        <f>'3.Thanh pham'!H126</f>
        <v>0</v>
      </c>
      <c r="H70" s="28">
        <f>'3.Thanh pham'!I126</f>
        <v>0</v>
      </c>
      <c r="I70" s="28">
        <f>'3.Thanh pham'!J126</f>
        <v>0</v>
      </c>
      <c r="J70" s="28">
        <f>'3.Thanh pham'!K126</f>
        <v>0</v>
      </c>
      <c r="K70" s="28">
        <f>'3.Thanh pham'!L126</f>
        <v>0</v>
      </c>
      <c r="L70" s="28">
        <f>'3.Thanh pham'!M126</f>
        <v>0</v>
      </c>
      <c r="M70" s="28">
        <f>'3.Thanh pham'!N126</f>
        <v>0</v>
      </c>
      <c r="N70" s="28">
        <f>'3.Thanh pham'!O126</f>
        <v>0</v>
      </c>
      <c r="O70" s="28">
        <f>'3.Thanh pham'!P126</f>
        <v>0</v>
      </c>
      <c r="P70" s="28">
        <f>'3.Thanh pham'!Q126</f>
        <v>0</v>
      </c>
      <c r="Q70" s="28">
        <f>'3.Thanh pham'!R126</f>
        <v>0</v>
      </c>
      <c r="R70" s="147">
        <f t="shared" si="134"/>
        <v>0</v>
      </c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147"/>
      <c r="AH70" s="147"/>
      <c r="AJ70" s="147"/>
      <c r="AL70" s="26">
        <f t="shared" si="132"/>
        <v>0</v>
      </c>
      <c r="AM70" s="127">
        <f t="shared" si="133"/>
        <v>0</v>
      </c>
    </row>
    <row r="71" spans="2:39">
      <c r="B71" s="8">
        <v>7</v>
      </c>
      <c r="C71" s="9" t="s">
        <v>51</v>
      </c>
      <c r="D71" s="10" t="s">
        <v>20</v>
      </c>
      <c r="E71" s="26"/>
      <c r="F71" s="28">
        <f>'3.Thanh pham'!G127</f>
        <v>0</v>
      </c>
      <c r="G71" s="28">
        <f>'3.Thanh pham'!H127</f>
        <v>0</v>
      </c>
      <c r="H71" s="28">
        <f>'3.Thanh pham'!I127</f>
        <v>0</v>
      </c>
      <c r="I71" s="28">
        <f>'3.Thanh pham'!J127</f>
        <v>0</v>
      </c>
      <c r="J71" s="28">
        <f>'3.Thanh pham'!K127</f>
        <v>0</v>
      </c>
      <c r="K71" s="28">
        <f>'3.Thanh pham'!L127</f>
        <v>0</v>
      </c>
      <c r="L71" s="28">
        <f>'3.Thanh pham'!M127</f>
        <v>0</v>
      </c>
      <c r="M71" s="28">
        <f>'3.Thanh pham'!N127</f>
        <v>0</v>
      </c>
      <c r="N71" s="28">
        <f>'3.Thanh pham'!O127</f>
        <v>0</v>
      </c>
      <c r="O71" s="28">
        <f>'3.Thanh pham'!P127</f>
        <v>0</v>
      </c>
      <c r="P71" s="28">
        <f>'3.Thanh pham'!Q127</f>
        <v>0</v>
      </c>
      <c r="Q71" s="28">
        <f>'3.Thanh pham'!R127</f>
        <v>0</v>
      </c>
      <c r="R71" s="147">
        <f t="shared" si="134"/>
        <v>0</v>
      </c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147"/>
      <c r="AH71" s="147"/>
      <c r="AJ71" s="147"/>
      <c r="AL71" s="26">
        <f t="shared" si="132"/>
        <v>0</v>
      </c>
      <c r="AM71" s="127">
        <f t="shared" si="133"/>
        <v>0</v>
      </c>
    </row>
    <row r="72" spans="2:39">
      <c r="B72" s="8">
        <v>8</v>
      </c>
      <c r="C72" s="9" t="s">
        <v>52</v>
      </c>
      <c r="D72" s="10" t="s">
        <v>20</v>
      </c>
      <c r="E72" s="26"/>
      <c r="F72" s="28">
        <f>'3.Thanh pham'!G128</f>
        <v>0</v>
      </c>
      <c r="G72" s="28">
        <f>'3.Thanh pham'!H128</f>
        <v>0</v>
      </c>
      <c r="H72" s="28">
        <f>'3.Thanh pham'!I128</f>
        <v>0</v>
      </c>
      <c r="I72" s="28">
        <f>'3.Thanh pham'!J128</f>
        <v>0</v>
      </c>
      <c r="J72" s="28">
        <f>'3.Thanh pham'!K128</f>
        <v>0</v>
      </c>
      <c r="K72" s="28">
        <f>'3.Thanh pham'!L128</f>
        <v>0</v>
      </c>
      <c r="L72" s="28">
        <f>'3.Thanh pham'!M128</f>
        <v>0</v>
      </c>
      <c r="M72" s="28">
        <f>'3.Thanh pham'!N128</f>
        <v>0</v>
      </c>
      <c r="N72" s="28">
        <f>'3.Thanh pham'!O128</f>
        <v>0</v>
      </c>
      <c r="O72" s="28">
        <f>'3.Thanh pham'!P128</f>
        <v>0</v>
      </c>
      <c r="P72" s="28">
        <f>'3.Thanh pham'!Q128</f>
        <v>0</v>
      </c>
      <c r="Q72" s="28">
        <f>'3.Thanh pham'!R128</f>
        <v>0</v>
      </c>
      <c r="R72" s="147">
        <f t="shared" si="134"/>
        <v>0</v>
      </c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147"/>
      <c r="AH72" s="147"/>
      <c r="AJ72" s="147"/>
      <c r="AL72" s="26">
        <f t="shared" si="132"/>
        <v>0</v>
      </c>
      <c r="AM72" s="127">
        <f t="shared" si="133"/>
        <v>0</v>
      </c>
    </row>
    <row r="73" spans="2:39">
      <c r="B73" s="8">
        <v>9</v>
      </c>
      <c r="C73" s="9" t="s">
        <v>353</v>
      </c>
      <c r="D73" s="10" t="s">
        <v>20</v>
      </c>
      <c r="E73" s="26"/>
      <c r="F73" s="28">
        <f>'3.Thanh pham'!G129</f>
        <v>0</v>
      </c>
      <c r="G73" s="28">
        <f>'3.Thanh pham'!H129</f>
        <v>0</v>
      </c>
      <c r="H73" s="28">
        <f>'3.Thanh pham'!I129</f>
        <v>0</v>
      </c>
      <c r="I73" s="28">
        <f>'3.Thanh pham'!J129</f>
        <v>0</v>
      </c>
      <c r="J73" s="28">
        <f>'3.Thanh pham'!K129</f>
        <v>0</v>
      </c>
      <c r="K73" s="28">
        <f>'3.Thanh pham'!L129</f>
        <v>0</v>
      </c>
      <c r="L73" s="28">
        <f>'3.Thanh pham'!M129</f>
        <v>0</v>
      </c>
      <c r="M73" s="28">
        <f>'3.Thanh pham'!N129</f>
        <v>0</v>
      </c>
      <c r="N73" s="28">
        <f>'3.Thanh pham'!O129</f>
        <v>0</v>
      </c>
      <c r="O73" s="28">
        <f>'3.Thanh pham'!P129</f>
        <v>0</v>
      </c>
      <c r="P73" s="28">
        <f>'3.Thanh pham'!Q129</f>
        <v>0</v>
      </c>
      <c r="Q73" s="28">
        <f>'3.Thanh pham'!R129</f>
        <v>0</v>
      </c>
      <c r="R73" s="147">
        <f t="shared" si="134"/>
        <v>0</v>
      </c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147"/>
      <c r="AH73" s="147"/>
      <c r="AJ73" s="147"/>
      <c r="AL73" s="26">
        <f t="shared" si="132"/>
        <v>0</v>
      </c>
      <c r="AM73" s="127">
        <f t="shared" si="133"/>
        <v>0</v>
      </c>
    </row>
    <row r="74" spans="2:39">
      <c r="B74" s="8">
        <v>10</v>
      </c>
      <c r="C74" s="183" t="s">
        <v>256</v>
      </c>
      <c r="D74" s="10" t="s">
        <v>20</v>
      </c>
      <c r="E74" s="210"/>
      <c r="F74" s="28">
        <f>'3.Thanh pham'!G130</f>
        <v>0</v>
      </c>
      <c r="G74" s="28">
        <f>'3.Thanh pham'!H130</f>
        <v>0</v>
      </c>
      <c r="H74" s="28">
        <f>'3.Thanh pham'!I130</f>
        <v>0</v>
      </c>
      <c r="I74" s="28">
        <f>'3.Thanh pham'!J130</f>
        <v>311062.50000000006</v>
      </c>
      <c r="J74" s="28">
        <f>'3.Thanh pham'!K130</f>
        <v>311062.50000000006</v>
      </c>
      <c r="K74" s="28">
        <f>'3.Thanh pham'!L130</f>
        <v>323505.00000000006</v>
      </c>
      <c r="L74" s="28">
        <f>'3.Thanh pham'!M130</f>
        <v>335947.5</v>
      </c>
      <c r="M74" s="28">
        <f>'3.Thanh pham'!N130</f>
        <v>323505.00000000006</v>
      </c>
      <c r="N74" s="28">
        <f>'3.Thanh pham'!O130</f>
        <v>298620.00000000006</v>
      </c>
      <c r="O74" s="28">
        <f>'3.Thanh pham'!P130</f>
        <v>335947.5</v>
      </c>
      <c r="P74" s="28">
        <f>'3.Thanh pham'!Q130</f>
        <v>311062.50000000006</v>
      </c>
      <c r="Q74" s="28">
        <f>'3.Thanh pham'!R130</f>
        <v>335947.5</v>
      </c>
      <c r="R74" s="149">
        <f t="shared" si="134"/>
        <v>2886660</v>
      </c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569"/>
      <c r="AH74" s="569"/>
      <c r="AJ74" s="569"/>
      <c r="AL74" s="26">
        <f t="shared" si="132"/>
        <v>2886660</v>
      </c>
      <c r="AM74" s="127">
        <f t="shared" si="133"/>
        <v>0</v>
      </c>
    </row>
    <row r="75" spans="2:39">
      <c r="B75" s="8">
        <v>11</v>
      </c>
      <c r="C75" s="183" t="s">
        <v>354</v>
      </c>
      <c r="D75" s="10" t="s">
        <v>20</v>
      </c>
      <c r="E75" s="210"/>
      <c r="F75" s="28">
        <f>'3.Thanh pham'!G131</f>
        <v>0</v>
      </c>
      <c r="G75" s="28">
        <f>'3.Thanh pham'!H131</f>
        <v>0</v>
      </c>
      <c r="H75" s="28">
        <f>'3.Thanh pham'!I131</f>
        <v>0</v>
      </c>
      <c r="I75" s="28">
        <f>'3.Thanh pham'!J131</f>
        <v>0</v>
      </c>
      <c r="J75" s="28">
        <f>'3.Thanh pham'!K131</f>
        <v>0</v>
      </c>
      <c r="K75" s="28">
        <f>'3.Thanh pham'!L131</f>
        <v>0</v>
      </c>
      <c r="L75" s="28">
        <f>'3.Thanh pham'!M131</f>
        <v>0</v>
      </c>
      <c r="M75" s="28">
        <f>'3.Thanh pham'!N131</f>
        <v>0</v>
      </c>
      <c r="N75" s="28">
        <f>'3.Thanh pham'!O131</f>
        <v>0</v>
      </c>
      <c r="O75" s="28">
        <f>'3.Thanh pham'!P131</f>
        <v>0</v>
      </c>
      <c r="P75" s="28">
        <f>'3.Thanh pham'!Q131</f>
        <v>0</v>
      </c>
      <c r="Q75" s="28">
        <f>'3.Thanh pham'!R131</f>
        <v>0</v>
      </c>
      <c r="R75" s="209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09"/>
      <c r="AH75" s="209"/>
      <c r="AJ75" s="209"/>
      <c r="AL75" s="26">
        <f t="shared" si="132"/>
        <v>0</v>
      </c>
      <c r="AM75" s="127">
        <f t="shared" si="133"/>
        <v>0</v>
      </c>
    </row>
    <row r="76" spans="2:39">
      <c r="B76" s="8">
        <v>12</v>
      </c>
      <c r="C76" s="9" t="s">
        <v>266</v>
      </c>
      <c r="D76" s="10" t="s">
        <v>20</v>
      </c>
      <c r="E76" s="26"/>
      <c r="F76" s="28">
        <f>'3.Thanh pham'!G132</f>
        <v>0</v>
      </c>
      <c r="G76" s="28">
        <f>'3.Thanh pham'!H132</f>
        <v>0</v>
      </c>
      <c r="H76" s="28">
        <f>'3.Thanh pham'!I132</f>
        <v>0</v>
      </c>
      <c r="I76" s="28">
        <f>'3.Thanh pham'!J132</f>
        <v>0</v>
      </c>
      <c r="J76" s="28">
        <f>'3.Thanh pham'!K132</f>
        <v>0</v>
      </c>
      <c r="K76" s="28">
        <f>'3.Thanh pham'!L132</f>
        <v>0</v>
      </c>
      <c r="L76" s="28">
        <f>'3.Thanh pham'!M132</f>
        <v>0</v>
      </c>
      <c r="M76" s="28">
        <f>'3.Thanh pham'!N132</f>
        <v>0</v>
      </c>
      <c r="N76" s="28">
        <f>'3.Thanh pham'!O132</f>
        <v>0</v>
      </c>
      <c r="O76" s="28">
        <f>'3.Thanh pham'!P132</f>
        <v>0</v>
      </c>
      <c r="P76" s="28">
        <f>'3.Thanh pham'!Q132</f>
        <v>0</v>
      </c>
      <c r="Q76" s="28">
        <f>'3.Thanh pham'!R132</f>
        <v>0</v>
      </c>
      <c r="R76" s="147">
        <f t="shared" si="134"/>
        <v>0</v>
      </c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147"/>
      <c r="AH76" s="147"/>
      <c r="AJ76" s="147"/>
      <c r="AL76" s="26">
        <f t="shared" si="132"/>
        <v>0</v>
      </c>
      <c r="AM76" s="127">
        <f t="shared" si="133"/>
        <v>0</v>
      </c>
    </row>
    <row r="77" spans="2:39">
      <c r="B77" s="8">
        <v>13</v>
      </c>
      <c r="C77" s="22" t="s">
        <v>355</v>
      </c>
      <c r="D77" s="10" t="s">
        <v>20</v>
      </c>
      <c r="E77" s="26"/>
      <c r="F77" s="28">
        <f>'3.Thanh pham'!G133</f>
        <v>0</v>
      </c>
      <c r="G77" s="28">
        <f>'3.Thanh pham'!H133</f>
        <v>0</v>
      </c>
      <c r="H77" s="28">
        <f>'3.Thanh pham'!I133</f>
        <v>0</v>
      </c>
      <c r="I77" s="28">
        <f>'3.Thanh pham'!J133</f>
        <v>12375</v>
      </c>
      <c r="J77" s="28">
        <f>'3.Thanh pham'!K133</f>
        <v>12375</v>
      </c>
      <c r="K77" s="28">
        <f>'3.Thanh pham'!L133</f>
        <v>12870</v>
      </c>
      <c r="L77" s="28">
        <f>'3.Thanh pham'!M133</f>
        <v>13365</v>
      </c>
      <c r="M77" s="28">
        <f>'3.Thanh pham'!N133</f>
        <v>12870</v>
      </c>
      <c r="N77" s="28">
        <f>'3.Thanh pham'!O133</f>
        <v>11880</v>
      </c>
      <c r="O77" s="28">
        <f>'3.Thanh pham'!P133</f>
        <v>13365</v>
      </c>
      <c r="P77" s="28">
        <f>'3.Thanh pham'!Q133</f>
        <v>12375</v>
      </c>
      <c r="Q77" s="28">
        <f>'3.Thanh pham'!R133</f>
        <v>13365</v>
      </c>
      <c r="R77" s="147">
        <f t="shared" si="134"/>
        <v>114840</v>
      </c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147"/>
      <c r="AH77" s="147"/>
      <c r="AJ77" s="147"/>
      <c r="AL77" s="26">
        <f t="shared" si="132"/>
        <v>114840</v>
      </c>
      <c r="AM77" s="127">
        <f t="shared" si="133"/>
        <v>0</v>
      </c>
    </row>
    <row r="78" spans="2:39">
      <c r="B78" s="8">
        <v>14</v>
      </c>
      <c r="C78" s="9" t="s">
        <v>356</v>
      </c>
      <c r="D78" s="10" t="s">
        <v>20</v>
      </c>
      <c r="E78" s="26"/>
      <c r="F78" s="28">
        <f>'3.Thanh pham'!G134</f>
        <v>0</v>
      </c>
      <c r="G78" s="28">
        <f>'3.Thanh pham'!H134</f>
        <v>0</v>
      </c>
      <c r="H78" s="28">
        <f>'3.Thanh pham'!I134</f>
        <v>0</v>
      </c>
      <c r="I78" s="28">
        <f>'3.Thanh pham'!J134</f>
        <v>12375</v>
      </c>
      <c r="J78" s="28">
        <f>'3.Thanh pham'!K134</f>
        <v>12375</v>
      </c>
      <c r="K78" s="28">
        <f>'3.Thanh pham'!L134</f>
        <v>12870</v>
      </c>
      <c r="L78" s="28">
        <f>'3.Thanh pham'!M134</f>
        <v>13365</v>
      </c>
      <c r="M78" s="28">
        <f>'3.Thanh pham'!N134</f>
        <v>12870</v>
      </c>
      <c r="N78" s="28">
        <f>'3.Thanh pham'!O134</f>
        <v>11880</v>
      </c>
      <c r="O78" s="28">
        <f>'3.Thanh pham'!P134</f>
        <v>13365</v>
      </c>
      <c r="P78" s="28">
        <f>'3.Thanh pham'!Q134</f>
        <v>12375</v>
      </c>
      <c r="Q78" s="28">
        <f>'3.Thanh pham'!R134</f>
        <v>13365</v>
      </c>
      <c r="R78" s="147">
        <f t="shared" ref="R78" si="135">SUM(F78:Q78)</f>
        <v>114840</v>
      </c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147"/>
      <c r="AH78" s="147"/>
      <c r="AJ78" s="147"/>
      <c r="AL78" s="26">
        <f t="shared" si="132"/>
        <v>114840</v>
      </c>
      <c r="AM78" s="127">
        <f t="shared" si="133"/>
        <v>0</v>
      </c>
    </row>
    <row r="79" spans="2:39">
      <c r="B79" s="8">
        <v>15</v>
      </c>
      <c r="C79" s="9" t="s">
        <v>25</v>
      </c>
      <c r="D79" s="10" t="s">
        <v>20</v>
      </c>
      <c r="E79" s="26"/>
      <c r="F79" s="28">
        <f>'3.Thanh pham'!G135</f>
        <v>0</v>
      </c>
      <c r="G79" s="28">
        <f>'3.Thanh pham'!H135</f>
        <v>0</v>
      </c>
      <c r="H79" s="28">
        <f>'3.Thanh pham'!I135</f>
        <v>0</v>
      </c>
      <c r="I79" s="28">
        <f>'3.Thanh pham'!J135</f>
        <v>0</v>
      </c>
      <c r="J79" s="28">
        <f>'3.Thanh pham'!K135</f>
        <v>0</v>
      </c>
      <c r="K79" s="28">
        <f>'3.Thanh pham'!L135</f>
        <v>0</v>
      </c>
      <c r="L79" s="28">
        <f>'3.Thanh pham'!M135</f>
        <v>0</v>
      </c>
      <c r="M79" s="28">
        <f>'3.Thanh pham'!N135</f>
        <v>0</v>
      </c>
      <c r="N79" s="28">
        <f>'3.Thanh pham'!O135</f>
        <v>0</v>
      </c>
      <c r="O79" s="28">
        <f>'3.Thanh pham'!P135</f>
        <v>0</v>
      </c>
      <c r="P79" s="28">
        <f>'3.Thanh pham'!Q135</f>
        <v>0</v>
      </c>
      <c r="Q79" s="28">
        <f>'3.Thanh pham'!R135</f>
        <v>0</v>
      </c>
      <c r="R79" s="147">
        <f t="shared" si="134"/>
        <v>0</v>
      </c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147"/>
      <c r="AH79" s="147">
        <v>400000</v>
      </c>
      <c r="AJ79" s="147"/>
      <c r="AL79" s="26">
        <f t="shared" si="132"/>
        <v>0</v>
      </c>
      <c r="AM79" s="127">
        <f t="shared" si="133"/>
        <v>0</v>
      </c>
    </row>
    <row r="80" spans="2:39">
      <c r="B80" s="23"/>
      <c r="C80" s="24" t="s">
        <v>39</v>
      </c>
      <c r="D80" s="25"/>
      <c r="E80" s="27">
        <f>SUM(E65:E79)</f>
        <v>0</v>
      </c>
      <c r="F80" s="29">
        <f>SUM(F65:F79)</f>
        <v>0</v>
      </c>
      <c r="G80" s="29">
        <f t="shared" ref="G80:Q80" si="136">SUM(G65:G79)</f>
        <v>0</v>
      </c>
      <c r="H80" s="29">
        <f t="shared" si="136"/>
        <v>0</v>
      </c>
      <c r="I80" s="29">
        <f t="shared" si="136"/>
        <v>990050</v>
      </c>
      <c r="J80" s="29">
        <f t="shared" si="136"/>
        <v>990050</v>
      </c>
      <c r="K80" s="29">
        <f t="shared" si="136"/>
        <v>1029652</v>
      </c>
      <c r="L80" s="29">
        <f t="shared" si="136"/>
        <v>1069254</v>
      </c>
      <c r="M80" s="29">
        <f t="shared" si="136"/>
        <v>1029652</v>
      </c>
      <c r="N80" s="29">
        <f t="shared" si="136"/>
        <v>950448</v>
      </c>
      <c r="O80" s="29">
        <f t="shared" si="136"/>
        <v>1069254</v>
      </c>
      <c r="P80" s="29">
        <f t="shared" si="136"/>
        <v>990050</v>
      </c>
      <c r="Q80" s="29">
        <f t="shared" si="136"/>
        <v>1069254</v>
      </c>
      <c r="R80" s="29">
        <f t="shared" si="134"/>
        <v>9187664</v>
      </c>
      <c r="T80" s="29">
        <f>SUM(T65:T79)</f>
        <v>0</v>
      </c>
      <c r="U80" s="29">
        <f t="shared" ref="U80:AE80" si="137">SUM(U65:U79)</f>
        <v>0</v>
      </c>
      <c r="V80" s="29">
        <f t="shared" si="137"/>
        <v>0</v>
      </c>
      <c r="W80" s="29">
        <f t="shared" si="137"/>
        <v>0</v>
      </c>
      <c r="X80" s="29">
        <f t="shared" si="137"/>
        <v>0</v>
      </c>
      <c r="Y80" s="29">
        <f t="shared" si="137"/>
        <v>0</v>
      </c>
      <c r="Z80" s="29">
        <f t="shared" si="137"/>
        <v>0</v>
      </c>
      <c r="AA80" s="29">
        <f t="shared" si="137"/>
        <v>0</v>
      </c>
      <c r="AB80" s="29">
        <f t="shared" si="137"/>
        <v>0</v>
      </c>
      <c r="AC80" s="29">
        <f t="shared" si="137"/>
        <v>0</v>
      </c>
      <c r="AD80" s="29">
        <f t="shared" si="137"/>
        <v>0</v>
      </c>
      <c r="AE80" s="29">
        <f t="shared" si="137"/>
        <v>0</v>
      </c>
      <c r="AF80" s="29">
        <f t="shared" ref="AF80" si="138">SUM(T80:AE80)</f>
        <v>0</v>
      </c>
      <c r="AH80" s="29">
        <f t="shared" ref="AH80" si="139">SUM(AH65:AH79)</f>
        <v>400000</v>
      </c>
      <c r="AJ80" s="29">
        <f t="shared" ref="AJ80" si="140">SUM(AJ65:AJ79)</f>
        <v>0</v>
      </c>
      <c r="AL80" s="29">
        <f t="shared" ref="AL80" si="141">IFERROR(R80-AF80,0)</f>
        <v>9187664</v>
      </c>
      <c r="AM80" s="771">
        <f t="shared" ref="AM80" si="142">IFERROR((R80/AF80)-1,0)</f>
        <v>0</v>
      </c>
    </row>
    <row r="82" spans="2:48">
      <c r="B82" s="5" t="s">
        <v>257</v>
      </c>
      <c r="R82" s="148"/>
      <c r="AF82" s="148"/>
      <c r="AH82" s="148"/>
      <c r="AJ82" s="148"/>
      <c r="AL82" s="148"/>
      <c r="AM82" s="148"/>
    </row>
    <row r="83" spans="2:48" ht="25.5" customHeight="1">
      <c r="B83" s="92" t="s">
        <v>0</v>
      </c>
      <c r="C83" s="92" t="s">
        <v>1714</v>
      </c>
      <c r="D83" s="92" t="s">
        <v>9</v>
      </c>
      <c r="E83" s="7" t="s">
        <v>1737</v>
      </c>
      <c r="F83" s="174" t="s">
        <v>54</v>
      </c>
      <c r="G83" s="174" t="s">
        <v>55</v>
      </c>
      <c r="H83" s="174" t="s">
        <v>56</v>
      </c>
      <c r="I83" s="174" t="s">
        <v>57</v>
      </c>
      <c r="J83" s="174" t="s">
        <v>58</v>
      </c>
      <c r="K83" s="174" t="s">
        <v>59</v>
      </c>
      <c r="L83" s="174" t="s">
        <v>60</v>
      </c>
      <c r="M83" s="174" t="s">
        <v>61</v>
      </c>
      <c r="N83" s="174" t="s">
        <v>62</v>
      </c>
      <c r="O83" s="174" t="s">
        <v>63</v>
      </c>
      <c r="P83" s="174" t="s">
        <v>64</v>
      </c>
      <c r="Q83" s="174" t="s">
        <v>65</v>
      </c>
      <c r="R83" s="174" t="s">
        <v>2474</v>
      </c>
      <c r="S83" s="34"/>
      <c r="T83" s="745" t="s">
        <v>54</v>
      </c>
      <c r="U83" s="745" t="s">
        <v>55</v>
      </c>
      <c r="V83" s="745" t="s">
        <v>56</v>
      </c>
      <c r="W83" s="745" t="s">
        <v>57</v>
      </c>
      <c r="X83" s="745" t="s">
        <v>58</v>
      </c>
      <c r="Y83" s="745" t="s">
        <v>59</v>
      </c>
      <c r="Z83" s="745" t="s">
        <v>60</v>
      </c>
      <c r="AA83" s="745" t="s">
        <v>61</v>
      </c>
      <c r="AB83" s="745" t="s">
        <v>62</v>
      </c>
      <c r="AC83" s="745" t="s">
        <v>63</v>
      </c>
      <c r="AD83" s="745" t="s">
        <v>64</v>
      </c>
      <c r="AE83" s="745" t="s">
        <v>65</v>
      </c>
      <c r="AF83" s="745" t="s">
        <v>350</v>
      </c>
      <c r="AG83" s="34"/>
      <c r="AH83" s="745" t="s">
        <v>1829</v>
      </c>
      <c r="AI83" s="34"/>
      <c r="AJ83" s="745" t="s">
        <v>1830</v>
      </c>
      <c r="AK83" s="34"/>
      <c r="AL83" s="757" t="s">
        <v>676</v>
      </c>
      <c r="AM83" s="758" t="s">
        <v>677</v>
      </c>
      <c r="AO83" s="1370" t="s">
        <v>1757</v>
      </c>
      <c r="AP83" s="1370" t="s">
        <v>1758</v>
      </c>
      <c r="AQ83" s="1369" t="s">
        <v>1759</v>
      </c>
      <c r="AR83" s="1370" t="s">
        <v>6</v>
      </c>
      <c r="AS83" s="1370"/>
      <c r="AT83" s="1369" t="s">
        <v>1736</v>
      </c>
      <c r="AU83" s="1369" t="s">
        <v>1747</v>
      </c>
      <c r="AV83" s="1368" t="s">
        <v>2538</v>
      </c>
    </row>
    <row r="84" spans="2:48">
      <c r="B84" s="8">
        <v>1</v>
      </c>
      <c r="C84" s="9" t="s">
        <v>351</v>
      </c>
      <c r="D84" s="10" t="s">
        <v>50</v>
      </c>
      <c r="E84" s="132"/>
      <c r="F84" s="132">
        <f>$AV$85</f>
        <v>16500</v>
      </c>
      <c r="G84" s="132">
        <f t="shared" ref="G84:Q84" si="143">$AV$85</f>
        <v>16500</v>
      </c>
      <c r="H84" s="132">
        <f t="shared" si="143"/>
        <v>16500</v>
      </c>
      <c r="I84" s="132">
        <f t="shared" si="143"/>
        <v>16500</v>
      </c>
      <c r="J84" s="132">
        <f t="shared" si="143"/>
        <v>16500</v>
      </c>
      <c r="K84" s="132">
        <f t="shared" si="143"/>
        <v>16500</v>
      </c>
      <c r="L84" s="132">
        <f t="shared" si="143"/>
        <v>16500</v>
      </c>
      <c r="M84" s="132">
        <f t="shared" si="143"/>
        <v>16500</v>
      </c>
      <c r="N84" s="132">
        <f t="shared" si="143"/>
        <v>16500</v>
      </c>
      <c r="O84" s="132">
        <f t="shared" si="143"/>
        <v>16500</v>
      </c>
      <c r="P84" s="132">
        <f t="shared" si="143"/>
        <v>16500</v>
      </c>
      <c r="Q84" s="132">
        <f t="shared" si="143"/>
        <v>16500</v>
      </c>
      <c r="R84" s="216">
        <f>IFERROR(R103/R65,0)</f>
        <v>0</v>
      </c>
      <c r="T84" s="132"/>
      <c r="U84" s="132"/>
      <c r="V84" s="132"/>
      <c r="W84" s="132"/>
      <c r="X84" s="132"/>
      <c r="Y84" s="132"/>
      <c r="Z84" s="132"/>
      <c r="AA84" s="132"/>
      <c r="AB84" s="132"/>
      <c r="AC84" s="132"/>
      <c r="AD84" s="132"/>
      <c r="AE84" s="132"/>
      <c r="AF84" s="150"/>
      <c r="AH84" s="132"/>
      <c r="AJ84" s="150"/>
      <c r="AL84" s="26">
        <f t="shared" ref="AL84:AL98" si="144">IFERROR(R84-AF84,0)</f>
        <v>0</v>
      </c>
      <c r="AM84" s="127">
        <f t="shared" ref="AM84:AM98" si="145">IFERROR((R84/AF84)-1,0)</f>
        <v>0</v>
      </c>
      <c r="AO84" s="1370"/>
      <c r="AP84" s="1370"/>
      <c r="AQ84" s="1369"/>
      <c r="AR84" s="562" t="s">
        <v>1737</v>
      </c>
      <c r="AS84" s="562" t="s">
        <v>1738</v>
      </c>
      <c r="AT84" s="1369"/>
      <c r="AU84" s="1369"/>
      <c r="AV84" s="1368"/>
    </row>
    <row r="85" spans="2:48" ht="14">
      <c r="B85" s="8">
        <v>2</v>
      </c>
      <c r="C85" s="9" t="s">
        <v>352</v>
      </c>
      <c r="D85" s="10" t="s">
        <v>50</v>
      </c>
      <c r="E85" s="132"/>
      <c r="F85" s="132">
        <f t="shared" ref="F85:Q87" si="146">$AV$85</f>
        <v>16500</v>
      </c>
      <c r="G85" s="132">
        <f t="shared" si="146"/>
        <v>16500</v>
      </c>
      <c r="H85" s="132">
        <f t="shared" si="146"/>
        <v>16500</v>
      </c>
      <c r="I85" s="132">
        <f t="shared" si="146"/>
        <v>16500</v>
      </c>
      <c r="J85" s="132">
        <f t="shared" si="146"/>
        <v>16500</v>
      </c>
      <c r="K85" s="132">
        <f t="shared" si="146"/>
        <v>16500</v>
      </c>
      <c r="L85" s="132">
        <f t="shared" si="146"/>
        <v>16500</v>
      </c>
      <c r="M85" s="132">
        <f t="shared" si="146"/>
        <v>16500</v>
      </c>
      <c r="N85" s="132">
        <f t="shared" si="146"/>
        <v>16500</v>
      </c>
      <c r="O85" s="132">
        <f t="shared" si="146"/>
        <v>16500</v>
      </c>
      <c r="P85" s="132">
        <f t="shared" si="146"/>
        <v>16500</v>
      </c>
      <c r="Q85" s="132">
        <f t="shared" si="146"/>
        <v>16500</v>
      </c>
      <c r="R85" s="216">
        <f t="shared" ref="R85:R98" si="147">IFERROR(R104/R66,0)</f>
        <v>16500</v>
      </c>
      <c r="T85" s="132"/>
      <c r="U85" s="132"/>
      <c r="V85" s="132"/>
      <c r="W85" s="132"/>
      <c r="X85" s="132"/>
      <c r="Y85" s="132"/>
      <c r="Z85" s="132"/>
      <c r="AA85" s="132"/>
      <c r="AB85" s="132"/>
      <c r="AC85" s="132"/>
      <c r="AD85" s="132"/>
      <c r="AE85" s="132"/>
      <c r="AF85" s="150"/>
      <c r="AH85" s="132"/>
      <c r="AJ85" s="150"/>
      <c r="AL85" s="26">
        <f t="shared" si="144"/>
        <v>16500</v>
      </c>
      <c r="AM85" s="127">
        <f t="shared" si="145"/>
        <v>0</v>
      </c>
      <c r="AO85" s="564" t="s">
        <v>2536</v>
      </c>
      <c r="AP85" s="564" t="s">
        <v>1745</v>
      </c>
      <c r="AQ85" s="565">
        <f>AV27</f>
        <v>15000</v>
      </c>
      <c r="AR85" s="566">
        <f>'2.Hao hut &amp; % chai '!G130</f>
        <v>0.06</v>
      </c>
      <c r="AS85" s="567">
        <f>AQ85*AR85</f>
        <v>900</v>
      </c>
      <c r="AT85" s="565">
        <v>1500</v>
      </c>
      <c r="AU85" s="567">
        <f>ROUND(AQ85+AS85+AT85,-2)</f>
        <v>17400</v>
      </c>
      <c r="AV85" s="567">
        <v>16500</v>
      </c>
    </row>
    <row r="86" spans="2:48" ht="14">
      <c r="B86" s="8">
        <v>3</v>
      </c>
      <c r="C86" s="9" t="s">
        <v>255</v>
      </c>
      <c r="D86" s="10" t="s">
        <v>50</v>
      </c>
      <c r="E86" s="132"/>
      <c r="F86" s="132">
        <f t="shared" si="146"/>
        <v>16500</v>
      </c>
      <c r="G86" s="132">
        <f t="shared" si="146"/>
        <v>16500</v>
      </c>
      <c r="H86" s="132">
        <f t="shared" si="146"/>
        <v>16500</v>
      </c>
      <c r="I86" s="132">
        <f t="shared" si="146"/>
        <v>16500</v>
      </c>
      <c r="J86" s="132">
        <f t="shared" si="146"/>
        <v>16500</v>
      </c>
      <c r="K86" s="132">
        <f t="shared" si="146"/>
        <v>16500</v>
      </c>
      <c r="L86" s="132">
        <f t="shared" si="146"/>
        <v>16500</v>
      </c>
      <c r="M86" s="132">
        <f t="shared" si="146"/>
        <v>16500</v>
      </c>
      <c r="N86" s="132">
        <f t="shared" si="146"/>
        <v>16500</v>
      </c>
      <c r="O86" s="132">
        <f t="shared" si="146"/>
        <v>16500</v>
      </c>
      <c r="P86" s="132">
        <f t="shared" si="146"/>
        <v>16500</v>
      </c>
      <c r="Q86" s="132">
        <f t="shared" si="146"/>
        <v>16500</v>
      </c>
      <c r="R86" s="216">
        <f t="shared" si="147"/>
        <v>0</v>
      </c>
      <c r="T86" s="132"/>
      <c r="U86" s="132"/>
      <c r="V86" s="132"/>
      <c r="W86" s="132"/>
      <c r="X86" s="132"/>
      <c r="Y86" s="132"/>
      <c r="Z86" s="132"/>
      <c r="AA86" s="132"/>
      <c r="AB86" s="132"/>
      <c r="AC86" s="132"/>
      <c r="AD86" s="132"/>
      <c r="AE86" s="132"/>
      <c r="AF86" s="150"/>
      <c r="AH86" s="132"/>
      <c r="AJ86" s="150"/>
      <c r="AL86" s="26">
        <f t="shared" si="144"/>
        <v>0</v>
      </c>
      <c r="AM86" s="127">
        <f t="shared" si="145"/>
        <v>0</v>
      </c>
      <c r="AO86" s="564" t="s">
        <v>2537</v>
      </c>
      <c r="AP86" s="564" t="s">
        <v>1741</v>
      </c>
      <c r="AQ86" s="565">
        <f t="shared" ref="AQ86:AQ87" si="148">AV28</f>
        <v>12000</v>
      </c>
      <c r="AR86" s="566">
        <f>'2.Hao hut &amp; % chai '!G136</f>
        <v>0.08</v>
      </c>
      <c r="AS86" s="567"/>
      <c r="AT86" s="565"/>
      <c r="AU86" s="567">
        <v>16000</v>
      </c>
      <c r="AV86" s="567"/>
    </row>
    <row r="87" spans="2:48" ht="14">
      <c r="B87" s="8">
        <v>4</v>
      </c>
      <c r="C87" s="9" t="s">
        <v>264</v>
      </c>
      <c r="D87" s="10" t="s">
        <v>50</v>
      </c>
      <c r="E87" s="132"/>
      <c r="F87" s="132">
        <f t="shared" si="146"/>
        <v>16500</v>
      </c>
      <c r="G87" s="132">
        <f t="shared" si="146"/>
        <v>16500</v>
      </c>
      <c r="H87" s="132">
        <f t="shared" si="146"/>
        <v>16500</v>
      </c>
      <c r="I87" s="132">
        <f t="shared" si="146"/>
        <v>16500</v>
      </c>
      <c r="J87" s="132">
        <f t="shared" si="146"/>
        <v>16500</v>
      </c>
      <c r="K87" s="132">
        <f t="shared" si="146"/>
        <v>16500</v>
      </c>
      <c r="L87" s="132">
        <f t="shared" si="146"/>
        <v>16500</v>
      </c>
      <c r="M87" s="132">
        <f t="shared" si="146"/>
        <v>16500</v>
      </c>
      <c r="N87" s="132">
        <f t="shared" si="146"/>
        <v>16500</v>
      </c>
      <c r="O87" s="132">
        <f t="shared" si="146"/>
        <v>16500</v>
      </c>
      <c r="P87" s="132">
        <f t="shared" si="146"/>
        <v>16500</v>
      </c>
      <c r="Q87" s="132">
        <f t="shared" si="146"/>
        <v>16500</v>
      </c>
      <c r="R87" s="216">
        <f t="shared" si="147"/>
        <v>0</v>
      </c>
      <c r="T87" s="132"/>
      <c r="U87" s="132"/>
      <c r="V87" s="132"/>
      <c r="W87" s="132"/>
      <c r="X87" s="132"/>
      <c r="Y87" s="132"/>
      <c r="Z87" s="132"/>
      <c r="AA87" s="132"/>
      <c r="AB87" s="132"/>
      <c r="AC87" s="132"/>
      <c r="AD87" s="132"/>
      <c r="AE87" s="132"/>
      <c r="AF87" s="150"/>
      <c r="AH87" s="132"/>
      <c r="AJ87" s="150"/>
      <c r="AL87" s="26">
        <f t="shared" si="144"/>
        <v>0</v>
      </c>
      <c r="AM87" s="127">
        <f t="shared" si="145"/>
        <v>0</v>
      </c>
      <c r="AO87" s="564" t="s">
        <v>2546</v>
      </c>
      <c r="AP87" s="564" t="s">
        <v>2548</v>
      </c>
      <c r="AQ87" s="565">
        <f t="shared" si="148"/>
        <v>13500</v>
      </c>
      <c r="AR87" s="566">
        <f>'2.Hao hut &amp; % chai '!G138</f>
        <v>0.1</v>
      </c>
      <c r="AS87" s="567">
        <f>AQ87*AR87</f>
        <v>1350</v>
      </c>
      <c r="AT87" s="565">
        <v>1000</v>
      </c>
      <c r="AU87" s="567">
        <f t="shared" ref="AU87" si="149">ROUND(AQ87+AS87+AT87,-2)</f>
        <v>15900</v>
      </c>
      <c r="AV87" s="567">
        <v>15500</v>
      </c>
    </row>
    <row r="88" spans="2:48" ht="14">
      <c r="B88" s="8">
        <v>5</v>
      </c>
      <c r="C88" s="9" t="s">
        <v>53</v>
      </c>
      <c r="D88" s="10" t="s">
        <v>50</v>
      </c>
      <c r="E88" s="132"/>
      <c r="F88" s="132">
        <f>$AV$87</f>
        <v>15500</v>
      </c>
      <c r="G88" s="132">
        <f t="shared" ref="G88:Q88" si="150">$AV$87</f>
        <v>15500</v>
      </c>
      <c r="H88" s="132">
        <f t="shared" si="150"/>
        <v>15500</v>
      </c>
      <c r="I88" s="132">
        <f t="shared" si="150"/>
        <v>15500</v>
      </c>
      <c r="J88" s="132">
        <f t="shared" si="150"/>
        <v>15500</v>
      </c>
      <c r="K88" s="132">
        <f t="shared" si="150"/>
        <v>15500</v>
      </c>
      <c r="L88" s="132">
        <f t="shared" si="150"/>
        <v>15500</v>
      </c>
      <c r="M88" s="132">
        <f t="shared" si="150"/>
        <v>15500</v>
      </c>
      <c r="N88" s="132">
        <f t="shared" si="150"/>
        <v>15500</v>
      </c>
      <c r="O88" s="132">
        <f t="shared" si="150"/>
        <v>15500</v>
      </c>
      <c r="P88" s="132">
        <f t="shared" si="150"/>
        <v>15500</v>
      </c>
      <c r="Q88" s="132">
        <f t="shared" si="150"/>
        <v>15500</v>
      </c>
      <c r="R88" s="216">
        <f t="shared" si="147"/>
        <v>15500</v>
      </c>
      <c r="T88" s="132"/>
      <c r="U88" s="132"/>
      <c r="V88" s="132"/>
      <c r="W88" s="132"/>
      <c r="X88" s="132"/>
      <c r="Y88" s="132"/>
      <c r="Z88" s="132"/>
      <c r="AA88" s="132"/>
      <c r="AB88" s="132"/>
      <c r="AC88" s="132"/>
      <c r="AD88" s="132"/>
      <c r="AE88" s="132"/>
      <c r="AF88" s="150"/>
      <c r="AH88" s="132"/>
      <c r="AJ88" s="150"/>
      <c r="AL88" s="26">
        <f t="shared" si="144"/>
        <v>15500</v>
      </c>
      <c r="AM88" s="127">
        <f t="shared" si="145"/>
        <v>0</v>
      </c>
      <c r="AO88" s="564" t="s">
        <v>2547</v>
      </c>
      <c r="AP88" s="564" t="s">
        <v>2549</v>
      </c>
      <c r="AQ88" s="565">
        <f>AV29</f>
        <v>13500</v>
      </c>
      <c r="AR88" s="566">
        <f>'2.Hao hut &amp; % chai '!G139</f>
        <v>0.1</v>
      </c>
      <c r="AS88" s="567">
        <f>AQ88*AR88</f>
        <v>1350</v>
      </c>
      <c r="AT88" s="565">
        <v>1000</v>
      </c>
      <c r="AU88" s="567">
        <f t="shared" ref="AU88:AU89" si="151">ROUND(AQ88+AS88+AT88,-2)</f>
        <v>15900</v>
      </c>
      <c r="AV88" s="567">
        <v>16500</v>
      </c>
    </row>
    <row r="89" spans="2:48" ht="14">
      <c r="B89" s="8">
        <v>6</v>
      </c>
      <c r="C89" s="9" t="s">
        <v>265</v>
      </c>
      <c r="D89" s="10" t="s">
        <v>50</v>
      </c>
      <c r="E89" s="132"/>
      <c r="F89" s="132">
        <f>$AV$85</f>
        <v>16500</v>
      </c>
      <c r="G89" s="132">
        <f t="shared" ref="G89:Q89" si="152">$AV$85</f>
        <v>16500</v>
      </c>
      <c r="H89" s="132">
        <f t="shared" si="152"/>
        <v>16500</v>
      </c>
      <c r="I89" s="132">
        <f t="shared" si="152"/>
        <v>16500</v>
      </c>
      <c r="J89" s="132">
        <f t="shared" si="152"/>
        <v>16500</v>
      </c>
      <c r="K89" s="132">
        <f t="shared" si="152"/>
        <v>16500</v>
      </c>
      <c r="L89" s="132">
        <f t="shared" si="152"/>
        <v>16500</v>
      </c>
      <c r="M89" s="132">
        <f t="shared" si="152"/>
        <v>16500</v>
      </c>
      <c r="N89" s="132">
        <f t="shared" si="152"/>
        <v>16500</v>
      </c>
      <c r="O89" s="132">
        <f t="shared" si="152"/>
        <v>16500</v>
      </c>
      <c r="P89" s="132">
        <f t="shared" si="152"/>
        <v>16500</v>
      </c>
      <c r="Q89" s="132">
        <f t="shared" si="152"/>
        <v>16500</v>
      </c>
      <c r="R89" s="216">
        <f t="shared" si="147"/>
        <v>0</v>
      </c>
      <c r="T89" s="132"/>
      <c r="U89" s="132"/>
      <c r="V89" s="132"/>
      <c r="W89" s="132"/>
      <c r="X89" s="132"/>
      <c r="Y89" s="132"/>
      <c r="Z89" s="132"/>
      <c r="AA89" s="132"/>
      <c r="AB89" s="132"/>
      <c r="AC89" s="132"/>
      <c r="AD89" s="132"/>
      <c r="AE89" s="132"/>
      <c r="AF89" s="150"/>
      <c r="AH89" s="132"/>
      <c r="AJ89" s="150"/>
      <c r="AL89" s="26">
        <f t="shared" si="144"/>
        <v>0</v>
      </c>
      <c r="AM89" s="127">
        <f t="shared" si="145"/>
        <v>0</v>
      </c>
      <c r="AO89" s="564" t="s">
        <v>2545</v>
      </c>
      <c r="AP89" s="564" t="s">
        <v>1744</v>
      </c>
      <c r="AQ89" s="565">
        <f>AV30</f>
        <v>8100</v>
      </c>
      <c r="AR89" s="566">
        <f>'2.Hao hut &amp; % chai '!G143</f>
        <v>0.01</v>
      </c>
      <c r="AS89" s="567">
        <f>AQ89*AR89</f>
        <v>81</v>
      </c>
      <c r="AT89" s="565">
        <v>2500</v>
      </c>
      <c r="AU89" s="567">
        <f t="shared" si="151"/>
        <v>10700</v>
      </c>
      <c r="AV89" s="567">
        <v>10000</v>
      </c>
    </row>
    <row r="90" spans="2:48">
      <c r="B90" s="8">
        <v>7</v>
      </c>
      <c r="C90" s="9" t="s">
        <v>51</v>
      </c>
      <c r="D90" s="10" t="s">
        <v>50</v>
      </c>
      <c r="E90" s="132"/>
      <c r="F90" s="132">
        <f>$AV$86</f>
        <v>0</v>
      </c>
      <c r="G90" s="132">
        <f t="shared" ref="G90:Q91" si="153">$AV$86</f>
        <v>0</v>
      </c>
      <c r="H90" s="132">
        <f t="shared" si="153"/>
        <v>0</v>
      </c>
      <c r="I90" s="132">
        <f t="shared" si="153"/>
        <v>0</v>
      </c>
      <c r="J90" s="132">
        <f t="shared" si="153"/>
        <v>0</v>
      </c>
      <c r="K90" s="132">
        <f t="shared" si="153"/>
        <v>0</v>
      </c>
      <c r="L90" s="132">
        <f t="shared" si="153"/>
        <v>0</v>
      </c>
      <c r="M90" s="132">
        <f t="shared" si="153"/>
        <v>0</v>
      </c>
      <c r="N90" s="132">
        <f t="shared" si="153"/>
        <v>0</v>
      </c>
      <c r="O90" s="132">
        <f t="shared" si="153"/>
        <v>0</v>
      </c>
      <c r="P90" s="132">
        <f t="shared" si="153"/>
        <v>0</v>
      </c>
      <c r="Q90" s="132">
        <f t="shared" si="153"/>
        <v>0</v>
      </c>
      <c r="R90" s="216">
        <f t="shared" si="147"/>
        <v>0</v>
      </c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D90" s="132"/>
      <c r="AE90" s="132"/>
      <c r="AF90" s="150"/>
      <c r="AH90" s="132"/>
      <c r="AJ90" s="150"/>
      <c r="AL90" s="26">
        <f t="shared" si="144"/>
        <v>0</v>
      </c>
      <c r="AM90" s="127">
        <f t="shared" si="145"/>
        <v>0</v>
      </c>
    </row>
    <row r="91" spans="2:48">
      <c r="B91" s="8">
        <v>8</v>
      </c>
      <c r="C91" s="9" t="s">
        <v>52</v>
      </c>
      <c r="D91" s="10" t="s">
        <v>50</v>
      </c>
      <c r="E91" s="132"/>
      <c r="F91" s="132">
        <f>$AV$86</f>
        <v>0</v>
      </c>
      <c r="G91" s="132">
        <f t="shared" si="153"/>
        <v>0</v>
      </c>
      <c r="H91" s="132">
        <f t="shared" si="153"/>
        <v>0</v>
      </c>
      <c r="I91" s="132">
        <f t="shared" si="153"/>
        <v>0</v>
      </c>
      <c r="J91" s="132">
        <f t="shared" si="153"/>
        <v>0</v>
      </c>
      <c r="K91" s="132">
        <f t="shared" si="153"/>
        <v>0</v>
      </c>
      <c r="L91" s="132">
        <f t="shared" si="153"/>
        <v>0</v>
      </c>
      <c r="M91" s="132">
        <f t="shared" si="153"/>
        <v>0</v>
      </c>
      <c r="N91" s="132">
        <f t="shared" si="153"/>
        <v>0</v>
      </c>
      <c r="O91" s="132">
        <f t="shared" si="153"/>
        <v>0</v>
      </c>
      <c r="P91" s="132">
        <f t="shared" si="153"/>
        <v>0</v>
      </c>
      <c r="Q91" s="132">
        <f t="shared" si="153"/>
        <v>0</v>
      </c>
      <c r="R91" s="216">
        <f t="shared" si="147"/>
        <v>0</v>
      </c>
      <c r="T91" s="132"/>
      <c r="U91" s="132"/>
      <c r="V91" s="132"/>
      <c r="W91" s="132"/>
      <c r="X91" s="132"/>
      <c r="Y91" s="132"/>
      <c r="Z91" s="132"/>
      <c r="AA91" s="132"/>
      <c r="AB91" s="132"/>
      <c r="AC91" s="132"/>
      <c r="AD91" s="132"/>
      <c r="AE91" s="132"/>
      <c r="AF91" s="150"/>
      <c r="AH91" s="132"/>
      <c r="AJ91" s="150"/>
      <c r="AL91" s="26">
        <f t="shared" si="144"/>
        <v>0</v>
      </c>
      <c r="AM91" s="127">
        <f t="shared" si="145"/>
        <v>0</v>
      </c>
      <c r="AQ91" s="840"/>
    </row>
    <row r="92" spans="2:48">
      <c r="B92" s="8">
        <v>9</v>
      </c>
      <c r="C92" s="9" t="s">
        <v>353</v>
      </c>
      <c r="D92" s="10" t="s">
        <v>50</v>
      </c>
      <c r="E92" s="132"/>
      <c r="F92" s="132">
        <f t="shared" ref="F92:Q93" si="154">$AV$88</f>
        <v>16500</v>
      </c>
      <c r="G92" s="132">
        <f t="shared" si="154"/>
        <v>16500</v>
      </c>
      <c r="H92" s="132">
        <f t="shared" si="154"/>
        <v>16500</v>
      </c>
      <c r="I92" s="132">
        <f t="shared" si="154"/>
        <v>16500</v>
      </c>
      <c r="J92" s="132">
        <f t="shared" si="154"/>
        <v>16500</v>
      </c>
      <c r="K92" s="132">
        <f t="shared" si="154"/>
        <v>16500</v>
      </c>
      <c r="L92" s="132">
        <f t="shared" si="154"/>
        <v>16500</v>
      </c>
      <c r="M92" s="132">
        <f t="shared" si="154"/>
        <v>16500</v>
      </c>
      <c r="N92" s="132">
        <f t="shared" si="154"/>
        <v>16500</v>
      </c>
      <c r="O92" s="132">
        <f t="shared" si="154"/>
        <v>16500</v>
      </c>
      <c r="P92" s="132">
        <f t="shared" si="154"/>
        <v>16500</v>
      </c>
      <c r="Q92" s="132">
        <f t="shared" si="154"/>
        <v>16500</v>
      </c>
      <c r="R92" s="216">
        <f t="shared" si="147"/>
        <v>0</v>
      </c>
      <c r="T92" s="132"/>
      <c r="U92" s="132"/>
      <c r="V92" s="132"/>
      <c r="W92" s="132"/>
      <c r="X92" s="132"/>
      <c r="Y92" s="132"/>
      <c r="Z92" s="132"/>
      <c r="AA92" s="132"/>
      <c r="AB92" s="132"/>
      <c r="AC92" s="132"/>
      <c r="AD92" s="132"/>
      <c r="AE92" s="132"/>
      <c r="AF92" s="150"/>
      <c r="AH92" s="132"/>
      <c r="AJ92" s="150"/>
      <c r="AL92" s="26">
        <f t="shared" si="144"/>
        <v>0</v>
      </c>
      <c r="AM92" s="127">
        <f t="shared" si="145"/>
        <v>0</v>
      </c>
    </row>
    <row r="93" spans="2:48">
      <c r="B93" s="8">
        <v>10</v>
      </c>
      <c r="C93" s="183" t="s">
        <v>256</v>
      </c>
      <c r="D93" s="10" t="s">
        <v>50</v>
      </c>
      <c r="E93" s="132"/>
      <c r="F93" s="132">
        <f t="shared" si="154"/>
        <v>16500</v>
      </c>
      <c r="G93" s="132">
        <f t="shared" si="154"/>
        <v>16500</v>
      </c>
      <c r="H93" s="132">
        <f t="shared" si="154"/>
        <v>16500</v>
      </c>
      <c r="I93" s="132">
        <f t="shared" si="154"/>
        <v>16500</v>
      </c>
      <c r="J93" s="132">
        <f t="shared" si="154"/>
        <v>16500</v>
      </c>
      <c r="K93" s="132">
        <f t="shared" si="154"/>
        <v>16500</v>
      </c>
      <c r="L93" s="132">
        <f t="shared" si="154"/>
        <v>16500</v>
      </c>
      <c r="M93" s="132">
        <f t="shared" si="154"/>
        <v>16500</v>
      </c>
      <c r="N93" s="132">
        <f t="shared" si="154"/>
        <v>16500</v>
      </c>
      <c r="O93" s="132">
        <f t="shared" si="154"/>
        <v>16500</v>
      </c>
      <c r="P93" s="132">
        <f t="shared" si="154"/>
        <v>16500</v>
      </c>
      <c r="Q93" s="132">
        <f t="shared" si="154"/>
        <v>16500</v>
      </c>
      <c r="R93" s="216">
        <f t="shared" si="147"/>
        <v>16500</v>
      </c>
      <c r="T93" s="132"/>
      <c r="U93" s="132"/>
      <c r="V93" s="132"/>
      <c r="W93" s="132"/>
      <c r="X93" s="132"/>
      <c r="Y93" s="132"/>
      <c r="Z93" s="132"/>
      <c r="AA93" s="132"/>
      <c r="AB93" s="132"/>
      <c r="AC93" s="132"/>
      <c r="AD93" s="132"/>
      <c r="AE93" s="132"/>
      <c r="AF93" s="150"/>
      <c r="AH93" s="132"/>
      <c r="AJ93" s="150"/>
      <c r="AL93" s="26">
        <f t="shared" si="144"/>
        <v>16500</v>
      </c>
      <c r="AM93" s="127">
        <f t="shared" si="145"/>
        <v>0</v>
      </c>
    </row>
    <row r="94" spans="2:48">
      <c r="B94" s="8">
        <v>11</v>
      </c>
      <c r="C94" s="183" t="s">
        <v>354</v>
      </c>
      <c r="D94" s="10" t="s">
        <v>50</v>
      </c>
      <c r="E94" s="132"/>
      <c r="F94" s="132">
        <f>$AV$86</f>
        <v>0</v>
      </c>
      <c r="G94" s="132">
        <f t="shared" ref="G94:Q95" si="155">$AV$86</f>
        <v>0</v>
      </c>
      <c r="H94" s="132">
        <f t="shared" si="155"/>
        <v>0</v>
      </c>
      <c r="I94" s="132">
        <f t="shared" si="155"/>
        <v>0</v>
      </c>
      <c r="J94" s="132">
        <f t="shared" si="155"/>
        <v>0</v>
      </c>
      <c r="K94" s="132">
        <f t="shared" si="155"/>
        <v>0</v>
      </c>
      <c r="L94" s="132">
        <f t="shared" si="155"/>
        <v>0</v>
      </c>
      <c r="M94" s="132">
        <f t="shared" si="155"/>
        <v>0</v>
      </c>
      <c r="N94" s="132">
        <f t="shared" si="155"/>
        <v>0</v>
      </c>
      <c r="O94" s="132">
        <f t="shared" si="155"/>
        <v>0</v>
      </c>
      <c r="P94" s="132">
        <f t="shared" si="155"/>
        <v>0</v>
      </c>
      <c r="Q94" s="132">
        <f t="shared" si="155"/>
        <v>0</v>
      </c>
      <c r="R94" s="216">
        <f t="shared" si="147"/>
        <v>0</v>
      </c>
      <c r="T94" s="132"/>
      <c r="U94" s="132"/>
      <c r="V94" s="132"/>
      <c r="W94" s="132"/>
      <c r="X94" s="132"/>
      <c r="Y94" s="132"/>
      <c r="Z94" s="132"/>
      <c r="AA94" s="132"/>
      <c r="AB94" s="132"/>
      <c r="AC94" s="132"/>
      <c r="AD94" s="132"/>
      <c r="AE94" s="132"/>
      <c r="AF94" s="150"/>
      <c r="AH94" s="132"/>
      <c r="AJ94" s="150"/>
      <c r="AL94" s="26">
        <f t="shared" si="144"/>
        <v>0</v>
      </c>
      <c r="AM94" s="127">
        <f t="shared" si="145"/>
        <v>0</v>
      </c>
    </row>
    <row r="95" spans="2:48">
      <c r="B95" s="8">
        <v>12</v>
      </c>
      <c r="C95" s="9" t="s">
        <v>266</v>
      </c>
      <c r="D95" s="10" t="s">
        <v>50</v>
      </c>
      <c r="E95" s="132"/>
      <c r="F95" s="132">
        <f>$AV$86</f>
        <v>0</v>
      </c>
      <c r="G95" s="132">
        <f t="shared" si="155"/>
        <v>0</v>
      </c>
      <c r="H95" s="132">
        <f t="shared" si="155"/>
        <v>0</v>
      </c>
      <c r="I95" s="132">
        <f t="shared" si="155"/>
        <v>0</v>
      </c>
      <c r="J95" s="132">
        <f t="shared" si="155"/>
        <v>0</v>
      </c>
      <c r="K95" s="132">
        <f t="shared" si="155"/>
        <v>0</v>
      </c>
      <c r="L95" s="132">
        <f t="shared" si="155"/>
        <v>0</v>
      </c>
      <c r="M95" s="132">
        <f t="shared" si="155"/>
        <v>0</v>
      </c>
      <c r="N95" s="132">
        <f t="shared" si="155"/>
        <v>0</v>
      </c>
      <c r="O95" s="132">
        <f t="shared" si="155"/>
        <v>0</v>
      </c>
      <c r="P95" s="132">
        <f t="shared" si="155"/>
        <v>0</v>
      </c>
      <c r="Q95" s="132">
        <f t="shared" si="155"/>
        <v>0</v>
      </c>
      <c r="R95" s="216">
        <f t="shared" si="147"/>
        <v>0</v>
      </c>
      <c r="T95" s="132"/>
      <c r="U95" s="132"/>
      <c r="V95" s="132"/>
      <c r="W95" s="132"/>
      <c r="X95" s="132"/>
      <c r="Y95" s="132"/>
      <c r="Z95" s="132"/>
      <c r="AA95" s="132"/>
      <c r="AB95" s="132"/>
      <c r="AC95" s="132"/>
      <c r="AD95" s="132"/>
      <c r="AE95" s="132"/>
      <c r="AF95" s="150"/>
      <c r="AH95" s="132"/>
      <c r="AJ95" s="150"/>
      <c r="AL95" s="26">
        <f t="shared" si="144"/>
        <v>0</v>
      </c>
      <c r="AM95" s="127">
        <f t="shared" si="145"/>
        <v>0</v>
      </c>
    </row>
    <row r="96" spans="2:48">
      <c r="B96" s="8">
        <v>13</v>
      </c>
      <c r="C96" s="22" t="s">
        <v>355</v>
      </c>
      <c r="D96" s="10" t="s">
        <v>50</v>
      </c>
      <c r="E96" s="132"/>
      <c r="F96" s="132">
        <f t="shared" ref="F96:Q98" si="156">$AV$89</f>
        <v>10000</v>
      </c>
      <c r="G96" s="132">
        <f t="shared" si="156"/>
        <v>10000</v>
      </c>
      <c r="H96" s="132">
        <f t="shared" si="156"/>
        <v>10000</v>
      </c>
      <c r="I96" s="132">
        <f t="shared" si="156"/>
        <v>10000</v>
      </c>
      <c r="J96" s="132">
        <f t="shared" si="156"/>
        <v>10000</v>
      </c>
      <c r="K96" s="132">
        <f t="shared" si="156"/>
        <v>10000</v>
      </c>
      <c r="L96" s="132">
        <f t="shared" si="156"/>
        <v>10000</v>
      </c>
      <c r="M96" s="132">
        <f t="shared" si="156"/>
        <v>10000</v>
      </c>
      <c r="N96" s="132">
        <f t="shared" si="156"/>
        <v>10000</v>
      </c>
      <c r="O96" s="132">
        <f t="shared" si="156"/>
        <v>10000</v>
      </c>
      <c r="P96" s="132">
        <f t="shared" si="156"/>
        <v>10000</v>
      </c>
      <c r="Q96" s="132">
        <f t="shared" si="156"/>
        <v>10000</v>
      </c>
      <c r="R96" s="216">
        <f t="shared" si="147"/>
        <v>10000</v>
      </c>
      <c r="T96" s="132"/>
      <c r="U96" s="132"/>
      <c r="V96" s="132"/>
      <c r="W96" s="132"/>
      <c r="X96" s="132"/>
      <c r="Y96" s="132"/>
      <c r="Z96" s="132"/>
      <c r="AA96" s="132"/>
      <c r="AB96" s="132"/>
      <c r="AC96" s="132"/>
      <c r="AD96" s="132"/>
      <c r="AE96" s="132"/>
      <c r="AF96" s="150"/>
      <c r="AH96" s="132"/>
      <c r="AJ96" s="150"/>
      <c r="AL96" s="26">
        <f t="shared" si="144"/>
        <v>10000</v>
      </c>
      <c r="AM96" s="127">
        <f t="shared" si="145"/>
        <v>0</v>
      </c>
    </row>
    <row r="97" spans="2:39">
      <c r="B97" s="8">
        <v>14</v>
      </c>
      <c r="C97" s="9" t="s">
        <v>356</v>
      </c>
      <c r="D97" s="10" t="s">
        <v>50</v>
      </c>
      <c r="E97" s="132"/>
      <c r="F97" s="132">
        <f t="shared" si="156"/>
        <v>10000</v>
      </c>
      <c r="G97" s="132">
        <f t="shared" si="156"/>
        <v>10000</v>
      </c>
      <c r="H97" s="132">
        <f t="shared" si="156"/>
        <v>10000</v>
      </c>
      <c r="I97" s="132">
        <f t="shared" si="156"/>
        <v>10000</v>
      </c>
      <c r="J97" s="132">
        <f t="shared" si="156"/>
        <v>10000</v>
      </c>
      <c r="K97" s="132">
        <f t="shared" si="156"/>
        <v>10000</v>
      </c>
      <c r="L97" s="132">
        <f t="shared" si="156"/>
        <v>10000</v>
      </c>
      <c r="M97" s="132">
        <f t="shared" si="156"/>
        <v>10000</v>
      </c>
      <c r="N97" s="132">
        <f t="shared" si="156"/>
        <v>10000</v>
      </c>
      <c r="O97" s="132">
        <f t="shared" si="156"/>
        <v>10000</v>
      </c>
      <c r="P97" s="132">
        <f t="shared" si="156"/>
        <v>10000</v>
      </c>
      <c r="Q97" s="132">
        <f t="shared" si="156"/>
        <v>10000</v>
      </c>
      <c r="R97" s="216">
        <f t="shared" si="147"/>
        <v>10000</v>
      </c>
      <c r="T97" s="132"/>
      <c r="U97" s="132"/>
      <c r="V97" s="132"/>
      <c r="W97" s="132"/>
      <c r="X97" s="132"/>
      <c r="Y97" s="132"/>
      <c r="Z97" s="132"/>
      <c r="AA97" s="132"/>
      <c r="AB97" s="132"/>
      <c r="AC97" s="132"/>
      <c r="AD97" s="132"/>
      <c r="AE97" s="132"/>
      <c r="AF97" s="150"/>
      <c r="AH97" s="132"/>
      <c r="AJ97" s="150"/>
      <c r="AL97" s="26">
        <f t="shared" si="144"/>
        <v>10000</v>
      </c>
      <c r="AM97" s="127">
        <f t="shared" si="145"/>
        <v>0</v>
      </c>
    </row>
    <row r="98" spans="2:39">
      <c r="B98" s="8">
        <v>15</v>
      </c>
      <c r="C98" s="22" t="s">
        <v>25</v>
      </c>
      <c r="D98" s="10" t="s">
        <v>50</v>
      </c>
      <c r="E98" s="132"/>
      <c r="F98" s="132">
        <f t="shared" si="156"/>
        <v>10000</v>
      </c>
      <c r="G98" s="132">
        <f t="shared" si="156"/>
        <v>10000</v>
      </c>
      <c r="H98" s="132">
        <f t="shared" si="156"/>
        <v>10000</v>
      </c>
      <c r="I98" s="132">
        <f t="shared" si="156"/>
        <v>10000</v>
      </c>
      <c r="J98" s="132">
        <f t="shared" si="156"/>
        <v>10000</v>
      </c>
      <c r="K98" s="132">
        <f t="shared" si="156"/>
        <v>10000</v>
      </c>
      <c r="L98" s="132">
        <f t="shared" si="156"/>
        <v>10000</v>
      </c>
      <c r="M98" s="132">
        <f t="shared" si="156"/>
        <v>10000</v>
      </c>
      <c r="N98" s="132">
        <f t="shared" si="156"/>
        <v>10000</v>
      </c>
      <c r="O98" s="132">
        <f t="shared" si="156"/>
        <v>10000</v>
      </c>
      <c r="P98" s="132">
        <f t="shared" si="156"/>
        <v>10000</v>
      </c>
      <c r="Q98" s="132">
        <f t="shared" si="156"/>
        <v>10000</v>
      </c>
      <c r="R98" s="216">
        <f t="shared" si="147"/>
        <v>0</v>
      </c>
      <c r="T98" s="132"/>
      <c r="U98" s="132"/>
      <c r="V98" s="132"/>
      <c r="W98" s="132"/>
      <c r="X98" s="132"/>
      <c r="Y98" s="132"/>
      <c r="Z98" s="132"/>
      <c r="AA98" s="132"/>
      <c r="AB98" s="132"/>
      <c r="AC98" s="132"/>
      <c r="AD98" s="132"/>
      <c r="AE98" s="132"/>
      <c r="AF98" s="150"/>
      <c r="AH98" s="132">
        <f>IFERROR(AH117/AH79,0)</f>
        <v>13771.5</v>
      </c>
      <c r="AJ98" s="150"/>
      <c r="AL98" s="26">
        <f t="shared" si="144"/>
        <v>0</v>
      </c>
      <c r="AM98" s="127">
        <f t="shared" si="145"/>
        <v>0</v>
      </c>
    </row>
    <row r="99" spans="2:39">
      <c r="B99" s="23"/>
      <c r="C99" s="24" t="s">
        <v>357</v>
      </c>
      <c r="D99" s="25"/>
      <c r="E99" s="29"/>
      <c r="F99" s="218">
        <f t="shared" ref="F99:Q99" si="157">IFERROR(F118/F80,0)</f>
        <v>0</v>
      </c>
      <c r="G99" s="218">
        <f>IFERROR(G118/G80,0)</f>
        <v>0</v>
      </c>
      <c r="H99" s="218">
        <f t="shared" si="157"/>
        <v>0</v>
      </c>
      <c r="I99" s="218">
        <f t="shared" si="157"/>
        <v>16230.935306297662</v>
      </c>
      <c r="J99" s="218">
        <f t="shared" si="157"/>
        <v>16230.935306297662</v>
      </c>
      <c r="K99" s="218">
        <f t="shared" si="157"/>
        <v>16230.935306297662</v>
      </c>
      <c r="L99" s="218">
        <f t="shared" si="157"/>
        <v>16230.935306297662</v>
      </c>
      <c r="M99" s="218">
        <f t="shared" si="157"/>
        <v>16230.935306297662</v>
      </c>
      <c r="N99" s="218">
        <f t="shared" si="157"/>
        <v>16230.935306297662</v>
      </c>
      <c r="O99" s="218">
        <f t="shared" si="157"/>
        <v>16230.935306297662</v>
      </c>
      <c r="P99" s="218">
        <f t="shared" si="157"/>
        <v>16230.935306297662</v>
      </c>
      <c r="Q99" s="218">
        <f t="shared" si="157"/>
        <v>16230.935306297662</v>
      </c>
      <c r="R99" s="218">
        <f t="shared" ref="R99" si="158">IFERROR(R118/R80,0)</f>
        <v>16230.935306297662</v>
      </c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H99" s="218">
        <f>IFERROR(AH118/AH80,0)</f>
        <v>13771.5</v>
      </c>
      <c r="AJ99" s="29"/>
      <c r="AL99" s="29">
        <f t="shared" ref="AL99" si="159">IFERROR(R99-AF99,0)</f>
        <v>16230.935306297662</v>
      </c>
      <c r="AM99" s="771">
        <f t="shared" ref="AM99" si="160">IFERROR((R99/AF99)-1,0)</f>
        <v>0</v>
      </c>
    </row>
    <row r="101" spans="2:39">
      <c r="B101" s="5" t="s">
        <v>258</v>
      </c>
      <c r="R101" s="148"/>
      <c r="AF101" s="148"/>
      <c r="AH101" s="148"/>
      <c r="AJ101" s="148"/>
      <c r="AL101" s="148"/>
      <c r="AM101" s="148"/>
    </row>
    <row r="102" spans="2:39" ht="25.5" customHeight="1">
      <c r="B102" s="92" t="s">
        <v>0</v>
      </c>
      <c r="C102" s="92" t="s">
        <v>1714</v>
      </c>
      <c r="D102" s="92" t="s">
        <v>9</v>
      </c>
      <c r="E102" s="7" t="s">
        <v>1737</v>
      </c>
      <c r="F102" s="174" t="s">
        <v>54</v>
      </c>
      <c r="G102" s="174" t="s">
        <v>55</v>
      </c>
      <c r="H102" s="174" t="s">
        <v>56</v>
      </c>
      <c r="I102" s="174" t="s">
        <v>57</v>
      </c>
      <c r="J102" s="174" t="s">
        <v>58</v>
      </c>
      <c r="K102" s="174" t="s">
        <v>59</v>
      </c>
      <c r="L102" s="174" t="s">
        <v>60</v>
      </c>
      <c r="M102" s="174" t="s">
        <v>61</v>
      </c>
      <c r="N102" s="174" t="s">
        <v>62</v>
      </c>
      <c r="O102" s="174" t="s">
        <v>63</v>
      </c>
      <c r="P102" s="174" t="s">
        <v>64</v>
      </c>
      <c r="Q102" s="174" t="s">
        <v>65</v>
      </c>
      <c r="R102" s="174" t="s">
        <v>2474</v>
      </c>
      <c r="S102" s="34"/>
      <c r="T102" s="745" t="s">
        <v>54</v>
      </c>
      <c r="U102" s="745" t="s">
        <v>55</v>
      </c>
      <c r="V102" s="745" t="s">
        <v>56</v>
      </c>
      <c r="W102" s="745" t="s">
        <v>57</v>
      </c>
      <c r="X102" s="745" t="s">
        <v>58</v>
      </c>
      <c r="Y102" s="745" t="s">
        <v>59</v>
      </c>
      <c r="Z102" s="745" t="s">
        <v>60</v>
      </c>
      <c r="AA102" s="745" t="s">
        <v>61</v>
      </c>
      <c r="AB102" s="745" t="s">
        <v>62</v>
      </c>
      <c r="AC102" s="745" t="s">
        <v>63</v>
      </c>
      <c r="AD102" s="745" t="s">
        <v>64</v>
      </c>
      <c r="AE102" s="745" t="s">
        <v>65</v>
      </c>
      <c r="AF102" s="745" t="s">
        <v>350</v>
      </c>
      <c r="AG102" s="34"/>
      <c r="AH102" s="745" t="s">
        <v>1829</v>
      </c>
      <c r="AI102" s="34"/>
      <c r="AJ102" s="745" t="s">
        <v>1830</v>
      </c>
      <c r="AK102" s="34"/>
      <c r="AL102" s="757" t="s">
        <v>676</v>
      </c>
      <c r="AM102" s="758" t="s">
        <v>677</v>
      </c>
    </row>
    <row r="103" spans="2:39">
      <c r="B103" s="8">
        <v>1</v>
      </c>
      <c r="C103" s="9" t="s">
        <v>351</v>
      </c>
      <c r="D103" s="10" t="s">
        <v>187</v>
      </c>
      <c r="E103" s="26"/>
      <c r="F103" s="26">
        <f t="shared" ref="F103:Q103" si="161">F65*F84</f>
        <v>0</v>
      </c>
      <c r="G103" s="26">
        <f t="shared" si="161"/>
        <v>0</v>
      </c>
      <c r="H103" s="26">
        <f t="shared" si="161"/>
        <v>0</v>
      </c>
      <c r="I103" s="26">
        <f t="shared" si="161"/>
        <v>0</v>
      </c>
      <c r="J103" s="26">
        <f t="shared" si="161"/>
        <v>0</v>
      </c>
      <c r="K103" s="26">
        <f t="shared" si="161"/>
        <v>0</v>
      </c>
      <c r="L103" s="26">
        <f t="shared" si="161"/>
        <v>0</v>
      </c>
      <c r="M103" s="26">
        <f t="shared" si="161"/>
        <v>0</v>
      </c>
      <c r="N103" s="26">
        <f t="shared" si="161"/>
        <v>0</v>
      </c>
      <c r="O103" s="26">
        <f t="shared" si="161"/>
        <v>0</v>
      </c>
      <c r="P103" s="26">
        <f t="shared" si="161"/>
        <v>0</v>
      </c>
      <c r="Q103" s="26">
        <f t="shared" si="161"/>
        <v>0</v>
      </c>
      <c r="R103" s="149">
        <f>SUM(F103:Q103)</f>
        <v>0</v>
      </c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149">
        <f>SUM(T103:AE103)</f>
        <v>0</v>
      </c>
      <c r="AH103" s="149"/>
      <c r="AJ103" s="149"/>
      <c r="AL103" s="26">
        <f t="shared" ref="AL103:AL118" si="162">IFERROR(R103-AF103,0)</f>
        <v>0</v>
      </c>
      <c r="AM103" s="127">
        <f t="shared" ref="AM103:AM118" si="163">IFERROR((R103/AF103)-1,0)</f>
        <v>0</v>
      </c>
    </row>
    <row r="104" spans="2:39">
      <c r="B104" s="8">
        <v>2</v>
      </c>
      <c r="C104" s="9" t="s">
        <v>352</v>
      </c>
      <c r="D104" s="10" t="s">
        <v>187</v>
      </c>
      <c r="E104" s="26"/>
      <c r="F104" s="26">
        <f t="shared" ref="F104:Q104" si="164">F66*F85</f>
        <v>0</v>
      </c>
      <c r="G104" s="26">
        <f t="shared" si="164"/>
        <v>0</v>
      </c>
      <c r="H104" s="26">
        <f t="shared" si="164"/>
        <v>0</v>
      </c>
      <c r="I104" s="26">
        <f t="shared" si="164"/>
        <v>9053962500</v>
      </c>
      <c r="J104" s="26">
        <f t="shared" si="164"/>
        <v>9053962500</v>
      </c>
      <c r="K104" s="26">
        <f t="shared" si="164"/>
        <v>9416121000</v>
      </c>
      <c r="L104" s="26">
        <f t="shared" si="164"/>
        <v>9778279500</v>
      </c>
      <c r="M104" s="26">
        <f t="shared" si="164"/>
        <v>9416121000</v>
      </c>
      <c r="N104" s="26">
        <f t="shared" si="164"/>
        <v>8691804000</v>
      </c>
      <c r="O104" s="26">
        <f t="shared" si="164"/>
        <v>9778279500</v>
      </c>
      <c r="P104" s="26">
        <f t="shared" si="164"/>
        <v>9053962500</v>
      </c>
      <c r="Q104" s="26">
        <f t="shared" si="164"/>
        <v>9778279500</v>
      </c>
      <c r="R104" s="149">
        <f t="shared" ref="R104:R117" si="165">SUM(F104:Q104)</f>
        <v>84020772000</v>
      </c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149">
        <f t="shared" ref="AF104:AF118" si="166">SUM(T104:AE104)</f>
        <v>0</v>
      </c>
      <c r="AH104" s="149"/>
      <c r="AJ104" s="149"/>
      <c r="AL104" s="26">
        <f t="shared" si="162"/>
        <v>84020772000</v>
      </c>
      <c r="AM104" s="127">
        <f t="shared" si="163"/>
        <v>0</v>
      </c>
    </row>
    <row r="105" spans="2:39">
      <c r="B105" s="8">
        <v>3</v>
      </c>
      <c r="C105" s="9" t="s">
        <v>255</v>
      </c>
      <c r="D105" s="10" t="s">
        <v>187</v>
      </c>
      <c r="E105" s="26"/>
      <c r="F105" s="26">
        <f t="shared" ref="F105:Q105" si="167">F67*F86</f>
        <v>0</v>
      </c>
      <c r="G105" s="26">
        <f t="shared" si="167"/>
        <v>0</v>
      </c>
      <c r="H105" s="26">
        <f t="shared" si="167"/>
        <v>0</v>
      </c>
      <c r="I105" s="26">
        <f t="shared" si="167"/>
        <v>0</v>
      </c>
      <c r="J105" s="26">
        <f t="shared" si="167"/>
        <v>0</v>
      </c>
      <c r="K105" s="26">
        <f t="shared" si="167"/>
        <v>0</v>
      </c>
      <c r="L105" s="26">
        <f t="shared" si="167"/>
        <v>0</v>
      </c>
      <c r="M105" s="26">
        <f t="shared" si="167"/>
        <v>0</v>
      </c>
      <c r="N105" s="26">
        <f t="shared" si="167"/>
        <v>0</v>
      </c>
      <c r="O105" s="26">
        <f t="shared" si="167"/>
        <v>0</v>
      </c>
      <c r="P105" s="26">
        <f t="shared" si="167"/>
        <v>0</v>
      </c>
      <c r="Q105" s="26">
        <f t="shared" si="167"/>
        <v>0</v>
      </c>
      <c r="R105" s="149">
        <f t="shared" si="165"/>
        <v>0</v>
      </c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149">
        <f t="shared" si="166"/>
        <v>0</v>
      </c>
      <c r="AH105" s="149"/>
      <c r="AJ105" s="149"/>
      <c r="AL105" s="26">
        <f t="shared" si="162"/>
        <v>0</v>
      </c>
      <c r="AM105" s="127">
        <f t="shared" si="163"/>
        <v>0</v>
      </c>
    </row>
    <row r="106" spans="2:39">
      <c r="B106" s="8">
        <v>4</v>
      </c>
      <c r="C106" s="9" t="s">
        <v>264</v>
      </c>
      <c r="D106" s="10" t="s">
        <v>187</v>
      </c>
      <c r="E106" s="26"/>
      <c r="F106" s="26">
        <f t="shared" ref="F106:Q106" si="168">F68*F87</f>
        <v>0</v>
      </c>
      <c r="G106" s="26">
        <f t="shared" si="168"/>
        <v>0</v>
      </c>
      <c r="H106" s="26">
        <f t="shared" si="168"/>
        <v>0</v>
      </c>
      <c r="I106" s="26">
        <f t="shared" si="168"/>
        <v>0</v>
      </c>
      <c r="J106" s="26">
        <f t="shared" si="168"/>
        <v>0</v>
      </c>
      <c r="K106" s="26">
        <f t="shared" si="168"/>
        <v>0</v>
      </c>
      <c r="L106" s="26">
        <f t="shared" si="168"/>
        <v>0</v>
      </c>
      <c r="M106" s="26">
        <f t="shared" si="168"/>
        <v>0</v>
      </c>
      <c r="N106" s="26">
        <f t="shared" si="168"/>
        <v>0</v>
      </c>
      <c r="O106" s="26">
        <f t="shared" si="168"/>
        <v>0</v>
      </c>
      <c r="P106" s="26">
        <f t="shared" si="168"/>
        <v>0</v>
      </c>
      <c r="Q106" s="26">
        <f t="shared" si="168"/>
        <v>0</v>
      </c>
      <c r="R106" s="149">
        <f t="shared" si="165"/>
        <v>0</v>
      </c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149">
        <f t="shared" si="166"/>
        <v>0</v>
      </c>
      <c r="AH106" s="149"/>
      <c r="AJ106" s="149"/>
      <c r="AL106" s="26">
        <f t="shared" si="162"/>
        <v>0</v>
      </c>
      <c r="AM106" s="127">
        <f t="shared" si="163"/>
        <v>0</v>
      </c>
    </row>
    <row r="107" spans="2:39">
      <c r="B107" s="8">
        <v>5</v>
      </c>
      <c r="C107" s="9" t="s">
        <v>53</v>
      </c>
      <c r="D107" s="10" t="s">
        <v>187</v>
      </c>
      <c r="E107" s="26"/>
      <c r="F107" s="26">
        <f t="shared" ref="F107:Q107" si="169">F69*F88</f>
        <v>0</v>
      </c>
      <c r="G107" s="26">
        <f t="shared" si="169"/>
        <v>0</v>
      </c>
      <c r="H107" s="26">
        <f t="shared" si="169"/>
        <v>0</v>
      </c>
      <c r="I107" s="26">
        <f t="shared" si="169"/>
        <v>1635443750</v>
      </c>
      <c r="J107" s="26">
        <f t="shared" si="169"/>
        <v>1635443750</v>
      </c>
      <c r="K107" s="26">
        <f t="shared" si="169"/>
        <v>1700861500</v>
      </c>
      <c r="L107" s="26">
        <f t="shared" si="169"/>
        <v>1766279250</v>
      </c>
      <c r="M107" s="26">
        <f t="shared" si="169"/>
        <v>1700861500</v>
      </c>
      <c r="N107" s="26">
        <f t="shared" si="169"/>
        <v>1570026000</v>
      </c>
      <c r="O107" s="26">
        <f t="shared" si="169"/>
        <v>1766279250</v>
      </c>
      <c r="P107" s="26">
        <f t="shared" si="169"/>
        <v>1635443750</v>
      </c>
      <c r="Q107" s="26">
        <f t="shared" si="169"/>
        <v>1766279250</v>
      </c>
      <c r="R107" s="149">
        <f t="shared" si="165"/>
        <v>15176918000</v>
      </c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149">
        <f t="shared" si="166"/>
        <v>0</v>
      </c>
      <c r="AH107" s="149"/>
      <c r="AJ107" s="149"/>
      <c r="AL107" s="26">
        <f t="shared" si="162"/>
        <v>15176918000</v>
      </c>
      <c r="AM107" s="127">
        <f t="shared" si="163"/>
        <v>0</v>
      </c>
    </row>
    <row r="108" spans="2:39">
      <c r="B108" s="8">
        <v>6</v>
      </c>
      <c r="C108" s="9" t="s">
        <v>265</v>
      </c>
      <c r="D108" s="10" t="s">
        <v>187</v>
      </c>
      <c r="E108" s="26"/>
      <c r="F108" s="26">
        <f t="shared" ref="F108:Q108" si="170">F70*F89</f>
        <v>0</v>
      </c>
      <c r="G108" s="26">
        <f t="shared" si="170"/>
        <v>0</v>
      </c>
      <c r="H108" s="26">
        <f t="shared" si="170"/>
        <v>0</v>
      </c>
      <c r="I108" s="26">
        <f t="shared" si="170"/>
        <v>0</v>
      </c>
      <c r="J108" s="26">
        <f t="shared" si="170"/>
        <v>0</v>
      </c>
      <c r="K108" s="26">
        <f t="shared" si="170"/>
        <v>0</v>
      </c>
      <c r="L108" s="26">
        <f t="shared" si="170"/>
        <v>0</v>
      </c>
      <c r="M108" s="26">
        <f t="shared" si="170"/>
        <v>0</v>
      </c>
      <c r="N108" s="26">
        <f t="shared" si="170"/>
        <v>0</v>
      </c>
      <c r="O108" s="26">
        <f t="shared" si="170"/>
        <v>0</v>
      </c>
      <c r="P108" s="26">
        <f t="shared" si="170"/>
        <v>0</v>
      </c>
      <c r="Q108" s="26">
        <f t="shared" si="170"/>
        <v>0</v>
      </c>
      <c r="R108" s="149">
        <f t="shared" si="165"/>
        <v>0</v>
      </c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149">
        <f t="shared" si="166"/>
        <v>0</v>
      </c>
      <c r="AH108" s="149"/>
      <c r="AJ108" s="149"/>
      <c r="AL108" s="26">
        <f t="shared" si="162"/>
        <v>0</v>
      </c>
      <c r="AM108" s="127">
        <f t="shared" si="163"/>
        <v>0</v>
      </c>
    </row>
    <row r="109" spans="2:39">
      <c r="B109" s="8">
        <v>7</v>
      </c>
      <c r="C109" s="9" t="s">
        <v>51</v>
      </c>
      <c r="D109" s="10" t="s">
        <v>187</v>
      </c>
      <c r="E109" s="26"/>
      <c r="F109" s="26">
        <f t="shared" ref="F109:Q109" si="171">F71*F90</f>
        <v>0</v>
      </c>
      <c r="G109" s="26">
        <f t="shared" si="171"/>
        <v>0</v>
      </c>
      <c r="H109" s="26">
        <f t="shared" si="171"/>
        <v>0</v>
      </c>
      <c r="I109" s="26">
        <f t="shared" si="171"/>
        <v>0</v>
      </c>
      <c r="J109" s="26">
        <f t="shared" si="171"/>
        <v>0</v>
      </c>
      <c r="K109" s="26">
        <f t="shared" si="171"/>
        <v>0</v>
      </c>
      <c r="L109" s="26">
        <f t="shared" si="171"/>
        <v>0</v>
      </c>
      <c r="M109" s="26">
        <f t="shared" si="171"/>
        <v>0</v>
      </c>
      <c r="N109" s="26">
        <f t="shared" si="171"/>
        <v>0</v>
      </c>
      <c r="O109" s="26">
        <f t="shared" si="171"/>
        <v>0</v>
      </c>
      <c r="P109" s="26">
        <f t="shared" si="171"/>
        <v>0</v>
      </c>
      <c r="Q109" s="26">
        <f t="shared" si="171"/>
        <v>0</v>
      </c>
      <c r="R109" s="149">
        <f t="shared" si="165"/>
        <v>0</v>
      </c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149">
        <f t="shared" si="166"/>
        <v>0</v>
      </c>
      <c r="AH109" s="149"/>
      <c r="AJ109" s="149"/>
      <c r="AL109" s="26">
        <f t="shared" si="162"/>
        <v>0</v>
      </c>
      <c r="AM109" s="127">
        <f t="shared" si="163"/>
        <v>0</v>
      </c>
    </row>
    <row r="110" spans="2:39" ht="14.4" customHeight="1">
      <c r="B110" s="8">
        <v>8</v>
      </c>
      <c r="C110" s="9" t="s">
        <v>52</v>
      </c>
      <c r="D110" s="10" t="s">
        <v>187</v>
      </c>
      <c r="E110" s="26"/>
      <c r="F110" s="26">
        <f t="shared" ref="F110:Q110" si="172">F72*F91</f>
        <v>0</v>
      </c>
      <c r="G110" s="26">
        <f t="shared" si="172"/>
        <v>0</v>
      </c>
      <c r="H110" s="26">
        <f t="shared" si="172"/>
        <v>0</v>
      </c>
      <c r="I110" s="26">
        <f t="shared" si="172"/>
        <v>0</v>
      </c>
      <c r="J110" s="26">
        <f t="shared" si="172"/>
        <v>0</v>
      </c>
      <c r="K110" s="26">
        <f t="shared" si="172"/>
        <v>0</v>
      </c>
      <c r="L110" s="26">
        <f t="shared" si="172"/>
        <v>0</v>
      </c>
      <c r="M110" s="26">
        <f t="shared" si="172"/>
        <v>0</v>
      </c>
      <c r="N110" s="26">
        <f t="shared" si="172"/>
        <v>0</v>
      </c>
      <c r="O110" s="26">
        <f t="shared" si="172"/>
        <v>0</v>
      </c>
      <c r="P110" s="26">
        <f t="shared" si="172"/>
        <v>0</v>
      </c>
      <c r="Q110" s="26">
        <f t="shared" si="172"/>
        <v>0</v>
      </c>
      <c r="R110" s="149">
        <f t="shared" si="165"/>
        <v>0</v>
      </c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149">
        <f t="shared" si="166"/>
        <v>0</v>
      </c>
      <c r="AH110" s="149"/>
      <c r="AJ110" s="149"/>
      <c r="AL110" s="26">
        <f t="shared" si="162"/>
        <v>0</v>
      </c>
      <c r="AM110" s="127">
        <f t="shared" si="163"/>
        <v>0</v>
      </c>
    </row>
    <row r="111" spans="2:39">
      <c r="B111" s="8">
        <v>9</v>
      </c>
      <c r="C111" s="9" t="s">
        <v>353</v>
      </c>
      <c r="D111" s="10" t="s">
        <v>187</v>
      </c>
      <c r="E111" s="26"/>
      <c r="F111" s="26">
        <f t="shared" ref="F111:Q111" si="173">F73*F92</f>
        <v>0</v>
      </c>
      <c r="G111" s="26">
        <f t="shared" si="173"/>
        <v>0</v>
      </c>
      <c r="H111" s="26">
        <f t="shared" si="173"/>
        <v>0</v>
      </c>
      <c r="I111" s="26">
        <f t="shared" si="173"/>
        <v>0</v>
      </c>
      <c r="J111" s="26">
        <f t="shared" si="173"/>
        <v>0</v>
      </c>
      <c r="K111" s="26">
        <f t="shared" si="173"/>
        <v>0</v>
      </c>
      <c r="L111" s="26">
        <f t="shared" si="173"/>
        <v>0</v>
      </c>
      <c r="M111" s="26">
        <f t="shared" si="173"/>
        <v>0</v>
      </c>
      <c r="N111" s="26">
        <f t="shared" si="173"/>
        <v>0</v>
      </c>
      <c r="O111" s="26">
        <f t="shared" si="173"/>
        <v>0</v>
      </c>
      <c r="P111" s="26">
        <f t="shared" si="173"/>
        <v>0</v>
      </c>
      <c r="Q111" s="26">
        <f t="shared" si="173"/>
        <v>0</v>
      </c>
      <c r="R111" s="149">
        <f t="shared" si="165"/>
        <v>0</v>
      </c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149">
        <f t="shared" si="166"/>
        <v>0</v>
      </c>
      <c r="AH111" s="149"/>
      <c r="AJ111" s="149"/>
      <c r="AL111" s="26">
        <f t="shared" si="162"/>
        <v>0</v>
      </c>
      <c r="AM111" s="127">
        <f t="shared" si="163"/>
        <v>0</v>
      </c>
    </row>
    <row r="112" spans="2:39">
      <c r="B112" s="8">
        <v>10</v>
      </c>
      <c r="C112" s="183" t="s">
        <v>256</v>
      </c>
      <c r="D112" s="10" t="s">
        <v>187</v>
      </c>
      <c r="E112" s="26"/>
      <c r="F112" s="26">
        <f t="shared" ref="F112:Q112" si="174">F74*F93</f>
        <v>0</v>
      </c>
      <c r="G112" s="26">
        <f t="shared" si="174"/>
        <v>0</v>
      </c>
      <c r="H112" s="26">
        <f t="shared" si="174"/>
        <v>0</v>
      </c>
      <c r="I112" s="26">
        <f t="shared" si="174"/>
        <v>5132531250.000001</v>
      </c>
      <c r="J112" s="26">
        <f t="shared" si="174"/>
        <v>5132531250.000001</v>
      </c>
      <c r="K112" s="26">
        <f t="shared" si="174"/>
        <v>5337832500.000001</v>
      </c>
      <c r="L112" s="26">
        <f t="shared" si="174"/>
        <v>5543133750</v>
      </c>
      <c r="M112" s="26">
        <f t="shared" si="174"/>
        <v>5337832500.000001</v>
      </c>
      <c r="N112" s="26">
        <f t="shared" si="174"/>
        <v>4927230000.000001</v>
      </c>
      <c r="O112" s="26">
        <f t="shared" si="174"/>
        <v>5543133750</v>
      </c>
      <c r="P112" s="26">
        <f t="shared" si="174"/>
        <v>5132531250.000001</v>
      </c>
      <c r="Q112" s="26">
        <f t="shared" si="174"/>
        <v>5543133750</v>
      </c>
      <c r="R112" s="149">
        <f t="shared" si="165"/>
        <v>47629890000</v>
      </c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149">
        <f t="shared" si="166"/>
        <v>0</v>
      </c>
      <c r="AH112" s="149"/>
      <c r="AJ112" s="149"/>
      <c r="AL112" s="26">
        <f t="shared" si="162"/>
        <v>47629890000</v>
      </c>
      <c r="AM112" s="127">
        <f t="shared" si="163"/>
        <v>0</v>
      </c>
    </row>
    <row r="113" spans="2:41">
      <c r="B113" s="8">
        <v>11</v>
      </c>
      <c r="C113" s="183" t="s">
        <v>354</v>
      </c>
      <c r="D113" s="10" t="s">
        <v>187</v>
      </c>
      <c r="E113" s="26"/>
      <c r="F113" s="26">
        <f t="shared" ref="F113:Q113" si="175">F75*F94</f>
        <v>0</v>
      </c>
      <c r="G113" s="26">
        <f t="shared" si="175"/>
        <v>0</v>
      </c>
      <c r="H113" s="26">
        <f t="shared" si="175"/>
        <v>0</v>
      </c>
      <c r="I113" s="26">
        <f t="shared" si="175"/>
        <v>0</v>
      </c>
      <c r="J113" s="26">
        <f t="shared" si="175"/>
        <v>0</v>
      </c>
      <c r="K113" s="26">
        <f t="shared" si="175"/>
        <v>0</v>
      </c>
      <c r="L113" s="26">
        <f t="shared" si="175"/>
        <v>0</v>
      </c>
      <c r="M113" s="26">
        <f t="shared" si="175"/>
        <v>0</v>
      </c>
      <c r="N113" s="26">
        <f t="shared" si="175"/>
        <v>0</v>
      </c>
      <c r="O113" s="26">
        <f t="shared" si="175"/>
        <v>0</v>
      </c>
      <c r="P113" s="26">
        <f t="shared" si="175"/>
        <v>0</v>
      </c>
      <c r="Q113" s="26">
        <f t="shared" si="175"/>
        <v>0</v>
      </c>
      <c r="R113" s="149">
        <f t="shared" si="165"/>
        <v>0</v>
      </c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149">
        <f t="shared" si="166"/>
        <v>0</v>
      </c>
      <c r="AH113" s="149"/>
      <c r="AJ113" s="149"/>
      <c r="AL113" s="26">
        <f t="shared" si="162"/>
        <v>0</v>
      </c>
      <c r="AM113" s="127">
        <f t="shared" si="163"/>
        <v>0</v>
      </c>
    </row>
    <row r="114" spans="2:41">
      <c r="B114" s="8">
        <v>12</v>
      </c>
      <c r="C114" s="9" t="s">
        <v>266</v>
      </c>
      <c r="D114" s="10" t="s">
        <v>187</v>
      </c>
      <c r="E114" s="26"/>
      <c r="F114" s="26">
        <f t="shared" ref="F114:Q114" si="176">F76*F95</f>
        <v>0</v>
      </c>
      <c r="G114" s="26">
        <f t="shared" si="176"/>
        <v>0</v>
      </c>
      <c r="H114" s="26">
        <f t="shared" si="176"/>
        <v>0</v>
      </c>
      <c r="I114" s="26">
        <f t="shared" si="176"/>
        <v>0</v>
      </c>
      <c r="J114" s="26">
        <f t="shared" si="176"/>
        <v>0</v>
      </c>
      <c r="K114" s="26">
        <f t="shared" si="176"/>
        <v>0</v>
      </c>
      <c r="L114" s="26">
        <f t="shared" si="176"/>
        <v>0</v>
      </c>
      <c r="M114" s="26">
        <f t="shared" si="176"/>
        <v>0</v>
      </c>
      <c r="N114" s="26">
        <f t="shared" si="176"/>
        <v>0</v>
      </c>
      <c r="O114" s="26">
        <f t="shared" si="176"/>
        <v>0</v>
      </c>
      <c r="P114" s="26">
        <f t="shared" si="176"/>
        <v>0</v>
      </c>
      <c r="Q114" s="26">
        <f t="shared" si="176"/>
        <v>0</v>
      </c>
      <c r="R114" s="149">
        <f t="shared" si="165"/>
        <v>0</v>
      </c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149">
        <f t="shared" si="166"/>
        <v>0</v>
      </c>
      <c r="AH114" s="149"/>
      <c r="AJ114" s="149"/>
      <c r="AL114" s="26">
        <f t="shared" si="162"/>
        <v>0</v>
      </c>
      <c r="AM114" s="127">
        <f t="shared" si="163"/>
        <v>0</v>
      </c>
    </row>
    <row r="115" spans="2:41">
      <c r="B115" s="8">
        <v>13</v>
      </c>
      <c r="C115" s="22" t="s">
        <v>355</v>
      </c>
      <c r="D115" s="10" t="s">
        <v>187</v>
      </c>
      <c r="E115" s="26"/>
      <c r="F115" s="26">
        <f t="shared" ref="F115:Q115" si="177">F77*F96</f>
        <v>0</v>
      </c>
      <c r="G115" s="26">
        <f t="shared" si="177"/>
        <v>0</v>
      </c>
      <c r="H115" s="26">
        <f t="shared" si="177"/>
        <v>0</v>
      </c>
      <c r="I115" s="26">
        <f t="shared" si="177"/>
        <v>123750000</v>
      </c>
      <c r="J115" s="26">
        <f t="shared" si="177"/>
        <v>123750000</v>
      </c>
      <c r="K115" s="26">
        <f t="shared" si="177"/>
        <v>128700000</v>
      </c>
      <c r="L115" s="26">
        <f t="shared" si="177"/>
        <v>133650000</v>
      </c>
      <c r="M115" s="26">
        <f t="shared" si="177"/>
        <v>128700000</v>
      </c>
      <c r="N115" s="26">
        <f t="shared" si="177"/>
        <v>118800000</v>
      </c>
      <c r="O115" s="26">
        <f t="shared" si="177"/>
        <v>133650000</v>
      </c>
      <c r="P115" s="26">
        <f t="shared" si="177"/>
        <v>123750000</v>
      </c>
      <c r="Q115" s="26">
        <f t="shared" si="177"/>
        <v>133650000</v>
      </c>
      <c r="R115" s="149">
        <f t="shared" si="165"/>
        <v>1148400000</v>
      </c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149">
        <f t="shared" si="166"/>
        <v>0</v>
      </c>
      <c r="AH115" s="149"/>
      <c r="AJ115" s="149"/>
      <c r="AL115" s="26">
        <f t="shared" si="162"/>
        <v>1148400000</v>
      </c>
      <c r="AM115" s="127">
        <f t="shared" si="163"/>
        <v>0</v>
      </c>
    </row>
    <row r="116" spans="2:41">
      <c r="B116" s="8">
        <v>14</v>
      </c>
      <c r="C116" s="9" t="s">
        <v>356</v>
      </c>
      <c r="D116" s="10" t="s">
        <v>187</v>
      </c>
      <c r="E116" s="26"/>
      <c r="F116" s="26">
        <f t="shared" ref="F116:Q116" si="178">F78*F97</f>
        <v>0</v>
      </c>
      <c r="G116" s="26">
        <f t="shared" si="178"/>
        <v>0</v>
      </c>
      <c r="H116" s="26">
        <f t="shared" si="178"/>
        <v>0</v>
      </c>
      <c r="I116" s="26">
        <f t="shared" si="178"/>
        <v>123750000</v>
      </c>
      <c r="J116" s="26">
        <f t="shared" si="178"/>
        <v>123750000</v>
      </c>
      <c r="K116" s="26">
        <f t="shared" si="178"/>
        <v>128700000</v>
      </c>
      <c r="L116" s="26">
        <f t="shared" si="178"/>
        <v>133650000</v>
      </c>
      <c r="M116" s="26">
        <f t="shared" si="178"/>
        <v>128700000</v>
      </c>
      <c r="N116" s="26">
        <f t="shared" si="178"/>
        <v>118800000</v>
      </c>
      <c r="O116" s="26">
        <f t="shared" si="178"/>
        <v>133650000</v>
      </c>
      <c r="P116" s="26">
        <f t="shared" si="178"/>
        <v>123750000</v>
      </c>
      <c r="Q116" s="26">
        <f t="shared" si="178"/>
        <v>133650000</v>
      </c>
      <c r="R116" s="149">
        <f t="shared" si="165"/>
        <v>1148400000</v>
      </c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149">
        <f t="shared" si="166"/>
        <v>0</v>
      </c>
      <c r="AH116" s="149"/>
      <c r="AJ116" s="149"/>
      <c r="AL116" s="26">
        <f t="shared" si="162"/>
        <v>1148400000</v>
      </c>
      <c r="AM116" s="127">
        <f t="shared" si="163"/>
        <v>0</v>
      </c>
    </row>
    <row r="117" spans="2:41">
      <c r="B117" s="8">
        <v>15</v>
      </c>
      <c r="C117" s="9" t="s">
        <v>25</v>
      </c>
      <c r="D117" s="10" t="s">
        <v>187</v>
      </c>
      <c r="E117" s="26"/>
      <c r="F117" s="26">
        <f>F79*F98</f>
        <v>0</v>
      </c>
      <c r="G117" s="26">
        <f t="shared" ref="G117:Q117" si="179">G79*G98</f>
        <v>0</v>
      </c>
      <c r="H117" s="26">
        <f t="shared" si="179"/>
        <v>0</v>
      </c>
      <c r="I117" s="26">
        <f t="shared" si="179"/>
        <v>0</v>
      </c>
      <c r="J117" s="26">
        <f t="shared" si="179"/>
        <v>0</v>
      </c>
      <c r="K117" s="26">
        <f t="shared" si="179"/>
        <v>0</v>
      </c>
      <c r="L117" s="26">
        <f t="shared" si="179"/>
        <v>0</v>
      </c>
      <c r="M117" s="26">
        <f t="shared" si="179"/>
        <v>0</v>
      </c>
      <c r="N117" s="26">
        <f t="shared" si="179"/>
        <v>0</v>
      </c>
      <c r="O117" s="26">
        <f t="shared" si="179"/>
        <v>0</v>
      </c>
      <c r="P117" s="26">
        <f t="shared" si="179"/>
        <v>0</v>
      </c>
      <c r="Q117" s="26">
        <f t="shared" si="179"/>
        <v>0</v>
      </c>
      <c r="R117" s="149">
        <f t="shared" si="165"/>
        <v>0</v>
      </c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149">
        <f t="shared" si="166"/>
        <v>0</v>
      </c>
      <c r="AH117" s="149">
        <v>5508600000</v>
      </c>
      <c r="AJ117" s="149"/>
      <c r="AL117" s="26">
        <f t="shared" si="162"/>
        <v>0</v>
      </c>
      <c r="AM117" s="127">
        <f t="shared" si="163"/>
        <v>0</v>
      </c>
    </row>
    <row r="118" spans="2:41">
      <c r="B118" s="23"/>
      <c r="C118" s="24" t="s">
        <v>39</v>
      </c>
      <c r="D118" s="25"/>
      <c r="E118" s="27">
        <f>SUM(E103:E117)</f>
        <v>0</v>
      </c>
      <c r="F118" s="27">
        <f>SUM(F103:F117)</f>
        <v>0</v>
      </c>
      <c r="G118" s="27">
        <f t="shared" ref="G118:Q118" si="180">SUM(G103:G117)</f>
        <v>0</v>
      </c>
      <c r="H118" s="27">
        <f t="shared" si="180"/>
        <v>0</v>
      </c>
      <c r="I118" s="27">
        <f t="shared" si="180"/>
        <v>16069437500</v>
      </c>
      <c r="J118" s="27">
        <f t="shared" si="180"/>
        <v>16069437500</v>
      </c>
      <c r="K118" s="27">
        <f t="shared" si="180"/>
        <v>16712215000</v>
      </c>
      <c r="L118" s="27">
        <f t="shared" si="180"/>
        <v>17354992500</v>
      </c>
      <c r="M118" s="27">
        <f t="shared" si="180"/>
        <v>16712215000</v>
      </c>
      <c r="N118" s="27">
        <f t="shared" si="180"/>
        <v>15426660000</v>
      </c>
      <c r="O118" s="27">
        <f t="shared" si="180"/>
        <v>17354992500</v>
      </c>
      <c r="P118" s="27">
        <f t="shared" si="180"/>
        <v>16069437500</v>
      </c>
      <c r="Q118" s="27">
        <f t="shared" si="180"/>
        <v>17354992500</v>
      </c>
      <c r="R118" s="27">
        <f t="shared" ref="R118" si="181">SUM(F118:Q118)</f>
        <v>149124380000</v>
      </c>
      <c r="T118" s="27">
        <f>SUM(T103:T117)</f>
        <v>0</v>
      </c>
      <c r="U118" s="27">
        <f t="shared" ref="U118:AE118" si="182">SUM(U103:U117)</f>
        <v>0</v>
      </c>
      <c r="V118" s="27">
        <f t="shared" si="182"/>
        <v>0</v>
      </c>
      <c r="W118" s="27">
        <f t="shared" si="182"/>
        <v>0</v>
      </c>
      <c r="X118" s="27">
        <f t="shared" si="182"/>
        <v>0</v>
      </c>
      <c r="Y118" s="27">
        <f t="shared" si="182"/>
        <v>0</v>
      </c>
      <c r="Z118" s="27">
        <f t="shared" si="182"/>
        <v>0</v>
      </c>
      <c r="AA118" s="27">
        <f t="shared" si="182"/>
        <v>0</v>
      </c>
      <c r="AB118" s="27">
        <f t="shared" si="182"/>
        <v>0</v>
      </c>
      <c r="AC118" s="27">
        <f t="shared" si="182"/>
        <v>0</v>
      </c>
      <c r="AD118" s="27">
        <f t="shared" si="182"/>
        <v>0</v>
      </c>
      <c r="AE118" s="27">
        <f t="shared" si="182"/>
        <v>0</v>
      </c>
      <c r="AF118" s="27">
        <f t="shared" si="166"/>
        <v>0</v>
      </c>
      <c r="AH118" s="27">
        <f t="shared" ref="AH118" si="183">SUM(AH103:AH117)</f>
        <v>5508600000</v>
      </c>
      <c r="AJ118" s="27">
        <f t="shared" ref="AJ118" si="184">SUM(AJ103:AJ117)</f>
        <v>0</v>
      </c>
      <c r="AL118" s="29">
        <f t="shared" si="162"/>
        <v>149124380000</v>
      </c>
      <c r="AM118" s="771">
        <f t="shared" si="163"/>
        <v>0</v>
      </c>
    </row>
    <row r="120" spans="2:41" ht="21" customHeight="1">
      <c r="B120" s="90" t="s">
        <v>1550</v>
      </c>
    </row>
    <row r="121" spans="2:41" ht="25.5" customHeight="1">
      <c r="B121" s="92" t="s">
        <v>0</v>
      </c>
      <c r="C121" s="92" t="s">
        <v>1715</v>
      </c>
      <c r="D121" s="92" t="s">
        <v>9</v>
      </c>
      <c r="E121" s="7" t="s">
        <v>1737</v>
      </c>
      <c r="F121" s="174" t="s">
        <v>54</v>
      </c>
      <c r="G121" s="174" t="s">
        <v>55</v>
      </c>
      <c r="H121" s="174" t="s">
        <v>56</v>
      </c>
      <c r="I121" s="174" t="s">
        <v>57</v>
      </c>
      <c r="J121" s="174" t="s">
        <v>58</v>
      </c>
      <c r="K121" s="174" t="s">
        <v>59</v>
      </c>
      <c r="L121" s="174" t="s">
        <v>60</v>
      </c>
      <c r="M121" s="174" t="s">
        <v>61</v>
      </c>
      <c r="N121" s="174" t="s">
        <v>62</v>
      </c>
      <c r="O121" s="174" t="s">
        <v>63</v>
      </c>
      <c r="P121" s="174" t="s">
        <v>64</v>
      </c>
      <c r="Q121" s="174" t="s">
        <v>65</v>
      </c>
      <c r="R121" s="174" t="s">
        <v>2474</v>
      </c>
      <c r="S121" s="34"/>
      <c r="T121" s="745" t="s">
        <v>54</v>
      </c>
      <c r="U121" s="745" t="s">
        <v>55</v>
      </c>
      <c r="V121" s="745" t="s">
        <v>56</v>
      </c>
      <c r="W121" s="745" t="s">
        <v>57</v>
      </c>
      <c r="X121" s="745" t="s">
        <v>58</v>
      </c>
      <c r="Y121" s="745" t="s">
        <v>59</v>
      </c>
      <c r="Z121" s="745" t="s">
        <v>60</v>
      </c>
      <c r="AA121" s="745" t="s">
        <v>61</v>
      </c>
      <c r="AB121" s="745" t="s">
        <v>62</v>
      </c>
      <c r="AC121" s="745" t="s">
        <v>63</v>
      </c>
      <c r="AD121" s="745" t="s">
        <v>64</v>
      </c>
      <c r="AE121" s="745" t="s">
        <v>65</v>
      </c>
      <c r="AF121" s="745" t="s">
        <v>350</v>
      </c>
      <c r="AG121" s="34"/>
      <c r="AH121" s="745" t="s">
        <v>1829</v>
      </c>
      <c r="AI121" s="34"/>
      <c r="AJ121" s="745" t="s">
        <v>1830</v>
      </c>
      <c r="AK121" s="34"/>
      <c r="AL121" s="757" t="s">
        <v>676</v>
      </c>
      <c r="AM121" s="758" t="s">
        <v>677</v>
      </c>
      <c r="AO121" s="47"/>
    </row>
    <row r="122" spans="2:41">
      <c r="B122" s="8">
        <v>1</v>
      </c>
      <c r="C122" s="22" t="s">
        <v>288</v>
      </c>
      <c r="D122" s="10" t="s">
        <v>20</v>
      </c>
      <c r="E122" s="26"/>
      <c r="F122" s="212">
        <f>'3.Thanh pham'!G$141</f>
        <v>0</v>
      </c>
      <c r="G122" s="212">
        <f>'3.Thanh pham'!H$141</f>
        <v>0</v>
      </c>
      <c r="H122" s="212">
        <f>'3.Thanh pham'!I$141</f>
        <v>0</v>
      </c>
      <c r="I122" s="212">
        <f>'3.Thanh pham'!J$141</f>
        <v>0</v>
      </c>
      <c r="J122" s="212">
        <f>'3.Thanh pham'!K$141</f>
        <v>0</v>
      </c>
      <c r="K122" s="212">
        <f>'3.Thanh pham'!L$141</f>
        <v>0</v>
      </c>
      <c r="L122" s="212">
        <f>'3.Thanh pham'!M$141</f>
        <v>0</v>
      </c>
      <c r="M122" s="212">
        <f>'3.Thanh pham'!N$141</f>
        <v>0</v>
      </c>
      <c r="N122" s="212">
        <f>'3.Thanh pham'!O$141</f>
        <v>0</v>
      </c>
      <c r="O122" s="212">
        <f>'3.Thanh pham'!P$141</f>
        <v>0</v>
      </c>
      <c r="P122" s="212">
        <f>'3.Thanh pham'!Q$141</f>
        <v>0</v>
      </c>
      <c r="Q122" s="212">
        <f>'3.Thanh pham'!R$141</f>
        <v>0</v>
      </c>
      <c r="R122" s="147">
        <f>SUM(F122:Q122)</f>
        <v>0</v>
      </c>
      <c r="T122" s="212"/>
      <c r="U122" s="212"/>
      <c r="V122" s="212"/>
      <c r="W122" s="212"/>
      <c r="X122" s="212"/>
      <c r="Y122" s="212"/>
      <c r="Z122" s="212"/>
      <c r="AA122" s="212"/>
      <c r="AB122" s="212"/>
      <c r="AC122" s="212"/>
      <c r="AD122" s="212"/>
      <c r="AE122" s="212"/>
      <c r="AF122" s="147"/>
      <c r="AH122" s="147"/>
      <c r="AJ122" s="147"/>
      <c r="AL122" s="26">
        <f t="shared" ref="AL122:AL124" si="185">IFERROR(R122-AF122,0)</f>
        <v>0</v>
      </c>
      <c r="AM122" s="127">
        <f t="shared" ref="AM122:AM124" si="186">IFERROR((R122/AF122)-1,0)</f>
        <v>0</v>
      </c>
      <c r="AO122" s="47">
        <f>'1.NVL Chai'!G20</f>
        <v>15000</v>
      </c>
    </row>
    <row r="123" spans="2:41">
      <c r="B123" s="8">
        <v>2</v>
      </c>
      <c r="C123" s="22" t="s">
        <v>289</v>
      </c>
      <c r="D123" s="10" t="s">
        <v>50</v>
      </c>
      <c r="E123" s="26"/>
      <c r="F123" s="132">
        <f>AO122+AO123</f>
        <v>17000</v>
      </c>
      <c r="G123" s="132">
        <f>$F$123</f>
        <v>17000</v>
      </c>
      <c r="H123" s="132">
        <f t="shared" ref="H123:Q123" si="187">$F$123</f>
        <v>17000</v>
      </c>
      <c r="I123" s="132">
        <f t="shared" si="187"/>
        <v>17000</v>
      </c>
      <c r="J123" s="132">
        <f t="shared" si="187"/>
        <v>17000</v>
      </c>
      <c r="K123" s="132">
        <f t="shared" si="187"/>
        <v>17000</v>
      </c>
      <c r="L123" s="132">
        <f t="shared" si="187"/>
        <v>17000</v>
      </c>
      <c r="M123" s="132">
        <f t="shared" si="187"/>
        <v>17000</v>
      </c>
      <c r="N123" s="132">
        <f t="shared" si="187"/>
        <v>17000</v>
      </c>
      <c r="O123" s="132">
        <f t="shared" si="187"/>
        <v>17000</v>
      </c>
      <c r="P123" s="132">
        <f t="shared" si="187"/>
        <v>17000</v>
      </c>
      <c r="Q123" s="132">
        <f t="shared" si="187"/>
        <v>17000</v>
      </c>
      <c r="R123" s="132">
        <f>$F$123</f>
        <v>17000</v>
      </c>
      <c r="T123" s="132"/>
      <c r="U123" s="132"/>
      <c r="V123" s="132"/>
      <c r="W123" s="132"/>
      <c r="X123" s="132"/>
      <c r="Y123" s="132"/>
      <c r="Z123" s="132"/>
      <c r="AA123" s="132"/>
      <c r="AB123" s="132"/>
      <c r="AC123" s="132"/>
      <c r="AD123" s="132"/>
      <c r="AE123" s="132"/>
      <c r="AF123" s="132"/>
      <c r="AH123" s="132"/>
      <c r="AJ123" s="132"/>
      <c r="AL123" s="26">
        <f t="shared" si="185"/>
        <v>17000</v>
      </c>
      <c r="AM123" s="127">
        <f t="shared" si="186"/>
        <v>0</v>
      </c>
      <c r="AO123" s="47">
        <v>2000</v>
      </c>
    </row>
    <row r="124" spans="2:41" s="5" customFormat="1">
      <c r="B124" s="12">
        <v>3</v>
      </c>
      <c r="C124" s="13" t="s">
        <v>290</v>
      </c>
      <c r="D124" s="14" t="s">
        <v>187</v>
      </c>
      <c r="E124" s="149"/>
      <c r="F124" s="149">
        <f>F122*F123</f>
        <v>0</v>
      </c>
      <c r="G124" s="149">
        <f t="shared" ref="G124:R124" si="188">G122*G123</f>
        <v>0</v>
      </c>
      <c r="H124" s="149">
        <f t="shared" si="188"/>
        <v>0</v>
      </c>
      <c r="I124" s="149">
        <f t="shared" si="188"/>
        <v>0</v>
      </c>
      <c r="J124" s="149">
        <f t="shared" si="188"/>
        <v>0</v>
      </c>
      <c r="K124" s="149">
        <f t="shared" si="188"/>
        <v>0</v>
      </c>
      <c r="L124" s="149">
        <f t="shared" si="188"/>
        <v>0</v>
      </c>
      <c r="M124" s="149">
        <f t="shared" si="188"/>
        <v>0</v>
      </c>
      <c r="N124" s="149">
        <f t="shared" si="188"/>
        <v>0</v>
      </c>
      <c r="O124" s="149">
        <f t="shared" si="188"/>
        <v>0</v>
      </c>
      <c r="P124" s="149">
        <f t="shared" si="188"/>
        <v>0</v>
      </c>
      <c r="Q124" s="149">
        <f t="shared" si="188"/>
        <v>0</v>
      </c>
      <c r="R124" s="149">
        <f t="shared" si="188"/>
        <v>0</v>
      </c>
      <c r="T124" s="149"/>
      <c r="U124" s="149"/>
      <c r="V124" s="149"/>
      <c r="W124" s="149"/>
      <c r="X124" s="149"/>
      <c r="Y124" s="149"/>
      <c r="Z124" s="149"/>
      <c r="AA124" s="149"/>
      <c r="AB124" s="149"/>
      <c r="AC124" s="149"/>
      <c r="AD124" s="149"/>
      <c r="AE124" s="149"/>
      <c r="AF124" s="149"/>
      <c r="AH124" s="149"/>
      <c r="AJ124" s="149"/>
      <c r="AL124" s="26">
        <f t="shared" si="185"/>
        <v>0</v>
      </c>
      <c r="AM124" s="127">
        <f t="shared" si="186"/>
        <v>0</v>
      </c>
      <c r="AO124" s="570"/>
    </row>
  </sheetData>
  <mergeCells count="14">
    <mergeCell ref="AV25:AV26"/>
    <mergeCell ref="AV83:AV84"/>
    <mergeCell ref="AU83:AU84"/>
    <mergeCell ref="AO25:AO26"/>
    <mergeCell ref="AP25:AP26"/>
    <mergeCell ref="AQ25:AQ26"/>
    <mergeCell ref="AR25:AS25"/>
    <mergeCell ref="AT25:AT26"/>
    <mergeCell ref="AU25:AU26"/>
    <mergeCell ref="AO83:AO84"/>
    <mergeCell ref="AP83:AP84"/>
    <mergeCell ref="AQ83:AQ84"/>
    <mergeCell ref="AR83:AS83"/>
    <mergeCell ref="AT83:AT84"/>
  </mergeCells>
  <pageMargins left="0.7" right="0.7" top="0.75" bottom="0.75" header="0.3" footer="0.3"/>
  <ignoredErrors>
    <ignoredError sqref="R78 R20 F88:Q88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DFA59-AB61-49AE-A6E0-4ACE98C96713}">
  <sheetPr>
    <tabColor theme="9" tint="0.79998168889431442"/>
  </sheetPr>
  <dimension ref="B1:T57"/>
  <sheetViews>
    <sheetView topLeftCell="A44" workbookViewId="0">
      <selection activeCell="I29" sqref="I29:R29"/>
    </sheetView>
  </sheetViews>
  <sheetFormatPr defaultColWidth="8.6328125" defaultRowHeight="12.5"/>
  <cols>
    <col min="1" max="1" width="1.6328125" style="6" customWidth="1"/>
    <col min="2" max="2" width="9.36328125" style="6" customWidth="1"/>
    <col min="3" max="3" width="28.54296875" style="6" customWidth="1"/>
    <col min="4" max="4" width="12.6328125" style="6" customWidth="1"/>
    <col min="5" max="5" width="11.08984375" style="6" customWidth="1"/>
    <col min="6" max="6" width="10.6328125" style="6" customWidth="1"/>
    <col min="7" max="18" width="8.6328125" style="6" customWidth="1"/>
    <col min="19" max="19" width="10.36328125" style="6" customWidth="1"/>
    <col min="20" max="20" width="18.6328125" style="6" bestFit="1" customWidth="1"/>
    <col min="21" max="21" width="12.453125" style="6" bestFit="1" customWidth="1"/>
    <col min="22" max="22" width="15.36328125" style="6" bestFit="1" customWidth="1"/>
    <col min="23" max="23" width="16.90625" style="6" bestFit="1" customWidth="1"/>
    <col min="24" max="16384" width="8.6328125" style="6"/>
  </cols>
  <sheetData>
    <row r="1" spans="2:20" ht="17.399999999999999" customHeight="1">
      <c r="B1" s="292"/>
      <c r="F1" s="33" t="s">
        <v>2506</v>
      </c>
      <c r="G1" s="20">
        <v>30000</v>
      </c>
      <c r="H1" s="20">
        <v>30000</v>
      </c>
      <c r="I1" s="20">
        <v>40000</v>
      </c>
      <c r="J1" s="20">
        <v>50000</v>
      </c>
      <c r="K1" s="20">
        <v>50000</v>
      </c>
      <c r="L1" s="20">
        <v>50000</v>
      </c>
      <c r="M1" s="20">
        <v>50000</v>
      </c>
      <c r="N1" s="20">
        <v>50000</v>
      </c>
      <c r="O1" s="20">
        <v>50000</v>
      </c>
      <c r="P1" s="20">
        <v>50000</v>
      </c>
      <c r="Q1" s="20">
        <v>50000</v>
      </c>
      <c r="R1" s="20">
        <v>50000</v>
      </c>
      <c r="S1" s="20">
        <f>AVERAGE(G1:R1)</f>
        <v>45833.333333333336</v>
      </c>
    </row>
    <row r="2" spans="2:20" ht="17.399999999999999" customHeight="1">
      <c r="G2" s="1182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21"/>
    </row>
    <row r="3" spans="2:20" ht="17.399999999999999" customHeight="1">
      <c r="B3" s="91" t="s">
        <v>68</v>
      </c>
      <c r="G3" s="80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21"/>
    </row>
    <row r="4" spans="2:20" ht="13">
      <c r="B4" s="5" t="s">
        <v>72</v>
      </c>
      <c r="F4" s="6" t="s">
        <v>2479</v>
      </c>
      <c r="G4" s="483">
        <f>31-5</f>
        <v>26</v>
      </c>
      <c r="H4" s="483">
        <f>28-13</f>
        <v>15</v>
      </c>
      <c r="I4" s="483">
        <f>31-5</f>
        <v>26</v>
      </c>
      <c r="J4" s="483">
        <f>30-5</f>
        <v>25</v>
      </c>
      <c r="K4" s="483">
        <f>31-6</f>
        <v>25</v>
      </c>
      <c r="L4" s="483">
        <f>30-4</f>
        <v>26</v>
      </c>
      <c r="M4" s="483">
        <f>31-4</f>
        <v>27</v>
      </c>
      <c r="N4" s="483">
        <f>31-5</f>
        <v>26</v>
      </c>
      <c r="O4" s="483">
        <f>30-6</f>
        <v>24</v>
      </c>
      <c r="P4" s="483">
        <f>31-4</f>
        <v>27</v>
      </c>
      <c r="Q4" s="483">
        <f>30-5</f>
        <v>25</v>
      </c>
      <c r="R4" s="483">
        <f>31-4</f>
        <v>27</v>
      </c>
      <c r="S4" s="917"/>
    </row>
    <row r="5" spans="2:20" ht="39.5" customHeight="1">
      <c r="B5" s="7" t="s">
        <v>0</v>
      </c>
      <c r="C5" s="7" t="s">
        <v>69</v>
      </c>
      <c r="D5" s="7" t="s">
        <v>9</v>
      </c>
      <c r="E5" s="174" t="s">
        <v>322</v>
      </c>
      <c r="F5" s="7" t="s">
        <v>350</v>
      </c>
      <c r="G5" s="7" t="s">
        <v>54</v>
      </c>
      <c r="H5" s="7" t="s">
        <v>55</v>
      </c>
      <c r="I5" s="7" t="s">
        <v>56</v>
      </c>
      <c r="J5" s="7" t="s">
        <v>57</v>
      </c>
      <c r="K5" s="7" t="s">
        <v>58</v>
      </c>
      <c r="L5" s="7" t="s">
        <v>59</v>
      </c>
      <c r="M5" s="7" t="s">
        <v>60</v>
      </c>
      <c r="N5" s="7" t="s">
        <v>61</v>
      </c>
      <c r="O5" s="7" t="s">
        <v>62</v>
      </c>
      <c r="P5" s="7" t="s">
        <v>63</v>
      </c>
      <c r="Q5" s="7" t="s">
        <v>64</v>
      </c>
      <c r="R5" s="7" t="s">
        <v>65</v>
      </c>
      <c r="S5" s="7" t="s">
        <v>2474</v>
      </c>
    </row>
    <row r="6" spans="2:20" s="16" customFormat="1" ht="13">
      <c r="B6" s="98" t="s">
        <v>77</v>
      </c>
      <c r="C6" s="99"/>
      <c r="D6" s="99"/>
      <c r="E6" s="861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</row>
    <row r="7" spans="2:20" s="16" customFormat="1">
      <c r="B7" s="8">
        <v>1</v>
      </c>
      <c r="C7" s="9" t="s">
        <v>282</v>
      </c>
      <c r="D7" s="17" t="s">
        <v>22</v>
      </c>
      <c r="E7" s="862"/>
      <c r="F7" s="18">
        <f>F13/$F$16</f>
        <v>0.49435416440859048</v>
      </c>
      <c r="G7" s="729">
        <v>0.4</v>
      </c>
      <c r="H7" s="729">
        <v>0.4</v>
      </c>
      <c r="I7" s="18">
        <v>0.35</v>
      </c>
      <c r="J7" s="18">
        <v>0.35</v>
      </c>
      <c r="K7" s="18">
        <v>0.35</v>
      </c>
      <c r="L7" s="18">
        <v>0.35</v>
      </c>
      <c r="M7" s="18">
        <v>0.35</v>
      </c>
      <c r="N7" s="18">
        <v>0.35</v>
      </c>
      <c r="O7" s="18">
        <v>0.35</v>
      </c>
      <c r="P7" s="18">
        <v>0.35</v>
      </c>
      <c r="Q7" s="18">
        <v>0.35</v>
      </c>
      <c r="R7" s="18">
        <v>0.35</v>
      </c>
      <c r="S7" s="18">
        <f>AVERAGE(G7:R7)</f>
        <v>0.35833333333333339</v>
      </c>
    </row>
    <row r="8" spans="2:20" s="16" customFormat="1">
      <c r="B8" s="8">
        <v>2</v>
      </c>
      <c r="C8" s="9" t="s">
        <v>283</v>
      </c>
      <c r="D8" s="17" t="s">
        <v>22</v>
      </c>
      <c r="E8" s="862"/>
      <c r="F8" s="18">
        <f t="shared" ref="F8:F9" si="0">F14/$F$16</f>
        <v>0.42217653381436809</v>
      </c>
      <c r="G8" s="729">
        <v>0.6</v>
      </c>
      <c r="H8" s="729">
        <v>0.6</v>
      </c>
      <c r="I8" s="729">
        <v>0.65</v>
      </c>
      <c r="J8" s="729">
        <v>0.65</v>
      </c>
      <c r="K8" s="729">
        <v>0.65</v>
      </c>
      <c r="L8" s="729">
        <v>0.65</v>
      </c>
      <c r="M8" s="729">
        <v>0.65</v>
      </c>
      <c r="N8" s="729">
        <v>0.65</v>
      </c>
      <c r="O8" s="729">
        <v>0.65</v>
      </c>
      <c r="P8" s="729">
        <v>0.65</v>
      </c>
      <c r="Q8" s="729">
        <v>0.65</v>
      </c>
      <c r="R8" s="729">
        <v>0.65</v>
      </c>
      <c r="S8" s="18">
        <f>AVERAGE(G8:R8)</f>
        <v>0.64166666666666683</v>
      </c>
    </row>
    <row r="9" spans="2:20" s="16" customFormat="1">
      <c r="B9" s="8">
        <v>3</v>
      </c>
      <c r="C9" s="9" t="s">
        <v>281</v>
      </c>
      <c r="D9" s="17" t="s">
        <v>22</v>
      </c>
      <c r="E9" s="862"/>
      <c r="F9" s="18">
        <f t="shared" si="0"/>
        <v>8.3469301777041427E-2</v>
      </c>
      <c r="G9" s="729">
        <v>0</v>
      </c>
      <c r="H9" s="729">
        <v>0</v>
      </c>
      <c r="I9" s="729">
        <v>0</v>
      </c>
      <c r="J9" s="729">
        <v>0</v>
      </c>
      <c r="K9" s="729">
        <v>0</v>
      </c>
      <c r="L9" s="729">
        <v>0</v>
      </c>
      <c r="M9" s="729">
        <v>0</v>
      </c>
      <c r="N9" s="729">
        <v>0</v>
      </c>
      <c r="O9" s="729">
        <v>0</v>
      </c>
      <c r="P9" s="729">
        <v>0</v>
      </c>
      <c r="Q9" s="729">
        <v>0</v>
      </c>
      <c r="R9" s="729">
        <v>0</v>
      </c>
      <c r="S9" s="729">
        <v>0</v>
      </c>
    </row>
    <row r="10" spans="2:20" s="154" customFormat="1" ht="13">
      <c r="B10" s="12"/>
      <c r="C10" s="13" t="s">
        <v>71</v>
      </c>
      <c r="D10" s="152"/>
      <c r="E10" s="181"/>
      <c r="F10" s="153">
        <f>F7+F8+F9</f>
        <v>1</v>
      </c>
      <c r="G10" s="153">
        <f>G7+G8+G9</f>
        <v>1</v>
      </c>
      <c r="H10" s="153">
        <f>H7+H8+H9</f>
        <v>1</v>
      </c>
      <c r="I10" s="153">
        <f>I7+I8+I9</f>
        <v>1</v>
      </c>
      <c r="J10" s="153">
        <f>J7+J8+J9</f>
        <v>1</v>
      </c>
      <c r="K10" s="153">
        <v>1</v>
      </c>
      <c r="L10" s="153">
        <v>1</v>
      </c>
      <c r="M10" s="153">
        <v>1</v>
      </c>
      <c r="N10" s="153">
        <v>1</v>
      </c>
      <c r="O10" s="153">
        <v>1</v>
      </c>
      <c r="P10" s="153">
        <v>1</v>
      </c>
      <c r="Q10" s="153">
        <v>1</v>
      </c>
      <c r="R10" s="153">
        <v>1</v>
      </c>
      <c r="S10" s="153">
        <f>S7+S8+S9</f>
        <v>1.0000000000000002</v>
      </c>
    </row>
    <row r="11" spans="2:20" s="154" customFormat="1" ht="13"/>
    <row r="12" spans="2:20" s="16" customFormat="1" ht="13">
      <c r="B12" s="98" t="s">
        <v>272</v>
      </c>
      <c r="C12" s="99"/>
      <c r="D12" s="99"/>
      <c r="E12" s="861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</row>
    <row r="13" spans="2:20">
      <c r="B13" s="8">
        <v>1</v>
      </c>
      <c r="C13" s="9" t="s">
        <v>282</v>
      </c>
      <c r="D13" s="10" t="s">
        <v>20</v>
      </c>
      <c r="E13" s="184"/>
      <c r="F13" s="20">
        <f>2744980+320000</f>
        <v>3064980</v>
      </c>
      <c r="G13" s="20">
        <f>G7*G$16</f>
        <v>312000</v>
      </c>
      <c r="H13" s="20">
        <f t="shared" ref="H13:L13" si="1">H7*H$16</f>
        <v>180000</v>
      </c>
      <c r="I13" s="20">
        <f t="shared" si="1"/>
        <v>364000</v>
      </c>
      <c r="J13" s="20">
        <f t="shared" si="1"/>
        <v>437500</v>
      </c>
      <c r="K13" s="20">
        <f t="shared" si="1"/>
        <v>437500</v>
      </c>
      <c r="L13" s="20">
        <f t="shared" si="1"/>
        <v>455000</v>
      </c>
      <c r="M13" s="20">
        <f>M7*M$16</f>
        <v>472499.99999999994</v>
      </c>
      <c r="N13" s="20">
        <f t="shared" ref="N13:R13" si="2">N7*N$16</f>
        <v>455000</v>
      </c>
      <c r="O13" s="20">
        <f t="shared" si="2"/>
        <v>420000</v>
      </c>
      <c r="P13" s="20">
        <f t="shared" si="2"/>
        <v>472499.99999999994</v>
      </c>
      <c r="Q13" s="20">
        <f t="shared" si="2"/>
        <v>437500</v>
      </c>
      <c r="R13" s="20">
        <f t="shared" si="2"/>
        <v>472499.99999999994</v>
      </c>
      <c r="S13" s="20">
        <f>SUM(G13:R13)</f>
        <v>4916000</v>
      </c>
    </row>
    <row r="14" spans="2:20">
      <c r="B14" s="8">
        <v>2</v>
      </c>
      <c r="C14" s="9" t="s">
        <v>283</v>
      </c>
      <c r="D14" s="10" t="s">
        <v>20</v>
      </c>
      <c r="E14" s="184"/>
      <c r="F14" s="20">
        <f>2117481+500000</f>
        <v>2617481</v>
      </c>
      <c r="G14" s="20">
        <f t="shared" ref="G14:L14" si="3">G8*G$16</f>
        <v>468000</v>
      </c>
      <c r="H14" s="20">
        <f t="shared" si="3"/>
        <v>270000</v>
      </c>
      <c r="I14" s="20">
        <f t="shared" si="3"/>
        <v>676000</v>
      </c>
      <c r="J14" s="20">
        <f t="shared" si="3"/>
        <v>812500</v>
      </c>
      <c r="K14" s="20">
        <f t="shared" si="3"/>
        <v>812500</v>
      </c>
      <c r="L14" s="20">
        <f t="shared" si="3"/>
        <v>845000</v>
      </c>
      <c r="M14" s="20">
        <f t="shared" ref="M14:R15" si="4">M8*M$16</f>
        <v>877500</v>
      </c>
      <c r="N14" s="20">
        <f t="shared" si="4"/>
        <v>845000</v>
      </c>
      <c r="O14" s="20">
        <f t="shared" si="4"/>
        <v>780000</v>
      </c>
      <c r="P14" s="20">
        <f t="shared" si="4"/>
        <v>877500</v>
      </c>
      <c r="Q14" s="20">
        <f t="shared" si="4"/>
        <v>812500</v>
      </c>
      <c r="R14" s="20">
        <f t="shared" si="4"/>
        <v>877500</v>
      </c>
      <c r="S14" s="20">
        <f>SUM(G14:R14)</f>
        <v>8954000</v>
      </c>
    </row>
    <row r="15" spans="2:20">
      <c r="B15" s="8">
        <v>3</v>
      </c>
      <c r="C15" s="9" t="s">
        <v>281</v>
      </c>
      <c r="D15" s="10" t="s">
        <v>20</v>
      </c>
      <c r="E15" s="184"/>
      <c r="F15" s="20">
        <v>517507</v>
      </c>
      <c r="G15" s="20">
        <f t="shared" ref="G15:L15" si="5">G9*G$16</f>
        <v>0</v>
      </c>
      <c r="H15" s="20">
        <f t="shared" si="5"/>
        <v>0</v>
      </c>
      <c r="I15" s="20">
        <f t="shared" si="5"/>
        <v>0</v>
      </c>
      <c r="J15" s="20">
        <f t="shared" si="5"/>
        <v>0</v>
      </c>
      <c r="K15" s="20">
        <f t="shared" si="5"/>
        <v>0</v>
      </c>
      <c r="L15" s="20">
        <f t="shared" si="5"/>
        <v>0</v>
      </c>
      <c r="M15" s="20">
        <f t="shared" si="4"/>
        <v>0</v>
      </c>
      <c r="N15" s="20">
        <f t="shared" si="4"/>
        <v>0</v>
      </c>
      <c r="O15" s="20">
        <f t="shared" si="4"/>
        <v>0</v>
      </c>
      <c r="P15" s="20">
        <f t="shared" si="4"/>
        <v>0</v>
      </c>
      <c r="Q15" s="20">
        <f t="shared" si="4"/>
        <v>0</v>
      </c>
      <c r="R15" s="20">
        <f t="shared" si="4"/>
        <v>0</v>
      </c>
      <c r="S15" s="20">
        <f>SUM(G15:R15)</f>
        <v>0</v>
      </c>
    </row>
    <row r="16" spans="2:20" s="5" customFormat="1" ht="13">
      <c r="B16" s="12"/>
      <c r="C16" s="13" t="s">
        <v>71</v>
      </c>
      <c r="D16" s="14" t="s">
        <v>20</v>
      </c>
      <c r="E16" s="863"/>
      <c r="F16" s="21">
        <f>SUM(F13:F15)</f>
        <v>6199968</v>
      </c>
      <c r="G16" s="806">
        <f>G$4*G1</f>
        <v>780000</v>
      </c>
      <c r="H16" s="806">
        <f t="shared" ref="H16:R16" si="6">H$4*H1</f>
        <v>450000</v>
      </c>
      <c r="I16" s="806">
        <f>I$4*I1</f>
        <v>1040000</v>
      </c>
      <c r="J16" s="806">
        <f t="shared" si="6"/>
        <v>1250000</v>
      </c>
      <c r="K16" s="806">
        <f t="shared" si="6"/>
        <v>1250000</v>
      </c>
      <c r="L16" s="806">
        <f t="shared" si="6"/>
        <v>1300000</v>
      </c>
      <c r="M16" s="806">
        <f t="shared" si="6"/>
        <v>1350000</v>
      </c>
      <c r="N16" s="806">
        <f t="shared" si="6"/>
        <v>1300000</v>
      </c>
      <c r="O16" s="806">
        <f t="shared" si="6"/>
        <v>1200000</v>
      </c>
      <c r="P16" s="806">
        <f t="shared" si="6"/>
        <v>1350000</v>
      </c>
      <c r="Q16" s="806">
        <f t="shared" si="6"/>
        <v>1250000</v>
      </c>
      <c r="R16" s="806">
        <f t="shared" si="6"/>
        <v>1350000</v>
      </c>
      <c r="S16" s="806">
        <f>SUM(G16:R16)</f>
        <v>13870000</v>
      </c>
      <c r="T16" s="1165"/>
    </row>
    <row r="17" spans="2:20" ht="13">
      <c r="D17" s="5"/>
      <c r="G17" s="995"/>
      <c r="H17" s="995"/>
      <c r="I17" s="995"/>
      <c r="J17" s="995"/>
      <c r="K17" s="995"/>
      <c r="L17" s="995"/>
      <c r="M17" s="995"/>
      <c r="N17" s="995"/>
      <c r="O17" s="995"/>
      <c r="P17" s="995"/>
      <c r="Q17" s="995"/>
      <c r="R17" s="995"/>
      <c r="S17" s="806">
        <f>S16/12</f>
        <v>1155833.3333333333</v>
      </c>
      <c r="T17" s="917"/>
    </row>
    <row r="18" spans="2:20" s="16" customFormat="1" ht="13" hidden="1">
      <c r="B18" s="98" t="s">
        <v>295</v>
      </c>
      <c r="C18" s="99"/>
      <c r="D18" s="99"/>
      <c r="E18" s="861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</row>
    <row r="19" spans="2:20" ht="13" hidden="1">
      <c r="B19" s="8">
        <v>1</v>
      </c>
      <c r="C19" s="9" t="s">
        <v>287</v>
      </c>
      <c r="D19" s="10" t="s">
        <v>20</v>
      </c>
      <c r="E19" s="184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147">
        <f>SUM(G19:R19)</f>
        <v>0</v>
      </c>
    </row>
    <row r="20" spans="2:20" ht="13" hidden="1">
      <c r="B20" s="8">
        <v>2</v>
      </c>
      <c r="C20" s="9" t="s">
        <v>293</v>
      </c>
      <c r="D20" s="10" t="s">
        <v>50</v>
      </c>
      <c r="E20" s="184"/>
      <c r="F20" s="132"/>
      <c r="G20" s="132">
        <v>15000</v>
      </c>
      <c r="H20" s="132">
        <v>15000</v>
      </c>
      <c r="I20" s="132">
        <v>15000</v>
      </c>
      <c r="J20" s="132">
        <v>15000</v>
      </c>
      <c r="K20" s="132">
        <v>15000</v>
      </c>
      <c r="L20" s="132">
        <v>15000</v>
      </c>
      <c r="M20" s="132">
        <v>15000</v>
      </c>
      <c r="N20" s="132">
        <v>15000</v>
      </c>
      <c r="O20" s="132">
        <v>15000</v>
      </c>
      <c r="P20" s="132">
        <v>15000</v>
      </c>
      <c r="Q20" s="132">
        <v>15000</v>
      </c>
      <c r="R20" s="132">
        <v>15000</v>
      </c>
      <c r="S20" s="147"/>
    </row>
    <row r="21" spans="2:20" s="5" customFormat="1" ht="13" hidden="1">
      <c r="B21" s="189">
        <v>3</v>
      </c>
      <c r="C21" s="190" t="s">
        <v>294</v>
      </c>
      <c r="D21" s="191" t="s">
        <v>187</v>
      </c>
      <c r="E21" s="864"/>
      <c r="F21" s="192">
        <f>F19*F20</f>
        <v>0</v>
      </c>
      <c r="G21" s="192">
        <f t="shared" ref="G21:R21" si="7">G19*G20</f>
        <v>0</v>
      </c>
      <c r="H21" s="192">
        <f t="shared" si="7"/>
        <v>0</v>
      </c>
      <c r="I21" s="192">
        <f t="shared" si="7"/>
        <v>0</v>
      </c>
      <c r="J21" s="192">
        <f t="shared" si="7"/>
        <v>0</v>
      </c>
      <c r="K21" s="192">
        <f t="shared" si="7"/>
        <v>0</v>
      </c>
      <c r="L21" s="192">
        <f t="shared" si="7"/>
        <v>0</v>
      </c>
      <c r="M21" s="192">
        <f t="shared" si="7"/>
        <v>0</v>
      </c>
      <c r="N21" s="192">
        <f t="shared" si="7"/>
        <v>0</v>
      </c>
      <c r="O21" s="192">
        <f t="shared" si="7"/>
        <v>0</v>
      </c>
      <c r="P21" s="192">
        <f t="shared" si="7"/>
        <v>0</v>
      </c>
      <c r="Q21" s="192">
        <f t="shared" si="7"/>
        <v>0</v>
      </c>
      <c r="R21" s="192">
        <f t="shared" si="7"/>
        <v>0</v>
      </c>
      <c r="S21" s="192">
        <f>SUM(G21:R21)</f>
        <v>0</v>
      </c>
    </row>
    <row r="22" spans="2:20" ht="13" hidden="1">
      <c r="B22" s="128"/>
      <c r="C22" s="129"/>
      <c r="D22" s="130"/>
      <c r="E22" s="130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60"/>
    </row>
    <row r="23" spans="2:20" ht="13">
      <c r="B23" s="5" t="s">
        <v>366</v>
      </c>
    </row>
    <row r="24" spans="2:20" ht="39.5" customHeight="1">
      <c r="B24" s="7" t="s">
        <v>0</v>
      </c>
      <c r="C24" s="7" t="s">
        <v>69</v>
      </c>
      <c r="D24" s="7" t="s">
        <v>9</v>
      </c>
      <c r="E24" s="174" t="s">
        <v>322</v>
      </c>
      <c r="F24" s="7" t="s">
        <v>350</v>
      </c>
      <c r="G24" s="7" t="s">
        <v>54</v>
      </c>
      <c r="H24" s="7" t="s">
        <v>55</v>
      </c>
      <c r="I24" s="7" t="s">
        <v>56</v>
      </c>
      <c r="J24" s="7" t="s">
        <v>57</v>
      </c>
      <c r="K24" s="7" t="s">
        <v>58</v>
      </c>
      <c r="L24" s="7" t="s">
        <v>59</v>
      </c>
      <c r="M24" s="7" t="s">
        <v>60</v>
      </c>
      <c r="N24" s="7" t="s">
        <v>61</v>
      </c>
      <c r="O24" s="7" t="s">
        <v>62</v>
      </c>
      <c r="P24" s="7" t="s">
        <v>63</v>
      </c>
      <c r="Q24" s="7" t="s">
        <v>64</v>
      </c>
      <c r="R24" s="7" t="s">
        <v>65</v>
      </c>
      <c r="S24" s="7" t="s">
        <v>2474</v>
      </c>
      <c r="T24" s="560"/>
    </row>
    <row r="25" spans="2:20" s="5" customFormat="1" ht="13">
      <c r="B25" s="100">
        <v>1</v>
      </c>
      <c r="C25" s="101" t="s">
        <v>282</v>
      </c>
      <c r="D25" s="102" t="s">
        <v>50</v>
      </c>
      <c r="E25" s="865"/>
      <c r="F25" s="103">
        <v>12200</v>
      </c>
      <c r="G25" s="103">
        <f>G26+G27</f>
        <v>9700</v>
      </c>
      <c r="H25" s="103">
        <f t="shared" ref="H25:S25" si="8">H26+H27</f>
        <v>9500</v>
      </c>
      <c r="I25" s="103">
        <f t="shared" si="8"/>
        <v>10000</v>
      </c>
      <c r="J25" s="103">
        <f t="shared" si="8"/>
        <v>10000</v>
      </c>
      <c r="K25" s="103">
        <f t="shared" si="8"/>
        <v>10000</v>
      </c>
      <c r="L25" s="103">
        <f t="shared" si="8"/>
        <v>10000</v>
      </c>
      <c r="M25" s="103">
        <f t="shared" si="8"/>
        <v>10000</v>
      </c>
      <c r="N25" s="103">
        <f t="shared" si="8"/>
        <v>10000</v>
      </c>
      <c r="O25" s="103">
        <f t="shared" si="8"/>
        <v>10000</v>
      </c>
      <c r="P25" s="103">
        <f t="shared" si="8"/>
        <v>10000</v>
      </c>
      <c r="Q25" s="103">
        <f t="shared" si="8"/>
        <v>10000</v>
      </c>
      <c r="R25" s="103">
        <f t="shared" si="8"/>
        <v>10000</v>
      </c>
      <c r="S25" s="103">
        <f t="shared" si="8"/>
        <v>0</v>
      </c>
    </row>
    <row r="26" spans="2:20">
      <c r="B26" s="8" t="s">
        <v>73</v>
      </c>
      <c r="C26" s="9" t="s">
        <v>75</v>
      </c>
      <c r="D26" s="10"/>
      <c r="E26" s="184"/>
      <c r="F26" s="11"/>
      <c r="G26" s="11">
        <v>9700</v>
      </c>
      <c r="H26" s="11">
        <v>9500</v>
      </c>
      <c r="I26" s="11">
        <v>10000</v>
      </c>
      <c r="J26" s="11">
        <v>10000</v>
      </c>
      <c r="K26" s="11">
        <v>10000</v>
      </c>
      <c r="L26" s="11">
        <v>10000</v>
      </c>
      <c r="M26" s="11">
        <v>10000</v>
      </c>
      <c r="N26" s="11">
        <v>10000</v>
      </c>
      <c r="O26" s="11">
        <v>10000</v>
      </c>
      <c r="P26" s="11">
        <v>10000</v>
      </c>
      <c r="Q26" s="11">
        <v>10000</v>
      </c>
      <c r="R26" s="11">
        <v>10000</v>
      </c>
      <c r="S26" s="15"/>
    </row>
    <row r="27" spans="2:20" ht="25">
      <c r="B27" s="8" t="s">
        <v>74</v>
      </c>
      <c r="C27" s="9" t="s">
        <v>76</v>
      </c>
      <c r="D27" s="10"/>
      <c r="E27" s="184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5"/>
    </row>
    <row r="28" spans="2:20" s="5" customFormat="1" ht="13">
      <c r="B28" s="100">
        <v>2</v>
      </c>
      <c r="C28" s="101" t="s">
        <v>283</v>
      </c>
      <c r="D28" s="102" t="s">
        <v>50</v>
      </c>
      <c r="E28" s="865"/>
      <c r="F28" s="103">
        <v>12450</v>
      </c>
      <c r="G28" s="103">
        <f>G29+G30</f>
        <v>9700</v>
      </c>
      <c r="H28" s="103">
        <f t="shared" ref="H28:S28" si="9">H29+H30</f>
        <v>9500</v>
      </c>
      <c r="I28" s="103">
        <f t="shared" si="9"/>
        <v>10000</v>
      </c>
      <c r="J28" s="103">
        <f t="shared" si="9"/>
        <v>10000</v>
      </c>
      <c r="K28" s="103">
        <f t="shared" si="9"/>
        <v>10000</v>
      </c>
      <c r="L28" s="103">
        <f t="shared" si="9"/>
        <v>10000</v>
      </c>
      <c r="M28" s="103">
        <f t="shared" si="9"/>
        <v>10000</v>
      </c>
      <c r="N28" s="103">
        <f t="shared" si="9"/>
        <v>10000</v>
      </c>
      <c r="O28" s="103">
        <f t="shared" si="9"/>
        <v>10000</v>
      </c>
      <c r="P28" s="103">
        <f t="shared" si="9"/>
        <v>10000</v>
      </c>
      <c r="Q28" s="103">
        <f t="shared" si="9"/>
        <v>10000</v>
      </c>
      <c r="R28" s="103">
        <f t="shared" si="9"/>
        <v>10000</v>
      </c>
      <c r="S28" s="103">
        <f t="shared" si="9"/>
        <v>0</v>
      </c>
    </row>
    <row r="29" spans="2:20">
      <c r="B29" s="8" t="s">
        <v>73</v>
      </c>
      <c r="C29" s="9" t="s">
        <v>75</v>
      </c>
      <c r="D29" s="10"/>
      <c r="E29" s="184"/>
      <c r="F29" s="11"/>
      <c r="G29" s="11">
        <v>9700</v>
      </c>
      <c r="H29" s="11">
        <v>9500</v>
      </c>
      <c r="I29" s="11">
        <v>10000</v>
      </c>
      <c r="J29" s="11">
        <v>10000</v>
      </c>
      <c r="K29" s="11">
        <v>10000</v>
      </c>
      <c r="L29" s="11">
        <v>10000</v>
      </c>
      <c r="M29" s="11">
        <v>10000</v>
      </c>
      <c r="N29" s="11">
        <v>10000</v>
      </c>
      <c r="O29" s="11">
        <v>10000</v>
      </c>
      <c r="P29" s="11">
        <v>10000</v>
      </c>
      <c r="Q29" s="11">
        <v>10000</v>
      </c>
      <c r="R29" s="11">
        <v>10000</v>
      </c>
      <c r="S29" s="15"/>
    </row>
    <row r="30" spans="2:20" ht="25">
      <c r="B30" s="8" t="s">
        <v>74</v>
      </c>
      <c r="C30" s="9" t="s">
        <v>76</v>
      </c>
      <c r="D30" s="10"/>
      <c r="E30" s="184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5"/>
    </row>
    <row r="31" spans="2:20" s="5" customFormat="1" ht="13">
      <c r="B31" s="100">
        <v>3</v>
      </c>
      <c r="C31" s="101" t="s">
        <v>70</v>
      </c>
      <c r="D31" s="102" t="s">
        <v>50</v>
      </c>
      <c r="E31" s="865"/>
      <c r="F31" s="103">
        <v>16000</v>
      </c>
      <c r="G31" s="103">
        <f>G32+G33</f>
        <v>13500</v>
      </c>
      <c r="H31" s="103">
        <f t="shared" ref="H31:S31" si="10">H32+H33</f>
        <v>13500</v>
      </c>
      <c r="I31" s="103">
        <f t="shared" si="10"/>
        <v>13500</v>
      </c>
      <c r="J31" s="103">
        <f t="shared" si="10"/>
        <v>13500</v>
      </c>
      <c r="K31" s="103">
        <f t="shared" si="10"/>
        <v>13500</v>
      </c>
      <c r="L31" s="103">
        <f t="shared" si="10"/>
        <v>13500</v>
      </c>
      <c r="M31" s="103">
        <f t="shared" si="10"/>
        <v>13500</v>
      </c>
      <c r="N31" s="103">
        <f t="shared" si="10"/>
        <v>13500</v>
      </c>
      <c r="O31" s="103">
        <f t="shared" si="10"/>
        <v>13500</v>
      </c>
      <c r="P31" s="103">
        <f t="shared" si="10"/>
        <v>13500</v>
      </c>
      <c r="Q31" s="103">
        <f t="shared" si="10"/>
        <v>13500</v>
      </c>
      <c r="R31" s="103">
        <f t="shared" si="10"/>
        <v>13500</v>
      </c>
      <c r="S31" s="103">
        <f t="shared" si="10"/>
        <v>0</v>
      </c>
    </row>
    <row r="32" spans="2:20">
      <c r="B32" s="8" t="s">
        <v>73</v>
      </c>
      <c r="C32" s="9" t="s">
        <v>75</v>
      </c>
      <c r="D32" s="10"/>
      <c r="E32" s="184"/>
      <c r="F32" s="11"/>
      <c r="G32" s="11">
        <v>13500</v>
      </c>
      <c r="H32" s="11">
        <v>13500</v>
      </c>
      <c r="I32" s="11">
        <v>13500</v>
      </c>
      <c r="J32" s="11">
        <v>13500</v>
      </c>
      <c r="K32" s="11">
        <v>13500</v>
      </c>
      <c r="L32" s="11">
        <v>13500</v>
      </c>
      <c r="M32" s="11">
        <v>13500</v>
      </c>
      <c r="N32" s="11">
        <v>13500</v>
      </c>
      <c r="O32" s="11">
        <v>13500</v>
      </c>
      <c r="P32" s="11">
        <v>13500</v>
      </c>
      <c r="Q32" s="11">
        <v>13500</v>
      </c>
      <c r="R32" s="11">
        <v>13500</v>
      </c>
      <c r="S32" s="15"/>
    </row>
    <row r="33" spans="2:19" ht="25">
      <c r="B33" s="8" t="s">
        <v>74</v>
      </c>
      <c r="C33" s="9" t="s">
        <v>76</v>
      </c>
      <c r="D33" s="10"/>
      <c r="E33" s="184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5"/>
    </row>
    <row r="34" spans="2:19" s="5" customFormat="1" ht="13">
      <c r="B34" s="155"/>
      <c r="C34" s="156" t="s">
        <v>273</v>
      </c>
      <c r="D34" s="157" t="s">
        <v>50</v>
      </c>
      <c r="E34" s="866"/>
      <c r="F34" s="158"/>
      <c r="G34" s="158">
        <f>G42/G16</f>
        <v>9700</v>
      </c>
      <c r="H34" s="158">
        <f t="shared" ref="H34:R34" si="11">H42/H16</f>
        <v>9500</v>
      </c>
      <c r="I34" s="158">
        <f t="shared" si="11"/>
        <v>10000</v>
      </c>
      <c r="J34" s="158">
        <f t="shared" si="11"/>
        <v>10000</v>
      </c>
      <c r="K34" s="158">
        <f t="shared" si="11"/>
        <v>10000</v>
      </c>
      <c r="L34" s="158">
        <f t="shared" si="11"/>
        <v>10000</v>
      </c>
      <c r="M34" s="158">
        <f t="shared" si="11"/>
        <v>10000</v>
      </c>
      <c r="N34" s="158">
        <f t="shared" si="11"/>
        <v>10000</v>
      </c>
      <c r="O34" s="158">
        <f t="shared" si="11"/>
        <v>10000</v>
      </c>
      <c r="P34" s="158">
        <f t="shared" si="11"/>
        <v>10000</v>
      </c>
      <c r="Q34" s="158">
        <f t="shared" si="11"/>
        <v>10000</v>
      </c>
      <c r="R34" s="158">
        <f t="shared" si="11"/>
        <v>10000</v>
      </c>
      <c r="S34" s="158"/>
    </row>
    <row r="35" spans="2:19">
      <c r="J35" s="47"/>
    </row>
    <row r="36" spans="2:19" ht="13">
      <c r="B36" s="5" t="s">
        <v>367</v>
      </c>
    </row>
    <row r="37" spans="2:19" ht="39.5" customHeight="1">
      <c r="B37" s="7" t="s">
        <v>0</v>
      </c>
      <c r="C37" s="7" t="s">
        <v>69</v>
      </c>
      <c r="D37" s="7" t="s">
        <v>9</v>
      </c>
      <c r="E37" s="174" t="s">
        <v>322</v>
      </c>
      <c r="F37" s="7" t="s">
        <v>350</v>
      </c>
      <c r="G37" s="7" t="s">
        <v>54</v>
      </c>
      <c r="H37" s="7" t="s">
        <v>55</v>
      </c>
      <c r="I37" s="7" t="s">
        <v>56</v>
      </c>
      <c r="J37" s="7" t="s">
        <v>57</v>
      </c>
      <c r="K37" s="7" t="s">
        <v>58</v>
      </c>
      <c r="L37" s="7" t="s">
        <v>59</v>
      </c>
      <c r="M37" s="7" t="s">
        <v>60</v>
      </c>
      <c r="N37" s="7" t="s">
        <v>61</v>
      </c>
      <c r="O37" s="7" t="s">
        <v>62</v>
      </c>
      <c r="P37" s="7" t="s">
        <v>63</v>
      </c>
      <c r="Q37" s="7" t="s">
        <v>64</v>
      </c>
      <c r="R37" s="7" t="s">
        <v>65</v>
      </c>
      <c r="S37" s="7" t="s">
        <v>2474</v>
      </c>
    </row>
    <row r="38" spans="2:19">
      <c r="B38" s="8">
        <v>1</v>
      </c>
      <c r="C38" s="9" t="s">
        <v>282</v>
      </c>
      <c r="D38" s="10" t="s">
        <v>187</v>
      </c>
      <c r="E38" s="184"/>
      <c r="F38" s="19">
        <f t="shared" ref="F38:R38" si="12">F$13*F$25</f>
        <v>37392756000</v>
      </c>
      <c r="G38" s="19">
        <f t="shared" si="12"/>
        <v>3026400000</v>
      </c>
      <c r="H38" s="19">
        <f t="shared" si="12"/>
        <v>1710000000</v>
      </c>
      <c r="I38" s="19">
        <f t="shared" si="12"/>
        <v>3640000000</v>
      </c>
      <c r="J38" s="19">
        <f t="shared" si="12"/>
        <v>4375000000</v>
      </c>
      <c r="K38" s="19">
        <f t="shared" si="12"/>
        <v>4375000000</v>
      </c>
      <c r="L38" s="19">
        <f t="shared" si="12"/>
        <v>4550000000</v>
      </c>
      <c r="M38" s="19">
        <f t="shared" si="12"/>
        <v>4724999999.999999</v>
      </c>
      <c r="N38" s="19">
        <f t="shared" si="12"/>
        <v>4550000000</v>
      </c>
      <c r="O38" s="19">
        <f t="shared" si="12"/>
        <v>4200000000</v>
      </c>
      <c r="P38" s="19">
        <f t="shared" si="12"/>
        <v>4724999999.999999</v>
      </c>
      <c r="Q38" s="19">
        <f t="shared" si="12"/>
        <v>4375000000</v>
      </c>
      <c r="R38" s="19">
        <f t="shared" si="12"/>
        <v>4724999999.999999</v>
      </c>
      <c r="S38" s="19">
        <f>SUM(G38:R38)</f>
        <v>48976400000</v>
      </c>
    </row>
    <row r="39" spans="2:19">
      <c r="B39" s="8">
        <v>2</v>
      </c>
      <c r="C39" s="9" t="s">
        <v>283</v>
      </c>
      <c r="D39" s="10" t="s">
        <v>187</v>
      </c>
      <c r="E39" s="184"/>
      <c r="F39" s="19">
        <f t="shared" ref="F39:R39" si="13">F$14*F$28</f>
        <v>32587638450</v>
      </c>
      <c r="G39" s="19">
        <f t="shared" si="13"/>
        <v>4539600000</v>
      </c>
      <c r="H39" s="19">
        <f t="shared" si="13"/>
        <v>2565000000</v>
      </c>
      <c r="I39" s="19">
        <f t="shared" si="13"/>
        <v>6760000000</v>
      </c>
      <c r="J39" s="19">
        <f t="shared" si="13"/>
        <v>8125000000</v>
      </c>
      <c r="K39" s="19">
        <f t="shared" si="13"/>
        <v>8125000000</v>
      </c>
      <c r="L39" s="19">
        <f t="shared" si="13"/>
        <v>8450000000</v>
      </c>
      <c r="M39" s="19">
        <f t="shared" si="13"/>
        <v>8775000000</v>
      </c>
      <c r="N39" s="19">
        <f t="shared" si="13"/>
        <v>8450000000</v>
      </c>
      <c r="O39" s="19">
        <f t="shared" si="13"/>
        <v>7800000000</v>
      </c>
      <c r="P39" s="19">
        <f t="shared" si="13"/>
        <v>8775000000</v>
      </c>
      <c r="Q39" s="19">
        <f t="shared" si="13"/>
        <v>8125000000</v>
      </c>
      <c r="R39" s="19">
        <f t="shared" si="13"/>
        <v>8775000000</v>
      </c>
      <c r="S39" s="19">
        <f>SUM(G39:R39)</f>
        <v>89264600000</v>
      </c>
    </row>
    <row r="40" spans="2:19">
      <c r="B40" s="8">
        <v>3</v>
      </c>
      <c r="C40" s="9" t="s">
        <v>281</v>
      </c>
      <c r="D40" s="10" t="s">
        <v>187</v>
      </c>
      <c r="E40" s="184"/>
      <c r="F40" s="19">
        <f t="shared" ref="F40:R40" si="14">F$15*F$31</f>
        <v>8280112000</v>
      </c>
      <c r="G40" s="19">
        <f t="shared" si="14"/>
        <v>0</v>
      </c>
      <c r="H40" s="19">
        <f t="shared" si="14"/>
        <v>0</v>
      </c>
      <c r="I40" s="19">
        <f t="shared" si="14"/>
        <v>0</v>
      </c>
      <c r="J40" s="19">
        <f t="shared" si="14"/>
        <v>0</v>
      </c>
      <c r="K40" s="19">
        <f t="shared" si="14"/>
        <v>0</v>
      </c>
      <c r="L40" s="19">
        <f t="shared" si="14"/>
        <v>0</v>
      </c>
      <c r="M40" s="19">
        <f t="shared" si="14"/>
        <v>0</v>
      </c>
      <c r="N40" s="19">
        <f t="shared" si="14"/>
        <v>0</v>
      </c>
      <c r="O40" s="19">
        <f t="shared" si="14"/>
        <v>0</v>
      </c>
      <c r="P40" s="19">
        <f t="shared" si="14"/>
        <v>0</v>
      </c>
      <c r="Q40" s="19">
        <f t="shared" si="14"/>
        <v>0</v>
      </c>
      <c r="R40" s="19">
        <f t="shared" si="14"/>
        <v>0</v>
      </c>
      <c r="S40" s="19">
        <f>SUM(G40:R40)</f>
        <v>0</v>
      </c>
    </row>
    <row r="41" spans="2:19">
      <c r="B41" s="8"/>
      <c r="C41" s="9"/>
      <c r="D41" s="10"/>
      <c r="E41" s="184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>
        <f>SUM(G41:R41)</f>
        <v>0</v>
      </c>
    </row>
    <row r="42" spans="2:19" s="5" customFormat="1" ht="13">
      <c r="B42" s="100"/>
      <c r="C42" s="101" t="s">
        <v>71</v>
      </c>
      <c r="D42" s="102" t="s">
        <v>187</v>
      </c>
      <c r="E42" s="865"/>
      <c r="F42" s="104">
        <f>SUM(F38:F41)</f>
        <v>78260506450</v>
      </c>
      <c r="G42" s="104">
        <f>SUM(G38:G41)</f>
        <v>7566000000</v>
      </c>
      <c r="H42" s="104">
        <f t="shared" ref="H42:R42" si="15">SUM(H38:H41)</f>
        <v>4275000000</v>
      </c>
      <c r="I42" s="104">
        <f t="shared" si="15"/>
        <v>10400000000</v>
      </c>
      <c r="J42" s="104">
        <f>SUM(J38:J41)</f>
        <v>12500000000</v>
      </c>
      <c r="K42" s="104">
        <f>SUM(K38:K41)</f>
        <v>12500000000</v>
      </c>
      <c r="L42" s="104">
        <f t="shared" si="15"/>
        <v>13000000000</v>
      </c>
      <c r="M42" s="104">
        <f t="shared" si="15"/>
        <v>13500000000</v>
      </c>
      <c r="N42" s="104">
        <f t="shared" si="15"/>
        <v>13000000000</v>
      </c>
      <c r="O42" s="104">
        <f t="shared" si="15"/>
        <v>12000000000</v>
      </c>
      <c r="P42" s="104">
        <f t="shared" si="15"/>
        <v>13500000000</v>
      </c>
      <c r="Q42" s="104">
        <f t="shared" si="15"/>
        <v>12500000000</v>
      </c>
      <c r="R42" s="104">
        <f t="shared" si="15"/>
        <v>13500000000</v>
      </c>
      <c r="S42" s="104">
        <f>SUM(G42:R42)</f>
        <v>138241000000</v>
      </c>
    </row>
    <row r="44" spans="2:19" ht="13">
      <c r="B44" s="5" t="s">
        <v>2484</v>
      </c>
    </row>
    <row r="45" spans="2:19" ht="39.65" customHeight="1">
      <c r="B45" s="174" t="s">
        <v>0</v>
      </c>
      <c r="C45" s="174" t="s">
        <v>69</v>
      </c>
      <c r="D45" s="174" t="s">
        <v>9</v>
      </c>
      <c r="E45" s="174" t="s">
        <v>322</v>
      </c>
      <c r="F45" s="7" t="s">
        <v>350</v>
      </c>
      <c r="G45" s="7" t="s">
        <v>54</v>
      </c>
      <c r="H45" s="7" t="s">
        <v>55</v>
      </c>
      <c r="I45" s="7" t="s">
        <v>56</v>
      </c>
      <c r="J45" s="7" t="s">
        <v>57</v>
      </c>
      <c r="K45" s="7" t="s">
        <v>58</v>
      </c>
      <c r="L45" s="7" t="s">
        <v>59</v>
      </c>
      <c r="M45" s="7" t="s">
        <v>60</v>
      </c>
      <c r="N45" s="7" t="s">
        <v>61</v>
      </c>
      <c r="O45" s="7" t="s">
        <v>62</v>
      </c>
      <c r="P45" s="7" t="s">
        <v>63</v>
      </c>
      <c r="Q45" s="7" t="s">
        <v>64</v>
      </c>
      <c r="R45" s="7" t="s">
        <v>65</v>
      </c>
      <c r="S45" s="7" t="s">
        <v>2474</v>
      </c>
    </row>
    <row r="46" spans="2:19" s="32" customFormat="1" ht="26">
      <c r="B46" s="179" t="s">
        <v>311</v>
      </c>
      <c r="C46" s="180" t="s">
        <v>317</v>
      </c>
      <c r="D46" s="179"/>
      <c r="E46" s="179"/>
      <c r="F46" s="179"/>
      <c r="G46" s="181">
        <f>G47/G48</f>
        <v>0.49242424242424243</v>
      </c>
      <c r="H46" s="181">
        <f t="shared" ref="H46:R46" si="16">H47/H48</f>
        <v>0.38739669421487605</v>
      </c>
      <c r="I46" s="181">
        <f t="shared" si="16"/>
        <v>0.48201705598813499</v>
      </c>
      <c r="J46" s="181">
        <f t="shared" si="16"/>
        <v>0.61930241775663897</v>
      </c>
      <c r="K46" s="181">
        <f t="shared" si="16"/>
        <v>0.59865900383141768</v>
      </c>
      <c r="L46" s="181">
        <f>L47/L48</f>
        <v>0.62260536398467436</v>
      </c>
      <c r="M46" s="181">
        <f t="shared" si="16"/>
        <v>0.62569521690767516</v>
      </c>
      <c r="N46" s="181">
        <f t="shared" si="16"/>
        <v>0.60252131998516867</v>
      </c>
      <c r="O46" s="181">
        <f t="shared" si="16"/>
        <v>0.61576354679802958</v>
      </c>
      <c r="P46" s="181">
        <f t="shared" si="16"/>
        <v>0.62569521690767516</v>
      </c>
      <c r="Q46" s="181">
        <f t="shared" si="16"/>
        <v>0.59865900383141768</v>
      </c>
      <c r="R46" s="181">
        <f t="shared" si="16"/>
        <v>0.62569521690767516</v>
      </c>
      <c r="S46" s="181">
        <f>S47/S48</f>
        <v>0.58363630243048548</v>
      </c>
    </row>
    <row r="47" spans="2:19" ht="20" customHeight="1">
      <c r="B47" s="182">
        <v>1</v>
      </c>
      <c r="C47" s="183" t="s">
        <v>318</v>
      </c>
      <c r="D47" s="184" t="s">
        <v>20</v>
      </c>
      <c r="E47" s="184"/>
      <c r="F47" s="185">
        <f>F16</f>
        <v>6199968</v>
      </c>
      <c r="G47" s="185">
        <f>G16</f>
        <v>780000</v>
      </c>
      <c r="H47" s="185">
        <f t="shared" ref="H47:R47" si="17">H16</f>
        <v>450000</v>
      </c>
      <c r="I47" s="185">
        <f t="shared" si="17"/>
        <v>1040000</v>
      </c>
      <c r="J47" s="185">
        <f>J16</f>
        <v>1250000</v>
      </c>
      <c r="K47" s="185">
        <f t="shared" si="17"/>
        <v>1250000</v>
      </c>
      <c r="L47" s="185">
        <f>L16</f>
        <v>1300000</v>
      </c>
      <c r="M47" s="185">
        <f t="shared" si="17"/>
        <v>1350000</v>
      </c>
      <c r="N47" s="185">
        <f t="shared" si="17"/>
        <v>1300000</v>
      </c>
      <c r="O47" s="185">
        <f t="shared" si="17"/>
        <v>1200000</v>
      </c>
      <c r="P47" s="185">
        <f t="shared" si="17"/>
        <v>1350000</v>
      </c>
      <c r="Q47" s="185">
        <f t="shared" si="17"/>
        <v>1250000</v>
      </c>
      <c r="R47" s="185">
        <f t="shared" si="17"/>
        <v>1350000</v>
      </c>
      <c r="S47" s="186">
        <f>SUM(G47:R47)</f>
        <v>13870000</v>
      </c>
    </row>
    <row r="48" spans="2:19" ht="20" customHeight="1">
      <c r="B48" s="182">
        <v>2</v>
      </c>
      <c r="C48" s="183" t="s">
        <v>358</v>
      </c>
      <c r="D48" s="184" t="s">
        <v>20</v>
      </c>
      <c r="E48" s="184"/>
      <c r="F48" s="185"/>
      <c r="G48" s="185">
        <f>'Cong suat'!F$84</f>
        <v>1584000</v>
      </c>
      <c r="H48" s="185">
        <f>'Cong suat'!G$84</f>
        <v>1161600</v>
      </c>
      <c r="I48" s="185">
        <f>'Cong suat'!H$84</f>
        <v>2157600</v>
      </c>
      <c r="J48" s="185">
        <f>'Cong suat'!I$84</f>
        <v>2018400</v>
      </c>
      <c r="K48" s="185">
        <f>'Cong suat'!J$84</f>
        <v>2088000</v>
      </c>
      <c r="L48" s="185">
        <f>'Cong suat'!K$84</f>
        <v>2088000</v>
      </c>
      <c r="M48" s="185">
        <f>'Cong suat'!L$84</f>
        <v>2157600</v>
      </c>
      <c r="N48" s="185">
        <f>'Cong suat'!M$84</f>
        <v>2157600</v>
      </c>
      <c r="O48" s="185">
        <f>'Cong suat'!N$84</f>
        <v>1948800</v>
      </c>
      <c r="P48" s="185">
        <f>'Cong suat'!O$84</f>
        <v>2157600</v>
      </c>
      <c r="Q48" s="185">
        <f>'Cong suat'!P$84</f>
        <v>2088000</v>
      </c>
      <c r="R48" s="185">
        <f>'Cong suat'!Q$84</f>
        <v>2157600</v>
      </c>
      <c r="S48" s="186">
        <f>SUM(G48:R48)</f>
        <v>23764800</v>
      </c>
    </row>
    <row r="49" spans="2:19" s="32" customFormat="1" ht="26">
      <c r="B49" s="179" t="s">
        <v>315</v>
      </c>
      <c r="C49" s="180" t="s">
        <v>319</v>
      </c>
      <c r="D49" s="179"/>
      <c r="E49" s="179"/>
      <c r="F49" s="179"/>
      <c r="G49" s="181">
        <f>G50/G51</f>
        <v>0.4946625344352617</v>
      </c>
      <c r="H49" s="181">
        <f t="shared" ref="H49:S49" si="18">H50/H51</f>
        <v>0.3891575882794891</v>
      </c>
      <c r="I49" s="181">
        <f t="shared" si="18"/>
        <v>0.48054474708171208</v>
      </c>
      <c r="J49" s="181">
        <f t="shared" si="18"/>
        <v>0.61741077418489199</v>
      </c>
      <c r="K49" s="181">
        <f t="shared" si="18"/>
        <v>0.59683041504539558</v>
      </c>
      <c r="L49" s="181">
        <f>L50/L51</f>
        <v>0.62070363164721143</v>
      </c>
      <c r="M49" s="181">
        <f t="shared" si="18"/>
        <v>0.62378404669260701</v>
      </c>
      <c r="N49" s="181">
        <f t="shared" si="18"/>
        <v>0.60068093385214005</v>
      </c>
      <c r="O49" s="181">
        <f t="shared" si="18"/>
        <v>0.61388271261812122</v>
      </c>
      <c r="P49" s="181">
        <f t="shared" si="18"/>
        <v>0.62378404669260701</v>
      </c>
      <c r="Q49" s="181">
        <f t="shared" si="18"/>
        <v>0.59683041504539558</v>
      </c>
      <c r="R49" s="181">
        <f t="shared" si="18"/>
        <v>0.62378404669260701</v>
      </c>
      <c r="S49" s="181">
        <f t="shared" si="18"/>
        <v>0.58235402800144154</v>
      </c>
    </row>
    <row r="50" spans="2:19" ht="19.25" customHeight="1">
      <c r="B50" s="182">
        <v>1</v>
      </c>
      <c r="C50" s="183" t="s">
        <v>320</v>
      </c>
      <c r="D50" s="184" t="s">
        <v>20</v>
      </c>
      <c r="E50" s="184"/>
      <c r="F50" s="185"/>
      <c r="G50" s="185">
        <f>'3.Thanh pham'!G78</f>
        <v>689520</v>
      </c>
      <c r="H50" s="185">
        <f>'3.Thanh pham'!H78</f>
        <v>397800</v>
      </c>
      <c r="I50" s="185">
        <f>'3.Thanh pham'!I78</f>
        <v>918840</v>
      </c>
      <c r="J50" s="185">
        <f>'3.Thanh pham'!J78</f>
        <v>1104375</v>
      </c>
      <c r="K50" s="185">
        <f>'3.Thanh pham'!K78</f>
        <v>1104375</v>
      </c>
      <c r="L50" s="185">
        <f>'3.Thanh pham'!L78</f>
        <v>1148550</v>
      </c>
      <c r="M50" s="185">
        <f>'3.Thanh pham'!M78</f>
        <v>1192725</v>
      </c>
      <c r="N50" s="185">
        <f>'3.Thanh pham'!N78</f>
        <v>1148550</v>
      </c>
      <c r="O50" s="185">
        <f>'3.Thanh pham'!O78</f>
        <v>1060200</v>
      </c>
      <c r="P50" s="185">
        <f>'3.Thanh pham'!P78</f>
        <v>1192725</v>
      </c>
      <c r="Q50" s="185">
        <f>'3.Thanh pham'!Q78</f>
        <v>1104375</v>
      </c>
      <c r="R50" s="185">
        <f>'3.Thanh pham'!R78</f>
        <v>1192725</v>
      </c>
      <c r="S50" s="186">
        <f>SUM(G50:R50)</f>
        <v>12254760</v>
      </c>
    </row>
    <row r="51" spans="2:19" ht="13">
      <c r="B51" s="182">
        <v>2</v>
      </c>
      <c r="C51" s="183" t="s">
        <v>321</v>
      </c>
      <c r="D51" s="184" t="s">
        <v>20</v>
      </c>
      <c r="E51" s="184"/>
      <c r="F51" s="185"/>
      <c r="G51" s="185">
        <f>'Cong suat'!F$85</f>
        <v>1393920</v>
      </c>
      <c r="H51" s="185">
        <f>'Cong suat'!G$85</f>
        <v>1022208</v>
      </c>
      <c r="I51" s="185">
        <f>'Cong suat'!H$85</f>
        <v>1912080</v>
      </c>
      <c r="J51" s="185">
        <f>'Cong suat'!I$85</f>
        <v>1788720</v>
      </c>
      <c r="K51" s="185">
        <f>'Cong suat'!J$85</f>
        <v>1850400</v>
      </c>
      <c r="L51" s="185">
        <f>'Cong suat'!K$85</f>
        <v>1850400</v>
      </c>
      <c r="M51" s="185">
        <f>'Cong suat'!L$85</f>
        <v>1912080</v>
      </c>
      <c r="N51" s="185">
        <f>'Cong suat'!M$85</f>
        <v>1912080</v>
      </c>
      <c r="O51" s="185">
        <f>'Cong suat'!N$85</f>
        <v>1727040</v>
      </c>
      <c r="P51" s="185">
        <f>'Cong suat'!O$85</f>
        <v>1912080</v>
      </c>
      <c r="Q51" s="185">
        <f>'Cong suat'!P$85</f>
        <v>1850400</v>
      </c>
      <c r="R51" s="185">
        <f>'Cong suat'!Q$85</f>
        <v>1912080</v>
      </c>
      <c r="S51" s="186">
        <f>SUM(G51:R51)</f>
        <v>21043488</v>
      </c>
    </row>
    <row r="53" spans="2:19" ht="19.25" customHeight="1">
      <c r="B53" s="5" t="s">
        <v>368</v>
      </c>
    </row>
    <row r="54" spans="2:19" ht="39.65" customHeight="1">
      <c r="B54" s="174" t="s">
        <v>0</v>
      </c>
      <c r="C54" s="174" t="s">
        <v>69</v>
      </c>
      <c r="D54" s="174" t="s">
        <v>9</v>
      </c>
      <c r="E54" s="174" t="s">
        <v>322</v>
      </c>
      <c r="F54" s="7" t="s">
        <v>350</v>
      </c>
      <c r="G54" s="7" t="s">
        <v>54</v>
      </c>
      <c r="H54" s="7" t="s">
        <v>55</v>
      </c>
      <c r="I54" s="7" t="s">
        <v>56</v>
      </c>
      <c r="J54" s="7" t="s">
        <v>57</v>
      </c>
      <c r="K54" s="7" t="s">
        <v>58</v>
      </c>
      <c r="L54" s="7" t="s">
        <v>59</v>
      </c>
      <c r="M54" s="7" t="s">
        <v>60</v>
      </c>
      <c r="N54" s="7" t="s">
        <v>61</v>
      </c>
      <c r="O54" s="7" t="s">
        <v>62</v>
      </c>
      <c r="P54" s="7" t="s">
        <v>63</v>
      </c>
      <c r="Q54" s="7" t="s">
        <v>64</v>
      </c>
      <c r="R54" s="7" t="s">
        <v>65</v>
      </c>
      <c r="S54" s="7" t="s">
        <v>2474</v>
      </c>
    </row>
    <row r="55" spans="2:19" s="32" customFormat="1" ht="26">
      <c r="B55" s="179"/>
      <c r="C55" s="180" t="s">
        <v>329</v>
      </c>
      <c r="D55" s="179" t="s">
        <v>22</v>
      </c>
      <c r="E55" s="179"/>
      <c r="F55" s="179"/>
      <c r="G55" s="204">
        <f>G56/G57</f>
        <v>0.61043461696266332</v>
      </c>
      <c r="H55" s="204">
        <f>H56/H57</f>
        <v>0.4802370238342632</v>
      </c>
      <c r="I55" s="204">
        <f t="shared" ref="I55:S55" si="19">I56/I57</f>
        <v>0.40987640192263675</v>
      </c>
      <c r="J55" s="204">
        <f t="shared" si="19"/>
        <v>0.54257310458672325</v>
      </c>
      <c r="K55" s="204">
        <f>K56/K57</f>
        <v>0.52448733443383244</v>
      </c>
      <c r="L55" s="204">
        <f>L56/L57</f>
        <v>0.54546682781118583</v>
      </c>
      <c r="M55" s="204">
        <f t="shared" si="19"/>
        <v>0.54817385921471518</v>
      </c>
      <c r="N55" s="204">
        <f>N56/N57</f>
        <v>0.52787112368824429</v>
      </c>
      <c r="O55" s="204">
        <f>O56/O57</f>
        <v>0.53947268684622773</v>
      </c>
      <c r="P55" s="204">
        <f>P56/P57</f>
        <v>0.54817385921471518</v>
      </c>
      <c r="Q55" s="204">
        <f>Q56/Q57</f>
        <v>0.52448733443383244</v>
      </c>
      <c r="R55" s="204">
        <f>R56/R57</f>
        <v>0.54817385921471518</v>
      </c>
      <c r="S55" s="204">
        <f t="shared" si="19"/>
        <v>0.52899315332467045</v>
      </c>
    </row>
    <row r="56" spans="2:19" ht="25">
      <c r="B56" s="182">
        <v>1</v>
      </c>
      <c r="C56" s="183" t="s">
        <v>337</v>
      </c>
      <c r="D56" s="162" t="s">
        <v>2485</v>
      </c>
      <c r="E56" s="184"/>
      <c r="F56" s="185"/>
      <c r="G56" s="185">
        <f>G50/'Dinh bien_HCNS'!F58</f>
        <v>14670.63829787234</v>
      </c>
      <c r="H56" s="185">
        <f>H50/'Dinh bien_HCNS'!G58</f>
        <v>8463.8297872340427</v>
      </c>
      <c r="I56" s="185">
        <f>I50/'Dinh bien_HCNS'!H58</f>
        <v>13512.35294117647</v>
      </c>
      <c r="J56" s="185">
        <f>J50/'Dinh bien_HCNS'!I58</f>
        <v>16732.954545454544</v>
      </c>
      <c r="K56" s="185">
        <f>K50/'Dinh bien_HCNS'!J58</f>
        <v>16732.954545454544</v>
      </c>
      <c r="L56" s="185">
        <f>L50/'Dinh bien_HCNS'!K58</f>
        <v>17402.272727272728</v>
      </c>
      <c r="M56" s="185">
        <f>M50/'Dinh bien_HCNS'!L58</f>
        <v>18071.590909090908</v>
      </c>
      <c r="N56" s="185">
        <f>N50/'Dinh bien_HCNS'!M58</f>
        <v>17402.272727272728</v>
      </c>
      <c r="O56" s="185">
        <f>O50/'Dinh bien_HCNS'!N58</f>
        <v>16063.636363636364</v>
      </c>
      <c r="P56" s="185">
        <f>P50/'Dinh bien_HCNS'!O58</f>
        <v>18071.590909090908</v>
      </c>
      <c r="Q56" s="185">
        <f>Q50/'Dinh bien_HCNS'!P58</f>
        <v>16732.954545454544</v>
      </c>
      <c r="R56" s="185">
        <f>R50/'Dinh bien_HCNS'!Q58</f>
        <v>18071.590909090908</v>
      </c>
      <c r="S56" s="203">
        <f>AVERAGE(G56:R56)</f>
        <v>15994.053267341755</v>
      </c>
    </row>
    <row r="57" spans="2:19" ht="25">
      <c r="B57" s="182">
        <v>2</v>
      </c>
      <c r="C57" s="183" t="s">
        <v>338</v>
      </c>
      <c r="D57" s="162" t="s">
        <v>2485</v>
      </c>
      <c r="E57" s="184"/>
      <c r="F57" s="185"/>
      <c r="G57" s="188">
        <f>'Cong suat'!F88</f>
        <v>24033.103448275862</v>
      </c>
      <c r="H57" s="188">
        <f>'Cong suat'!G88</f>
        <v>17624.275862068964</v>
      </c>
      <c r="I57" s="188">
        <f>'Cong suat'!H88</f>
        <v>32966.896551724138</v>
      </c>
      <c r="J57" s="188">
        <f>'Cong suat'!I88</f>
        <v>30840</v>
      </c>
      <c r="K57" s="188">
        <f>'Cong suat'!J88</f>
        <v>31903.448275862069</v>
      </c>
      <c r="L57" s="188">
        <f>'Cong suat'!K88</f>
        <v>31903.448275862069</v>
      </c>
      <c r="M57" s="188">
        <f>'Cong suat'!L88</f>
        <v>32966.896551724138</v>
      </c>
      <c r="N57" s="188">
        <f>'Cong suat'!M88</f>
        <v>32966.896551724138</v>
      </c>
      <c r="O57" s="188">
        <f>'Cong suat'!N88</f>
        <v>29776.551724137931</v>
      </c>
      <c r="P57" s="188">
        <f>'Cong suat'!O88</f>
        <v>32966.896551724138</v>
      </c>
      <c r="Q57" s="188">
        <f>'Cong suat'!P88</f>
        <v>31903.448275862069</v>
      </c>
      <c r="R57" s="188">
        <f>'Cong suat'!Q88</f>
        <v>32966.896551724138</v>
      </c>
      <c r="S57" s="203">
        <f>AVERAGE(G57:R57)</f>
        <v>30234.896551724134</v>
      </c>
    </row>
  </sheetData>
  <pageMargins left="0.7" right="0.7" top="0.75" bottom="0.75" header="0.3" footer="0.3"/>
  <ignoredErrors>
    <ignoredError sqref="H4 Q4" formula="1"/>
  </ignoredErrors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750AC-C668-451A-92A3-4951FE843881}">
  <sheetPr>
    <tabColor theme="9" tint="0.79998168889431442"/>
  </sheetPr>
  <dimension ref="B3:S145"/>
  <sheetViews>
    <sheetView topLeftCell="A57" zoomScale="110" zoomScaleNormal="110" workbookViewId="0">
      <selection activeCell="H51" sqref="H51"/>
    </sheetView>
  </sheetViews>
  <sheetFormatPr defaultColWidth="8.6328125" defaultRowHeight="12.5"/>
  <cols>
    <col min="1" max="1" width="3" style="34" customWidth="1"/>
    <col min="2" max="2" width="5.36328125" style="38" customWidth="1"/>
    <col min="3" max="3" width="30.36328125" style="34" customWidth="1"/>
    <col min="4" max="4" width="6.1796875" style="38" customWidth="1"/>
    <col min="5" max="6" width="8.6328125" style="34" customWidth="1"/>
    <col min="7" max="10" width="7.6328125" style="34" customWidth="1"/>
    <col min="11" max="11" width="9" style="34" customWidth="1"/>
    <col min="12" max="18" width="7.6328125" style="34" customWidth="1"/>
    <col min="19" max="19" width="9.1796875" style="34" customWidth="1"/>
    <col min="20" max="16384" width="8.6328125" style="34"/>
  </cols>
  <sheetData>
    <row r="3" spans="2:19" ht="13">
      <c r="B3" s="139" t="s">
        <v>1553</v>
      </c>
      <c r="E3" s="35"/>
      <c r="F3" s="35"/>
      <c r="L3" s="35"/>
    </row>
    <row r="4" spans="2:19" s="37" customFormat="1" ht="26">
      <c r="B4" s="7">
        <v>1</v>
      </c>
      <c r="C4" s="36" t="s">
        <v>284</v>
      </c>
      <c r="D4" s="174" t="s">
        <v>9</v>
      </c>
      <c r="E4" s="7" t="s">
        <v>1829</v>
      </c>
      <c r="F4" s="7" t="s">
        <v>350</v>
      </c>
      <c r="G4" s="7" t="s">
        <v>54</v>
      </c>
      <c r="H4" s="7" t="s">
        <v>55</v>
      </c>
      <c r="I4" s="7" t="s">
        <v>56</v>
      </c>
      <c r="J4" s="7" t="s">
        <v>57</v>
      </c>
      <c r="K4" s="7" t="s">
        <v>58</v>
      </c>
      <c r="L4" s="7" t="s">
        <v>59</v>
      </c>
      <c r="M4" s="7" t="s">
        <v>60</v>
      </c>
      <c r="N4" s="7" t="s">
        <v>61</v>
      </c>
      <c r="O4" s="7" t="s">
        <v>62</v>
      </c>
      <c r="P4" s="7" t="s">
        <v>63</v>
      </c>
      <c r="Q4" s="7" t="s">
        <v>64</v>
      </c>
      <c r="R4" s="7" t="s">
        <v>65</v>
      </c>
      <c r="S4" s="7" t="s">
        <v>2474</v>
      </c>
    </row>
    <row r="5" spans="2:19">
      <c r="B5" s="57">
        <v>1</v>
      </c>
      <c r="C5" s="39" t="s">
        <v>66</v>
      </c>
      <c r="D5" s="286"/>
      <c r="E5" s="1231">
        <v>0.05</v>
      </c>
      <c r="F5" s="1231">
        <v>5.5E-2</v>
      </c>
      <c r="G5" s="1231">
        <v>5.5E-2</v>
      </c>
      <c r="H5" s="1231">
        <v>5.5E-2</v>
      </c>
      <c r="I5" s="1231">
        <v>5.5E-2</v>
      </c>
      <c r="J5" s="1231">
        <v>5.5E-2</v>
      </c>
      <c r="K5" s="1231">
        <v>5.5E-2</v>
      </c>
      <c r="L5" s="1231">
        <v>5.5E-2</v>
      </c>
      <c r="M5" s="1231">
        <v>5.5E-2</v>
      </c>
      <c r="N5" s="1231">
        <v>5.5E-2</v>
      </c>
      <c r="O5" s="1231">
        <v>5.5E-2</v>
      </c>
      <c r="P5" s="1231">
        <v>5.5E-2</v>
      </c>
      <c r="Q5" s="1231">
        <v>5.5E-2</v>
      </c>
      <c r="R5" s="1231">
        <v>5.5E-2</v>
      </c>
      <c r="S5" s="40"/>
    </row>
    <row r="6" spans="2:19">
      <c r="B6" s="57">
        <v>2</v>
      </c>
      <c r="C6" s="39" t="s">
        <v>41</v>
      </c>
      <c r="D6" s="286"/>
      <c r="E6" s="1231">
        <v>0.04</v>
      </c>
      <c r="F6" s="1231">
        <v>6.0999999999999999E-2</v>
      </c>
      <c r="G6" s="1231">
        <v>5.5E-2</v>
      </c>
      <c r="H6" s="1231">
        <v>5.5E-2</v>
      </c>
      <c r="I6" s="1231">
        <v>5.5E-2</v>
      </c>
      <c r="J6" s="1231">
        <v>5.5E-2</v>
      </c>
      <c r="K6" s="1231">
        <v>5.5E-2</v>
      </c>
      <c r="L6" s="1231">
        <v>5.5E-2</v>
      </c>
      <c r="M6" s="1231">
        <v>5.5E-2</v>
      </c>
      <c r="N6" s="1231">
        <v>5.5E-2</v>
      </c>
      <c r="O6" s="1231">
        <v>5.5E-2</v>
      </c>
      <c r="P6" s="1231">
        <v>5.5E-2</v>
      </c>
      <c r="Q6" s="1231">
        <v>5.5E-2</v>
      </c>
      <c r="R6" s="1231">
        <v>5.5E-2</v>
      </c>
      <c r="S6" s="40"/>
    </row>
    <row r="7" spans="2:19" ht="37.5">
      <c r="B7" s="57"/>
      <c r="C7" s="39" t="s">
        <v>67</v>
      </c>
      <c r="D7" s="286"/>
      <c r="E7" s="1231"/>
      <c r="F7" s="1231"/>
      <c r="G7" s="1231"/>
      <c r="H7" s="1231"/>
      <c r="I7" s="1231"/>
      <c r="J7" s="1231"/>
      <c r="K7" s="1231"/>
      <c r="L7" s="1231"/>
      <c r="M7" s="1231"/>
      <c r="N7" s="1231"/>
      <c r="O7" s="1231"/>
      <c r="P7" s="1231"/>
      <c r="Q7" s="1231"/>
      <c r="R7" s="1231"/>
      <c r="S7" s="40"/>
    </row>
    <row r="8" spans="2:19" s="35" customFormat="1" ht="13">
      <c r="B8" s="134"/>
      <c r="C8" s="41" t="s">
        <v>29</v>
      </c>
      <c r="D8" s="287"/>
      <c r="E8" s="1232">
        <f>SUM(E5:E7)</f>
        <v>0.09</v>
      </c>
      <c r="F8" s="1232">
        <f>SUM(F5:F7)</f>
        <v>0.11599999999999999</v>
      </c>
      <c r="G8" s="1262">
        <f t="shared" ref="G8:R8" si="0">SUM(G5:G7)</f>
        <v>0.11</v>
      </c>
      <c r="H8" s="1262">
        <f t="shared" si="0"/>
        <v>0.11</v>
      </c>
      <c r="I8" s="1262">
        <f t="shared" si="0"/>
        <v>0.11</v>
      </c>
      <c r="J8" s="1262">
        <f t="shared" si="0"/>
        <v>0.11</v>
      </c>
      <c r="K8" s="1262">
        <f t="shared" si="0"/>
        <v>0.11</v>
      </c>
      <c r="L8" s="1262">
        <f t="shared" si="0"/>
        <v>0.11</v>
      </c>
      <c r="M8" s="1262">
        <f t="shared" si="0"/>
        <v>0.11</v>
      </c>
      <c r="N8" s="1262">
        <f t="shared" si="0"/>
        <v>0.11</v>
      </c>
      <c r="O8" s="1262">
        <f t="shared" si="0"/>
        <v>0.11</v>
      </c>
      <c r="P8" s="1262">
        <f t="shared" si="0"/>
        <v>0.11</v>
      </c>
      <c r="Q8" s="1262">
        <f t="shared" si="0"/>
        <v>0.11</v>
      </c>
      <c r="R8" s="1262">
        <f t="shared" si="0"/>
        <v>0.11</v>
      </c>
      <c r="S8" s="1263"/>
    </row>
    <row r="9" spans="2:19">
      <c r="B9" s="135"/>
      <c r="C9" s="43"/>
      <c r="D9" s="135"/>
      <c r="E9" s="43"/>
      <c r="F9" s="43"/>
    </row>
    <row r="10" spans="2:19" s="37" customFormat="1" ht="26">
      <c r="B10" s="7">
        <v>2</v>
      </c>
      <c r="C10" s="36" t="s">
        <v>285</v>
      </c>
      <c r="D10" s="174" t="s">
        <v>9</v>
      </c>
      <c r="E10" s="7" t="str">
        <f>$E$4</f>
        <v>KQKD 2024</v>
      </c>
      <c r="F10" s="7" t="s">
        <v>350</v>
      </c>
      <c r="G10" s="7" t="s">
        <v>54</v>
      </c>
      <c r="H10" s="7" t="s">
        <v>55</v>
      </c>
      <c r="I10" s="7" t="s">
        <v>56</v>
      </c>
      <c r="J10" s="7" t="s">
        <v>57</v>
      </c>
      <c r="K10" s="7" t="s">
        <v>58</v>
      </c>
      <c r="L10" s="7" t="s">
        <v>59</v>
      </c>
      <c r="M10" s="7" t="s">
        <v>60</v>
      </c>
      <c r="N10" s="7" t="s">
        <v>61</v>
      </c>
      <c r="O10" s="7" t="s">
        <v>62</v>
      </c>
      <c r="P10" s="7" t="s">
        <v>63</v>
      </c>
      <c r="Q10" s="7" t="s">
        <v>64</v>
      </c>
      <c r="R10" s="7" t="s">
        <v>65</v>
      </c>
      <c r="S10" s="7" t="s">
        <v>2474</v>
      </c>
    </row>
    <row r="11" spans="2:19">
      <c r="B11" s="57">
        <v>1</v>
      </c>
      <c r="C11" s="39" t="s">
        <v>66</v>
      </c>
      <c r="D11" s="286"/>
      <c r="E11" s="1231">
        <v>0.05</v>
      </c>
      <c r="F11" s="1231">
        <v>5.5E-2</v>
      </c>
      <c r="G11" s="1231">
        <v>5.5E-2</v>
      </c>
      <c r="H11" s="1231">
        <v>5.5E-2</v>
      </c>
      <c r="I11" s="1231">
        <v>5.5E-2</v>
      </c>
      <c r="J11" s="1231">
        <v>5.5E-2</v>
      </c>
      <c r="K11" s="1231">
        <v>5.5E-2</v>
      </c>
      <c r="L11" s="1231">
        <v>5.5E-2</v>
      </c>
      <c r="M11" s="1231">
        <v>5.5E-2</v>
      </c>
      <c r="N11" s="1231">
        <v>5.5E-2</v>
      </c>
      <c r="O11" s="1231">
        <v>5.5E-2</v>
      </c>
      <c r="P11" s="1231">
        <v>5.5E-2</v>
      </c>
      <c r="Q11" s="1231">
        <v>5.5E-2</v>
      </c>
      <c r="R11" s="1231">
        <v>5.5E-2</v>
      </c>
      <c r="S11" s="40"/>
    </row>
    <row r="12" spans="2:19">
      <c r="B12" s="57">
        <v>2</v>
      </c>
      <c r="C12" s="39" t="s">
        <v>41</v>
      </c>
      <c r="D12" s="286"/>
      <c r="E12" s="1231">
        <v>0.06</v>
      </c>
      <c r="F12" s="1231">
        <v>6.7000000000000004E-2</v>
      </c>
      <c r="G12" s="1231">
        <v>5.5E-2</v>
      </c>
      <c r="H12" s="1231">
        <v>5.5E-2</v>
      </c>
      <c r="I12" s="1231">
        <v>5.5E-2</v>
      </c>
      <c r="J12" s="1231">
        <v>5.5E-2</v>
      </c>
      <c r="K12" s="1231">
        <v>5.5E-2</v>
      </c>
      <c r="L12" s="1231">
        <v>5.5E-2</v>
      </c>
      <c r="M12" s="1231">
        <v>5.5E-2</v>
      </c>
      <c r="N12" s="1231">
        <v>5.5E-2</v>
      </c>
      <c r="O12" s="1231">
        <v>5.5E-2</v>
      </c>
      <c r="P12" s="1231">
        <v>5.5E-2</v>
      </c>
      <c r="Q12" s="1231">
        <v>5.5E-2</v>
      </c>
      <c r="R12" s="1231">
        <v>5.5E-2</v>
      </c>
      <c r="S12" s="40"/>
    </row>
    <row r="13" spans="2:19" ht="37.5">
      <c r="B13" s="57">
        <v>3</v>
      </c>
      <c r="C13" s="39" t="s">
        <v>67</v>
      </c>
      <c r="D13" s="286"/>
      <c r="E13" s="1231">
        <v>5.0000000000000001E-3</v>
      </c>
      <c r="F13" s="1231">
        <v>0.02</v>
      </c>
      <c r="G13" s="1231">
        <v>0.01</v>
      </c>
      <c r="H13" s="1231">
        <v>0.01</v>
      </c>
      <c r="I13" s="1231">
        <v>0.01</v>
      </c>
      <c r="J13" s="1231">
        <v>0.01</v>
      </c>
      <c r="K13" s="1231">
        <v>0.01</v>
      </c>
      <c r="L13" s="1231">
        <v>0.01</v>
      </c>
      <c r="M13" s="1231">
        <v>0.01</v>
      </c>
      <c r="N13" s="1231">
        <v>0.01</v>
      </c>
      <c r="O13" s="1231">
        <v>0.01</v>
      </c>
      <c r="P13" s="1231">
        <v>0.01</v>
      </c>
      <c r="Q13" s="1231">
        <v>0.01</v>
      </c>
      <c r="R13" s="1231">
        <v>0.01</v>
      </c>
      <c r="S13" s="40"/>
    </row>
    <row r="14" spans="2:19" s="35" customFormat="1" ht="21" customHeight="1">
      <c r="B14" s="134"/>
      <c r="C14" s="41" t="s">
        <v>29</v>
      </c>
      <c r="D14" s="287"/>
      <c r="E14" s="1232">
        <f>SUM(E11:E13)</f>
        <v>0.115</v>
      </c>
      <c r="F14" s="1232">
        <f>SUM(F11:F13)</f>
        <v>0.14199999999999999</v>
      </c>
      <c r="G14" s="1262">
        <f>SUM(G11:G13)</f>
        <v>0.12</v>
      </c>
      <c r="H14" s="1262">
        <f>SUM(H11:H13)</f>
        <v>0.12</v>
      </c>
      <c r="I14" s="1262">
        <f t="shared" ref="I14:R14" si="1">SUM(I11:I13)</f>
        <v>0.12</v>
      </c>
      <c r="J14" s="1262">
        <f t="shared" si="1"/>
        <v>0.12</v>
      </c>
      <c r="K14" s="1262">
        <f>SUM(K11:K13)</f>
        <v>0.12</v>
      </c>
      <c r="L14" s="1262">
        <f>SUM(L11:L13)</f>
        <v>0.12</v>
      </c>
      <c r="M14" s="1262">
        <f t="shared" si="1"/>
        <v>0.12</v>
      </c>
      <c r="N14" s="1262">
        <f t="shared" si="1"/>
        <v>0.12</v>
      </c>
      <c r="O14" s="1262">
        <f t="shared" si="1"/>
        <v>0.12</v>
      </c>
      <c r="P14" s="1262">
        <f t="shared" si="1"/>
        <v>0.12</v>
      </c>
      <c r="Q14" s="1262">
        <f t="shared" si="1"/>
        <v>0.12</v>
      </c>
      <c r="R14" s="1262">
        <f t="shared" si="1"/>
        <v>0.12</v>
      </c>
      <c r="S14" s="1263"/>
    </row>
    <row r="15" spans="2:19">
      <c r="B15" s="135"/>
      <c r="C15" s="43"/>
      <c r="D15" s="135"/>
      <c r="E15" s="43"/>
      <c r="F15" s="43"/>
    </row>
    <row r="16" spans="2:19" s="37" customFormat="1" ht="26">
      <c r="B16" s="7">
        <v>3</v>
      </c>
      <c r="C16" s="36" t="s">
        <v>42</v>
      </c>
      <c r="D16" s="174" t="s">
        <v>9</v>
      </c>
      <c r="E16" s="7" t="s">
        <v>1829</v>
      </c>
      <c r="F16" s="7" t="s">
        <v>350</v>
      </c>
      <c r="G16" s="7" t="s">
        <v>54</v>
      </c>
      <c r="H16" s="7" t="s">
        <v>55</v>
      </c>
      <c r="I16" s="7" t="s">
        <v>56</v>
      </c>
      <c r="J16" s="7" t="s">
        <v>57</v>
      </c>
      <c r="K16" s="7" t="s">
        <v>58</v>
      </c>
      <c r="L16" s="7" t="s">
        <v>59</v>
      </c>
      <c r="M16" s="7" t="s">
        <v>60</v>
      </c>
      <c r="N16" s="7" t="s">
        <v>61</v>
      </c>
      <c r="O16" s="7" t="s">
        <v>62</v>
      </c>
      <c r="P16" s="7" t="s">
        <v>63</v>
      </c>
      <c r="Q16" s="7" t="s">
        <v>64</v>
      </c>
      <c r="R16" s="7" t="s">
        <v>65</v>
      </c>
      <c r="S16" s="7" t="s">
        <v>2474</v>
      </c>
    </row>
    <row r="17" spans="2:19">
      <c r="B17" s="57"/>
      <c r="C17" s="39" t="s">
        <v>66</v>
      </c>
      <c r="D17" s="286"/>
      <c r="E17" s="164"/>
      <c r="F17" s="164">
        <v>5.0000000000000001E-3</v>
      </c>
      <c r="G17" s="164">
        <v>5.0000000000000001E-3</v>
      </c>
      <c r="H17" s="164">
        <v>5.0000000000000001E-3</v>
      </c>
      <c r="I17" s="164">
        <v>5.0000000000000001E-3</v>
      </c>
      <c r="J17" s="164">
        <v>5.0000000000000001E-3</v>
      </c>
      <c r="K17" s="164">
        <v>5.0000000000000001E-3</v>
      </c>
      <c r="L17" s="164">
        <v>5.0000000000000001E-3</v>
      </c>
      <c r="M17" s="164">
        <v>5.0000000000000001E-3</v>
      </c>
      <c r="N17" s="164">
        <v>5.0000000000000001E-3</v>
      </c>
      <c r="O17" s="164">
        <v>5.0000000000000001E-3</v>
      </c>
      <c r="P17" s="164">
        <v>5.0000000000000001E-3</v>
      </c>
      <c r="Q17" s="164">
        <v>5.0000000000000001E-3</v>
      </c>
      <c r="R17" s="164">
        <v>5.0000000000000001E-3</v>
      </c>
      <c r="S17" s="40"/>
    </row>
    <row r="18" spans="2:19">
      <c r="B18" s="57"/>
      <c r="C18" s="39" t="s">
        <v>41</v>
      </c>
      <c r="D18" s="286"/>
      <c r="E18" s="164"/>
      <c r="F18" s="164">
        <v>4.4999999999999998E-2</v>
      </c>
      <c r="G18" s="164">
        <v>5.5E-2</v>
      </c>
      <c r="H18" s="164">
        <v>5.5E-2</v>
      </c>
      <c r="I18" s="164">
        <v>5.5E-2</v>
      </c>
      <c r="J18" s="164">
        <v>5.5E-2</v>
      </c>
      <c r="K18" s="164">
        <v>5.5E-2</v>
      </c>
      <c r="L18" s="164">
        <v>5.5E-2</v>
      </c>
      <c r="M18" s="164">
        <v>5.5E-2</v>
      </c>
      <c r="N18" s="164">
        <v>5.5E-2</v>
      </c>
      <c r="O18" s="164">
        <v>5.5E-2</v>
      </c>
      <c r="P18" s="164">
        <v>5.5E-2</v>
      </c>
      <c r="Q18" s="164">
        <v>5.5E-2</v>
      </c>
      <c r="R18" s="164">
        <v>5.5E-2</v>
      </c>
      <c r="S18" s="40"/>
    </row>
    <row r="19" spans="2:19" ht="37.5">
      <c r="B19" s="57"/>
      <c r="C19" s="39" t="s">
        <v>67</v>
      </c>
      <c r="D19" s="286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</row>
    <row r="20" spans="2:19" ht="13">
      <c r="B20" s="134"/>
      <c r="C20" s="41" t="s">
        <v>29</v>
      </c>
      <c r="D20" s="287"/>
      <c r="E20" s="42">
        <f t="shared" ref="E20" si="2">SUM(E17:E19)</f>
        <v>0</v>
      </c>
      <c r="F20" s="42">
        <f t="shared" ref="F20:K20" si="3">SUM(F17:F19)</f>
        <v>4.9999999999999996E-2</v>
      </c>
      <c r="G20" s="42">
        <f>SUM(G17:G19)</f>
        <v>0.06</v>
      </c>
      <c r="H20" s="42">
        <f t="shared" si="3"/>
        <v>0.06</v>
      </c>
      <c r="I20" s="42">
        <f t="shared" si="3"/>
        <v>0.06</v>
      </c>
      <c r="J20" s="42">
        <f t="shared" si="3"/>
        <v>0.06</v>
      </c>
      <c r="K20" s="42">
        <f t="shared" si="3"/>
        <v>0.06</v>
      </c>
      <c r="L20" s="42">
        <f t="shared" ref="L20:R20" si="4">SUM(L17:L19)</f>
        <v>0.06</v>
      </c>
      <c r="M20" s="42">
        <f t="shared" si="4"/>
        <v>0.06</v>
      </c>
      <c r="N20" s="42">
        <f t="shared" si="4"/>
        <v>0.06</v>
      </c>
      <c r="O20" s="42">
        <f t="shared" si="4"/>
        <v>0.06</v>
      </c>
      <c r="P20" s="42">
        <f>SUM(P17:P19)</f>
        <v>0.06</v>
      </c>
      <c r="Q20" s="42">
        <f t="shared" si="4"/>
        <v>0.06</v>
      </c>
      <c r="R20" s="42">
        <f t="shared" si="4"/>
        <v>0.06</v>
      </c>
      <c r="S20" s="42"/>
    </row>
    <row r="21" spans="2:19" ht="13">
      <c r="B21" s="140"/>
      <c r="C21" s="37"/>
      <c r="D21" s="140"/>
      <c r="E21" s="37"/>
      <c r="F21" s="37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</row>
    <row r="22" spans="2:19" ht="13">
      <c r="B22" s="139" t="s">
        <v>1554</v>
      </c>
      <c r="C22" s="43"/>
      <c r="D22" s="135"/>
      <c r="E22" s="43"/>
      <c r="F22" s="43"/>
      <c r="G22" s="43"/>
      <c r="H22" s="43"/>
    </row>
    <row r="23" spans="2:19" s="37" customFormat="1" ht="26">
      <c r="B23" s="7">
        <v>1</v>
      </c>
      <c r="C23" s="36" t="s">
        <v>259</v>
      </c>
      <c r="D23" s="174" t="s">
        <v>9</v>
      </c>
      <c r="E23" s="7" t="s">
        <v>1829</v>
      </c>
      <c r="F23" s="7" t="s">
        <v>350</v>
      </c>
      <c r="G23" s="7" t="s">
        <v>54</v>
      </c>
      <c r="H23" s="7" t="s">
        <v>55</v>
      </c>
      <c r="I23" s="7" t="s">
        <v>56</v>
      </c>
      <c r="J23" s="7" t="s">
        <v>57</v>
      </c>
      <c r="K23" s="7" t="s">
        <v>58</v>
      </c>
      <c r="L23" s="7" t="s">
        <v>59</v>
      </c>
      <c r="M23" s="7" t="s">
        <v>60</v>
      </c>
      <c r="N23" s="7" t="s">
        <v>61</v>
      </c>
      <c r="O23" s="7" t="s">
        <v>62</v>
      </c>
      <c r="P23" s="7" t="s">
        <v>63</v>
      </c>
      <c r="Q23" s="7" t="s">
        <v>64</v>
      </c>
      <c r="R23" s="7" t="s">
        <v>65</v>
      </c>
      <c r="S23" s="7" t="s">
        <v>2474</v>
      </c>
    </row>
    <row r="24" spans="2:19">
      <c r="B24" s="136"/>
      <c r="C24" s="1013" t="s">
        <v>43</v>
      </c>
      <c r="D24" s="288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</row>
    <row r="25" spans="2:19">
      <c r="B25" s="136"/>
      <c r="C25" s="40" t="s">
        <v>44</v>
      </c>
      <c r="D25" s="288"/>
      <c r="E25" s="40"/>
      <c r="F25" s="40"/>
      <c r="G25" s="1231">
        <v>0.03</v>
      </c>
      <c r="H25" s="1231">
        <v>0.03</v>
      </c>
      <c r="I25" s="1231">
        <v>0.03</v>
      </c>
      <c r="J25" s="1231">
        <v>0.03</v>
      </c>
      <c r="K25" s="1231">
        <v>0.03</v>
      </c>
      <c r="L25" s="1231">
        <v>0.03</v>
      </c>
      <c r="M25" s="1231">
        <v>0.03</v>
      </c>
      <c r="N25" s="1231">
        <v>0.03</v>
      </c>
      <c r="O25" s="1231">
        <v>0.03</v>
      </c>
      <c r="P25" s="1231">
        <v>0.03</v>
      </c>
      <c r="Q25" s="1231">
        <v>0.03</v>
      </c>
      <c r="R25" s="1231">
        <v>0.03</v>
      </c>
      <c r="S25" s="40"/>
    </row>
    <row r="26" spans="2:19">
      <c r="B26" s="136"/>
      <c r="C26" s="40" t="s">
        <v>45</v>
      </c>
      <c r="D26" s="288"/>
      <c r="E26" s="40"/>
      <c r="F26" s="40"/>
      <c r="G26" s="1231">
        <v>0.03</v>
      </c>
      <c r="H26" s="1231">
        <v>0.03</v>
      </c>
      <c r="I26" s="1231">
        <v>0.03</v>
      </c>
      <c r="J26" s="1231">
        <v>0.03</v>
      </c>
      <c r="K26" s="1231">
        <v>0.03</v>
      </c>
      <c r="L26" s="1231">
        <v>0.03</v>
      </c>
      <c r="M26" s="1231">
        <v>0.03</v>
      </c>
      <c r="N26" s="1231">
        <v>0.03</v>
      </c>
      <c r="O26" s="1231">
        <v>0.03</v>
      </c>
      <c r="P26" s="1231">
        <v>0.03</v>
      </c>
      <c r="Q26" s="1231">
        <v>0.03</v>
      </c>
      <c r="R26" s="1231">
        <v>0.03</v>
      </c>
      <c r="S26" s="40"/>
    </row>
    <row r="27" spans="2:19" ht="13">
      <c r="B27" s="137"/>
      <c r="C27" s="42" t="s">
        <v>46</v>
      </c>
      <c r="D27" s="289"/>
      <c r="E27" s="42"/>
      <c r="F27" s="42"/>
      <c r="G27" s="1232">
        <f>SUM(G24:G26)</f>
        <v>0.06</v>
      </c>
      <c r="H27" s="1232">
        <f t="shared" ref="H27:R27" si="5">SUM(H24:H26)</f>
        <v>0.06</v>
      </c>
      <c r="I27" s="1232">
        <f t="shared" si="5"/>
        <v>0.06</v>
      </c>
      <c r="J27" s="1232">
        <f t="shared" si="5"/>
        <v>0.06</v>
      </c>
      <c r="K27" s="1232">
        <f t="shared" si="5"/>
        <v>0.06</v>
      </c>
      <c r="L27" s="1232">
        <f t="shared" si="5"/>
        <v>0.06</v>
      </c>
      <c r="M27" s="1232">
        <f t="shared" si="5"/>
        <v>0.06</v>
      </c>
      <c r="N27" s="1232">
        <f t="shared" si="5"/>
        <v>0.06</v>
      </c>
      <c r="O27" s="1232">
        <f t="shared" si="5"/>
        <v>0.06</v>
      </c>
      <c r="P27" s="1232">
        <f t="shared" si="5"/>
        <v>0.06</v>
      </c>
      <c r="Q27" s="1232">
        <f t="shared" si="5"/>
        <v>0.06</v>
      </c>
      <c r="R27" s="1232">
        <f t="shared" si="5"/>
        <v>0.06</v>
      </c>
      <c r="S27" s="42"/>
    </row>
    <row r="28" spans="2:19" ht="13">
      <c r="B28" s="138"/>
      <c r="C28" s="44" t="s">
        <v>47</v>
      </c>
      <c r="D28" s="290"/>
      <c r="E28" s="44"/>
      <c r="F28" s="44"/>
      <c r="G28" s="1233">
        <f>1-G27</f>
        <v>0.94</v>
      </c>
      <c r="H28" s="1233">
        <f t="shared" ref="H28:R28" si="6">1-H27</f>
        <v>0.94</v>
      </c>
      <c r="I28" s="1233">
        <f t="shared" si="6"/>
        <v>0.94</v>
      </c>
      <c r="J28" s="1233">
        <f t="shared" si="6"/>
        <v>0.94</v>
      </c>
      <c r="K28" s="1233">
        <f t="shared" si="6"/>
        <v>0.94</v>
      </c>
      <c r="L28" s="1233">
        <f t="shared" si="6"/>
        <v>0.94</v>
      </c>
      <c r="M28" s="1233">
        <f t="shared" si="6"/>
        <v>0.94</v>
      </c>
      <c r="N28" s="1233">
        <f t="shared" si="6"/>
        <v>0.94</v>
      </c>
      <c r="O28" s="1233">
        <f t="shared" si="6"/>
        <v>0.94</v>
      </c>
      <c r="P28" s="1233">
        <f t="shared" si="6"/>
        <v>0.94</v>
      </c>
      <c r="Q28" s="1233">
        <f t="shared" si="6"/>
        <v>0.94</v>
      </c>
      <c r="R28" s="1233">
        <f t="shared" si="6"/>
        <v>0.94</v>
      </c>
      <c r="S28" s="42"/>
    </row>
    <row r="30" spans="2:19" s="37" customFormat="1" ht="26">
      <c r="B30" s="7">
        <v>2</v>
      </c>
      <c r="C30" s="36" t="s">
        <v>274</v>
      </c>
      <c r="D30" s="174" t="s">
        <v>9</v>
      </c>
      <c r="E30" s="7" t="s">
        <v>1829</v>
      </c>
      <c r="F30" s="7" t="s">
        <v>350</v>
      </c>
      <c r="G30" s="7" t="s">
        <v>54</v>
      </c>
      <c r="H30" s="7" t="s">
        <v>55</v>
      </c>
      <c r="I30" s="7" t="s">
        <v>56</v>
      </c>
      <c r="J30" s="7" t="s">
        <v>57</v>
      </c>
      <c r="K30" s="7" t="s">
        <v>58</v>
      </c>
      <c r="L30" s="7" t="s">
        <v>59</v>
      </c>
      <c r="M30" s="7" t="s">
        <v>60</v>
      </c>
      <c r="N30" s="7" t="s">
        <v>61</v>
      </c>
      <c r="O30" s="7" t="s">
        <v>62</v>
      </c>
      <c r="P30" s="7" t="s">
        <v>63</v>
      </c>
      <c r="Q30" s="7" t="s">
        <v>64</v>
      </c>
      <c r="R30" s="7" t="s">
        <v>65</v>
      </c>
      <c r="S30" s="7" t="s">
        <v>2474</v>
      </c>
    </row>
    <row r="31" spans="2:19">
      <c r="B31" s="136"/>
      <c r="C31" s="1013" t="s">
        <v>43</v>
      </c>
      <c r="D31" s="288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</row>
    <row r="32" spans="2:19">
      <c r="B32" s="136"/>
      <c r="C32" s="40" t="s">
        <v>44</v>
      </c>
      <c r="D32" s="288"/>
      <c r="E32" s="40"/>
      <c r="F32" s="40"/>
      <c r="G32" s="1231">
        <v>0.04</v>
      </c>
      <c r="H32" s="1231">
        <v>0.04</v>
      </c>
      <c r="I32" s="1231">
        <v>0.04</v>
      </c>
      <c r="J32" s="1231">
        <v>0.04</v>
      </c>
      <c r="K32" s="1231">
        <v>0.04</v>
      </c>
      <c r="L32" s="1231">
        <v>0.04</v>
      </c>
      <c r="M32" s="1231">
        <v>0.04</v>
      </c>
      <c r="N32" s="1231">
        <v>0.04</v>
      </c>
      <c r="O32" s="1231">
        <v>0.04</v>
      </c>
      <c r="P32" s="1231">
        <v>0.04</v>
      </c>
      <c r="Q32" s="1231">
        <v>0.04</v>
      </c>
      <c r="R32" s="1231">
        <v>0.04</v>
      </c>
      <c r="S32" s="40"/>
    </row>
    <row r="33" spans="2:19">
      <c r="B33" s="136"/>
      <c r="C33" s="40" t="s">
        <v>45</v>
      </c>
      <c r="D33" s="288"/>
      <c r="E33" s="40"/>
      <c r="F33" s="40"/>
      <c r="G33" s="1231">
        <v>0.04</v>
      </c>
      <c r="H33" s="1231">
        <v>0.04</v>
      </c>
      <c r="I33" s="1231">
        <v>0.04</v>
      </c>
      <c r="J33" s="1231">
        <v>0.04</v>
      </c>
      <c r="K33" s="1231">
        <v>0.04</v>
      </c>
      <c r="L33" s="1231">
        <v>0.04</v>
      </c>
      <c r="M33" s="1231">
        <v>0.04</v>
      </c>
      <c r="N33" s="1231">
        <v>0.04</v>
      </c>
      <c r="O33" s="1231">
        <v>0.04</v>
      </c>
      <c r="P33" s="1231">
        <v>0.04</v>
      </c>
      <c r="Q33" s="1231">
        <v>0.04</v>
      </c>
      <c r="R33" s="1231">
        <v>0.04</v>
      </c>
      <c r="S33" s="40"/>
    </row>
    <row r="34" spans="2:19" ht="13">
      <c r="B34" s="137"/>
      <c r="C34" s="42" t="s">
        <v>46</v>
      </c>
      <c r="D34" s="289"/>
      <c r="E34" s="42">
        <f>SUM(E31:E33)</f>
        <v>0</v>
      </c>
      <c r="F34" s="42">
        <f>SUM(F31:F33)</f>
        <v>0</v>
      </c>
      <c r="G34" s="1232">
        <f>SUM(G31:G33)</f>
        <v>0.08</v>
      </c>
      <c r="H34" s="1232">
        <f t="shared" ref="H34:R34" si="7">SUM(H31:H33)</f>
        <v>0.08</v>
      </c>
      <c r="I34" s="1232">
        <f t="shared" si="7"/>
        <v>0.08</v>
      </c>
      <c r="J34" s="1232">
        <f t="shared" si="7"/>
        <v>0.08</v>
      </c>
      <c r="K34" s="1232">
        <f t="shared" si="7"/>
        <v>0.08</v>
      </c>
      <c r="L34" s="1232">
        <f t="shared" si="7"/>
        <v>0.08</v>
      </c>
      <c r="M34" s="1232">
        <f t="shared" si="7"/>
        <v>0.08</v>
      </c>
      <c r="N34" s="1232">
        <f t="shared" si="7"/>
        <v>0.08</v>
      </c>
      <c r="O34" s="1232">
        <f t="shared" si="7"/>
        <v>0.08</v>
      </c>
      <c r="P34" s="1232">
        <f t="shared" si="7"/>
        <v>0.08</v>
      </c>
      <c r="Q34" s="1232">
        <f t="shared" si="7"/>
        <v>0.08</v>
      </c>
      <c r="R34" s="1232">
        <f t="shared" si="7"/>
        <v>0.08</v>
      </c>
      <c r="S34" s="42"/>
    </row>
    <row r="35" spans="2:19" ht="13">
      <c r="B35" s="138"/>
      <c r="C35" s="44" t="s">
        <v>47</v>
      </c>
      <c r="D35" s="290"/>
      <c r="E35" s="44"/>
      <c r="F35" s="44"/>
      <c r="G35" s="1233">
        <f>1-G34</f>
        <v>0.92</v>
      </c>
      <c r="H35" s="1233">
        <f t="shared" ref="H35:R35" si="8">1-H34</f>
        <v>0.92</v>
      </c>
      <c r="I35" s="1233">
        <f t="shared" si="8"/>
        <v>0.92</v>
      </c>
      <c r="J35" s="1233">
        <f t="shared" si="8"/>
        <v>0.92</v>
      </c>
      <c r="K35" s="1233">
        <f t="shared" si="8"/>
        <v>0.92</v>
      </c>
      <c r="L35" s="1233">
        <f t="shared" si="8"/>
        <v>0.92</v>
      </c>
      <c r="M35" s="1233">
        <f t="shared" si="8"/>
        <v>0.92</v>
      </c>
      <c r="N35" s="1233">
        <f t="shared" si="8"/>
        <v>0.92</v>
      </c>
      <c r="O35" s="1233">
        <f t="shared" si="8"/>
        <v>0.92</v>
      </c>
      <c r="P35" s="1233">
        <f t="shared" si="8"/>
        <v>0.92</v>
      </c>
      <c r="Q35" s="1233">
        <f t="shared" si="8"/>
        <v>0.92</v>
      </c>
      <c r="R35" s="1233">
        <f t="shared" si="8"/>
        <v>0.92</v>
      </c>
      <c r="S35" s="42"/>
    </row>
    <row r="37" spans="2:19" s="37" customFormat="1" ht="26">
      <c r="B37" s="7">
        <v>3</v>
      </c>
      <c r="C37" s="36" t="s">
        <v>360</v>
      </c>
      <c r="D37" s="174" t="s">
        <v>9</v>
      </c>
      <c r="E37" s="7" t="s">
        <v>1829</v>
      </c>
      <c r="F37" s="7" t="s">
        <v>350</v>
      </c>
      <c r="G37" s="7" t="s">
        <v>54</v>
      </c>
      <c r="H37" s="7" t="s">
        <v>55</v>
      </c>
      <c r="I37" s="7" t="s">
        <v>56</v>
      </c>
      <c r="J37" s="7" t="s">
        <v>57</v>
      </c>
      <c r="K37" s="7" t="s">
        <v>58</v>
      </c>
      <c r="L37" s="7" t="s">
        <v>59</v>
      </c>
      <c r="M37" s="7" t="s">
        <v>60</v>
      </c>
      <c r="N37" s="7" t="s">
        <v>61</v>
      </c>
      <c r="O37" s="7" t="s">
        <v>62</v>
      </c>
      <c r="P37" s="7" t="s">
        <v>63</v>
      </c>
      <c r="Q37" s="7" t="s">
        <v>64</v>
      </c>
      <c r="R37" s="7" t="s">
        <v>65</v>
      </c>
      <c r="S37" s="7" t="s">
        <v>2474</v>
      </c>
    </row>
    <row r="38" spans="2:19">
      <c r="B38" s="136"/>
      <c r="C38" s="1013" t="s">
        <v>43</v>
      </c>
      <c r="D38" s="288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</row>
    <row r="39" spans="2:19">
      <c r="B39" s="136"/>
      <c r="C39" s="40" t="s">
        <v>44</v>
      </c>
      <c r="D39" s="288"/>
      <c r="E39" s="40"/>
      <c r="F39" s="40"/>
      <c r="G39" s="40">
        <v>0.05</v>
      </c>
      <c r="H39" s="40">
        <v>0.05</v>
      </c>
      <c r="I39" s="40">
        <v>0.05</v>
      </c>
      <c r="J39" s="40">
        <v>0.05</v>
      </c>
      <c r="K39" s="40">
        <v>0.05</v>
      </c>
      <c r="L39" s="40">
        <v>0.05</v>
      </c>
      <c r="M39" s="40">
        <v>0.05</v>
      </c>
      <c r="N39" s="40">
        <v>0.05</v>
      </c>
      <c r="O39" s="40">
        <v>0.05</v>
      </c>
      <c r="P39" s="40">
        <v>0.05</v>
      </c>
      <c r="Q39" s="40">
        <v>0.05</v>
      </c>
      <c r="R39" s="40">
        <v>0.05</v>
      </c>
      <c r="S39" s="40"/>
    </row>
    <row r="40" spans="2:19">
      <c r="B40" s="136"/>
      <c r="C40" s="40" t="s">
        <v>45</v>
      </c>
      <c r="D40" s="288"/>
      <c r="E40" s="40"/>
      <c r="F40" s="40"/>
      <c r="G40" s="40">
        <v>0.05</v>
      </c>
      <c r="H40" s="40">
        <v>0.05</v>
      </c>
      <c r="I40" s="40">
        <v>0.05</v>
      </c>
      <c r="J40" s="40">
        <v>0.05</v>
      </c>
      <c r="K40" s="40">
        <v>0.05</v>
      </c>
      <c r="L40" s="40">
        <v>0.05</v>
      </c>
      <c r="M40" s="40">
        <v>0.05</v>
      </c>
      <c r="N40" s="40">
        <v>0.05</v>
      </c>
      <c r="O40" s="40">
        <v>0.05</v>
      </c>
      <c r="P40" s="40">
        <v>0.05</v>
      </c>
      <c r="Q40" s="40">
        <v>0.05</v>
      </c>
      <c r="R40" s="40">
        <v>0.05</v>
      </c>
      <c r="S40" s="40"/>
    </row>
    <row r="41" spans="2:19" ht="13">
      <c r="B41" s="137"/>
      <c r="C41" s="42" t="s">
        <v>46</v>
      </c>
      <c r="D41" s="289"/>
      <c r="E41" s="42">
        <f>SUM(E38:E40)</f>
        <v>0</v>
      </c>
      <c r="F41" s="42">
        <f>SUM(F38:F40)</f>
        <v>0</v>
      </c>
      <c r="G41" s="42">
        <f>SUM(G38:G40)</f>
        <v>0.1</v>
      </c>
      <c r="H41" s="42">
        <f t="shared" ref="H41:R41" si="9">SUM(H38:H40)</f>
        <v>0.1</v>
      </c>
      <c r="I41" s="42">
        <f t="shared" si="9"/>
        <v>0.1</v>
      </c>
      <c r="J41" s="42">
        <f t="shared" si="9"/>
        <v>0.1</v>
      </c>
      <c r="K41" s="42">
        <f t="shared" si="9"/>
        <v>0.1</v>
      </c>
      <c r="L41" s="42">
        <f t="shared" si="9"/>
        <v>0.1</v>
      </c>
      <c r="M41" s="42">
        <f t="shared" si="9"/>
        <v>0.1</v>
      </c>
      <c r="N41" s="42">
        <f t="shared" si="9"/>
        <v>0.1</v>
      </c>
      <c r="O41" s="42">
        <f t="shared" si="9"/>
        <v>0.1</v>
      </c>
      <c r="P41" s="42">
        <f t="shared" si="9"/>
        <v>0.1</v>
      </c>
      <c r="Q41" s="42">
        <f t="shared" si="9"/>
        <v>0.1</v>
      </c>
      <c r="R41" s="42">
        <f t="shared" si="9"/>
        <v>0.1</v>
      </c>
      <c r="S41" s="42"/>
    </row>
    <row r="42" spans="2:19" ht="13">
      <c r="B42" s="138"/>
      <c r="C42" s="44" t="s">
        <v>47</v>
      </c>
      <c r="D42" s="290"/>
      <c r="E42" s="44"/>
      <c r="F42" s="44"/>
      <c r="G42" s="45">
        <f>1-G41</f>
        <v>0.9</v>
      </c>
      <c r="H42" s="45">
        <f t="shared" ref="H42:R42" si="10">1-H41</f>
        <v>0.9</v>
      </c>
      <c r="I42" s="45">
        <f t="shared" si="10"/>
        <v>0.9</v>
      </c>
      <c r="J42" s="45">
        <f t="shared" si="10"/>
        <v>0.9</v>
      </c>
      <c r="K42" s="45">
        <f t="shared" si="10"/>
        <v>0.9</v>
      </c>
      <c r="L42" s="45">
        <f t="shared" si="10"/>
        <v>0.9</v>
      </c>
      <c r="M42" s="45">
        <f t="shared" si="10"/>
        <v>0.9</v>
      </c>
      <c r="N42" s="45">
        <f t="shared" si="10"/>
        <v>0.9</v>
      </c>
      <c r="O42" s="45">
        <f t="shared" si="10"/>
        <v>0.9</v>
      </c>
      <c r="P42" s="45">
        <f t="shared" si="10"/>
        <v>0.9</v>
      </c>
      <c r="Q42" s="45">
        <f t="shared" si="10"/>
        <v>0.9</v>
      </c>
      <c r="R42" s="45">
        <f t="shared" si="10"/>
        <v>0.9</v>
      </c>
      <c r="S42" s="42"/>
    </row>
    <row r="44" spans="2:19" s="37" customFormat="1" ht="26">
      <c r="B44" s="7">
        <v>4</v>
      </c>
      <c r="C44" s="36" t="s">
        <v>286</v>
      </c>
      <c r="D44" s="174" t="s">
        <v>9</v>
      </c>
      <c r="E44" s="7" t="s">
        <v>1829</v>
      </c>
      <c r="F44" s="7" t="s">
        <v>350</v>
      </c>
      <c r="G44" s="7" t="s">
        <v>54</v>
      </c>
      <c r="H44" s="7" t="s">
        <v>55</v>
      </c>
      <c r="I44" s="7" t="s">
        <v>56</v>
      </c>
      <c r="J44" s="7" t="s">
        <v>57</v>
      </c>
      <c r="K44" s="7" t="s">
        <v>58</v>
      </c>
      <c r="L44" s="7" t="s">
        <v>59</v>
      </c>
      <c r="M44" s="7" t="s">
        <v>60</v>
      </c>
      <c r="N44" s="7" t="s">
        <v>61</v>
      </c>
      <c r="O44" s="7" t="s">
        <v>62</v>
      </c>
      <c r="P44" s="7" t="s">
        <v>63</v>
      </c>
      <c r="Q44" s="7" t="s">
        <v>64</v>
      </c>
      <c r="R44" s="7" t="s">
        <v>65</v>
      </c>
      <c r="S44" s="7" t="s">
        <v>2474</v>
      </c>
    </row>
    <row r="45" spans="2:19">
      <c r="B45" s="136"/>
      <c r="C45" s="40" t="s">
        <v>43</v>
      </c>
      <c r="D45" s="288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</row>
    <row r="46" spans="2:19">
      <c r="B46" s="136"/>
      <c r="C46" s="40" t="s">
        <v>44</v>
      </c>
      <c r="D46" s="288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</row>
    <row r="47" spans="2:19">
      <c r="B47" s="136"/>
      <c r="C47" s="40" t="s">
        <v>45</v>
      </c>
      <c r="D47" s="288"/>
      <c r="E47" s="40"/>
      <c r="F47" s="40"/>
      <c r="G47" s="40">
        <v>0.01</v>
      </c>
      <c r="H47" s="40">
        <v>0.01</v>
      </c>
      <c r="I47" s="40">
        <v>0.01</v>
      </c>
      <c r="J47" s="40">
        <v>0.01</v>
      </c>
      <c r="K47" s="40">
        <v>0.01</v>
      </c>
      <c r="L47" s="40">
        <v>0.01</v>
      </c>
      <c r="M47" s="40">
        <v>0.01</v>
      </c>
      <c r="N47" s="40">
        <v>0.01</v>
      </c>
      <c r="O47" s="40">
        <v>0.01</v>
      </c>
      <c r="P47" s="40">
        <v>0.01</v>
      </c>
      <c r="Q47" s="40">
        <v>0.01</v>
      </c>
      <c r="R47" s="40">
        <v>0.01</v>
      </c>
      <c r="S47" s="40"/>
    </row>
    <row r="48" spans="2:19" ht="13">
      <c r="B48" s="137"/>
      <c r="C48" s="42" t="s">
        <v>46</v>
      </c>
      <c r="D48" s="289"/>
      <c r="E48" s="42"/>
      <c r="F48" s="42"/>
      <c r="G48" s="42">
        <f>SUM(G45:G47)</f>
        <v>0.01</v>
      </c>
      <c r="H48" s="42">
        <f t="shared" ref="H48:R48" si="11">SUM(H45:H47)</f>
        <v>0.01</v>
      </c>
      <c r="I48" s="42">
        <f t="shared" si="11"/>
        <v>0.01</v>
      </c>
      <c r="J48" s="42">
        <f t="shared" si="11"/>
        <v>0.01</v>
      </c>
      <c r="K48" s="42">
        <f t="shared" si="11"/>
        <v>0.01</v>
      </c>
      <c r="L48" s="42">
        <f t="shared" si="11"/>
        <v>0.01</v>
      </c>
      <c r="M48" s="42">
        <f t="shared" si="11"/>
        <v>0.01</v>
      </c>
      <c r="N48" s="42">
        <f t="shared" si="11"/>
        <v>0.01</v>
      </c>
      <c r="O48" s="42">
        <f t="shared" si="11"/>
        <v>0.01</v>
      </c>
      <c r="P48" s="42">
        <f t="shared" si="11"/>
        <v>0.01</v>
      </c>
      <c r="Q48" s="42">
        <f t="shared" si="11"/>
        <v>0.01</v>
      </c>
      <c r="R48" s="42">
        <f t="shared" si="11"/>
        <v>0.01</v>
      </c>
      <c r="S48" s="42"/>
    </row>
    <row r="49" spans="2:19" ht="13">
      <c r="B49" s="138"/>
      <c r="C49" s="44" t="s">
        <v>47</v>
      </c>
      <c r="D49" s="290"/>
      <c r="E49" s="44"/>
      <c r="F49" s="44"/>
      <c r="G49" s="45">
        <f>1-G48</f>
        <v>0.99</v>
      </c>
      <c r="H49" s="45">
        <f t="shared" ref="H49:R49" si="12">1-H48</f>
        <v>0.99</v>
      </c>
      <c r="I49" s="45">
        <f t="shared" si="12"/>
        <v>0.99</v>
      </c>
      <c r="J49" s="45">
        <f t="shared" si="12"/>
        <v>0.99</v>
      </c>
      <c r="K49" s="45">
        <f t="shared" si="12"/>
        <v>0.99</v>
      </c>
      <c r="L49" s="45">
        <f t="shared" si="12"/>
        <v>0.99</v>
      </c>
      <c r="M49" s="45">
        <f t="shared" si="12"/>
        <v>0.99</v>
      </c>
      <c r="N49" s="45">
        <f t="shared" si="12"/>
        <v>0.99</v>
      </c>
      <c r="O49" s="45">
        <f t="shared" si="12"/>
        <v>0.99</v>
      </c>
      <c r="P49" s="45">
        <f t="shared" si="12"/>
        <v>0.99</v>
      </c>
      <c r="Q49" s="45">
        <f t="shared" si="12"/>
        <v>0.99</v>
      </c>
      <c r="R49" s="45">
        <f t="shared" si="12"/>
        <v>0.99</v>
      </c>
      <c r="S49" s="42"/>
    </row>
    <row r="51" spans="2:19" ht="18" customHeight="1">
      <c r="B51" s="139" t="s">
        <v>1555</v>
      </c>
      <c r="G51" s="205"/>
      <c r="H51" s="205"/>
      <c r="I51" s="205"/>
      <c r="J51" s="205"/>
      <c r="K51" s="205"/>
      <c r="L51" s="35"/>
    </row>
    <row r="52" spans="2:19" s="6" customFormat="1" ht="13">
      <c r="B52" s="6" t="s">
        <v>1556</v>
      </c>
      <c r="D52" s="46"/>
    </row>
    <row r="53" spans="2:19" s="6" customFormat="1" ht="26">
      <c r="B53" s="92" t="s">
        <v>0</v>
      </c>
      <c r="C53" s="92" t="s">
        <v>78</v>
      </c>
      <c r="D53" s="174" t="s">
        <v>9</v>
      </c>
      <c r="E53" s="7" t="s">
        <v>1829</v>
      </c>
      <c r="F53" s="7" t="s">
        <v>350</v>
      </c>
      <c r="G53" s="7" t="s">
        <v>54</v>
      </c>
      <c r="H53" s="7" t="s">
        <v>55</v>
      </c>
      <c r="I53" s="7" t="s">
        <v>56</v>
      </c>
      <c r="J53" s="7" t="s">
        <v>57</v>
      </c>
      <c r="K53" s="7" t="s">
        <v>58</v>
      </c>
      <c r="L53" s="7" t="s">
        <v>59</v>
      </c>
      <c r="M53" s="7" t="s">
        <v>60</v>
      </c>
      <c r="N53" s="7" t="s">
        <v>61</v>
      </c>
      <c r="O53" s="7" t="s">
        <v>62</v>
      </c>
      <c r="P53" s="7" t="s">
        <v>63</v>
      </c>
      <c r="Q53" s="7" t="s">
        <v>64</v>
      </c>
      <c r="R53" s="7" t="s">
        <v>65</v>
      </c>
      <c r="S53" s="7" t="s">
        <v>2474</v>
      </c>
    </row>
    <row r="54" spans="2:19" s="6" customFormat="1">
      <c r="B54" s="8">
        <v>1</v>
      </c>
      <c r="C54" s="9" t="s">
        <v>33</v>
      </c>
      <c r="D54" s="182"/>
      <c r="E54" s="10"/>
      <c r="F54" s="10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40"/>
    </row>
    <row r="55" spans="2:19" s="6" customFormat="1">
      <c r="B55" s="8">
        <v>2</v>
      </c>
      <c r="C55" s="9" t="s">
        <v>346</v>
      </c>
      <c r="D55" s="182"/>
      <c r="E55" s="184">
        <v>0.50600000000000001</v>
      </c>
      <c r="F55" s="184">
        <v>0.498</v>
      </c>
      <c r="G55" s="1264">
        <v>0.48</v>
      </c>
      <c r="H55" s="184">
        <v>0.48</v>
      </c>
      <c r="I55" s="184">
        <v>0.48</v>
      </c>
      <c r="J55" s="184">
        <v>0.48</v>
      </c>
      <c r="K55" s="184">
        <v>0.48</v>
      </c>
      <c r="L55" s="184">
        <v>0.48</v>
      </c>
      <c r="M55" s="184">
        <v>0.48</v>
      </c>
      <c r="N55" s="184">
        <v>0.48</v>
      </c>
      <c r="O55" s="184">
        <v>0.48</v>
      </c>
      <c r="P55" s="184">
        <v>0.48</v>
      </c>
      <c r="Q55" s="184">
        <v>0.48</v>
      </c>
      <c r="R55" s="184">
        <v>0.48</v>
      </c>
      <c r="S55" s="40"/>
    </row>
    <row r="56" spans="2:19" s="6" customFormat="1">
      <c r="B56" s="8">
        <v>3</v>
      </c>
      <c r="C56" s="9" t="s">
        <v>40</v>
      </c>
      <c r="D56" s="182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40"/>
    </row>
    <row r="57" spans="2:19" s="6" customFormat="1" ht="13.25" customHeight="1">
      <c r="B57" s="8">
        <v>4</v>
      </c>
      <c r="C57" s="9" t="s">
        <v>37</v>
      </c>
      <c r="D57" s="182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42"/>
    </row>
    <row r="58" spans="2:19" s="6" customFormat="1" ht="13">
      <c r="B58" s="8">
        <v>5</v>
      </c>
      <c r="C58" s="9" t="s">
        <v>30</v>
      </c>
      <c r="D58" s="182"/>
      <c r="E58" s="184">
        <v>8.7999999999999995E-2</v>
      </c>
      <c r="F58" s="184">
        <v>8.5000000000000006E-2</v>
      </c>
      <c r="G58" s="184">
        <v>9.5000000000000001E-2</v>
      </c>
      <c r="H58" s="184">
        <v>9.5000000000000001E-2</v>
      </c>
      <c r="I58" s="184">
        <v>9.5000000000000001E-2</v>
      </c>
      <c r="J58" s="184">
        <v>9.5000000000000001E-2</v>
      </c>
      <c r="K58" s="184">
        <v>9.5000000000000001E-2</v>
      </c>
      <c r="L58" s="184">
        <v>9.5000000000000001E-2</v>
      </c>
      <c r="M58" s="184">
        <v>9.5000000000000001E-2</v>
      </c>
      <c r="N58" s="184">
        <v>9.5000000000000001E-2</v>
      </c>
      <c r="O58" s="184">
        <v>9.5000000000000001E-2</v>
      </c>
      <c r="P58" s="184">
        <v>9.5000000000000001E-2</v>
      </c>
      <c r="Q58" s="184">
        <v>9.5000000000000001E-2</v>
      </c>
      <c r="R58" s="184">
        <v>9.5000000000000001E-2</v>
      </c>
      <c r="S58" s="42"/>
    </row>
    <row r="59" spans="2:19" s="6" customFormat="1" ht="13">
      <c r="B59" s="8">
        <v>6</v>
      </c>
      <c r="C59" s="9" t="s">
        <v>34</v>
      </c>
      <c r="D59" s="182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42"/>
    </row>
    <row r="60" spans="2:19" s="6" customFormat="1" ht="13">
      <c r="B60" s="8">
        <v>7</v>
      </c>
      <c r="C60" s="9" t="s">
        <v>32</v>
      </c>
      <c r="D60" s="182"/>
      <c r="E60" s="184">
        <v>2.1000000000000001E-2</v>
      </c>
      <c r="F60" s="184">
        <v>2.1000000000000001E-2</v>
      </c>
      <c r="G60" s="184">
        <v>0.01</v>
      </c>
      <c r="H60" s="184">
        <v>0.01</v>
      </c>
      <c r="I60" s="184">
        <v>0.01</v>
      </c>
      <c r="J60" s="184">
        <v>0.01</v>
      </c>
      <c r="K60" s="184">
        <v>0.01</v>
      </c>
      <c r="L60" s="184">
        <v>0.01</v>
      </c>
      <c r="M60" s="184">
        <v>0.01</v>
      </c>
      <c r="N60" s="184">
        <v>0.01</v>
      </c>
      <c r="O60" s="184">
        <v>0.01</v>
      </c>
      <c r="P60" s="184">
        <v>0.01</v>
      </c>
      <c r="Q60" s="184">
        <v>0.01</v>
      </c>
      <c r="R60" s="184">
        <v>0.01</v>
      </c>
      <c r="S60" s="42"/>
    </row>
    <row r="61" spans="2:19" s="6" customFormat="1" ht="13">
      <c r="B61" s="8">
        <v>8</v>
      </c>
      <c r="C61" s="9" t="s">
        <v>31</v>
      </c>
      <c r="D61" s="182"/>
      <c r="E61" s="184">
        <v>1.4999999999999999E-2</v>
      </c>
      <c r="F61" s="184">
        <v>1.2E-2</v>
      </c>
      <c r="G61" s="184">
        <v>0.01</v>
      </c>
      <c r="H61" s="184">
        <v>0.01</v>
      </c>
      <c r="I61" s="184">
        <v>0.01</v>
      </c>
      <c r="J61" s="184">
        <v>0.01</v>
      </c>
      <c r="K61" s="184">
        <v>0.01</v>
      </c>
      <c r="L61" s="184">
        <v>0.01</v>
      </c>
      <c r="M61" s="184">
        <v>0.01</v>
      </c>
      <c r="N61" s="184">
        <v>0.01</v>
      </c>
      <c r="O61" s="184">
        <v>0.01</v>
      </c>
      <c r="P61" s="184">
        <v>0.01</v>
      </c>
      <c r="Q61" s="184">
        <v>0.01</v>
      </c>
      <c r="R61" s="184">
        <v>0.01</v>
      </c>
      <c r="S61" s="42"/>
    </row>
    <row r="62" spans="2:19" s="6" customFormat="1" ht="13">
      <c r="B62" s="8">
        <v>9</v>
      </c>
      <c r="C62" s="9" t="s">
        <v>35</v>
      </c>
      <c r="D62" s="182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42"/>
    </row>
    <row r="63" spans="2:19" s="6" customFormat="1" ht="13">
      <c r="B63" s="8">
        <v>10</v>
      </c>
      <c r="C63" s="9" t="s">
        <v>36</v>
      </c>
      <c r="D63" s="182"/>
      <c r="E63" s="184">
        <v>0.27400000000000002</v>
      </c>
      <c r="F63" s="184">
        <v>0.25600000000000001</v>
      </c>
      <c r="G63" s="184">
        <v>0.27</v>
      </c>
      <c r="H63" s="184">
        <v>0.27</v>
      </c>
      <c r="I63" s="184">
        <v>0.27</v>
      </c>
      <c r="J63" s="184">
        <v>0.27</v>
      </c>
      <c r="K63" s="184">
        <v>0.27</v>
      </c>
      <c r="L63" s="184">
        <v>0.27</v>
      </c>
      <c r="M63" s="184">
        <v>0.27</v>
      </c>
      <c r="N63" s="184">
        <v>0.27</v>
      </c>
      <c r="O63" s="184">
        <v>0.27</v>
      </c>
      <c r="P63" s="184">
        <v>0.27</v>
      </c>
      <c r="Q63" s="184">
        <v>0.27</v>
      </c>
      <c r="R63" s="184">
        <v>0.27</v>
      </c>
      <c r="S63" s="42"/>
    </row>
    <row r="64" spans="2:19" s="6" customFormat="1" ht="13">
      <c r="B64" s="8">
        <v>11</v>
      </c>
      <c r="C64" s="9" t="s">
        <v>347</v>
      </c>
      <c r="D64" s="182"/>
      <c r="E64" s="184"/>
      <c r="F64" s="184"/>
      <c r="G64" s="184"/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42"/>
    </row>
    <row r="65" spans="2:19" s="6" customFormat="1" ht="13">
      <c r="B65" s="8">
        <v>12</v>
      </c>
      <c r="C65" s="9" t="s">
        <v>263</v>
      </c>
      <c r="D65" s="182"/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42"/>
    </row>
    <row r="66" spans="2:19" s="6" customFormat="1" ht="13">
      <c r="B66" s="8">
        <v>13</v>
      </c>
      <c r="C66" s="22" t="s">
        <v>348</v>
      </c>
      <c r="D66" s="291"/>
      <c r="E66" s="1234"/>
      <c r="F66" s="1234">
        <v>5.0000000000000001E-3</v>
      </c>
      <c r="G66" s="862">
        <v>0.01</v>
      </c>
      <c r="H66" s="862">
        <v>0.01</v>
      </c>
      <c r="I66" s="862">
        <v>0.01</v>
      </c>
      <c r="J66" s="862">
        <v>0.01</v>
      </c>
      <c r="K66" s="862">
        <v>0.01</v>
      </c>
      <c r="L66" s="862">
        <v>0.01</v>
      </c>
      <c r="M66" s="862">
        <v>0.01</v>
      </c>
      <c r="N66" s="862">
        <v>0.01</v>
      </c>
      <c r="O66" s="862">
        <v>0.01</v>
      </c>
      <c r="P66" s="862">
        <v>0.01</v>
      </c>
      <c r="Q66" s="862">
        <v>0.01</v>
      </c>
      <c r="R66" s="862">
        <v>0.01</v>
      </c>
      <c r="S66" s="42"/>
    </row>
    <row r="67" spans="2:19" s="6" customFormat="1" ht="13">
      <c r="B67" s="8">
        <v>14</v>
      </c>
      <c r="C67" s="9" t="s">
        <v>349</v>
      </c>
      <c r="D67" s="182"/>
      <c r="E67" s="184">
        <v>6.0000000000000001E-3</v>
      </c>
      <c r="F67" s="184">
        <v>5.0000000000000001E-3</v>
      </c>
      <c r="G67" s="862">
        <v>0.01</v>
      </c>
      <c r="H67" s="862">
        <v>0.01</v>
      </c>
      <c r="I67" s="862">
        <v>0.01</v>
      </c>
      <c r="J67" s="862">
        <v>0.01</v>
      </c>
      <c r="K67" s="862">
        <v>0.01</v>
      </c>
      <c r="L67" s="862">
        <v>0.01</v>
      </c>
      <c r="M67" s="862">
        <v>0.01</v>
      </c>
      <c r="N67" s="862">
        <v>0.01</v>
      </c>
      <c r="O67" s="862">
        <v>0.01</v>
      </c>
      <c r="P67" s="862">
        <v>0.01</v>
      </c>
      <c r="Q67" s="862">
        <v>0.01</v>
      </c>
      <c r="R67" s="862">
        <v>0.01</v>
      </c>
      <c r="S67" s="42"/>
    </row>
    <row r="68" spans="2:19" s="6" customFormat="1" ht="13">
      <c r="B68" s="8">
        <v>15</v>
      </c>
      <c r="C68" s="9" t="s">
        <v>25</v>
      </c>
      <c r="D68" s="182"/>
      <c r="E68" s="10"/>
      <c r="F68" s="10">
        <v>2E-3</v>
      </c>
      <c r="G68" s="10">
        <v>5.0000000000000001E-3</v>
      </c>
      <c r="H68" s="10">
        <v>5.0000000000000001E-3</v>
      </c>
      <c r="I68" s="10">
        <v>5.0000000000000001E-3</v>
      </c>
      <c r="J68" s="10">
        <v>5.0000000000000001E-3</v>
      </c>
      <c r="K68" s="10">
        <v>5.0000000000000001E-3</v>
      </c>
      <c r="L68" s="10">
        <v>5.0000000000000001E-3</v>
      </c>
      <c r="M68" s="10">
        <v>5.0000000000000001E-3</v>
      </c>
      <c r="N68" s="10">
        <v>5.0000000000000001E-3</v>
      </c>
      <c r="O68" s="10">
        <v>5.0000000000000001E-3</v>
      </c>
      <c r="P68" s="10">
        <v>5.0000000000000001E-3</v>
      </c>
      <c r="Q68" s="10">
        <v>5.0000000000000001E-3</v>
      </c>
      <c r="R68" s="10">
        <v>5.0000000000000001E-3</v>
      </c>
      <c r="S68" s="42"/>
    </row>
    <row r="69" spans="2:19" s="6" customFormat="1" ht="13">
      <c r="B69" s="23"/>
      <c r="C69" s="24" t="s">
        <v>39</v>
      </c>
      <c r="D69" s="221"/>
      <c r="E69" s="196">
        <f>SUM(E54:E67)</f>
        <v>0.91</v>
      </c>
      <c r="F69" s="196">
        <f>SUM(F54:F68)</f>
        <v>0.88400000000000001</v>
      </c>
      <c r="G69" s="187">
        <f t="shared" ref="G69:R69" si="13">SUM(G54:G68)</f>
        <v>0.89</v>
      </c>
      <c r="H69" s="187">
        <f t="shared" si="13"/>
        <v>0.89</v>
      </c>
      <c r="I69" s="187">
        <f t="shared" si="13"/>
        <v>0.89</v>
      </c>
      <c r="J69" s="187">
        <f t="shared" si="13"/>
        <v>0.89</v>
      </c>
      <c r="K69" s="187">
        <f t="shared" si="13"/>
        <v>0.89</v>
      </c>
      <c r="L69" s="187">
        <f t="shared" si="13"/>
        <v>0.89</v>
      </c>
      <c r="M69" s="187">
        <f t="shared" si="13"/>
        <v>0.89</v>
      </c>
      <c r="N69" s="187">
        <f t="shared" si="13"/>
        <v>0.89</v>
      </c>
      <c r="O69" s="187">
        <f t="shared" si="13"/>
        <v>0.89</v>
      </c>
      <c r="P69" s="187">
        <f t="shared" si="13"/>
        <v>0.89</v>
      </c>
      <c r="Q69" s="187">
        <f t="shared" si="13"/>
        <v>0.89</v>
      </c>
      <c r="R69" s="187">
        <f t="shared" si="13"/>
        <v>0.89</v>
      </c>
      <c r="S69" s="187"/>
    </row>
    <row r="70" spans="2:19" s="6" customFormat="1" ht="15" customHeight="1">
      <c r="D70" s="46"/>
      <c r="F70" s="208"/>
      <c r="G70" s="165">
        <f>100%-G69-G8</f>
        <v>0</v>
      </c>
      <c r="H70" s="165">
        <f t="shared" ref="H70:R70" si="14">100%-H69-H8</f>
        <v>0</v>
      </c>
      <c r="I70" s="165">
        <f t="shared" si="14"/>
        <v>0</v>
      </c>
      <c r="J70" s="165">
        <f t="shared" si="14"/>
        <v>0</v>
      </c>
      <c r="K70" s="165">
        <f t="shared" si="14"/>
        <v>0</v>
      </c>
      <c r="L70" s="165">
        <f t="shared" si="14"/>
        <v>0</v>
      </c>
      <c r="M70" s="165">
        <f t="shared" si="14"/>
        <v>0</v>
      </c>
      <c r="N70" s="165">
        <f t="shared" si="14"/>
        <v>0</v>
      </c>
      <c r="O70" s="165">
        <f t="shared" si="14"/>
        <v>0</v>
      </c>
      <c r="P70" s="165">
        <f t="shared" si="14"/>
        <v>0</v>
      </c>
      <c r="Q70" s="165">
        <f t="shared" si="14"/>
        <v>0</v>
      </c>
      <c r="R70" s="165">
        <f t="shared" si="14"/>
        <v>0</v>
      </c>
    </row>
    <row r="71" spans="2:19" s="6" customFormat="1" ht="13">
      <c r="B71" s="6" t="s">
        <v>1557</v>
      </c>
      <c r="D71" s="46"/>
    </row>
    <row r="72" spans="2:19" s="6" customFormat="1" ht="26">
      <c r="B72" s="92" t="s">
        <v>0</v>
      </c>
      <c r="C72" s="92" t="s">
        <v>78</v>
      </c>
      <c r="D72" s="174" t="s">
        <v>9</v>
      </c>
      <c r="E72" s="7" t="s">
        <v>1829</v>
      </c>
      <c r="F72" s="7" t="s">
        <v>350</v>
      </c>
      <c r="G72" s="7" t="s">
        <v>54</v>
      </c>
      <c r="H72" s="7" t="s">
        <v>55</v>
      </c>
      <c r="I72" s="7" t="s">
        <v>56</v>
      </c>
      <c r="J72" s="7" t="s">
        <v>57</v>
      </c>
      <c r="K72" s="7" t="s">
        <v>58</v>
      </c>
      <c r="L72" s="7" t="s">
        <v>59</v>
      </c>
      <c r="M72" s="7" t="s">
        <v>60</v>
      </c>
      <c r="N72" s="7" t="s">
        <v>61</v>
      </c>
      <c r="O72" s="7" t="s">
        <v>62</v>
      </c>
      <c r="P72" s="7" t="s">
        <v>63</v>
      </c>
      <c r="Q72" s="7" t="s">
        <v>64</v>
      </c>
      <c r="R72" s="7" t="s">
        <v>65</v>
      </c>
      <c r="S72" s="7" t="s">
        <v>2474</v>
      </c>
    </row>
    <row r="73" spans="2:19" s="6" customFormat="1">
      <c r="B73" s="8">
        <v>1</v>
      </c>
      <c r="C73" s="9" t="s">
        <v>33</v>
      </c>
      <c r="D73" s="182"/>
      <c r="E73" s="10"/>
      <c r="F73" s="10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</row>
    <row r="74" spans="2:19" s="6" customFormat="1">
      <c r="B74" s="8">
        <v>2</v>
      </c>
      <c r="C74" s="9" t="s">
        <v>346</v>
      </c>
      <c r="D74" s="182"/>
      <c r="E74" s="184">
        <v>0.44400000000000001</v>
      </c>
      <c r="F74" s="184">
        <v>0.47299999999999998</v>
      </c>
      <c r="G74" s="1264">
        <v>0.46</v>
      </c>
      <c r="H74" s="1264">
        <v>0.46</v>
      </c>
      <c r="I74" s="1264">
        <v>0.46</v>
      </c>
      <c r="J74" s="1264">
        <v>0.46</v>
      </c>
      <c r="K74" s="1264">
        <v>0.46</v>
      </c>
      <c r="L74" s="1264">
        <v>0.46</v>
      </c>
      <c r="M74" s="1264">
        <v>0.46</v>
      </c>
      <c r="N74" s="1264">
        <v>0.46</v>
      </c>
      <c r="O74" s="1264">
        <v>0.46</v>
      </c>
      <c r="P74" s="1264">
        <v>0.46</v>
      </c>
      <c r="Q74" s="1264">
        <v>0.46</v>
      </c>
      <c r="R74" s="1264">
        <v>0.46</v>
      </c>
      <c r="S74" s="10"/>
    </row>
    <row r="75" spans="2:19" s="6" customFormat="1">
      <c r="B75" s="8">
        <v>3</v>
      </c>
      <c r="C75" s="9" t="s">
        <v>40</v>
      </c>
      <c r="D75" s="182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0"/>
    </row>
    <row r="76" spans="2:19" s="6" customFormat="1">
      <c r="B76" s="8">
        <v>4</v>
      </c>
      <c r="C76" s="9" t="s">
        <v>37</v>
      </c>
      <c r="D76" s="182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0"/>
    </row>
    <row r="77" spans="2:19" s="6" customFormat="1">
      <c r="B77" s="8">
        <v>5</v>
      </c>
      <c r="C77" s="9" t="s">
        <v>30</v>
      </c>
      <c r="D77" s="182"/>
      <c r="E77" s="184">
        <v>9.5000000000000001E-2</v>
      </c>
      <c r="F77" s="184">
        <f>9.4%-1.6%</f>
        <v>7.8E-2</v>
      </c>
      <c r="G77" s="184">
        <v>0.09</v>
      </c>
      <c r="H77" s="184">
        <v>0.09</v>
      </c>
      <c r="I77" s="184">
        <v>0.09</v>
      </c>
      <c r="J77" s="184">
        <v>0.09</v>
      </c>
      <c r="K77" s="184">
        <v>0.09</v>
      </c>
      <c r="L77" s="184">
        <v>0.09</v>
      </c>
      <c r="M77" s="184">
        <v>0.09</v>
      </c>
      <c r="N77" s="184">
        <v>0.09</v>
      </c>
      <c r="O77" s="184">
        <v>0.09</v>
      </c>
      <c r="P77" s="184">
        <v>0.09</v>
      </c>
      <c r="Q77" s="184">
        <v>0.09</v>
      </c>
      <c r="R77" s="184">
        <v>0.09</v>
      </c>
      <c r="S77" s="10"/>
    </row>
    <row r="78" spans="2:19" s="6" customFormat="1" ht="14" customHeight="1">
      <c r="B78" s="8">
        <v>6</v>
      </c>
      <c r="C78" s="9" t="s">
        <v>34</v>
      </c>
      <c r="D78" s="182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0"/>
    </row>
    <row r="79" spans="2:19" s="6" customFormat="1">
      <c r="B79" s="8">
        <v>7</v>
      </c>
      <c r="C79" s="9" t="s">
        <v>32</v>
      </c>
      <c r="D79" s="182"/>
      <c r="E79" s="184">
        <v>0.02</v>
      </c>
      <c r="F79" s="184">
        <v>1.9E-2</v>
      </c>
      <c r="G79" s="184">
        <v>0.01</v>
      </c>
      <c r="H79" s="184">
        <v>0.01</v>
      </c>
      <c r="I79" s="184">
        <v>0.01</v>
      </c>
      <c r="J79" s="184">
        <v>0.01</v>
      </c>
      <c r="K79" s="184">
        <v>0.01</v>
      </c>
      <c r="L79" s="184">
        <v>0.01</v>
      </c>
      <c r="M79" s="184">
        <v>0.01</v>
      </c>
      <c r="N79" s="184">
        <v>0.01</v>
      </c>
      <c r="O79" s="184">
        <v>0.01</v>
      </c>
      <c r="P79" s="184">
        <v>0.01</v>
      </c>
      <c r="Q79" s="184">
        <v>0.01</v>
      </c>
      <c r="R79" s="184">
        <v>0.01</v>
      </c>
      <c r="S79" s="10"/>
    </row>
    <row r="80" spans="2:19" s="6" customFormat="1">
      <c r="B80" s="8">
        <v>8</v>
      </c>
      <c r="C80" s="9" t="s">
        <v>31</v>
      </c>
      <c r="D80" s="182"/>
      <c r="E80" s="184">
        <v>1.4999999999999999E-2</v>
      </c>
      <c r="F80" s="184">
        <v>0.01</v>
      </c>
      <c r="G80" s="184">
        <v>5.0000000000000001E-3</v>
      </c>
      <c r="H80" s="184">
        <v>5.0000000000000001E-3</v>
      </c>
      <c r="I80" s="184">
        <v>5.0000000000000001E-3</v>
      </c>
      <c r="J80" s="184">
        <v>5.0000000000000001E-3</v>
      </c>
      <c r="K80" s="184">
        <v>5.0000000000000001E-3</v>
      </c>
      <c r="L80" s="184">
        <v>5.0000000000000001E-3</v>
      </c>
      <c r="M80" s="184">
        <v>5.0000000000000001E-3</v>
      </c>
      <c r="N80" s="184">
        <v>5.0000000000000001E-3</v>
      </c>
      <c r="O80" s="184">
        <v>5.0000000000000001E-3</v>
      </c>
      <c r="P80" s="184">
        <v>5.0000000000000001E-3</v>
      </c>
      <c r="Q80" s="184">
        <v>5.0000000000000001E-3</v>
      </c>
      <c r="R80" s="184">
        <v>5.0000000000000001E-3</v>
      </c>
      <c r="S80" s="10"/>
    </row>
    <row r="81" spans="2:19" s="6" customFormat="1">
      <c r="B81" s="8">
        <v>9</v>
      </c>
      <c r="C81" s="9" t="s">
        <v>35</v>
      </c>
      <c r="D81" s="182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0"/>
    </row>
    <row r="82" spans="2:19" s="6" customFormat="1">
      <c r="B82" s="8">
        <v>10</v>
      </c>
      <c r="C82" s="9" t="s">
        <v>36</v>
      </c>
      <c r="D82" s="182"/>
      <c r="E82" s="184">
        <v>0.30499999999999999</v>
      </c>
      <c r="F82" s="184">
        <v>0.26500000000000001</v>
      </c>
      <c r="G82" s="184">
        <v>0.28000000000000003</v>
      </c>
      <c r="H82" s="184">
        <v>0.28000000000000003</v>
      </c>
      <c r="I82" s="184">
        <v>0.28000000000000003</v>
      </c>
      <c r="J82" s="184">
        <v>0.28000000000000003</v>
      </c>
      <c r="K82" s="184">
        <v>0.28000000000000003</v>
      </c>
      <c r="L82" s="184">
        <v>0.28000000000000003</v>
      </c>
      <c r="M82" s="184">
        <v>0.28000000000000003</v>
      </c>
      <c r="N82" s="184">
        <v>0.28000000000000003</v>
      </c>
      <c r="O82" s="184">
        <v>0.28000000000000003</v>
      </c>
      <c r="P82" s="184">
        <v>0.28000000000000003</v>
      </c>
      <c r="Q82" s="184">
        <v>0.28000000000000003</v>
      </c>
      <c r="R82" s="184">
        <v>0.28000000000000003</v>
      </c>
      <c r="S82" s="10"/>
    </row>
    <row r="83" spans="2:19" s="6" customFormat="1">
      <c r="B83" s="8">
        <v>11</v>
      </c>
      <c r="C83" s="9" t="s">
        <v>347</v>
      </c>
      <c r="D83" s="182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</row>
    <row r="84" spans="2:19" s="6" customFormat="1">
      <c r="B84" s="8">
        <v>12</v>
      </c>
      <c r="C84" s="9" t="s">
        <v>263</v>
      </c>
      <c r="D84" s="182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0"/>
    </row>
    <row r="85" spans="2:19" s="6" customFormat="1">
      <c r="B85" s="8">
        <v>13</v>
      </c>
      <c r="C85" s="22" t="s">
        <v>348</v>
      </c>
      <c r="D85" s="291"/>
      <c r="E85" s="1234"/>
      <c r="F85" s="1234">
        <v>4.0000000000000001E-3</v>
      </c>
      <c r="G85" s="184">
        <v>0.01</v>
      </c>
      <c r="H85" s="184">
        <v>0.01</v>
      </c>
      <c r="I85" s="184">
        <v>0.01</v>
      </c>
      <c r="J85" s="184">
        <v>0.01</v>
      </c>
      <c r="K85" s="184">
        <v>0.01</v>
      </c>
      <c r="L85" s="184">
        <v>0.01</v>
      </c>
      <c r="M85" s="184">
        <v>0.01</v>
      </c>
      <c r="N85" s="184">
        <v>0.01</v>
      </c>
      <c r="O85" s="184">
        <v>0.01</v>
      </c>
      <c r="P85" s="184">
        <v>0.01</v>
      </c>
      <c r="Q85" s="184">
        <v>0.01</v>
      </c>
      <c r="R85" s="184">
        <v>0.01</v>
      </c>
      <c r="S85" s="31"/>
    </row>
    <row r="86" spans="2:19" s="6" customFormat="1">
      <c r="B86" s="8">
        <v>14</v>
      </c>
      <c r="C86" s="9" t="s">
        <v>349</v>
      </c>
      <c r="D86" s="182"/>
      <c r="E86" s="1234">
        <v>6.0000000000000001E-3</v>
      </c>
      <c r="F86" s="184">
        <v>6.0000000000000001E-3</v>
      </c>
      <c r="G86" s="184">
        <v>0.01</v>
      </c>
      <c r="H86" s="184">
        <v>0.01</v>
      </c>
      <c r="I86" s="184">
        <v>0.01</v>
      </c>
      <c r="J86" s="184">
        <v>0.01</v>
      </c>
      <c r="K86" s="184">
        <v>0.01</v>
      </c>
      <c r="L86" s="184">
        <v>0.01</v>
      </c>
      <c r="M86" s="184">
        <v>0.01</v>
      </c>
      <c r="N86" s="184">
        <v>0.01</v>
      </c>
      <c r="O86" s="184">
        <v>0.01</v>
      </c>
      <c r="P86" s="184">
        <v>0.01</v>
      </c>
      <c r="Q86" s="184">
        <v>0.01</v>
      </c>
      <c r="R86" s="184">
        <v>0.01</v>
      </c>
      <c r="S86" s="18"/>
    </row>
    <row r="87" spans="2:19" s="6" customFormat="1">
      <c r="B87" s="8">
        <v>15</v>
      </c>
      <c r="C87" s="9" t="s">
        <v>25</v>
      </c>
      <c r="D87" s="182"/>
      <c r="E87" s="184"/>
      <c r="F87" s="184">
        <v>3.0000000000000001E-3</v>
      </c>
      <c r="G87" s="10">
        <v>1.4999999999999999E-2</v>
      </c>
      <c r="H87" s="10">
        <v>1.4999999999999999E-2</v>
      </c>
      <c r="I87" s="10">
        <v>1.4999999999999999E-2</v>
      </c>
      <c r="J87" s="10">
        <v>1.4999999999999999E-2</v>
      </c>
      <c r="K87" s="10">
        <v>1.4999999999999999E-2</v>
      </c>
      <c r="L87" s="10">
        <v>1.4999999999999999E-2</v>
      </c>
      <c r="M87" s="10">
        <v>1.4999999999999999E-2</v>
      </c>
      <c r="N87" s="10">
        <v>1.4999999999999999E-2</v>
      </c>
      <c r="O87" s="10">
        <v>1.4999999999999999E-2</v>
      </c>
      <c r="P87" s="10">
        <v>1.4999999999999999E-2</v>
      </c>
      <c r="Q87" s="10">
        <v>1.4999999999999999E-2</v>
      </c>
      <c r="R87" s="10">
        <v>1.4999999999999999E-2</v>
      </c>
      <c r="S87" s="10"/>
    </row>
    <row r="88" spans="2:19" s="6" customFormat="1" ht="13">
      <c r="B88" s="23"/>
      <c r="C88" s="24" t="s">
        <v>39</v>
      </c>
      <c r="D88" s="221"/>
      <c r="E88" s="196">
        <f>SUM(E73:E86)</f>
        <v>0.88500000000000001</v>
      </c>
      <c r="F88" s="196">
        <f>SUM(F73:F87)</f>
        <v>0.85799999999999998</v>
      </c>
      <c r="G88" s="187">
        <f t="shared" ref="G88:R88" si="15">SUM(G73:G87)</f>
        <v>0.88000000000000012</v>
      </c>
      <c r="H88" s="187">
        <f t="shared" si="15"/>
        <v>0.88000000000000012</v>
      </c>
      <c r="I88" s="187">
        <f t="shared" si="15"/>
        <v>0.88000000000000012</v>
      </c>
      <c r="J88" s="187">
        <f t="shared" si="15"/>
        <v>0.88000000000000012</v>
      </c>
      <c r="K88" s="187">
        <f t="shared" si="15"/>
        <v>0.88000000000000012</v>
      </c>
      <c r="L88" s="187">
        <f t="shared" si="15"/>
        <v>0.88000000000000012</v>
      </c>
      <c r="M88" s="187">
        <f t="shared" si="15"/>
        <v>0.88000000000000012</v>
      </c>
      <c r="N88" s="187">
        <f t="shared" si="15"/>
        <v>0.88000000000000012</v>
      </c>
      <c r="O88" s="187">
        <f t="shared" si="15"/>
        <v>0.88000000000000012</v>
      </c>
      <c r="P88" s="187">
        <f t="shared" si="15"/>
        <v>0.88000000000000012</v>
      </c>
      <c r="Q88" s="187">
        <f t="shared" si="15"/>
        <v>0.88000000000000012</v>
      </c>
      <c r="R88" s="187">
        <f t="shared" si="15"/>
        <v>0.88000000000000012</v>
      </c>
      <c r="S88" s="187"/>
    </row>
    <row r="89" spans="2:19" s="6" customFormat="1">
      <c r="D89" s="46"/>
      <c r="E89" s="1166"/>
      <c r="F89" s="166">
        <f>100%-F88-F14</f>
        <v>0</v>
      </c>
      <c r="G89" s="166">
        <f>100%-G88-G14</f>
        <v>-1.1102230246251565E-16</v>
      </c>
      <c r="H89" s="166">
        <f t="shared" ref="H89:R89" si="16">100%-H88-H14</f>
        <v>-1.1102230246251565E-16</v>
      </c>
      <c r="I89" s="166">
        <f t="shared" si="16"/>
        <v>-1.1102230246251565E-16</v>
      </c>
      <c r="J89" s="166">
        <f t="shared" si="16"/>
        <v>-1.1102230246251565E-16</v>
      </c>
      <c r="K89" s="166">
        <f t="shared" si="16"/>
        <v>-1.1102230246251565E-16</v>
      </c>
      <c r="L89" s="166">
        <f t="shared" si="16"/>
        <v>-1.1102230246251565E-16</v>
      </c>
      <c r="M89" s="166">
        <f t="shared" si="16"/>
        <v>-1.1102230246251565E-16</v>
      </c>
      <c r="N89" s="166">
        <f t="shared" si="16"/>
        <v>-1.1102230246251565E-16</v>
      </c>
      <c r="O89" s="166">
        <f t="shared" si="16"/>
        <v>-1.1102230246251565E-16</v>
      </c>
      <c r="P89" s="166">
        <f t="shared" si="16"/>
        <v>-1.1102230246251565E-16</v>
      </c>
      <c r="Q89" s="166">
        <f t="shared" si="16"/>
        <v>-1.1102230246251565E-16</v>
      </c>
      <c r="R89" s="166">
        <f t="shared" si="16"/>
        <v>-1.1102230246251565E-16</v>
      </c>
    </row>
    <row r="90" spans="2:19" s="6" customFormat="1" ht="13" hidden="1">
      <c r="B90" s="6" t="s">
        <v>1558</v>
      </c>
      <c r="D90" s="46"/>
      <c r="L90" s="208"/>
    </row>
    <row r="91" spans="2:19" s="6" customFormat="1" ht="26" hidden="1">
      <c r="B91" s="92" t="s">
        <v>0</v>
      </c>
      <c r="C91" s="92" t="s">
        <v>78</v>
      </c>
      <c r="D91" s="174" t="s">
        <v>9</v>
      </c>
      <c r="E91" s="7" t="s">
        <v>1829</v>
      </c>
      <c r="F91" s="7" t="s">
        <v>350</v>
      </c>
      <c r="G91" s="7" t="s">
        <v>54</v>
      </c>
      <c r="H91" s="7" t="s">
        <v>55</v>
      </c>
      <c r="I91" s="7" t="s">
        <v>56</v>
      </c>
      <c r="J91" s="7" t="s">
        <v>57</v>
      </c>
      <c r="K91" s="7" t="s">
        <v>58</v>
      </c>
      <c r="L91" s="7" t="s">
        <v>59</v>
      </c>
      <c r="M91" s="7" t="s">
        <v>60</v>
      </c>
      <c r="N91" s="7" t="s">
        <v>61</v>
      </c>
      <c r="O91" s="7" t="s">
        <v>62</v>
      </c>
      <c r="P91" s="7" t="s">
        <v>63</v>
      </c>
      <c r="Q91" s="7" t="s">
        <v>64</v>
      </c>
      <c r="R91" s="7" t="s">
        <v>65</v>
      </c>
      <c r="S91" s="7" t="s">
        <v>345</v>
      </c>
    </row>
    <row r="92" spans="2:19" s="6" customFormat="1" hidden="1">
      <c r="B92" s="8">
        <v>1</v>
      </c>
      <c r="C92" s="9" t="s">
        <v>33</v>
      </c>
      <c r="D92" s="182"/>
      <c r="E92" s="10"/>
      <c r="F92" s="10"/>
      <c r="G92" s="184">
        <v>0.65</v>
      </c>
      <c r="H92" s="184">
        <v>0.65</v>
      </c>
      <c r="I92" s="184">
        <v>0.65</v>
      </c>
      <c r="J92" s="184">
        <v>0.65</v>
      </c>
      <c r="K92" s="184">
        <v>0.65</v>
      </c>
      <c r="L92" s="184">
        <v>0.65</v>
      </c>
      <c r="M92" s="184">
        <v>0.65</v>
      </c>
      <c r="N92" s="184">
        <v>0.65</v>
      </c>
      <c r="O92" s="184">
        <v>0.65</v>
      </c>
      <c r="P92" s="184">
        <v>0.65</v>
      </c>
      <c r="Q92" s="184">
        <v>0.65</v>
      </c>
      <c r="R92" s="184">
        <v>0.65</v>
      </c>
      <c r="S92" s="184"/>
    </row>
    <row r="93" spans="2:19" s="6" customFormat="1" hidden="1">
      <c r="B93" s="8">
        <v>2</v>
      </c>
      <c r="C93" s="9" t="s">
        <v>346</v>
      </c>
      <c r="D93" s="182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</row>
    <row r="94" spans="2:19" s="6" customFormat="1" hidden="1">
      <c r="B94" s="8">
        <v>3</v>
      </c>
      <c r="C94" s="9" t="s">
        <v>40</v>
      </c>
      <c r="D94" s="182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</row>
    <row r="95" spans="2:19" s="6" customFormat="1" hidden="1">
      <c r="B95" s="8">
        <v>4</v>
      </c>
      <c r="C95" s="9" t="s">
        <v>37</v>
      </c>
      <c r="D95" s="182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</row>
    <row r="96" spans="2:19" s="6" customFormat="1" hidden="1">
      <c r="B96" s="8">
        <v>5</v>
      </c>
      <c r="C96" s="9" t="s">
        <v>30</v>
      </c>
      <c r="D96" s="182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</row>
    <row r="97" spans="2:19" s="6" customFormat="1" hidden="1">
      <c r="B97" s="8">
        <v>6</v>
      </c>
      <c r="C97" s="9" t="s">
        <v>34</v>
      </c>
      <c r="D97" s="182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</row>
    <row r="98" spans="2:19" s="6" customFormat="1" hidden="1">
      <c r="B98" s="8">
        <v>7</v>
      </c>
      <c r="C98" s="9" t="s">
        <v>32</v>
      </c>
      <c r="D98" s="182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</row>
    <row r="99" spans="2:19" s="6" customFormat="1" hidden="1">
      <c r="B99" s="8">
        <v>8</v>
      </c>
      <c r="C99" s="9" t="s">
        <v>31</v>
      </c>
      <c r="D99" s="182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</row>
    <row r="100" spans="2:19" s="6" customFormat="1" hidden="1">
      <c r="B100" s="8">
        <v>9</v>
      </c>
      <c r="C100" s="9" t="s">
        <v>35</v>
      </c>
      <c r="D100" s="182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</row>
    <row r="101" spans="2:19" s="6" customFormat="1" hidden="1">
      <c r="B101" s="8">
        <v>10</v>
      </c>
      <c r="C101" s="9" t="s">
        <v>36</v>
      </c>
      <c r="D101" s="182"/>
      <c r="E101" s="184"/>
      <c r="F101" s="184"/>
      <c r="G101" s="10">
        <v>0.28000000000000003</v>
      </c>
      <c r="H101" s="10">
        <v>0.28000000000000003</v>
      </c>
      <c r="I101" s="10">
        <v>0.28000000000000003</v>
      </c>
      <c r="J101" s="10">
        <v>0.28000000000000003</v>
      </c>
      <c r="K101" s="10">
        <v>0.28000000000000003</v>
      </c>
      <c r="L101" s="10">
        <v>0.28000000000000003</v>
      </c>
      <c r="M101" s="10">
        <v>0.28000000000000003</v>
      </c>
      <c r="N101" s="10">
        <v>0.28000000000000003</v>
      </c>
      <c r="O101" s="10">
        <v>0.28000000000000003</v>
      </c>
      <c r="P101" s="10">
        <v>0.28000000000000003</v>
      </c>
      <c r="Q101" s="10">
        <v>0.28000000000000003</v>
      </c>
      <c r="R101" s="10">
        <v>0.28000000000000003</v>
      </c>
      <c r="S101" s="10"/>
    </row>
    <row r="102" spans="2:19" s="6" customFormat="1" hidden="1">
      <c r="B102" s="8">
        <v>11</v>
      </c>
      <c r="C102" s="9" t="s">
        <v>347</v>
      </c>
      <c r="D102" s="182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</row>
    <row r="103" spans="2:19" s="6" customFormat="1" hidden="1">
      <c r="B103" s="8">
        <v>12</v>
      </c>
      <c r="C103" s="9" t="s">
        <v>263</v>
      </c>
      <c r="D103" s="182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</row>
    <row r="104" spans="2:19" s="6" customFormat="1" hidden="1">
      <c r="B104" s="8">
        <v>13</v>
      </c>
      <c r="C104" s="22" t="s">
        <v>348</v>
      </c>
      <c r="D104" s="291"/>
      <c r="E104" s="31"/>
      <c r="F104" s="31"/>
      <c r="G104" s="31">
        <v>5.0000000000000001E-3</v>
      </c>
      <c r="H104" s="31">
        <v>5.0000000000000001E-3</v>
      </c>
      <c r="I104" s="31">
        <v>5.0000000000000001E-3</v>
      </c>
      <c r="J104" s="31">
        <v>5.0000000000000001E-3</v>
      </c>
      <c r="K104" s="31">
        <v>5.0000000000000001E-3</v>
      </c>
      <c r="L104" s="31">
        <v>5.0000000000000001E-3</v>
      </c>
      <c r="M104" s="31">
        <v>5.0000000000000001E-3</v>
      </c>
      <c r="N104" s="31">
        <v>5.0000000000000001E-3</v>
      </c>
      <c r="O104" s="31">
        <v>5.0000000000000001E-3</v>
      </c>
      <c r="P104" s="31">
        <v>5.0000000000000001E-3</v>
      </c>
      <c r="Q104" s="31">
        <v>5.0000000000000001E-3</v>
      </c>
      <c r="R104" s="31">
        <v>5.0000000000000001E-3</v>
      </c>
      <c r="S104" s="31"/>
    </row>
    <row r="105" spans="2:19" s="6" customFormat="1" hidden="1">
      <c r="B105" s="8">
        <v>14</v>
      </c>
      <c r="C105" s="9" t="s">
        <v>349</v>
      </c>
      <c r="D105" s="182"/>
      <c r="E105" s="28"/>
      <c r="F105" s="28"/>
      <c r="G105" s="10">
        <v>5.0000000000000001E-3</v>
      </c>
      <c r="H105" s="10">
        <v>5.0000000000000001E-3</v>
      </c>
      <c r="I105" s="10">
        <v>5.0000000000000001E-3</v>
      </c>
      <c r="J105" s="10">
        <v>5.0000000000000001E-3</v>
      </c>
      <c r="K105" s="10">
        <v>5.0000000000000001E-3</v>
      </c>
      <c r="L105" s="10">
        <v>5.0000000000000001E-3</v>
      </c>
      <c r="M105" s="10">
        <v>5.0000000000000001E-3</v>
      </c>
      <c r="N105" s="10">
        <v>5.0000000000000001E-3</v>
      </c>
      <c r="O105" s="10">
        <v>5.0000000000000001E-3</v>
      </c>
      <c r="P105" s="10">
        <v>5.0000000000000001E-3</v>
      </c>
      <c r="Q105" s="10">
        <v>5.0000000000000001E-3</v>
      </c>
      <c r="R105" s="10">
        <v>5.0000000000000001E-3</v>
      </c>
      <c r="S105" s="18"/>
    </row>
    <row r="106" spans="2:19" s="6" customFormat="1" hidden="1">
      <c r="B106" s="8">
        <v>15</v>
      </c>
      <c r="C106" s="9" t="s">
        <v>25</v>
      </c>
      <c r="D106" s="182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</row>
    <row r="107" spans="2:19" s="6" customFormat="1" ht="13" hidden="1">
      <c r="B107" s="23"/>
      <c r="C107" s="24" t="s">
        <v>39</v>
      </c>
      <c r="D107" s="221"/>
      <c r="E107" s="29">
        <f>SUM(E92:E105)</f>
        <v>0</v>
      </c>
      <c r="F107" s="29">
        <f>SUM(F92:F105)</f>
        <v>0</v>
      </c>
      <c r="G107" s="187">
        <f t="shared" ref="G107:R107" si="17">SUM(G92:G106)</f>
        <v>0.94000000000000006</v>
      </c>
      <c r="H107" s="187">
        <f t="shared" si="17"/>
        <v>0.94000000000000006</v>
      </c>
      <c r="I107" s="187">
        <f t="shared" si="17"/>
        <v>0.94000000000000006</v>
      </c>
      <c r="J107" s="187">
        <f t="shared" si="17"/>
        <v>0.94000000000000006</v>
      </c>
      <c r="K107" s="187">
        <f t="shared" si="17"/>
        <v>0.94000000000000006</v>
      </c>
      <c r="L107" s="187">
        <f t="shared" si="17"/>
        <v>0.94000000000000006</v>
      </c>
      <c r="M107" s="187">
        <f t="shared" si="17"/>
        <v>0.94000000000000006</v>
      </c>
      <c r="N107" s="187">
        <f t="shared" si="17"/>
        <v>0.94000000000000006</v>
      </c>
      <c r="O107" s="187">
        <f t="shared" si="17"/>
        <v>0.94000000000000006</v>
      </c>
      <c r="P107" s="187">
        <f t="shared" si="17"/>
        <v>0.94000000000000006</v>
      </c>
      <c r="Q107" s="187">
        <f t="shared" si="17"/>
        <v>0.94000000000000006</v>
      </c>
      <c r="R107" s="187">
        <f t="shared" si="17"/>
        <v>0.94000000000000006</v>
      </c>
      <c r="S107" s="187"/>
    </row>
    <row r="108" spans="2:19" s="6" customFormat="1" hidden="1">
      <c r="D108" s="46"/>
      <c r="E108" s="33"/>
      <c r="F108" s="33"/>
      <c r="G108" s="211">
        <f>1-G107-G20</f>
        <v>-5.5511151231257827E-17</v>
      </c>
      <c r="H108" s="211">
        <f t="shared" ref="H108:R108" si="18">1-H107-H20</f>
        <v>-5.5511151231257827E-17</v>
      </c>
      <c r="I108" s="211">
        <f t="shared" si="18"/>
        <v>-5.5511151231257827E-17</v>
      </c>
      <c r="J108" s="211">
        <f t="shared" si="18"/>
        <v>-5.5511151231257827E-17</v>
      </c>
      <c r="K108" s="211">
        <f t="shared" si="18"/>
        <v>-5.5511151231257827E-17</v>
      </c>
      <c r="L108" s="211">
        <f t="shared" si="18"/>
        <v>-5.5511151231257827E-17</v>
      </c>
      <c r="M108" s="211">
        <f t="shared" si="18"/>
        <v>-5.5511151231257827E-17</v>
      </c>
      <c r="N108" s="211">
        <f t="shared" si="18"/>
        <v>-5.5511151231257827E-17</v>
      </c>
      <c r="O108" s="211">
        <f t="shared" si="18"/>
        <v>-5.5511151231257827E-17</v>
      </c>
      <c r="P108" s="211">
        <f t="shared" si="18"/>
        <v>-5.5511151231257827E-17</v>
      </c>
      <c r="Q108" s="211">
        <f t="shared" si="18"/>
        <v>-5.5511151231257827E-17</v>
      </c>
      <c r="R108" s="211">
        <f t="shared" si="18"/>
        <v>-5.5511151231257827E-17</v>
      </c>
    </row>
    <row r="109" spans="2:19" s="6" customFormat="1" ht="28.25" customHeight="1">
      <c r="B109" s="561" t="s">
        <v>1559</v>
      </c>
      <c r="D109" s="46"/>
    </row>
    <row r="110" spans="2:19" s="6" customFormat="1" ht="26">
      <c r="B110" s="92" t="s">
        <v>0</v>
      </c>
      <c r="C110" s="92" t="s">
        <v>359</v>
      </c>
      <c r="D110" s="174" t="s">
        <v>9</v>
      </c>
      <c r="E110" s="7" t="s">
        <v>1829</v>
      </c>
      <c r="F110" s="7" t="s">
        <v>350</v>
      </c>
      <c r="G110" s="7" t="s">
        <v>54</v>
      </c>
      <c r="H110" s="7" t="s">
        <v>55</v>
      </c>
      <c r="I110" s="7" t="s">
        <v>56</v>
      </c>
      <c r="J110" s="7" t="s">
        <v>57</v>
      </c>
      <c r="K110" s="7" t="s">
        <v>58</v>
      </c>
      <c r="L110" s="7" t="s">
        <v>59</v>
      </c>
      <c r="M110" s="7" t="s">
        <v>60</v>
      </c>
      <c r="N110" s="7" t="s">
        <v>61</v>
      </c>
      <c r="O110" s="7" t="s">
        <v>62</v>
      </c>
      <c r="P110" s="7" t="s">
        <v>63</v>
      </c>
      <c r="Q110" s="7" t="s">
        <v>64</v>
      </c>
      <c r="R110" s="7" t="s">
        <v>65</v>
      </c>
      <c r="S110" s="7" t="s">
        <v>2474</v>
      </c>
    </row>
    <row r="111" spans="2:19" s="6" customFormat="1">
      <c r="B111" s="8">
        <v>1</v>
      </c>
      <c r="C111" s="9" t="s">
        <v>33</v>
      </c>
      <c r="D111" s="182"/>
      <c r="E111" s="28"/>
      <c r="F111" s="28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84"/>
    </row>
    <row r="112" spans="2:19" s="6" customFormat="1">
      <c r="B112" s="8">
        <v>2</v>
      </c>
      <c r="C112" s="9" t="s">
        <v>346</v>
      </c>
      <c r="D112" s="182"/>
      <c r="E112" s="28"/>
      <c r="F112" s="28"/>
      <c r="G112" s="127"/>
      <c r="H112" s="127"/>
      <c r="I112" s="127"/>
      <c r="J112" s="127">
        <v>1</v>
      </c>
      <c r="K112" s="127">
        <v>1</v>
      </c>
      <c r="L112" s="127">
        <v>1</v>
      </c>
      <c r="M112" s="127">
        <v>1</v>
      </c>
      <c r="N112" s="127">
        <v>1</v>
      </c>
      <c r="O112" s="127">
        <v>1</v>
      </c>
      <c r="P112" s="127">
        <v>1</v>
      </c>
      <c r="Q112" s="127">
        <v>1</v>
      </c>
      <c r="R112" s="127">
        <v>1</v>
      </c>
      <c r="S112" s="10"/>
    </row>
    <row r="113" spans="2:19" s="6" customFormat="1">
      <c r="B113" s="8">
        <v>3</v>
      </c>
      <c r="C113" s="9" t="s">
        <v>40</v>
      </c>
      <c r="D113" s="182"/>
      <c r="E113" s="28"/>
      <c r="F113" s="28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0"/>
    </row>
    <row r="114" spans="2:19" s="6" customFormat="1">
      <c r="B114" s="8">
        <v>4</v>
      </c>
      <c r="C114" s="9" t="s">
        <v>37</v>
      </c>
      <c r="D114" s="182"/>
      <c r="E114" s="28"/>
      <c r="F114" s="28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0"/>
    </row>
    <row r="115" spans="2:19" s="6" customFormat="1">
      <c r="B115" s="8">
        <v>5</v>
      </c>
      <c r="C115" s="9" t="s">
        <v>30</v>
      </c>
      <c r="D115" s="182"/>
      <c r="E115" s="28"/>
      <c r="F115" s="28"/>
      <c r="G115" s="127"/>
      <c r="H115" s="127"/>
      <c r="I115" s="127"/>
      <c r="J115" s="127">
        <v>1</v>
      </c>
      <c r="K115" s="127">
        <v>1</v>
      </c>
      <c r="L115" s="127">
        <v>1</v>
      </c>
      <c r="M115" s="127">
        <v>1</v>
      </c>
      <c r="N115" s="127">
        <v>1</v>
      </c>
      <c r="O115" s="127">
        <v>1</v>
      </c>
      <c r="P115" s="127">
        <v>1</v>
      </c>
      <c r="Q115" s="127">
        <v>1</v>
      </c>
      <c r="R115" s="127">
        <v>1</v>
      </c>
      <c r="S115" s="10"/>
    </row>
    <row r="116" spans="2:19" s="6" customFormat="1">
      <c r="B116" s="8">
        <v>6</v>
      </c>
      <c r="C116" s="9" t="s">
        <v>34</v>
      </c>
      <c r="D116" s="182"/>
      <c r="E116" s="28"/>
      <c r="F116" s="28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0"/>
    </row>
    <row r="117" spans="2:19" s="6" customFormat="1">
      <c r="B117" s="8">
        <v>7</v>
      </c>
      <c r="C117" s="9" t="s">
        <v>32</v>
      </c>
      <c r="D117" s="182"/>
      <c r="E117" s="28"/>
      <c r="F117" s="28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0"/>
    </row>
    <row r="118" spans="2:19" s="6" customFormat="1">
      <c r="B118" s="8">
        <v>8</v>
      </c>
      <c r="C118" s="9" t="s">
        <v>31</v>
      </c>
      <c r="D118" s="182"/>
      <c r="E118" s="28"/>
      <c r="F118" s="28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0"/>
    </row>
    <row r="119" spans="2:19" s="6" customFormat="1">
      <c r="B119" s="8">
        <v>9</v>
      </c>
      <c r="C119" s="9" t="s">
        <v>35</v>
      </c>
      <c r="D119" s="182"/>
      <c r="E119" s="28"/>
      <c r="F119" s="28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0"/>
    </row>
    <row r="120" spans="2:19" s="6" customFormat="1">
      <c r="B120" s="8">
        <v>10</v>
      </c>
      <c r="C120" s="9" t="s">
        <v>36</v>
      </c>
      <c r="D120" s="182"/>
      <c r="E120" s="28"/>
      <c r="F120" s="28"/>
      <c r="G120" s="127"/>
      <c r="H120" s="127"/>
      <c r="I120" s="127"/>
      <c r="J120" s="127">
        <v>1</v>
      </c>
      <c r="K120" s="127">
        <v>1</v>
      </c>
      <c r="L120" s="127">
        <v>1</v>
      </c>
      <c r="M120" s="127">
        <v>1</v>
      </c>
      <c r="N120" s="127">
        <v>1</v>
      </c>
      <c r="O120" s="127">
        <v>1</v>
      </c>
      <c r="P120" s="127">
        <v>1</v>
      </c>
      <c r="Q120" s="127">
        <v>1</v>
      </c>
      <c r="R120" s="127">
        <v>1</v>
      </c>
      <c r="S120" s="10"/>
    </row>
    <row r="121" spans="2:19" s="6" customFormat="1">
      <c r="B121" s="8">
        <v>11</v>
      </c>
      <c r="C121" s="9" t="s">
        <v>347</v>
      </c>
      <c r="D121" s="182"/>
      <c r="E121" s="28"/>
      <c r="F121" s="28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84"/>
    </row>
    <row r="122" spans="2:19" s="6" customFormat="1">
      <c r="B122" s="8">
        <v>12</v>
      </c>
      <c r="C122" s="9" t="s">
        <v>263</v>
      </c>
      <c r="D122" s="182"/>
      <c r="E122" s="28"/>
      <c r="F122" s="28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0"/>
    </row>
    <row r="123" spans="2:19" s="6" customFormat="1">
      <c r="B123" s="8">
        <v>13</v>
      </c>
      <c r="C123" s="22" t="s">
        <v>348</v>
      </c>
      <c r="D123" s="291"/>
      <c r="E123" s="28"/>
      <c r="F123" s="28"/>
      <c r="G123" s="127"/>
      <c r="H123" s="127"/>
      <c r="I123" s="127"/>
      <c r="J123" s="127">
        <v>1</v>
      </c>
      <c r="K123" s="127">
        <v>1</v>
      </c>
      <c r="L123" s="127">
        <v>1</v>
      </c>
      <c r="M123" s="127">
        <v>1</v>
      </c>
      <c r="N123" s="127">
        <v>1</v>
      </c>
      <c r="O123" s="127">
        <v>1</v>
      </c>
      <c r="P123" s="127">
        <v>1</v>
      </c>
      <c r="Q123" s="127">
        <v>1</v>
      </c>
      <c r="R123" s="127">
        <v>1</v>
      </c>
      <c r="S123" s="31"/>
    </row>
    <row r="124" spans="2:19">
      <c r="B124" s="8">
        <v>14</v>
      </c>
      <c r="C124" s="9" t="s">
        <v>349</v>
      </c>
      <c r="D124" s="182"/>
      <c r="E124" s="28"/>
      <c r="F124" s="28"/>
      <c r="G124" s="127"/>
      <c r="H124" s="127"/>
      <c r="I124" s="127"/>
      <c r="J124" s="127">
        <v>1</v>
      </c>
      <c r="K124" s="127">
        <v>1</v>
      </c>
      <c r="L124" s="127">
        <v>1</v>
      </c>
      <c r="M124" s="127">
        <v>1</v>
      </c>
      <c r="N124" s="127">
        <v>1</v>
      </c>
      <c r="O124" s="127">
        <v>1</v>
      </c>
      <c r="P124" s="127">
        <v>1</v>
      </c>
      <c r="Q124" s="127">
        <v>1</v>
      </c>
      <c r="R124" s="127">
        <v>1</v>
      </c>
      <c r="S124" s="18"/>
    </row>
    <row r="125" spans="2:19">
      <c r="B125" s="8">
        <v>15</v>
      </c>
      <c r="C125" s="9" t="s">
        <v>25</v>
      </c>
      <c r="D125" s="182"/>
      <c r="E125" s="28"/>
      <c r="F125" s="28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0"/>
    </row>
    <row r="126" spans="2:19" s="6" customFormat="1" ht="13">
      <c r="B126" s="23"/>
      <c r="C126" s="24" t="s">
        <v>39</v>
      </c>
      <c r="D126" s="221"/>
      <c r="E126" s="196"/>
      <c r="F126" s="196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</row>
    <row r="128" spans="2:19" s="6" customFormat="1" ht="20.399999999999999" customHeight="1">
      <c r="B128" s="139" t="s">
        <v>1560</v>
      </c>
      <c r="D128" s="46"/>
    </row>
    <row r="129" spans="2:19" s="6" customFormat="1" ht="26">
      <c r="B129" s="92" t="s">
        <v>0</v>
      </c>
      <c r="C129" s="92" t="s">
        <v>359</v>
      </c>
      <c r="D129" s="174" t="s">
        <v>9</v>
      </c>
      <c r="E129" s="7" t="s">
        <v>1829</v>
      </c>
      <c r="F129" s="7" t="s">
        <v>350</v>
      </c>
      <c r="G129" s="7" t="s">
        <v>54</v>
      </c>
      <c r="H129" s="7" t="s">
        <v>55</v>
      </c>
      <c r="I129" s="7" t="s">
        <v>56</v>
      </c>
      <c r="J129" s="7" t="s">
        <v>57</v>
      </c>
      <c r="K129" s="7" t="s">
        <v>58</v>
      </c>
      <c r="L129" s="7" t="s">
        <v>59</v>
      </c>
      <c r="M129" s="7" t="s">
        <v>60</v>
      </c>
      <c r="N129" s="7" t="s">
        <v>61</v>
      </c>
      <c r="O129" s="7" t="s">
        <v>62</v>
      </c>
      <c r="P129" s="7" t="s">
        <v>63</v>
      </c>
      <c r="Q129" s="7" t="s">
        <v>64</v>
      </c>
      <c r="R129" s="7" t="s">
        <v>65</v>
      </c>
      <c r="S129" s="7" t="s">
        <v>2474</v>
      </c>
    </row>
    <row r="130" spans="2:19" s="6" customFormat="1">
      <c r="B130" s="8">
        <v>1</v>
      </c>
      <c r="C130" s="9" t="s">
        <v>33</v>
      </c>
      <c r="D130" s="182"/>
      <c r="E130" s="28"/>
      <c r="F130" s="28"/>
      <c r="G130" s="127">
        <f>G$27</f>
        <v>0.06</v>
      </c>
      <c r="H130" s="127">
        <f t="shared" ref="H130:R132" si="19">H$27</f>
        <v>0.06</v>
      </c>
      <c r="I130" s="127">
        <f t="shared" si="19"/>
        <v>0.06</v>
      </c>
      <c r="J130" s="127">
        <f t="shared" si="19"/>
        <v>0.06</v>
      </c>
      <c r="K130" s="127">
        <f t="shared" si="19"/>
        <v>0.06</v>
      </c>
      <c r="L130" s="127">
        <f t="shared" si="19"/>
        <v>0.06</v>
      </c>
      <c r="M130" s="127">
        <f t="shared" si="19"/>
        <v>0.06</v>
      </c>
      <c r="N130" s="127">
        <f t="shared" si="19"/>
        <v>0.06</v>
      </c>
      <c r="O130" s="127">
        <f t="shared" si="19"/>
        <v>0.06</v>
      </c>
      <c r="P130" s="127">
        <f t="shared" si="19"/>
        <v>0.06</v>
      </c>
      <c r="Q130" s="127">
        <f t="shared" si="19"/>
        <v>0.06</v>
      </c>
      <c r="R130" s="127">
        <f t="shared" si="19"/>
        <v>0.06</v>
      </c>
      <c r="S130" s="184"/>
    </row>
    <row r="131" spans="2:19" s="6" customFormat="1">
      <c r="B131" s="8">
        <v>2</v>
      </c>
      <c r="C131" s="9" t="s">
        <v>346</v>
      </c>
      <c r="D131" s="182"/>
      <c r="E131" s="28"/>
      <c r="F131" s="28"/>
      <c r="G131" s="127">
        <f t="shared" ref="G131:G132" si="20">G$27</f>
        <v>0.06</v>
      </c>
      <c r="H131" s="127">
        <f t="shared" si="19"/>
        <v>0.06</v>
      </c>
      <c r="I131" s="127">
        <f t="shared" si="19"/>
        <v>0.06</v>
      </c>
      <c r="J131" s="127">
        <f t="shared" si="19"/>
        <v>0.06</v>
      </c>
      <c r="K131" s="127">
        <f t="shared" si="19"/>
        <v>0.06</v>
      </c>
      <c r="L131" s="127">
        <f t="shared" si="19"/>
        <v>0.06</v>
      </c>
      <c r="M131" s="127">
        <f t="shared" si="19"/>
        <v>0.06</v>
      </c>
      <c r="N131" s="127">
        <f t="shared" si="19"/>
        <v>0.06</v>
      </c>
      <c r="O131" s="127">
        <f t="shared" si="19"/>
        <v>0.06</v>
      </c>
      <c r="P131" s="127">
        <f t="shared" si="19"/>
        <v>0.06</v>
      </c>
      <c r="Q131" s="127">
        <f t="shared" si="19"/>
        <v>0.06</v>
      </c>
      <c r="R131" s="127">
        <f t="shared" si="19"/>
        <v>0.06</v>
      </c>
      <c r="S131" s="10"/>
    </row>
    <row r="132" spans="2:19" s="6" customFormat="1">
      <c r="B132" s="8">
        <v>3</v>
      </c>
      <c r="C132" s="9" t="s">
        <v>40</v>
      </c>
      <c r="D132" s="182"/>
      <c r="E132" s="28"/>
      <c r="F132" s="28"/>
      <c r="G132" s="127">
        <f t="shared" si="20"/>
        <v>0.06</v>
      </c>
      <c r="H132" s="127">
        <f t="shared" si="19"/>
        <v>0.06</v>
      </c>
      <c r="I132" s="127">
        <f t="shared" si="19"/>
        <v>0.06</v>
      </c>
      <c r="J132" s="127">
        <f t="shared" si="19"/>
        <v>0.06</v>
      </c>
      <c r="K132" s="127">
        <f t="shared" si="19"/>
        <v>0.06</v>
      </c>
      <c r="L132" s="127">
        <f t="shared" si="19"/>
        <v>0.06</v>
      </c>
      <c r="M132" s="127">
        <f t="shared" si="19"/>
        <v>0.06</v>
      </c>
      <c r="N132" s="127">
        <f t="shared" si="19"/>
        <v>0.06</v>
      </c>
      <c r="O132" s="127">
        <f t="shared" si="19"/>
        <v>0.06</v>
      </c>
      <c r="P132" s="127">
        <f t="shared" si="19"/>
        <v>0.06</v>
      </c>
      <c r="Q132" s="127">
        <f t="shared" si="19"/>
        <v>0.06</v>
      </c>
      <c r="R132" s="127">
        <f t="shared" si="19"/>
        <v>0.06</v>
      </c>
      <c r="S132" s="10"/>
    </row>
    <row r="133" spans="2:19" s="6" customFormat="1">
      <c r="B133" s="8">
        <v>4</v>
      </c>
      <c r="C133" s="9" t="s">
        <v>37</v>
      </c>
      <c r="D133" s="182"/>
      <c r="E133" s="28"/>
      <c r="F133" s="28"/>
      <c r="G133" s="127">
        <f>G$34</f>
        <v>0.08</v>
      </c>
      <c r="H133" s="127">
        <f t="shared" ref="H133:R137" si="21">H$34</f>
        <v>0.08</v>
      </c>
      <c r="I133" s="127">
        <f t="shared" si="21"/>
        <v>0.08</v>
      </c>
      <c r="J133" s="127">
        <f t="shared" si="21"/>
        <v>0.08</v>
      </c>
      <c r="K133" s="127">
        <f t="shared" si="21"/>
        <v>0.08</v>
      </c>
      <c r="L133" s="127">
        <f t="shared" si="21"/>
        <v>0.08</v>
      </c>
      <c r="M133" s="127">
        <f t="shared" si="21"/>
        <v>0.08</v>
      </c>
      <c r="N133" s="127">
        <f t="shared" si="21"/>
        <v>0.08</v>
      </c>
      <c r="O133" s="127">
        <f t="shared" si="21"/>
        <v>0.08</v>
      </c>
      <c r="P133" s="127">
        <f t="shared" si="21"/>
        <v>0.08</v>
      </c>
      <c r="Q133" s="127">
        <f t="shared" si="21"/>
        <v>0.08</v>
      </c>
      <c r="R133" s="127">
        <f t="shared" si="21"/>
        <v>0.08</v>
      </c>
      <c r="S133" s="10"/>
    </row>
    <row r="134" spans="2:19" s="6" customFormat="1">
      <c r="B134" s="8">
        <v>5</v>
      </c>
      <c r="C134" s="9" t="s">
        <v>30</v>
      </c>
      <c r="D134" s="182"/>
      <c r="E134" s="28"/>
      <c r="F134" s="28"/>
      <c r="G134" s="127">
        <f t="shared" ref="G134" si="22">G$34</f>
        <v>0.08</v>
      </c>
      <c r="H134" s="127">
        <f t="shared" si="21"/>
        <v>0.08</v>
      </c>
      <c r="I134" s="127">
        <f t="shared" si="21"/>
        <v>0.08</v>
      </c>
      <c r="J134" s="127">
        <f t="shared" si="21"/>
        <v>0.08</v>
      </c>
      <c r="K134" s="127">
        <f t="shared" si="21"/>
        <v>0.08</v>
      </c>
      <c r="L134" s="127">
        <f t="shared" si="21"/>
        <v>0.08</v>
      </c>
      <c r="M134" s="127">
        <f t="shared" si="21"/>
        <v>0.08</v>
      </c>
      <c r="N134" s="127">
        <f t="shared" si="21"/>
        <v>0.08</v>
      </c>
      <c r="O134" s="127">
        <f t="shared" si="21"/>
        <v>0.08</v>
      </c>
      <c r="P134" s="127">
        <f t="shared" si="21"/>
        <v>0.08</v>
      </c>
      <c r="Q134" s="127">
        <f t="shared" si="21"/>
        <v>0.08</v>
      </c>
      <c r="R134" s="127">
        <f t="shared" si="21"/>
        <v>0.08</v>
      </c>
      <c r="S134" s="10"/>
    </row>
    <row r="135" spans="2:19" s="6" customFormat="1">
      <c r="B135" s="8">
        <v>6</v>
      </c>
      <c r="C135" s="9" t="s">
        <v>34</v>
      </c>
      <c r="D135" s="182"/>
      <c r="E135" s="28"/>
      <c r="F135" s="28"/>
      <c r="G135" s="127">
        <f>G$27</f>
        <v>0.06</v>
      </c>
      <c r="H135" s="127">
        <f t="shared" ref="H135:R135" si="23">H$27</f>
        <v>0.06</v>
      </c>
      <c r="I135" s="127">
        <f t="shared" si="23"/>
        <v>0.06</v>
      </c>
      <c r="J135" s="127">
        <f t="shared" si="23"/>
        <v>0.06</v>
      </c>
      <c r="K135" s="127">
        <f t="shared" si="23"/>
        <v>0.06</v>
      </c>
      <c r="L135" s="127">
        <f t="shared" si="23"/>
        <v>0.06</v>
      </c>
      <c r="M135" s="127">
        <f t="shared" si="23"/>
        <v>0.06</v>
      </c>
      <c r="N135" s="127">
        <f t="shared" si="23"/>
        <v>0.06</v>
      </c>
      <c r="O135" s="127">
        <f t="shared" si="23"/>
        <v>0.06</v>
      </c>
      <c r="P135" s="127">
        <f t="shared" si="23"/>
        <v>0.06</v>
      </c>
      <c r="Q135" s="127">
        <f t="shared" si="23"/>
        <v>0.06</v>
      </c>
      <c r="R135" s="127">
        <f t="shared" si="23"/>
        <v>0.06</v>
      </c>
      <c r="S135" s="10"/>
    </row>
    <row r="136" spans="2:19" s="6" customFormat="1">
      <c r="B136" s="8">
        <v>7</v>
      </c>
      <c r="C136" s="9" t="s">
        <v>32</v>
      </c>
      <c r="D136" s="182"/>
      <c r="E136" s="28"/>
      <c r="F136" s="28"/>
      <c r="G136" s="127">
        <f t="shared" ref="G136:G137" si="24">G$34</f>
        <v>0.08</v>
      </c>
      <c r="H136" s="127">
        <f t="shared" si="21"/>
        <v>0.08</v>
      </c>
      <c r="I136" s="127">
        <f t="shared" si="21"/>
        <v>0.08</v>
      </c>
      <c r="J136" s="127">
        <f t="shared" si="21"/>
        <v>0.08</v>
      </c>
      <c r="K136" s="127">
        <f t="shared" si="21"/>
        <v>0.08</v>
      </c>
      <c r="L136" s="127">
        <f t="shared" si="21"/>
        <v>0.08</v>
      </c>
      <c r="M136" s="127">
        <f t="shared" si="21"/>
        <v>0.08</v>
      </c>
      <c r="N136" s="127">
        <f t="shared" si="21"/>
        <v>0.08</v>
      </c>
      <c r="O136" s="127">
        <f t="shared" si="21"/>
        <v>0.08</v>
      </c>
      <c r="P136" s="127">
        <f t="shared" si="21"/>
        <v>0.08</v>
      </c>
      <c r="Q136" s="127">
        <f t="shared" si="21"/>
        <v>0.08</v>
      </c>
      <c r="R136" s="127">
        <f t="shared" si="21"/>
        <v>0.08</v>
      </c>
      <c r="S136" s="10"/>
    </row>
    <row r="137" spans="2:19" s="6" customFormat="1">
      <c r="B137" s="8">
        <v>8</v>
      </c>
      <c r="C137" s="9" t="s">
        <v>31</v>
      </c>
      <c r="D137" s="182"/>
      <c r="E137" s="28"/>
      <c r="F137" s="28"/>
      <c r="G137" s="127">
        <f t="shared" si="24"/>
        <v>0.08</v>
      </c>
      <c r="H137" s="127">
        <f t="shared" si="21"/>
        <v>0.08</v>
      </c>
      <c r="I137" s="127">
        <f t="shared" si="21"/>
        <v>0.08</v>
      </c>
      <c r="J137" s="127">
        <f t="shared" si="21"/>
        <v>0.08</v>
      </c>
      <c r="K137" s="127">
        <f t="shared" si="21"/>
        <v>0.08</v>
      </c>
      <c r="L137" s="127">
        <f t="shared" si="21"/>
        <v>0.08</v>
      </c>
      <c r="M137" s="127">
        <f t="shared" si="21"/>
        <v>0.08</v>
      </c>
      <c r="N137" s="127">
        <f t="shared" si="21"/>
        <v>0.08</v>
      </c>
      <c r="O137" s="127">
        <f t="shared" si="21"/>
        <v>0.08</v>
      </c>
      <c r="P137" s="127">
        <f t="shared" si="21"/>
        <v>0.08</v>
      </c>
      <c r="Q137" s="127">
        <f t="shared" si="21"/>
        <v>0.08</v>
      </c>
      <c r="R137" s="127">
        <f t="shared" si="21"/>
        <v>0.08</v>
      </c>
      <c r="S137" s="10"/>
    </row>
    <row r="138" spans="2:19" s="6" customFormat="1">
      <c r="B138" s="8">
        <v>9</v>
      </c>
      <c r="C138" s="9" t="s">
        <v>35</v>
      </c>
      <c r="D138" s="182"/>
      <c r="E138" s="28"/>
      <c r="F138" s="28"/>
      <c r="G138" s="127">
        <f>G$41</f>
        <v>0.1</v>
      </c>
      <c r="H138" s="127">
        <f t="shared" ref="H138:R141" si="25">H$41</f>
        <v>0.1</v>
      </c>
      <c r="I138" s="127">
        <f t="shared" si="25"/>
        <v>0.1</v>
      </c>
      <c r="J138" s="127">
        <f t="shared" si="25"/>
        <v>0.1</v>
      </c>
      <c r="K138" s="127">
        <f t="shared" si="25"/>
        <v>0.1</v>
      </c>
      <c r="L138" s="127">
        <f t="shared" si="25"/>
        <v>0.1</v>
      </c>
      <c r="M138" s="127">
        <f t="shared" si="25"/>
        <v>0.1</v>
      </c>
      <c r="N138" s="127">
        <f t="shared" si="25"/>
        <v>0.1</v>
      </c>
      <c r="O138" s="127">
        <f t="shared" si="25"/>
        <v>0.1</v>
      </c>
      <c r="P138" s="127">
        <f t="shared" si="25"/>
        <v>0.1</v>
      </c>
      <c r="Q138" s="127">
        <f t="shared" si="25"/>
        <v>0.1</v>
      </c>
      <c r="R138" s="127">
        <f t="shared" si="25"/>
        <v>0.1</v>
      </c>
      <c r="S138" s="10"/>
    </row>
    <row r="139" spans="2:19" s="6" customFormat="1">
      <c r="B139" s="8">
        <v>10</v>
      </c>
      <c r="C139" s="9" t="s">
        <v>36</v>
      </c>
      <c r="D139" s="182"/>
      <c r="E139" s="28"/>
      <c r="F139" s="28"/>
      <c r="G139" s="127">
        <f t="shared" ref="G139:G141" si="26">G$41</f>
        <v>0.1</v>
      </c>
      <c r="H139" s="127">
        <f t="shared" si="25"/>
        <v>0.1</v>
      </c>
      <c r="I139" s="127">
        <f t="shared" si="25"/>
        <v>0.1</v>
      </c>
      <c r="J139" s="127">
        <f t="shared" si="25"/>
        <v>0.1</v>
      </c>
      <c r="K139" s="127">
        <f t="shared" si="25"/>
        <v>0.1</v>
      </c>
      <c r="L139" s="127">
        <f t="shared" si="25"/>
        <v>0.1</v>
      </c>
      <c r="M139" s="127">
        <f t="shared" si="25"/>
        <v>0.1</v>
      </c>
      <c r="N139" s="127">
        <f t="shared" si="25"/>
        <v>0.1</v>
      </c>
      <c r="O139" s="127">
        <f t="shared" si="25"/>
        <v>0.1</v>
      </c>
      <c r="P139" s="127">
        <f t="shared" si="25"/>
        <v>0.1</v>
      </c>
      <c r="Q139" s="127">
        <f t="shared" si="25"/>
        <v>0.1</v>
      </c>
      <c r="R139" s="127">
        <f t="shared" si="25"/>
        <v>0.1</v>
      </c>
      <c r="S139" s="10"/>
    </row>
    <row r="140" spans="2:19" s="6" customFormat="1">
      <c r="B140" s="8">
        <v>11</v>
      </c>
      <c r="C140" s="9" t="s">
        <v>347</v>
      </c>
      <c r="D140" s="182"/>
      <c r="E140" s="28"/>
      <c r="F140" s="28"/>
      <c r="G140" s="127">
        <f t="shared" si="26"/>
        <v>0.1</v>
      </c>
      <c r="H140" s="127">
        <f t="shared" si="25"/>
        <v>0.1</v>
      </c>
      <c r="I140" s="127">
        <f t="shared" si="25"/>
        <v>0.1</v>
      </c>
      <c r="J140" s="127">
        <f t="shared" si="25"/>
        <v>0.1</v>
      </c>
      <c r="K140" s="127">
        <f t="shared" si="25"/>
        <v>0.1</v>
      </c>
      <c r="L140" s="127">
        <f t="shared" si="25"/>
        <v>0.1</v>
      </c>
      <c r="M140" s="127">
        <f t="shared" si="25"/>
        <v>0.1</v>
      </c>
      <c r="N140" s="127">
        <f t="shared" si="25"/>
        <v>0.1</v>
      </c>
      <c r="O140" s="127">
        <f t="shared" si="25"/>
        <v>0.1</v>
      </c>
      <c r="P140" s="127">
        <f t="shared" si="25"/>
        <v>0.1</v>
      </c>
      <c r="Q140" s="127">
        <f t="shared" si="25"/>
        <v>0.1</v>
      </c>
      <c r="R140" s="127">
        <f t="shared" si="25"/>
        <v>0.1</v>
      </c>
      <c r="S140" s="184"/>
    </row>
    <row r="141" spans="2:19" s="6" customFormat="1">
      <c r="B141" s="8">
        <v>12</v>
      </c>
      <c r="C141" s="9" t="s">
        <v>263</v>
      </c>
      <c r="D141" s="182"/>
      <c r="E141" s="28"/>
      <c r="F141" s="28"/>
      <c r="G141" s="127">
        <f t="shared" si="26"/>
        <v>0.1</v>
      </c>
      <c r="H141" s="127">
        <f t="shared" si="25"/>
        <v>0.1</v>
      </c>
      <c r="I141" s="127">
        <f t="shared" si="25"/>
        <v>0.1</v>
      </c>
      <c r="J141" s="127">
        <f t="shared" si="25"/>
        <v>0.1</v>
      </c>
      <c r="K141" s="127">
        <f t="shared" si="25"/>
        <v>0.1</v>
      </c>
      <c r="L141" s="127">
        <f t="shared" si="25"/>
        <v>0.1</v>
      </c>
      <c r="M141" s="127">
        <f t="shared" si="25"/>
        <v>0.1</v>
      </c>
      <c r="N141" s="127">
        <f t="shared" si="25"/>
        <v>0.1</v>
      </c>
      <c r="O141" s="127">
        <f t="shared" si="25"/>
        <v>0.1</v>
      </c>
      <c r="P141" s="127">
        <f t="shared" si="25"/>
        <v>0.1</v>
      </c>
      <c r="Q141" s="127">
        <f t="shared" si="25"/>
        <v>0.1</v>
      </c>
      <c r="R141" s="127">
        <f t="shared" si="25"/>
        <v>0.1</v>
      </c>
      <c r="S141" s="10"/>
    </row>
    <row r="142" spans="2:19" s="6" customFormat="1">
      <c r="B142" s="8">
        <v>13</v>
      </c>
      <c r="C142" s="22" t="s">
        <v>348</v>
      </c>
      <c r="D142" s="291"/>
      <c r="E142" s="28"/>
      <c r="F142" s="28"/>
      <c r="G142" s="127">
        <v>0.01</v>
      </c>
      <c r="H142" s="127">
        <v>0.01</v>
      </c>
      <c r="I142" s="127">
        <v>0.01</v>
      </c>
      <c r="J142" s="127">
        <v>0.01</v>
      </c>
      <c r="K142" s="127">
        <v>0.01</v>
      </c>
      <c r="L142" s="127">
        <v>0.01</v>
      </c>
      <c r="M142" s="127">
        <v>0.01</v>
      </c>
      <c r="N142" s="127">
        <v>0.01</v>
      </c>
      <c r="O142" s="127">
        <v>0.01</v>
      </c>
      <c r="P142" s="127">
        <v>0.01</v>
      </c>
      <c r="Q142" s="127">
        <v>0.01</v>
      </c>
      <c r="R142" s="127">
        <v>0.01</v>
      </c>
      <c r="S142" s="31"/>
    </row>
    <row r="143" spans="2:19">
      <c r="B143" s="8">
        <v>14</v>
      </c>
      <c r="C143" s="9" t="s">
        <v>349</v>
      </c>
      <c r="D143" s="182"/>
      <c r="E143" s="28"/>
      <c r="F143" s="28"/>
      <c r="G143" s="127">
        <v>0.01</v>
      </c>
      <c r="H143" s="127">
        <v>0.01</v>
      </c>
      <c r="I143" s="127">
        <v>0.01</v>
      </c>
      <c r="J143" s="127">
        <v>0.01</v>
      </c>
      <c r="K143" s="127">
        <v>0.01</v>
      </c>
      <c r="L143" s="127">
        <v>0.01</v>
      </c>
      <c r="M143" s="127">
        <v>0.01</v>
      </c>
      <c r="N143" s="127">
        <v>0.01</v>
      </c>
      <c r="O143" s="127">
        <v>0.01</v>
      </c>
      <c r="P143" s="127">
        <v>0.01</v>
      </c>
      <c r="Q143" s="127">
        <v>0.01</v>
      </c>
      <c r="R143" s="127">
        <v>0.01</v>
      </c>
      <c r="S143" s="18"/>
    </row>
    <row r="144" spans="2:19">
      <c r="B144" s="8">
        <v>15</v>
      </c>
      <c r="C144" s="9" t="s">
        <v>25</v>
      </c>
      <c r="D144" s="182"/>
      <c r="E144" s="28"/>
      <c r="F144" s="28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0"/>
    </row>
    <row r="145" spans="2:19" s="6" customFormat="1" ht="13">
      <c r="B145" s="23"/>
      <c r="C145" s="24" t="s">
        <v>39</v>
      </c>
      <c r="D145" s="221"/>
      <c r="E145" s="196"/>
      <c r="F145" s="196"/>
      <c r="G145" s="187">
        <f>1-IFERROR('3.Thanh pham'!G136/'3.Thanh pham'!G117,)</f>
        <v>1</v>
      </c>
      <c r="H145" s="187">
        <f>1-IFERROR('3.Thanh pham'!H136/'3.Thanh pham'!H117,)</f>
        <v>1</v>
      </c>
      <c r="I145" s="187">
        <f>1-IFERROR('3.Thanh pham'!I136/'3.Thanh pham'!I117,)</f>
        <v>1</v>
      </c>
      <c r="J145" s="187">
        <f>1-IFERROR('3.Thanh pham'!J136/'3.Thanh pham'!J117,)</f>
        <v>7.3908213972522674E-2</v>
      </c>
      <c r="K145" s="187">
        <f>1-IFERROR('3.Thanh pham'!K136/'3.Thanh pham'!K117,)</f>
        <v>7.3908213972522674E-2</v>
      </c>
      <c r="L145" s="187">
        <f>1-IFERROR('3.Thanh pham'!L136/'3.Thanh pham'!L117,)</f>
        <v>7.3908213972522674E-2</v>
      </c>
      <c r="M145" s="187">
        <f>1-IFERROR('3.Thanh pham'!M136/'3.Thanh pham'!M117,)</f>
        <v>7.3908213972522674E-2</v>
      </c>
      <c r="N145" s="187">
        <f>1-IFERROR('3.Thanh pham'!N136/'3.Thanh pham'!N117,)</f>
        <v>7.3908213972522674E-2</v>
      </c>
      <c r="O145" s="187">
        <f>1-IFERROR('3.Thanh pham'!O136/'3.Thanh pham'!O117,)</f>
        <v>7.3908213972522674E-2</v>
      </c>
      <c r="P145" s="187">
        <f>1-IFERROR('3.Thanh pham'!P136/'3.Thanh pham'!P117,)</f>
        <v>7.3908213972522674E-2</v>
      </c>
      <c r="Q145" s="187">
        <f>1-IFERROR('3.Thanh pham'!Q136/'3.Thanh pham'!Q117,)</f>
        <v>7.3908213972522674E-2</v>
      </c>
      <c r="R145" s="187">
        <f>1-IFERROR('3.Thanh pham'!R136/'3.Thanh pham'!R117,)</f>
        <v>7.3908213972522674E-2</v>
      </c>
      <c r="S145" s="187">
        <f>R145</f>
        <v>7.3908213972522674E-2</v>
      </c>
    </row>
  </sheetData>
  <phoneticPr fontId="11" type="noConversion"/>
  <pageMargins left="0.7" right="0.7" top="0.75" bottom="0.75" header="0.3" footer="0.3"/>
  <ignoredErrors>
    <ignoredError sqref="G135:R135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F994-5F9A-45CF-9AA3-98556BD7D873}">
  <sheetPr>
    <tabColor theme="9" tint="0.79998168889431442"/>
  </sheetPr>
  <dimension ref="B3:S191"/>
  <sheetViews>
    <sheetView topLeftCell="A56" workbookViewId="0">
      <selection activeCell="A62" sqref="A62"/>
    </sheetView>
  </sheetViews>
  <sheetFormatPr defaultColWidth="8.6328125" defaultRowHeight="13"/>
  <cols>
    <col min="1" max="1" width="2.08984375" style="34" customWidth="1"/>
    <col min="2" max="2" width="7.90625" style="34" customWidth="1"/>
    <col min="3" max="3" width="37.90625" style="34" bestFit="1" customWidth="1"/>
    <col min="4" max="4" width="7.90625" style="34" hidden="1" customWidth="1"/>
    <col min="5" max="5" width="10.1796875" style="34" hidden="1" customWidth="1"/>
    <col min="6" max="6" width="8.6328125" style="35" customWidth="1"/>
    <col min="7" max="7" width="11.1796875" style="34" customWidth="1"/>
    <col min="8" max="18" width="8.6328125" style="34" customWidth="1"/>
    <col min="19" max="19" width="8.6328125" style="35" customWidth="1"/>
    <col min="20" max="20" width="12.54296875" style="34" bestFit="1" customWidth="1"/>
    <col min="21" max="21" width="8.6328125" style="34"/>
    <col min="22" max="22" width="18.08984375" style="34" bestFit="1" customWidth="1"/>
    <col min="23" max="16384" width="8.6328125" style="34"/>
  </cols>
  <sheetData>
    <row r="3" spans="2:19">
      <c r="B3" s="90" t="s">
        <v>1561</v>
      </c>
    </row>
    <row r="4" spans="2:19">
      <c r="B4" s="35" t="s">
        <v>1562</v>
      </c>
      <c r="S4" s="35" t="s">
        <v>79</v>
      </c>
    </row>
    <row r="5" spans="2:19" ht="26">
      <c r="B5" s="92" t="s">
        <v>0</v>
      </c>
      <c r="C5" s="92" t="s">
        <v>78</v>
      </c>
      <c r="D5" s="246" t="s">
        <v>9</v>
      </c>
      <c r="E5" s="174" t="s">
        <v>322</v>
      </c>
      <c r="F5" s="7" t="s">
        <v>350</v>
      </c>
      <c r="G5" s="7" t="s">
        <v>54</v>
      </c>
      <c r="H5" s="7" t="s">
        <v>55</v>
      </c>
      <c r="I5" s="7" t="s">
        <v>56</v>
      </c>
      <c r="J5" s="7" t="s">
        <v>57</v>
      </c>
      <c r="K5" s="7" t="s">
        <v>58</v>
      </c>
      <c r="L5" s="7" t="s">
        <v>59</v>
      </c>
      <c r="M5" s="7" t="s">
        <v>60</v>
      </c>
      <c r="N5" s="7" t="s">
        <v>61</v>
      </c>
      <c r="O5" s="7" t="s">
        <v>62</v>
      </c>
      <c r="P5" s="7" t="s">
        <v>63</v>
      </c>
      <c r="Q5" s="7" t="s">
        <v>64</v>
      </c>
      <c r="R5" s="7" t="s">
        <v>65</v>
      </c>
      <c r="S5" s="7" t="s">
        <v>345</v>
      </c>
    </row>
    <row r="6" spans="2:19">
      <c r="B6" s="447">
        <v>1</v>
      </c>
      <c r="C6" s="448" t="s">
        <v>33</v>
      </c>
      <c r="D6" s="448"/>
      <c r="E6" s="448"/>
      <c r="F6" s="449"/>
      <c r="G6" s="450">
        <f>'1.NVL Chai'!G$13*'2.Hao hut &amp; % chai '!G54</f>
        <v>0</v>
      </c>
      <c r="H6" s="450">
        <f>'1.NVL Chai'!H$13*'2.Hao hut &amp; % chai '!H54</f>
        <v>0</v>
      </c>
      <c r="I6" s="450">
        <f>'1.NVL Chai'!I$13*'2.Hao hut &amp; % chai '!I54</f>
        <v>0</v>
      </c>
      <c r="J6" s="450">
        <f>'1.NVL Chai'!J$13*'2.Hao hut &amp; % chai '!J54</f>
        <v>0</v>
      </c>
      <c r="K6" s="450">
        <f>'1.NVL Chai'!K$13*'2.Hao hut &amp; % chai '!K54</f>
        <v>0</v>
      </c>
      <c r="L6" s="450">
        <f>'1.NVL Chai'!L$13*'2.Hao hut &amp; % chai '!L54</f>
        <v>0</v>
      </c>
      <c r="M6" s="450">
        <f>'1.NVL Chai'!M$13*'2.Hao hut &amp; % chai '!M54</f>
        <v>0</v>
      </c>
      <c r="N6" s="450">
        <f>'1.NVL Chai'!N$13*'2.Hao hut &amp; % chai '!N54</f>
        <v>0</v>
      </c>
      <c r="O6" s="450">
        <f>'1.NVL Chai'!O$13*'2.Hao hut &amp; % chai '!O54</f>
        <v>0</v>
      </c>
      <c r="P6" s="450">
        <f>'1.NVL Chai'!P$13*'2.Hao hut &amp; % chai '!P54</f>
        <v>0</v>
      </c>
      <c r="Q6" s="450">
        <f>'1.NVL Chai'!Q$13*'2.Hao hut &amp; % chai '!Q54</f>
        <v>0</v>
      </c>
      <c r="R6" s="450">
        <f>'1.NVL Chai'!R$13*'2.Hao hut &amp; % chai '!R54</f>
        <v>0</v>
      </c>
      <c r="S6" s="449">
        <f>SUM(G6:R6)</f>
        <v>0</v>
      </c>
    </row>
    <row r="7" spans="2:19">
      <c r="B7" s="451">
        <v>2</v>
      </c>
      <c r="C7" s="452" t="s">
        <v>346</v>
      </c>
      <c r="D7" s="452"/>
      <c r="E7" s="452"/>
      <c r="F7" s="454">
        <v>1250112.9238731554</v>
      </c>
      <c r="G7" s="454">
        <f>'1.NVL Chai'!G$13*'2.Hao hut &amp; % chai '!G55</f>
        <v>149760</v>
      </c>
      <c r="H7" s="454">
        <f>'1.NVL Chai'!H$13*'2.Hao hut &amp; % chai '!H55</f>
        <v>86400</v>
      </c>
      <c r="I7" s="454">
        <f>'1.NVL Chai'!I$13*'2.Hao hut &amp; % chai '!I55</f>
        <v>174720</v>
      </c>
      <c r="J7" s="454">
        <f>'1.NVL Chai'!J$13*'2.Hao hut &amp; % chai '!J55</f>
        <v>210000</v>
      </c>
      <c r="K7" s="454">
        <f>'1.NVL Chai'!K$13*'2.Hao hut &amp; % chai '!K55</f>
        <v>210000</v>
      </c>
      <c r="L7" s="454">
        <f>'1.NVL Chai'!L$13*'2.Hao hut &amp; % chai '!L55</f>
        <v>218400</v>
      </c>
      <c r="M7" s="454">
        <f>'1.NVL Chai'!M$13*'2.Hao hut &amp; % chai '!M55</f>
        <v>226799.99999999997</v>
      </c>
      <c r="N7" s="454">
        <f>'1.NVL Chai'!N$13*'2.Hao hut &amp; % chai '!N55</f>
        <v>218400</v>
      </c>
      <c r="O7" s="454">
        <f>'1.NVL Chai'!O$13*'2.Hao hut &amp; % chai '!O55</f>
        <v>201600</v>
      </c>
      <c r="P7" s="454">
        <f>'1.NVL Chai'!P$13*'2.Hao hut &amp; % chai '!P55</f>
        <v>226799.99999999997</v>
      </c>
      <c r="Q7" s="454">
        <f>'1.NVL Chai'!Q$13*'2.Hao hut &amp; % chai '!Q55</f>
        <v>210000</v>
      </c>
      <c r="R7" s="454">
        <f>'1.NVL Chai'!R$13*'2.Hao hut &amp; % chai '!R55</f>
        <v>226799.99999999997</v>
      </c>
      <c r="S7" s="453">
        <f t="shared" ref="S7:S20" si="0">SUM(G7:R7)</f>
        <v>2359680</v>
      </c>
    </row>
    <row r="8" spans="2:19">
      <c r="B8" s="451">
        <v>3</v>
      </c>
      <c r="C8" s="452" t="s">
        <v>40</v>
      </c>
      <c r="D8" s="452"/>
      <c r="E8" s="452"/>
      <c r="F8" s="454">
        <v>134630.93007254231</v>
      </c>
      <c r="G8" s="454">
        <f>'1.NVL Chai'!G$13*'2.Hao hut &amp; % chai '!G56</f>
        <v>0</v>
      </c>
      <c r="H8" s="454">
        <f>'1.NVL Chai'!H$13*'2.Hao hut &amp; % chai '!H56</f>
        <v>0</v>
      </c>
      <c r="I8" s="454">
        <f>'1.NVL Chai'!I$13*'2.Hao hut &amp; % chai '!I56</f>
        <v>0</v>
      </c>
      <c r="J8" s="454">
        <f>'1.NVL Chai'!J$13*'2.Hao hut &amp; % chai '!J56</f>
        <v>0</v>
      </c>
      <c r="K8" s="454">
        <f>'1.NVL Chai'!K$13*'2.Hao hut &amp; % chai '!K56</f>
        <v>0</v>
      </c>
      <c r="L8" s="454">
        <f>'1.NVL Chai'!L$13*'2.Hao hut &amp; % chai '!L56</f>
        <v>0</v>
      </c>
      <c r="M8" s="454">
        <f>'1.NVL Chai'!M$13*'2.Hao hut &amp; % chai '!M56</f>
        <v>0</v>
      </c>
      <c r="N8" s="454">
        <f>'1.NVL Chai'!N$13*'2.Hao hut &amp; % chai '!N56</f>
        <v>0</v>
      </c>
      <c r="O8" s="454">
        <f>'1.NVL Chai'!O$13*'2.Hao hut &amp; % chai '!O56</f>
        <v>0</v>
      </c>
      <c r="P8" s="454">
        <f>'1.NVL Chai'!P$13*'2.Hao hut &amp; % chai '!P56</f>
        <v>0</v>
      </c>
      <c r="Q8" s="454">
        <f>'1.NVL Chai'!Q$13*'2.Hao hut &amp; % chai '!Q56</f>
        <v>0</v>
      </c>
      <c r="R8" s="454">
        <f>'1.NVL Chai'!R$13*'2.Hao hut &amp; % chai '!R56</f>
        <v>0</v>
      </c>
      <c r="S8" s="453">
        <f t="shared" si="0"/>
        <v>0</v>
      </c>
    </row>
    <row r="9" spans="2:19">
      <c r="B9" s="451">
        <v>4</v>
      </c>
      <c r="C9" s="452" t="s">
        <v>37</v>
      </c>
      <c r="D9" s="452"/>
      <c r="E9" s="452"/>
      <c r="F9" s="454">
        <v>0</v>
      </c>
      <c r="G9" s="454">
        <f>'1.NVL Chai'!G$13*'2.Hao hut &amp; % chai '!G57</f>
        <v>0</v>
      </c>
      <c r="H9" s="454">
        <f>'1.NVL Chai'!H$13*'2.Hao hut &amp; % chai '!H57</f>
        <v>0</v>
      </c>
      <c r="I9" s="454">
        <f>'1.NVL Chai'!I$13*'2.Hao hut &amp; % chai '!I57</f>
        <v>0</v>
      </c>
      <c r="J9" s="454">
        <f>'1.NVL Chai'!J$13*'2.Hao hut &amp; % chai '!J57</f>
        <v>0</v>
      </c>
      <c r="K9" s="454">
        <f>'1.NVL Chai'!K$13*'2.Hao hut &amp; % chai '!K57</f>
        <v>0</v>
      </c>
      <c r="L9" s="454">
        <f>'1.NVL Chai'!L$13*'2.Hao hut &amp; % chai '!L57</f>
        <v>0</v>
      </c>
      <c r="M9" s="454">
        <f>'1.NVL Chai'!M$13*'2.Hao hut &amp; % chai '!M57</f>
        <v>0</v>
      </c>
      <c r="N9" s="454">
        <f>'1.NVL Chai'!N$13*'2.Hao hut &amp; % chai '!N57</f>
        <v>0</v>
      </c>
      <c r="O9" s="454">
        <f>'1.NVL Chai'!O$13*'2.Hao hut &amp; % chai '!O57</f>
        <v>0</v>
      </c>
      <c r="P9" s="454">
        <f>'1.NVL Chai'!P$13*'2.Hao hut &amp; % chai '!P57</f>
        <v>0</v>
      </c>
      <c r="Q9" s="454">
        <f>'1.NVL Chai'!Q$13*'2.Hao hut &amp; % chai '!Q57</f>
        <v>0</v>
      </c>
      <c r="R9" s="454">
        <f>'1.NVL Chai'!R$13*'2.Hao hut &amp; % chai '!R57</f>
        <v>0</v>
      </c>
      <c r="S9" s="453">
        <f t="shared" si="0"/>
        <v>0</v>
      </c>
    </row>
    <row r="10" spans="2:19">
      <c r="B10" s="451">
        <v>5</v>
      </c>
      <c r="C10" s="452" t="s">
        <v>30</v>
      </c>
      <c r="D10" s="452"/>
      <c r="E10" s="452"/>
      <c r="F10" s="454">
        <v>255018.5279601443</v>
      </c>
      <c r="G10" s="454">
        <f>'1.NVL Chai'!G$13*'2.Hao hut &amp; % chai '!G58</f>
        <v>29640</v>
      </c>
      <c r="H10" s="454">
        <f>'1.NVL Chai'!H$13*'2.Hao hut &amp; % chai '!H58</f>
        <v>17100</v>
      </c>
      <c r="I10" s="454">
        <f>'1.NVL Chai'!I$13*'2.Hao hut &amp; % chai '!I58</f>
        <v>34580</v>
      </c>
      <c r="J10" s="454">
        <f>'1.NVL Chai'!J$13*'2.Hao hut &amp; % chai '!J58</f>
        <v>41562.5</v>
      </c>
      <c r="K10" s="454">
        <f>'1.NVL Chai'!K$13*'2.Hao hut &amp; % chai '!K58</f>
        <v>41562.5</v>
      </c>
      <c r="L10" s="454">
        <f>'1.NVL Chai'!L$13*'2.Hao hut &amp; % chai '!L58</f>
        <v>43225</v>
      </c>
      <c r="M10" s="454">
        <f>'1.NVL Chai'!M$13*'2.Hao hut &amp; % chai '!M58</f>
        <v>44887.499999999993</v>
      </c>
      <c r="N10" s="454">
        <f>'1.NVL Chai'!N$13*'2.Hao hut &amp; % chai '!N58</f>
        <v>43225</v>
      </c>
      <c r="O10" s="454">
        <f>'1.NVL Chai'!O$13*'2.Hao hut &amp; % chai '!O58</f>
        <v>39900</v>
      </c>
      <c r="P10" s="454">
        <f>'1.NVL Chai'!P$13*'2.Hao hut &amp; % chai '!P58</f>
        <v>44887.499999999993</v>
      </c>
      <c r="Q10" s="454">
        <f>'1.NVL Chai'!Q$13*'2.Hao hut &amp; % chai '!Q58</f>
        <v>41562.5</v>
      </c>
      <c r="R10" s="454">
        <f>'1.NVL Chai'!R$13*'2.Hao hut &amp; % chai '!R58</f>
        <v>44887.499999999993</v>
      </c>
      <c r="S10" s="453">
        <f t="shared" si="0"/>
        <v>467020</v>
      </c>
    </row>
    <row r="11" spans="2:19">
      <c r="B11" s="451">
        <v>6</v>
      </c>
      <c r="C11" s="452" t="s">
        <v>34</v>
      </c>
      <c r="D11" s="452"/>
      <c r="E11" s="452"/>
      <c r="F11" s="454">
        <v>0</v>
      </c>
      <c r="G11" s="454">
        <f>'1.NVL Chai'!G$13*'2.Hao hut &amp; % chai '!G59</f>
        <v>0</v>
      </c>
      <c r="H11" s="454">
        <f>'1.NVL Chai'!H$13*'2.Hao hut &amp; % chai '!H59</f>
        <v>0</v>
      </c>
      <c r="I11" s="454">
        <f>'1.NVL Chai'!I$13*'2.Hao hut &amp; % chai '!I59</f>
        <v>0</v>
      </c>
      <c r="J11" s="454">
        <f>'1.NVL Chai'!J$13*'2.Hao hut &amp; % chai '!J59</f>
        <v>0</v>
      </c>
      <c r="K11" s="454">
        <f>'1.NVL Chai'!K$13*'2.Hao hut &amp; % chai '!K59</f>
        <v>0</v>
      </c>
      <c r="L11" s="454">
        <f>'1.NVL Chai'!L$13*'2.Hao hut &amp; % chai '!L59</f>
        <v>0</v>
      </c>
      <c r="M11" s="454">
        <f>'1.NVL Chai'!M$13*'2.Hao hut &amp; % chai '!M59</f>
        <v>0</v>
      </c>
      <c r="N11" s="454">
        <f>'1.NVL Chai'!N$13*'2.Hao hut &amp; % chai '!N59</f>
        <v>0</v>
      </c>
      <c r="O11" s="454">
        <f>'1.NVL Chai'!O$13*'2.Hao hut &amp; % chai '!O59</f>
        <v>0</v>
      </c>
      <c r="P11" s="454">
        <f>'1.NVL Chai'!P$13*'2.Hao hut &amp; % chai '!P59</f>
        <v>0</v>
      </c>
      <c r="Q11" s="454">
        <f>'1.NVL Chai'!Q$13*'2.Hao hut &amp; % chai '!Q59</f>
        <v>0</v>
      </c>
      <c r="R11" s="454">
        <f>'1.NVL Chai'!R$13*'2.Hao hut &amp; % chai '!R59</f>
        <v>0</v>
      </c>
      <c r="S11" s="453">
        <f t="shared" si="0"/>
        <v>0</v>
      </c>
    </row>
    <row r="12" spans="2:19">
      <c r="B12" s="451">
        <v>7</v>
      </c>
      <c r="C12" s="452" t="s">
        <v>32</v>
      </c>
      <c r="D12" s="452"/>
      <c r="E12" s="452"/>
      <c r="F12" s="454">
        <v>57045.998801929301</v>
      </c>
      <c r="G12" s="454">
        <f>'1.NVL Chai'!G$13*'2.Hao hut &amp; % chai '!G60</f>
        <v>3120</v>
      </c>
      <c r="H12" s="454">
        <f>'1.NVL Chai'!H$13*'2.Hao hut &amp; % chai '!H60</f>
        <v>1800</v>
      </c>
      <c r="I12" s="454">
        <f>'1.NVL Chai'!I$13*'2.Hao hut &amp; % chai '!I60</f>
        <v>3640</v>
      </c>
      <c r="J12" s="454">
        <f>'1.NVL Chai'!J$13*'2.Hao hut &amp; % chai '!J60</f>
        <v>4375</v>
      </c>
      <c r="K12" s="454">
        <f>'1.NVL Chai'!K$13*'2.Hao hut &amp; % chai '!K60</f>
        <v>4375</v>
      </c>
      <c r="L12" s="454">
        <f>'1.NVL Chai'!L$13*'2.Hao hut &amp; % chai '!L60</f>
        <v>4550</v>
      </c>
      <c r="M12" s="454">
        <f>'1.NVL Chai'!M$13*'2.Hao hut &amp; % chai '!M60</f>
        <v>4724.9999999999991</v>
      </c>
      <c r="N12" s="454">
        <f>'1.NVL Chai'!N$13*'2.Hao hut &amp; % chai '!N60</f>
        <v>4550</v>
      </c>
      <c r="O12" s="454">
        <f>'1.NVL Chai'!O$13*'2.Hao hut &amp; % chai '!O60</f>
        <v>4200</v>
      </c>
      <c r="P12" s="454">
        <f>'1.NVL Chai'!P$13*'2.Hao hut &amp; % chai '!P60</f>
        <v>4724.9999999999991</v>
      </c>
      <c r="Q12" s="454">
        <f>'1.NVL Chai'!Q$13*'2.Hao hut &amp; % chai '!Q60</f>
        <v>4375</v>
      </c>
      <c r="R12" s="454">
        <f>'1.NVL Chai'!R$13*'2.Hao hut &amp; % chai '!R60</f>
        <v>4724.9999999999991</v>
      </c>
      <c r="S12" s="453">
        <f t="shared" si="0"/>
        <v>49160</v>
      </c>
    </row>
    <row r="13" spans="2:19">
      <c r="B13" s="451">
        <v>8</v>
      </c>
      <c r="C13" s="452" t="s">
        <v>31</v>
      </c>
      <c r="D13" s="452"/>
      <c r="E13" s="452"/>
      <c r="F13" s="454">
        <v>35424.925067355187</v>
      </c>
      <c r="G13" s="454">
        <f>'1.NVL Chai'!G$13*'2.Hao hut &amp; % chai '!G61</f>
        <v>3120</v>
      </c>
      <c r="H13" s="454">
        <f>'1.NVL Chai'!H$13*'2.Hao hut &amp; % chai '!H61</f>
        <v>1800</v>
      </c>
      <c r="I13" s="454">
        <f>'1.NVL Chai'!I$13*'2.Hao hut &amp; % chai '!I61</f>
        <v>3640</v>
      </c>
      <c r="J13" s="454">
        <f>'1.NVL Chai'!J$13*'2.Hao hut &amp; % chai '!J61</f>
        <v>4375</v>
      </c>
      <c r="K13" s="454">
        <f>'1.NVL Chai'!K$13*'2.Hao hut &amp; % chai '!K61</f>
        <v>4375</v>
      </c>
      <c r="L13" s="454">
        <f>'1.NVL Chai'!L$13*'2.Hao hut &amp; % chai '!L61</f>
        <v>4550</v>
      </c>
      <c r="M13" s="454">
        <f>'1.NVL Chai'!M$13*'2.Hao hut &amp; % chai '!M61</f>
        <v>4724.9999999999991</v>
      </c>
      <c r="N13" s="454">
        <f>'1.NVL Chai'!N$13*'2.Hao hut &amp; % chai '!N61</f>
        <v>4550</v>
      </c>
      <c r="O13" s="454">
        <f>'1.NVL Chai'!O$13*'2.Hao hut &amp; % chai '!O61</f>
        <v>4200</v>
      </c>
      <c r="P13" s="454">
        <f>'1.NVL Chai'!P$13*'2.Hao hut &amp; % chai '!P61</f>
        <v>4724.9999999999991</v>
      </c>
      <c r="Q13" s="454">
        <f>'1.NVL Chai'!Q$13*'2.Hao hut &amp; % chai '!Q61</f>
        <v>4375</v>
      </c>
      <c r="R13" s="454">
        <f>'1.NVL Chai'!R$13*'2.Hao hut &amp; % chai '!R61</f>
        <v>4724.9999999999991</v>
      </c>
      <c r="S13" s="453">
        <f t="shared" si="0"/>
        <v>49160</v>
      </c>
    </row>
    <row r="14" spans="2:19">
      <c r="B14" s="451">
        <v>9</v>
      </c>
      <c r="C14" s="452" t="s">
        <v>35</v>
      </c>
      <c r="D14" s="452"/>
      <c r="E14" s="452"/>
      <c r="F14" s="454">
        <v>0</v>
      </c>
      <c r="G14" s="454">
        <f>'1.NVL Chai'!G$13*'2.Hao hut &amp; % chai '!G62</f>
        <v>0</v>
      </c>
      <c r="H14" s="454">
        <f>'1.NVL Chai'!H$13*'2.Hao hut &amp; % chai '!H62</f>
        <v>0</v>
      </c>
      <c r="I14" s="454">
        <f>'1.NVL Chai'!I$13*'2.Hao hut &amp; % chai '!I62</f>
        <v>0</v>
      </c>
      <c r="J14" s="454">
        <f>'1.NVL Chai'!J$13*'2.Hao hut &amp; % chai '!J62</f>
        <v>0</v>
      </c>
      <c r="K14" s="454">
        <f>'1.NVL Chai'!K$13*'2.Hao hut &amp; % chai '!K62</f>
        <v>0</v>
      </c>
      <c r="L14" s="454">
        <f>'1.NVL Chai'!L$13*'2.Hao hut &amp; % chai '!L62</f>
        <v>0</v>
      </c>
      <c r="M14" s="454">
        <f>'1.NVL Chai'!M$13*'2.Hao hut &amp; % chai '!M62</f>
        <v>0</v>
      </c>
      <c r="N14" s="454">
        <f>'1.NVL Chai'!N$13*'2.Hao hut &amp; % chai '!N62</f>
        <v>0</v>
      </c>
      <c r="O14" s="454">
        <f>'1.NVL Chai'!O$13*'2.Hao hut &amp; % chai '!O62</f>
        <v>0</v>
      </c>
      <c r="P14" s="454">
        <f>'1.NVL Chai'!P$13*'2.Hao hut &amp; % chai '!P62</f>
        <v>0</v>
      </c>
      <c r="Q14" s="454">
        <f>'1.NVL Chai'!Q$13*'2.Hao hut &amp; % chai '!Q62</f>
        <v>0</v>
      </c>
      <c r="R14" s="454">
        <f>'1.NVL Chai'!R$13*'2.Hao hut &amp; % chai '!R62</f>
        <v>0</v>
      </c>
      <c r="S14" s="453">
        <f t="shared" si="0"/>
        <v>0</v>
      </c>
    </row>
    <row r="15" spans="2:19">
      <c r="B15" s="451">
        <v>10</v>
      </c>
      <c r="C15" s="452" t="s">
        <v>36</v>
      </c>
      <c r="D15" s="452"/>
      <c r="E15" s="452"/>
      <c r="F15" s="454">
        <v>795960.62882260035</v>
      </c>
      <c r="G15" s="454">
        <f>'1.NVL Chai'!G$13*'2.Hao hut &amp; % chai '!G63</f>
        <v>84240</v>
      </c>
      <c r="H15" s="454">
        <f>'1.NVL Chai'!H$13*'2.Hao hut &amp; % chai '!H63</f>
        <v>48600</v>
      </c>
      <c r="I15" s="454">
        <f>'1.NVL Chai'!I$13*'2.Hao hut &amp; % chai '!I63</f>
        <v>98280</v>
      </c>
      <c r="J15" s="454">
        <f>'1.NVL Chai'!J$13*'2.Hao hut &amp; % chai '!J63</f>
        <v>118125.00000000001</v>
      </c>
      <c r="K15" s="454">
        <f>'1.NVL Chai'!K$13*'2.Hao hut &amp; % chai '!K63</f>
        <v>118125.00000000001</v>
      </c>
      <c r="L15" s="454">
        <f>'1.NVL Chai'!L$13*'2.Hao hut &amp; % chai '!L63</f>
        <v>122850.00000000001</v>
      </c>
      <c r="M15" s="454">
        <f>'1.NVL Chai'!M$13*'2.Hao hut &amp; % chai '!M63</f>
        <v>127574.99999999999</v>
      </c>
      <c r="N15" s="454">
        <f>'1.NVL Chai'!N$13*'2.Hao hut &amp; % chai '!N63</f>
        <v>122850.00000000001</v>
      </c>
      <c r="O15" s="454">
        <f>'1.NVL Chai'!O$13*'2.Hao hut &amp; % chai '!O63</f>
        <v>113400.00000000001</v>
      </c>
      <c r="P15" s="454">
        <f>'1.NVL Chai'!P$13*'2.Hao hut &amp; % chai '!P63</f>
        <v>127574.99999999999</v>
      </c>
      <c r="Q15" s="454">
        <f>'1.NVL Chai'!Q$13*'2.Hao hut &amp; % chai '!Q63</f>
        <v>118125.00000000001</v>
      </c>
      <c r="R15" s="454">
        <f>'1.NVL Chai'!R$13*'2.Hao hut &amp; % chai '!R63</f>
        <v>127574.99999999999</v>
      </c>
      <c r="S15" s="453">
        <f t="shared" si="0"/>
        <v>1327320</v>
      </c>
    </row>
    <row r="16" spans="2:19">
      <c r="B16" s="451">
        <v>11</v>
      </c>
      <c r="C16" s="452" t="s">
        <v>347</v>
      </c>
      <c r="D16" s="452"/>
      <c r="E16" s="452"/>
      <c r="F16" s="454">
        <v>0</v>
      </c>
      <c r="G16" s="454">
        <f>'1.NVL Chai'!G$13*'2.Hao hut &amp; % chai '!G64</f>
        <v>0</v>
      </c>
      <c r="H16" s="454">
        <f>'1.NVL Chai'!H$13*'2.Hao hut &amp; % chai '!H64</f>
        <v>0</v>
      </c>
      <c r="I16" s="454">
        <f>'1.NVL Chai'!I$13*'2.Hao hut &amp; % chai '!I64</f>
        <v>0</v>
      </c>
      <c r="J16" s="454">
        <f>'1.NVL Chai'!J$13*'2.Hao hut &amp; % chai '!J64</f>
        <v>0</v>
      </c>
      <c r="K16" s="454">
        <f>'1.NVL Chai'!K$13*'2.Hao hut &amp; % chai '!K64</f>
        <v>0</v>
      </c>
      <c r="L16" s="454">
        <f>'1.NVL Chai'!L$13*'2.Hao hut &amp; % chai '!L64</f>
        <v>0</v>
      </c>
      <c r="M16" s="454">
        <f>'1.NVL Chai'!M$13*'2.Hao hut &amp; % chai '!M64</f>
        <v>0</v>
      </c>
      <c r="N16" s="454">
        <f>'1.NVL Chai'!N$13*'2.Hao hut &amp; % chai '!N64</f>
        <v>0</v>
      </c>
      <c r="O16" s="454">
        <f>'1.NVL Chai'!O$13*'2.Hao hut &amp; % chai '!O64</f>
        <v>0</v>
      </c>
      <c r="P16" s="454">
        <f>'1.NVL Chai'!P$13*'2.Hao hut &amp; % chai '!P64</f>
        <v>0</v>
      </c>
      <c r="Q16" s="454">
        <f>'1.NVL Chai'!Q$13*'2.Hao hut &amp; % chai '!Q64</f>
        <v>0</v>
      </c>
      <c r="R16" s="454">
        <f>'1.NVL Chai'!R$13*'2.Hao hut &amp; % chai '!R64</f>
        <v>0</v>
      </c>
      <c r="S16" s="453">
        <f t="shared" si="0"/>
        <v>0</v>
      </c>
    </row>
    <row r="17" spans="2:19">
      <c r="B17" s="451">
        <v>12</v>
      </c>
      <c r="C17" s="452" t="s">
        <v>263</v>
      </c>
      <c r="D17" s="452"/>
      <c r="E17" s="452"/>
      <c r="F17" s="454">
        <v>1631.8630967127572</v>
      </c>
      <c r="G17" s="454">
        <f>'1.NVL Chai'!G$13*'2.Hao hut &amp; % chai '!G65</f>
        <v>0</v>
      </c>
      <c r="H17" s="454">
        <f>'1.NVL Chai'!H$13*'2.Hao hut &amp; % chai '!H65</f>
        <v>0</v>
      </c>
      <c r="I17" s="454">
        <f>'1.NVL Chai'!I$13*'2.Hao hut &amp; % chai '!I65</f>
        <v>0</v>
      </c>
      <c r="J17" s="454">
        <f>'1.NVL Chai'!J$13*'2.Hao hut &amp; % chai '!J65</f>
        <v>0</v>
      </c>
      <c r="K17" s="454">
        <f>'1.NVL Chai'!K$13*'2.Hao hut &amp; % chai '!K65</f>
        <v>0</v>
      </c>
      <c r="L17" s="454">
        <f>'1.NVL Chai'!L$13*'2.Hao hut &amp; % chai '!L65</f>
        <v>0</v>
      </c>
      <c r="M17" s="454">
        <f>'1.NVL Chai'!M$13*'2.Hao hut &amp; % chai '!M65</f>
        <v>0</v>
      </c>
      <c r="N17" s="454">
        <f>'1.NVL Chai'!N$13*'2.Hao hut &amp; % chai '!N65</f>
        <v>0</v>
      </c>
      <c r="O17" s="454">
        <f>'1.NVL Chai'!O$13*'2.Hao hut &amp; % chai '!O65</f>
        <v>0</v>
      </c>
      <c r="P17" s="454">
        <f>'1.NVL Chai'!P$13*'2.Hao hut &amp; % chai '!P65</f>
        <v>0</v>
      </c>
      <c r="Q17" s="454">
        <f>'1.NVL Chai'!Q$13*'2.Hao hut &amp; % chai '!Q65</f>
        <v>0</v>
      </c>
      <c r="R17" s="454">
        <f>'1.NVL Chai'!R$13*'2.Hao hut &amp; % chai '!R65</f>
        <v>0</v>
      </c>
      <c r="S17" s="453">
        <f t="shared" si="0"/>
        <v>0</v>
      </c>
    </row>
    <row r="18" spans="2:19">
      <c r="B18" s="451">
        <v>13</v>
      </c>
      <c r="C18" s="452" t="s">
        <v>348</v>
      </c>
      <c r="D18" s="452"/>
      <c r="E18" s="452"/>
      <c r="F18" s="454">
        <v>0</v>
      </c>
      <c r="G18" s="454">
        <f>'1.NVL Chai'!G$13*'2.Hao hut &amp; % chai '!G66</f>
        <v>3120</v>
      </c>
      <c r="H18" s="454">
        <f>'1.NVL Chai'!H$13*'2.Hao hut &amp; % chai '!H66</f>
        <v>1800</v>
      </c>
      <c r="I18" s="454">
        <f>'1.NVL Chai'!I$13*'2.Hao hut &amp; % chai '!I66</f>
        <v>3640</v>
      </c>
      <c r="J18" s="454">
        <f>'1.NVL Chai'!J$13*'2.Hao hut &amp; % chai '!J66</f>
        <v>4375</v>
      </c>
      <c r="K18" s="454">
        <f>'1.NVL Chai'!K$13*'2.Hao hut &amp; % chai '!K66</f>
        <v>4375</v>
      </c>
      <c r="L18" s="454">
        <f>'1.NVL Chai'!L$13*'2.Hao hut &amp; % chai '!L66</f>
        <v>4550</v>
      </c>
      <c r="M18" s="454">
        <f>'1.NVL Chai'!M$13*'2.Hao hut &amp; % chai '!M66</f>
        <v>4724.9999999999991</v>
      </c>
      <c r="N18" s="454">
        <f>'1.NVL Chai'!N$13*'2.Hao hut &amp; % chai '!N66</f>
        <v>4550</v>
      </c>
      <c r="O18" s="454">
        <f>'1.NVL Chai'!O$13*'2.Hao hut &amp; % chai '!O66</f>
        <v>4200</v>
      </c>
      <c r="P18" s="454">
        <f>'1.NVL Chai'!P$13*'2.Hao hut &amp; % chai '!P66</f>
        <v>4724.9999999999991</v>
      </c>
      <c r="Q18" s="454">
        <f>'1.NVL Chai'!Q$13*'2.Hao hut &amp; % chai '!Q66</f>
        <v>4375</v>
      </c>
      <c r="R18" s="454">
        <f>'1.NVL Chai'!R$13*'2.Hao hut &amp; % chai '!R66</f>
        <v>4724.9999999999991</v>
      </c>
      <c r="S18" s="453">
        <f t="shared" si="0"/>
        <v>49160</v>
      </c>
    </row>
    <row r="19" spans="2:19">
      <c r="B19" s="451">
        <v>14</v>
      </c>
      <c r="C19" s="452" t="s">
        <v>349</v>
      </c>
      <c r="D19" s="452"/>
      <c r="E19" s="452"/>
      <c r="F19" s="454">
        <v>18882.351663750524</v>
      </c>
      <c r="G19" s="454">
        <f>'1.NVL Chai'!G$13*'2.Hao hut &amp; % chai '!G67</f>
        <v>3120</v>
      </c>
      <c r="H19" s="454">
        <f>'1.NVL Chai'!H$13*'2.Hao hut &amp; % chai '!H67</f>
        <v>1800</v>
      </c>
      <c r="I19" s="454">
        <f>'1.NVL Chai'!I$13*'2.Hao hut &amp; % chai '!I67</f>
        <v>3640</v>
      </c>
      <c r="J19" s="454">
        <f>'1.NVL Chai'!J$13*'2.Hao hut &amp; % chai '!J67</f>
        <v>4375</v>
      </c>
      <c r="K19" s="454">
        <f>'1.NVL Chai'!K$13*'2.Hao hut &amp; % chai '!K67</f>
        <v>4375</v>
      </c>
      <c r="L19" s="454">
        <f>'1.NVL Chai'!L$13*'2.Hao hut &amp; % chai '!L67</f>
        <v>4550</v>
      </c>
      <c r="M19" s="454">
        <f>'1.NVL Chai'!M$13*'2.Hao hut &amp; % chai '!M67</f>
        <v>4724.9999999999991</v>
      </c>
      <c r="N19" s="454">
        <f>'1.NVL Chai'!N$13*'2.Hao hut &amp; % chai '!N67</f>
        <v>4550</v>
      </c>
      <c r="O19" s="454">
        <f>'1.NVL Chai'!O$13*'2.Hao hut &amp; % chai '!O67</f>
        <v>4200</v>
      </c>
      <c r="P19" s="454">
        <f>'1.NVL Chai'!P$13*'2.Hao hut &amp; % chai '!P67</f>
        <v>4724.9999999999991</v>
      </c>
      <c r="Q19" s="454">
        <f>'1.NVL Chai'!Q$13*'2.Hao hut &amp; % chai '!Q67</f>
        <v>4375</v>
      </c>
      <c r="R19" s="454">
        <f>'1.NVL Chai'!R$13*'2.Hao hut &amp; % chai '!R67</f>
        <v>4724.9999999999991</v>
      </c>
      <c r="S19" s="453">
        <f t="shared" si="0"/>
        <v>49160</v>
      </c>
    </row>
    <row r="20" spans="2:19">
      <c r="B20" s="455">
        <v>15</v>
      </c>
      <c r="C20" s="456" t="s">
        <v>25</v>
      </c>
      <c r="D20" s="456"/>
      <c r="E20" s="456"/>
      <c r="F20" s="454">
        <v>11803.200029419506</v>
      </c>
      <c r="G20" s="458">
        <f>'1.NVL Chai'!G$13*'2.Hao hut &amp; % chai '!G68</f>
        <v>1560</v>
      </c>
      <c r="H20" s="458">
        <f>'1.NVL Chai'!H$13*'2.Hao hut &amp; % chai '!H68</f>
        <v>900</v>
      </c>
      <c r="I20" s="458">
        <f>'1.NVL Chai'!I$13*'2.Hao hut &amp; % chai '!I68</f>
        <v>1820</v>
      </c>
      <c r="J20" s="458">
        <f>'1.NVL Chai'!J$13*'2.Hao hut &amp; % chai '!J68</f>
        <v>2187.5</v>
      </c>
      <c r="K20" s="458">
        <f>'1.NVL Chai'!K$13*'2.Hao hut &amp; % chai '!K68</f>
        <v>2187.5</v>
      </c>
      <c r="L20" s="458">
        <f>'1.NVL Chai'!L$13*'2.Hao hut &amp; % chai '!L68</f>
        <v>2275</v>
      </c>
      <c r="M20" s="458">
        <f>'1.NVL Chai'!M$13*'2.Hao hut &amp; % chai '!M68</f>
        <v>2362.4999999999995</v>
      </c>
      <c r="N20" s="458">
        <f>'1.NVL Chai'!N$13*'2.Hao hut &amp; % chai '!N68</f>
        <v>2275</v>
      </c>
      <c r="O20" s="458">
        <f>'1.NVL Chai'!O$13*'2.Hao hut &amp; % chai '!O68</f>
        <v>2100</v>
      </c>
      <c r="P20" s="458">
        <f>'1.NVL Chai'!P$13*'2.Hao hut &amp; % chai '!P68</f>
        <v>2362.4999999999995</v>
      </c>
      <c r="Q20" s="458">
        <f>'1.NVL Chai'!Q$13*'2.Hao hut &amp; % chai '!Q68</f>
        <v>2187.5</v>
      </c>
      <c r="R20" s="458">
        <f>'1.NVL Chai'!R$13*'2.Hao hut &amp; % chai '!R68</f>
        <v>2362.4999999999995</v>
      </c>
      <c r="S20" s="457">
        <f t="shared" si="0"/>
        <v>24580</v>
      </c>
    </row>
    <row r="21" spans="2:19">
      <c r="B21" s="23"/>
      <c r="C21" s="24" t="s">
        <v>39</v>
      </c>
      <c r="D21" s="222"/>
      <c r="E21" s="222"/>
      <c r="F21" s="29">
        <f>SUM(F6:F20)</f>
        <v>2560511.3493876099</v>
      </c>
      <c r="G21" s="29">
        <f>SUM(G6:G20)</f>
        <v>277680</v>
      </c>
      <c r="H21" s="29">
        <f>SUM(H6:H20)</f>
        <v>160200</v>
      </c>
      <c r="I21" s="29">
        <f>SUM(I6:I20)</f>
        <v>323960</v>
      </c>
      <c r="J21" s="29">
        <f>SUM(J6:J20)</f>
        <v>389375</v>
      </c>
      <c r="K21" s="29">
        <f t="shared" ref="K21:R21" si="1">SUM(K6:K20)</f>
        <v>389375</v>
      </c>
      <c r="L21" s="29">
        <f t="shared" si="1"/>
        <v>404950</v>
      </c>
      <c r="M21" s="29">
        <f t="shared" si="1"/>
        <v>420524.99999999994</v>
      </c>
      <c r="N21" s="29">
        <f t="shared" si="1"/>
        <v>404950</v>
      </c>
      <c r="O21" s="29">
        <f t="shared" si="1"/>
        <v>373800</v>
      </c>
      <c r="P21" s="29">
        <f t="shared" si="1"/>
        <v>420524.99999999994</v>
      </c>
      <c r="Q21" s="29">
        <f t="shared" si="1"/>
        <v>389375</v>
      </c>
      <c r="R21" s="29">
        <f t="shared" si="1"/>
        <v>420524.99999999994</v>
      </c>
      <c r="S21" s="29">
        <f>SUM(S6:S20)</f>
        <v>4375240</v>
      </c>
    </row>
    <row r="23" spans="2:19">
      <c r="B23" s="35" t="s">
        <v>1563</v>
      </c>
      <c r="S23" s="35" t="s">
        <v>79</v>
      </c>
    </row>
    <row r="24" spans="2:19" ht="25.5" customHeight="1">
      <c r="B24" s="92" t="s">
        <v>0</v>
      </c>
      <c r="C24" s="92" t="s">
        <v>78</v>
      </c>
      <c r="D24" s="246" t="s">
        <v>9</v>
      </c>
      <c r="E24" s="174" t="s">
        <v>322</v>
      </c>
      <c r="F24" s="7" t="s">
        <v>350</v>
      </c>
      <c r="G24" s="7" t="s">
        <v>54</v>
      </c>
      <c r="H24" s="7" t="s">
        <v>55</v>
      </c>
      <c r="I24" s="7" t="s">
        <v>56</v>
      </c>
      <c r="J24" s="7" t="s">
        <v>57</v>
      </c>
      <c r="K24" s="7" t="s">
        <v>58</v>
      </c>
      <c r="L24" s="7" t="s">
        <v>59</v>
      </c>
      <c r="M24" s="7" t="s">
        <v>60</v>
      </c>
      <c r="N24" s="7" t="s">
        <v>61</v>
      </c>
      <c r="O24" s="7" t="s">
        <v>62</v>
      </c>
      <c r="P24" s="7" t="s">
        <v>63</v>
      </c>
      <c r="Q24" s="7" t="s">
        <v>64</v>
      </c>
      <c r="R24" s="7" t="s">
        <v>65</v>
      </c>
      <c r="S24" s="7" t="s">
        <v>345</v>
      </c>
    </row>
    <row r="25" spans="2:19">
      <c r="B25" s="447">
        <v>1</v>
      </c>
      <c r="C25" s="448" t="s">
        <v>33</v>
      </c>
      <c r="D25" s="448"/>
      <c r="E25" s="448"/>
      <c r="F25" s="449"/>
      <c r="G25" s="450">
        <f>'1.NVL Chai'!G$14*'2.Hao hut &amp; % chai '!G73</f>
        <v>0</v>
      </c>
      <c r="H25" s="450">
        <f>'1.NVL Chai'!H$14*'2.Hao hut &amp; % chai '!H73</f>
        <v>0</v>
      </c>
      <c r="I25" s="450">
        <f>'1.NVL Chai'!I$14*'2.Hao hut &amp; % chai '!I73</f>
        <v>0</v>
      </c>
      <c r="J25" s="450">
        <f>'1.NVL Chai'!J$14*'2.Hao hut &amp; % chai '!J73</f>
        <v>0</v>
      </c>
      <c r="K25" s="450">
        <f>'1.NVL Chai'!K$14*'2.Hao hut &amp; % chai '!K73</f>
        <v>0</v>
      </c>
      <c r="L25" s="450">
        <f>'1.NVL Chai'!L$14*'2.Hao hut &amp; % chai '!L73</f>
        <v>0</v>
      </c>
      <c r="M25" s="450">
        <f>'1.NVL Chai'!M$14*'2.Hao hut &amp; % chai '!M73</f>
        <v>0</v>
      </c>
      <c r="N25" s="450">
        <f>'1.NVL Chai'!N$14*'2.Hao hut &amp; % chai '!N73</f>
        <v>0</v>
      </c>
      <c r="O25" s="450">
        <f>'1.NVL Chai'!O$14*'2.Hao hut &amp; % chai '!O73</f>
        <v>0</v>
      </c>
      <c r="P25" s="450">
        <f>'1.NVL Chai'!P$14*'2.Hao hut &amp; % chai '!P73</f>
        <v>0</v>
      </c>
      <c r="Q25" s="450">
        <f>'1.NVL Chai'!Q$14*'2.Hao hut &amp; % chai '!Q73</f>
        <v>0</v>
      </c>
      <c r="R25" s="450">
        <f>'1.NVL Chai'!R$14*'2.Hao hut &amp; % chai '!R73</f>
        <v>0</v>
      </c>
      <c r="S25" s="449">
        <f>SUM(G25:R25)</f>
        <v>0</v>
      </c>
    </row>
    <row r="26" spans="2:19">
      <c r="B26" s="451">
        <v>2</v>
      </c>
      <c r="C26" s="452" t="s">
        <v>346</v>
      </c>
      <c r="D26" s="452"/>
      <c r="E26" s="452"/>
      <c r="F26" s="454">
        <v>1067591.5751790977</v>
      </c>
      <c r="G26" s="454">
        <f>'1.NVL Chai'!G$14*'2.Hao hut &amp; % chai '!G74</f>
        <v>215280</v>
      </c>
      <c r="H26" s="454">
        <f>'1.NVL Chai'!H$14*'2.Hao hut &amp; % chai '!H74</f>
        <v>124200</v>
      </c>
      <c r="I26" s="454">
        <f>'1.NVL Chai'!I$14*'2.Hao hut &amp; % chai '!I74</f>
        <v>310960</v>
      </c>
      <c r="J26" s="454">
        <f>'1.NVL Chai'!J$14*'2.Hao hut &amp; % chai '!J74</f>
        <v>373750</v>
      </c>
      <c r="K26" s="454">
        <f>'1.NVL Chai'!K$14*'2.Hao hut &amp; % chai '!K74</f>
        <v>373750</v>
      </c>
      <c r="L26" s="454">
        <f>'1.NVL Chai'!L$14*'2.Hao hut &amp; % chai '!L74</f>
        <v>388700</v>
      </c>
      <c r="M26" s="454">
        <f>'1.NVL Chai'!M$14*'2.Hao hut &amp; % chai '!M74</f>
        <v>403650</v>
      </c>
      <c r="N26" s="454">
        <f>'1.NVL Chai'!N$14*'2.Hao hut &amp; % chai '!N74</f>
        <v>388700</v>
      </c>
      <c r="O26" s="454">
        <f>'1.NVL Chai'!O$14*'2.Hao hut &amp; % chai '!O74</f>
        <v>358800</v>
      </c>
      <c r="P26" s="454">
        <f>'1.NVL Chai'!P$14*'2.Hao hut &amp; % chai '!P74</f>
        <v>403650</v>
      </c>
      <c r="Q26" s="454">
        <f>'1.NVL Chai'!Q$14*'2.Hao hut &amp; % chai '!Q74</f>
        <v>373750</v>
      </c>
      <c r="R26" s="454">
        <f>'1.NVL Chai'!R$14*'2.Hao hut &amp; % chai '!R74</f>
        <v>403650</v>
      </c>
      <c r="S26" s="453">
        <f t="shared" ref="S26:S39" si="2">SUM(G26:R26)</f>
        <v>4118840</v>
      </c>
    </row>
    <row r="27" spans="2:19">
      <c r="B27" s="451">
        <v>3</v>
      </c>
      <c r="C27" s="452" t="s">
        <v>40</v>
      </c>
      <c r="D27" s="452"/>
      <c r="E27" s="452"/>
      <c r="F27" s="454">
        <v>114974.29068940357</v>
      </c>
      <c r="G27" s="454">
        <f>'1.NVL Chai'!G$14*'2.Hao hut &amp; % chai '!G75</f>
        <v>0</v>
      </c>
      <c r="H27" s="454">
        <f>'1.NVL Chai'!H$14*'2.Hao hut &amp; % chai '!H75</f>
        <v>0</v>
      </c>
      <c r="I27" s="454">
        <f>'1.NVL Chai'!I$14*'2.Hao hut &amp; % chai '!I75</f>
        <v>0</v>
      </c>
      <c r="J27" s="454">
        <f>'1.NVL Chai'!J$14*'2.Hao hut &amp; % chai '!J75</f>
        <v>0</v>
      </c>
      <c r="K27" s="454">
        <f>'1.NVL Chai'!K$14*'2.Hao hut &amp; % chai '!K75</f>
        <v>0</v>
      </c>
      <c r="L27" s="454">
        <f>'1.NVL Chai'!L$14*'2.Hao hut &amp; % chai '!L75</f>
        <v>0</v>
      </c>
      <c r="M27" s="454">
        <f>'1.NVL Chai'!M$14*'2.Hao hut &amp; % chai '!M75</f>
        <v>0</v>
      </c>
      <c r="N27" s="454">
        <f>'1.NVL Chai'!N$14*'2.Hao hut &amp; % chai '!N75</f>
        <v>0</v>
      </c>
      <c r="O27" s="454">
        <f>'1.NVL Chai'!O$14*'2.Hao hut &amp; % chai '!O75</f>
        <v>0</v>
      </c>
      <c r="P27" s="454">
        <f>'1.NVL Chai'!P$14*'2.Hao hut &amp; % chai '!P75</f>
        <v>0</v>
      </c>
      <c r="Q27" s="454">
        <f>'1.NVL Chai'!Q$14*'2.Hao hut &amp; % chai '!Q75</f>
        <v>0</v>
      </c>
      <c r="R27" s="454">
        <f>'1.NVL Chai'!R$14*'2.Hao hut &amp; % chai '!R75</f>
        <v>0</v>
      </c>
      <c r="S27" s="453">
        <f t="shared" si="2"/>
        <v>0</v>
      </c>
    </row>
    <row r="28" spans="2:19">
      <c r="B28" s="451">
        <v>4</v>
      </c>
      <c r="C28" s="452" t="s">
        <v>37</v>
      </c>
      <c r="D28" s="452"/>
      <c r="E28" s="452"/>
      <c r="F28" s="454">
        <v>0</v>
      </c>
      <c r="G28" s="454">
        <f>'1.NVL Chai'!G$14*'2.Hao hut &amp; % chai '!G76</f>
        <v>0</v>
      </c>
      <c r="H28" s="454">
        <f>'1.NVL Chai'!H$14*'2.Hao hut &amp; % chai '!H76</f>
        <v>0</v>
      </c>
      <c r="I28" s="454">
        <f>'1.NVL Chai'!I$14*'2.Hao hut &amp; % chai '!I76</f>
        <v>0</v>
      </c>
      <c r="J28" s="454">
        <f>'1.NVL Chai'!J$14*'2.Hao hut &amp; % chai '!J76</f>
        <v>0</v>
      </c>
      <c r="K28" s="454">
        <f>'1.NVL Chai'!K$14*'2.Hao hut &amp; % chai '!K76</f>
        <v>0</v>
      </c>
      <c r="L28" s="454">
        <f>'1.NVL Chai'!L$14*'2.Hao hut &amp; % chai '!L76</f>
        <v>0</v>
      </c>
      <c r="M28" s="454">
        <f>'1.NVL Chai'!M$14*'2.Hao hut &amp; % chai '!M76</f>
        <v>0</v>
      </c>
      <c r="N28" s="454">
        <f>'1.NVL Chai'!N$14*'2.Hao hut &amp; % chai '!N76</f>
        <v>0</v>
      </c>
      <c r="O28" s="454">
        <f>'1.NVL Chai'!O$14*'2.Hao hut &amp; % chai '!O76</f>
        <v>0</v>
      </c>
      <c r="P28" s="454">
        <f>'1.NVL Chai'!P$14*'2.Hao hut &amp; % chai '!P76</f>
        <v>0</v>
      </c>
      <c r="Q28" s="454">
        <f>'1.NVL Chai'!Q$14*'2.Hao hut &amp; % chai '!Q76</f>
        <v>0</v>
      </c>
      <c r="R28" s="454">
        <f>'1.NVL Chai'!R$14*'2.Hao hut &amp; % chai '!R76</f>
        <v>0</v>
      </c>
      <c r="S28" s="453">
        <f t="shared" si="2"/>
        <v>0</v>
      </c>
    </row>
    <row r="29" spans="2:19">
      <c r="B29" s="451">
        <v>5</v>
      </c>
      <c r="C29" s="452" t="s">
        <v>30</v>
      </c>
      <c r="D29" s="452"/>
      <c r="E29" s="452"/>
      <c r="F29" s="454">
        <v>217784.83108654755</v>
      </c>
      <c r="G29" s="454">
        <f>'1.NVL Chai'!G$14*'2.Hao hut &amp; % chai '!G77</f>
        <v>42120</v>
      </c>
      <c r="H29" s="454">
        <f>'1.NVL Chai'!H$14*'2.Hao hut &amp; % chai '!H77</f>
        <v>24300</v>
      </c>
      <c r="I29" s="454">
        <f>'1.NVL Chai'!I$14*'2.Hao hut &amp; % chai '!I77</f>
        <v>60840</v>
      </c>
      <c r="J29" s="454">
        <f>'1.NVL Chai'!J$14*'2.Hao hut &amp; % chai '!J77</f>
        <v>73125</v>
      </c>
      <c r="K29" s="454">
        <f>'1.NVL Chai'!K$14*'2.Hao hut &amp; % chai '!K77</f>
        <v>73125</v>
      </c>
      <c r="L29" s="454">
        <f>'1.NVL Chai'!L$14*'2.Hao hut &amp; % chai '!L77</f>
        <v>76050</v>
      </c>
      <c r="M29" s="454">
        <f>'1.NVL Chai'!M$14*'2.Hao hut &amp; % chai '!M77</f>
        <v>78975</v>
      </c>
      <c r="N29" s="454">
        <f>'1.NVL Chai'!N$14*'2.Hao hut &amp; % chai '!N77</f>
        <v>76050</v>
      </c>
      <c r="O29" s="454">
        <f>'1.NVL Chai'!O$14*'2.Hao hut &amp; % chai '!O77</f>
        <v>70200</v>
      </c>
      <c r="P29" s="454">
        <f>'1.NVL Chai'!P$14*'2.Hao hut &amp; % chai '!P77</f>
        <v>78975</v>
      </c>
      <c r="Q29" s="454">
        <f>'1.NVL Chai'!Q$14*'2.Hao hut &amp; % chai '!Q77</f>
        <v>73125</v>
      </c>
      <c r="R29" s="454">
        <f>'1.NVL Chai'!R$14*'2.Hao hut &amp; % chai '!R77</f>
        <v>78975</v>
      </c>
      <c r="S29" s="453">
        <f t="shared" si="2"/>
        <v>805860</v>
      </c>
    </row>
    <row r="30" spans="2:19">
      <c r="B30" s="451">
        <v>6</v>
      </c>
      <c r="C30" s="452" t="s">
        <v>34</v>
      </c>
      <c r="D30" s="452"/>
      <c r="E30" s="452"/>
      <c r="F30" s="454">
        <v>0</v>
      </c>
      <c r="G30" s="454">
        <f>'1.NVL Chai'!G$14*'2.Hao hut &amp; % chai '!G78</f>
        <v>0</v>
      </c>
      <c r="H30" s="454">
        <f>'1.NVL Chai'!H$14*'2.Hao hut &amp; % chai '!H78</f>
        <v>0</v>
      </c>
      <c r="I30" s="454">
        <f>'1.NVL Chai'!I$14*'2.Hao hut &amp; % chai '!I78</f>
        <v>0</v>
      </c>
      <c r="J30" s="454">
        <f>'1.NVL Chai'!J$14*'2.Hao hut &amp; % chai '!J78</f>
        <v>0</v>
      </c>
      <c r="K30" s="454">
        <f>'1.NVL Chai'!K$14*'2.Hao hut &amp; % chai '!K78</f>
        <v>0</v>
      </c>
      <c r="L30" s="454">
        <f>'1.NVL Chai'!L$14*'2.Hao hut &amp; % chai '!L78</f>
        <v>0</v>
      </c>
      <c r="M30" s="454">
        <f>'1.NVL Chai'!M$14*'2.Hao hut &amp; % chai '!M78</f>
        <v>0</v>
      </c>
      <c r="N30" s="454">
        <f>'1.NVL Chai'!N$14*'2.Hao hut &amp; % chai '!N78</f>
        <v>0</v>
      </c>
      <c r="O30" s="454">
        <f>'1.NVL Chai'!O$14*'2.Hao hut &amp; % chai '!O78</f>
        <v>0</v>
      </c>
      <c r="P30" s="454">
        <f>'1.NVL Chai'!P$14*'2.Hao hut &amp; % chai '!P78</f>
        <v>0</v>
      </c>
      <c r="Q30" s="454">
        <f>'1.NVL Chai'!Q$14*'2.Hao hut &amp; % chai '!Q78</f>
        <v>0</v>
      </c>
      <c r="R30" s="454">
        <f>'1.NVL Chai'!R$14*'2.Hao hut &amp; % chai '!R78</f>
        <v>0</v>
      </c>
      <c r="S30" s="453">
        <f t="shared" si="2"/>
        <v>0</v>
      </c>
    </row>
    <row r="31" spans="2:19">
      <c r="B31" s="451">
        <v>7</v>
      </c>
      <c r="C31" s="452" t="s">
        <v>32</v>
      </c>
      <c r="D31" s="452"/>
      <c r="E31" s="452"/>
      <c r="F31" s="454">
        <v>48717.06111950901</v>
      </c>
      <c r="G31" s="454">
        <f>'1.NVL Chai'!G$14*'2.Hao hut &amp; % chai '!G79</f>
        <v>4680</v>
      </c>
      <c r="H31" s="454">
        <f>'1.NVL Chai'!H$14*'2.Hao hut &amp; % chai '!H79</f>
        <v>2700</v>
      </c>
      <c r="I31" s="454">
        <f>'1.NVL Chai'!I$14*'2.Hao hut &amp; % chai '!I79</f>
        <v>6760</v>
      </c>
      <c r="J31" s="454">
        <f>'1.NVL Chai'!J$14*'2.Hao hut &amp; % chai '!J79</f>
        <v>8125</v>
      </c>
      <c r="K31" s="454">
        <f>'1.NVL Chai'!K$14*'2.Hao hut &amp; % chai '!K79</f>
        <v>8125</v>
      </c>
      <c r="L31" s="454">
        <f>'1.NVL Chai'!L$14*'2.Hao hut &amp; % chai '!L79</f>
        <v>8450</v>
      </c>
      <c r="M31" s="454">
        <f>'1.NVL Chai'!M$14*'2.Hao hut &amp; % chai '!M79</f>
        <v>8775</v>
      </c>
      <c r="N31" s="454">
        <f>'1.NVL Chai'!N$14*'2.Hao hut &amp; % chai '!N79</f>
        <v>8450</v>
      </c>
      <c r="O31" s="454">
        <f>'1.NVL Chai'!O$14*'2.Hao hut &amp; % chai '!O79</f>
        <v>7800</v>
      </c>
      <c r="P31" s="454">
        <f>'1.NVL Chai'!P$14*'2.Hao hut &amp; % chai '!P79</f>
        <v>8775</v>
      </c>
      <c r="Q31" s="454">
        <f>'1.NVL Chai'!Q$14*'2.Hao hut &amp; % chai '!Q79</f>
        <v>8125</v>
      </c>
      <c r="R31" s="454">
        <f>'1.NVL Chai'!R$14*'2.Hao hut &amp; % chai '!R79</f>
        <v>8775</v>
      </c>
      <c r="S31" s="453">
        <f t="shared" si="2"/>
        <v>89540</v>
      </c>
    </row>
    <row r="32" spans="2:19">
      <c r="B32" s="451">
        <v>8</v>
      </c>
      <c r="C32" s="452" t="s">
        <v>31</v>
      </c>
      <c r="D32" s="452"/>
      <c r="E32" s="452"/>
      <c r="F32" s="454">
        <v>30252.748236603802</v>
      </c>
      <c r="G32" s="454">
        <f>'1.NVL Chai'!G$14*'2.Hao hut &amp; % chai '!G80</f>
        <v>2340</v>
      </c>
      <c r="H32" s="454">
        <f>'1.NVL Chai'!H$14*'2.Hao hut &amp; % chai '!H80</f>
        <v>1350</v>
      </c>
      <c r="I32" s="454">
        <f>'1.NVL Chai'!I$14*'2.Hao hut &amp; % chai '!I80</f>
        <v>3380</v>
      </c>
      <c r="J32" s="454">
        <f>'1.NVL Chai'!J$14*'2.Hao hut &amp; % chai '!J80</f>
        <v>4062.5</v>
      </c>
      <c r="K32" s="454">
        <f>'1.NVL Chai'!K$14*'2.Hao hut &amp; % chai '!K80</f>
        <v>4062.5</v>
      </c>
      <c r="L32" s="454">
        <f>'1.NVL Chai'!L$14*'2.Hao hut &amp; % chai '!L80</f>
        <v>4225</v>
      </c>
      <c r="M32" s="454">
        <f>'1.NVL Chai'!M$14*'2.Hao hut &amp; % chai '!M80</f>
        <v>4387.5</v>
      </c>
      <c r="N32" s="454">
        <f>'1.NVL Chai'!N$14*'2.Hao hut &amp; % chai '!N80</f>
        <v>4225</v>
      </c>
      <c r="O32" s="454">
        <f>'1.NVL Chai'!O$14*'2.Hao hut &amp; % chai '!O80</f>
        <v>3900</v>
      </c>
      <c r="P32" s="454">
        <f>'1.NVL Chai'!P$14*'2.Hao hut &amp; % chai '!P80</f>
        <v>4387.5</v>
      </c>
      <c r="Q32" s="454">
        <f>'1.NVL Chai'!Q$14*'2.Hao hut &amp; % chai '!Q80</f>
        <v>4062.5</v>
      </c>
      <c r="R32" s="454">
        <f>'1.NVL Chai'!R$14*'2.Hao hut &amp; % chai '!R80</f>
        <v>4387.5</v>
      </c>
      <c r="S32" s="453">
        <f t="shared" si="2"/>
        <v>44770</v>
      </c>
    </row>
    <row r="33" spans="2:19">
      <c r="B33" s="451">
        <v>9</v>
      </c>
      <c r="C33" s="452" t="s">
        <v>35</v>
      </c>
      <c r="D33" s="452"/>
      <c r="E33" s="452"/>
      <c r="F33" s="454">
        <v>0</v>
      </c>
      <c r="G33" s="454">
        <f>'1.NVL Chai'!G$14*'2.Hao hut &amp; % chai '!G81</f>
        <v>0</v>
      </c>
      <c r="H33" s="454">
        <f>'1.NVL Chai'!H$14*'2.Hao hut &amp; % chai '!H81</f>
        <v>0</v>
      </c>
      <c r="I33" s="454">
        <f>'1.NVL Chai'!I$14*'2.Hao hut &amp; % chai '!I81</f>
        <v>0</v>
      </c>
      <c r="J33" s="454">
        <f>'1.NVL Chai'!J$14*'2.Hao hut &amp; % chai '!J81</f>
        <v>0</v>
      </c>
      <c r="K33" s="454">
        <f>'1.NVL Chai'!K$14*'2.Hao hut &amp; % chai '!K81</f>
        <v>0</v>
      </c>
      <c r="L33" s="454">
        <f>'1.NVL Chai'!L$14*'2.Hao hut &amp; % chai '!L81</f>
        <v>0</v>
      </c>
      <c r="M33" s="454">
        <f>'1.NVL Chai'!M$14*'2.Hao hut &amp; % chai '!M81</f>
        <v>0</v>
      </c>
      <c r="N33" s="454">
        <f>'1.NVL Chai'!N$14*'2.Hao hut &amp; % chai '!N81</f>
        <v>0</v>
      </c>
      <c r="O33" s="454">
        <f>'1.NVL Chai'!O$14*'2.Hao hut &amp; % chai '!O81</f>
        <v>0</v>
      </c>
      <c r="P33" s="454">
        <f>'1.NVL Chai'!P$14*'2.Hao hut &amp; % chai '!P81</f>
        <v>0</v>
      </c>
      <c r="Q33" s="454">
        <f>'1.NVL Chai'!Q$14*'2.Hao hut &amp; % chai '!Q81</f>
        <v>0</v>
      </c>
      <c r="R33" s="454">
        <f>'1.NVL Chai'!R$14*'2.Hao hut &amp; % chai '!R81</f>
        <v>0</v>
      </c>
      <c r="S33" s="453">
        <f t="shared" si="2"/>
        <v>0</v>
      </c>
    </row>
    <row r="34" spans="2:19">
      <c r="B34" s="451">
        <v>10</v>
      </c>
      <c r="C34" s="452" t="s">
        <v>36</v>
      </c>
      <c r="D34" s="452"/>
      <c r="E34" s="452"/>
      <c r="F34" s="454">
        <v>679747.28144758171</v>
      </c>
      <c r="G34" s="454">
        <f>'1.NVL Chai'!G$14*'2.Hao hut &amp; % chai '!G82</f>
        <v>131040.00000000001</v>
      </c>
      <c r="H34" s="454">
        <f>'1.NVL Chai'!H$14*'2.Hao hut &amp; % chai '!H82</f>
        <v>75600</v>
      </c>
      <c r="I34" s="454">
        <f>'1.NVL Chai'!I$14*'2.Hao hut &amp; % chai '!I82</f>
        <v>189280.00000000003</v>
      </c>
      <c r="J34" s="454">
        <f>'1.NVL Chai'!J$14*'2.Hao hut &amp; % chai '!J82</f>
        <v>227500.00000000003</v>
      </c>
      <c r="K34" s="454">
        <f>'1.NVL Chai'!K$14*'2.Hao hut &amp; % chai '!K82</f>
        <v>227500.00000000003</v>
      </c>
      <c r="L34" s="454">
        <f>'1.NVL Chai'!L$14*'2.Hao hut &amp; % chai '!L82</f>
        <v>236600.00000000003</v>
      </c>
      <c r="M34" s="454">
        <f>'1.NVL Chai'!M$14*'2.Hao hut &amp; % chai '!M82</f>
        <v>245700.00000000003</v>
      </c>
      <c r="N34" s="454">
        <f>'1.NVL Chai'!N$14*'2.Hao hut &amp; % chai '!N82</f>
        <v>236600.00000000003</v>
      </c>
      <c r="O34" s="454">
        <f>'1.NVL Chai'!O$14*'2.Hao hut &amp; % chai '!O82</f>
        <v>218400.00000000003</v>
      </c>
      <c r="P34" s="454">
        <f>'1.NVL Chai'!P$14*'2.Hao hut &amp; % chai '!P82</f>
        <v>245700.00000000003</v>
      </c>
      <c r="Q34" s="454">
        <f>'1.NVL Chai'!Q$14*'2.Hao hut &amp; % chai '!Q82</f>
        <v>227500.00000000003</v>
      </c>
      <c r="R34" s="454">
        <f>'1.NVL Chai'!R$14*'2.Hao hut &amp; % chai '!R82</f>
        <v>245700.00000000003</v>
      </c>
      <c r="S34" s="453">
        <f t="shared" si="2"/>
        <v>2507120</v>
      </c>
    </row>
    <row r="35" spans="2:19">
      <c r="B35" s="451">
        <v>11</v>
      </c>
      <c r="C35" s="452" t="s">
        <v>347</v>
      </c>
      <c r="D35" s="452"/>
      <c r="E35" s="452"/>
      <c r="F35" s="454">
        <v>0</v>
      </c>
      <c r="G35" s="454">
        <f>'1.NVL Chai'!G$14*'2.Hao hut &amp; % chai '!G83</f>
        <v>0</v>
      </c>
      <c r="H35" s="454">
        <f>'1.NVL Chai'!H$14*'2.Hao hut &amp; % chai '!H83</f>
        <v>0</v>
      </c>
      <c r="I35" s="454">
        <f>'1.NVL Chai'!I$14*'2.Hao hut &amp; % chai '!I83</f>
        <v>0</v>
      </c>
      <c r="J35" s="454">
        <f>'1.NVL Chai'!J$14*'2.Hao hut &amp; % chai '!J83</f>
        <v>0</v>
      </c>
      <c r="K35" s="454">
        <f>'1.NVL Chai'!K$14*'2.Hao hut &amp; % chai '!K83</f>
        <v>0</v>
      </c>
      <c r="L35" s="454">
        <f>'1.NVL Chai'!L$14*'2.Hao hut &amp; % chai '!L83</f>
        <v>0</v>
      </c>
      <c r="M35" s="454">
        <f>'1.NVL Chai'!M$14*'2.Hao hut &amp; % chai '!M83</f>
        <v>0</v>
      </c>
      <c r="N35" s="454">
        <f>'1.NVL Chai'!N$14*'2.Hao hut &amp; % chai '!N83</f>
        <v>0</v>
      </c>
      <c r="O35" s="454">
        <f>'1.NVL Chai'!O$14*'2.Hao hut &amp; % chai '!O83</f>
        <v>0</v>
      </c>
      <c r="P35" s="454">
        <f>'1.NVL Chai'!P$14*'2.Hao hut &amp; % chai '!P83</f>
        <v>0</v>
      </c>
      <c r="Q35" s="454">
        <f>'1.NVL Chai'!Q$14*'2.Hao hut &amp; % chai '!Q83</f>
        <v>0</v>
      </c>
      <c r="R35" s="454">
        <f>'1.NVL Chai'!R$14*'2.Hao hut &amp; % chai '!R83</f>
        <v>0</v>
      </c>
      <c r="S35" s="453">
        <f t="shared" si="2"/>
        <v>0</v>
      </c>
    </row>
    <row r="36" spans="2:19">
      <c r="B36" s="451">
        <v>12</v>
      </c>
      <c r="C36" s="452" t="s">
        <v>263</v>
      </c>
      <c r="D36" s="452"/>
      <c r="E36" s="452"/>
      <c r="F36" s="454">
        <v>1393.604738121229</v>
      </c>
      <c r="G36" s="454">
        <f>'1.NVL Chai'!G$14*'2.Hao hut &amp; % chai '!G84</f>
        <v>0</v>
      </c>
      <c r="H36" s="454">
        <f>'1.NVL Chai'!H$14*'2.Hao hut &amp; % chai '!H84</f>
        <v>0</v>
      </c>
      <c r="I36" s="454">
        <f>'1.NVL Chai'!I$14*'2.Hao hut &amp; % chai '!I84</f>
        <v>0</v>
      </c>
      <c r="J36" s="454">
        <f>'1.NVL Chai'!J$14*'2.Hao hut &amp; % chai '!J84</f>
        <v>0</v>
      </c>
      <c r="K36" s="454">
        <f>'1.NVL Chai'!K$14*'2.Hao hut &amp; % chai '!K84</f>
        <v>0</v>
      </c>
      <c r="L36" s="454">
        <f>'1.NVL Chai'!L$14*'2.Hao hut &amp; % chai '!L84</f>
        <v>0</v>
      </c>
      <c r="M36" s="454">
        <f>'1.NVL Chai'!M$14*'2.Hao hut &amp; % chai '!M84</f>
        <v>0</v>
      </c>
      <c r="N36" s="454">
        <f>'1.NVL Chai'!N$14*'2.Hao hut &amp; % chai '!N84</f>
        <v>0</v>
      </c>
      <c r="O36" s="454">
        <f>'1.NVL Chai'!O$14*'2.Hao hut &amp; % chai '!O84</f>
        <v>0</v>
      </c>
      <c r="P36" s="454">
        <f>'1.NVL Chai'!P$14*'2.Hao hut &amp; % chai '!P84</f>
        <v>0</v>
      </c>
      <c r="Q36" s="454">
        <f>'1.NVL Chai'!Q$14*'2.Hao hut &amp; % chai '!Q84</f>
        <v>0</v>
      </c>
      <c r="R36" s="454">
        <f>'1.NVL Chai'!R$14*'2.Hao hut &amp; % chai '!R84</f>
        <v>0</v>
      </c>
      <c r="S36" s="453">
        <f t="shared" si="2"/>
        <v>0</v>
      </c>
    </row>
    <row r="37" spans="2:19">
      <c r="B37" s="451">
        <v>13</v>
      </c>
      <c r="C37" s="452" t="s">
        <v>348</v>
      </c>
      <c r="D37" s="452"/>
      <c r="E37" s="452"/>
      <c r="F37" s="454">
        <v>0</v>
      </c>
      <c r="G37" s="454">
        <f>'1.NVL Chai'!G$14*'2.Hao hut &amp; % chai '!G85</f>
        <v>4680</v>
      </c>
      <c r="H37" s="454">
        <f>'1.NVL Chai'!H$14*'2.Hao hut &amp; % chai '!H85</f>
        <v>2700</v>
      </c>
      <c r="I37" s="454">
        <f>'1.NVL Chai'!I$14*'2.Hao hut &amp; % chai '!I85</f>
        <v>6760</v>
      </c>
      <c r="J37" s="454">
        <f>'1.NVL Chai'!J$14*'2.Hao hut &amp; % chai '!J85</f>
        <v>8125</v>
      </c>
      <c r="K37" s="454">
        <f>'1.NVL Chai'!K$14*'2.Hao hut &amp; % chai '!K85</f>
        <v>8125</v>
      </c>
      <c r="L37" s="454">
        <f>'1.NVL Chai'!L$14*'2.Hao hut &amp; % chai '!L85</f>
        <v>8450</v>
      </c>
      <c r="M37" s="454">
        <f>'1.NVL Chai'!M$14*'2.Hao hut &amp; % chai '!M85</f>
        <v>8775</v>
      </c>
      <c r="N37" s="454">
        <f>'1.NVL Chai'!N$14*'2.Hao hut &amp; % chai '!N85</f>
        <v>8450</v>
      </c>
      <c r="O37" s="454">
        <f>'1.NVL Chai'!O$14*'2.Hao hut &amp; % chai '!O85</f>
        <v>7800</v>
      </c>
      <c r="P37" s="454">
        <f>'1.NVL Chai'!P$14*'2.Hao hut &amp; % chai '!P85</f>
        <v>8775</v>
      </c>
      <c r="Q37" s="454">
        <f>'1.NVL Chai'!Q$14*'2.Hao hut &amp; % chai '!Q85</f>
        <v>8125</v>
      </c>
      <c r="R37" s="454">
        <f>'1.NVL Chai'!R$14*'2.Hao hut &amp; % chai '!R85</f>
        <v>8775</v>
      </c>
      <c r="S37" s="453">
        <f t="shared" si="2"/>
        <v>89540</v>
      </c>
    </row>
    <row r="38" spans="2:19">
      <c r="B38" s="451">
        <v>14</v>
      </c>
      <c r="C38" s="452" t="s">
        <v>349</v>
      </c>
      <c r="D38" s="452"/>
      <c r="E38" s="452"/>
      <c r="F38" s="454">
        <v>16125.454885573603</v>
      </c>
      <c r="G38" s="454">
        <f>'1.NVL Chai'!G$14*'2.Hao hut &amp; % chai '!G86</f>
        <v>4680</v>
      </c>
      <c r="H38" s="454">
        <f>'1.NVL Chai'!H$14*'2.Hao hut &amp; % chai '!H86</f>
        <v>2700</v>
      </c>
      <c r="I38" s="454">
        <f>'1.NVL Chai'!I$14*'2.Hao hut &amp; % chai '!I86</f>
        <v>6760</v>
      </c>
      <c r="J38" s="454">
        <f>'1.NVL Chai'!J$14*'2.Hao hut &amp; % chai '!J86</f>
        <v>8125</v>
      </c>
      <c r="K38" s="454">
        <f>'1.NVL Chai'!K$14*'2.Hao hut &amp; % chai '!K86</f>
        <v>8125</v>
      </c>
      <c r="L38" s="454">
        <f>'1.NVL Chai'!L$14*'2.Hao hut &amp; % chai '!L86</f>
        <v>8450</v>
      </c>
      <c r="M38" s="454">
        <f>'1.NVL Chai'!M$14*'2.Hao hut &amp; % chai '!M86</f>
        <v>8775</v>
      </c>
      <c r="N38" s="454">
        <f>'1.NVL Chai'!N$14*'2.Hao hut &amp; % chai '!N86</f>
        <v>8450</v>
      </c>
      <c r="O38" s="454">
        <f>'1.NVL Chai'!O$14*'2.Hao hut &amp; % chai '!O86</f>
        <v>7800</v>
      </c>
      <c r="P38" s="454">
        <f>'1.NVL Chai'!P$14*'2.Hao hut &amp; % chai '!P86</f>
        <v>8775</v>
      </c>
      <c r="Q38" s="454">
        <f>'1.NVL Chai'!Q$14*'2.Hao hut &amp; % chai '!Q86</f>
        <v>8125</v>
      </c>
      <c r="R38" s="454">
        <f>'1.NVL Chai'!R$14*'2.Hao hut &amp; % chai '!R86</f>
        <v>8775</v>
      </c>
      <c r="S38" s="453">
        <f t="shared" si="2"/>
        <v>89540</v>
      </c>
    </row>
    <row r="39" spans="2:19">
      <c r="B39" s="455">
        <v>15</v>
      </c>
      <c r="C39" s="456" t="s">
        <v>25</v>
      </c>
      <c r="D39" s="456"/>
      <c r="E39" s="456"/>
      <c r="F39" s="454">
        <v>10079.886921351852</v>
      </c>
      <c r="G39" s="458">
        <f>'1.NVL Chai'!G$14*'2.Hao hut &amp; % chai '!G87</f>
        <v>7020</v>
      </c>
      <c r="H39" s="458">
        <f>'1.NVL Chai'!H$14*'2.Hao hut &amp; % chai '!H87</f>
        <v>4050</v>
      </c>
      <c r="I39" s="458">
        <f>'1.NVL Chai'!I$14*'2.Hao hut &amp; % chai '!I87</f>
        <v>10140</v>
      </c>
      <c r="J39" s="458">
        <f>'1.NVL Chai'!J$14*'2.Hao hut &amp; % chai '!J87</f>
        <v>12187.5</v>
      </c>
      <c r="K39" s="458">
        <f>'1.NVL Chai'!K$14*'2.Hao hut &amp; % chai '!K87</f>
        <v>12187.5</v>
      </c>
      <c r="L39" s="458">
        <f>'1.NVL Chai'!L$14*'2.Hao hut &amp; % chai '!L87</f>
        <v>12675</v>
      </c>
      <c r="M39" s="458">
        <f>'1.NVL Chai'!M$14*'2.Hao hut &amp; % chai '!M87</f>
        <v>13162.5</v>
      </c>
      <c r="N39" s="458">
        <f>'1.NVL Chai'!N$14*'2.Hao hut &amp; % chai '!N87</f>
        <v>12675</v>
      </c>
      <c r="O39" s="458">
        <f>'1.NVL Chai'!O$14*'2.Hao hut &amp; % chai '!O87</f>
        <v>11700</v>
      </c>
      <c r="P39" s="458">
        <f>'1.NVL Chai'!P$14*'2.Hao hut &amp; % chai '!P87</f>
        <v>13162.5</v>
      </c>
      <c r="Q39" s="458">
        <f>'1.NVL Chai'!Q$14*'2.Hao hut &amp; % chai '!Q87</f>
        <v>12187.5</v>
      </c>
      <c r="R39" s="458">
        <f>'1.NVL Chai'!R$14*'2.Hao hut &amp; % chai '!R87</f>
        <v>13162.5</v>
      </c>
      <c r="S39" s="457">
        <f t="shared" si="2"/>
        <v>134310</v>
      </c>
    </row>
    <row r="40" spans="2:19">
      <c r="B40" s="23"/>
      <c r="C40" s="24" t="s">
        <v>39</v>
      </c>
      <c r="D40" s="222"/>
      <c r="E40" s="222"/>
      <c r="F40" s="29">
        <f>SUM(F25:F39)</f>
        <v>2186666.7343037901</v>
      </c>
      <c r="G40" s="29">
        <f t="shared" ref="G40:S40" si="3">SUM(G25:G39)</f>
        <v>411840</v>
      </c>
      <c r="H40" s="29">
        <f t="shared" si="3"/>
        <v>237600</v>
      </c>
      <c r="I40" s="29">
        <f t="shared" si="3"/>
        <v>594880</v>
      </c>
      <c r="J40" s="29">
        <f t="shared" si="3"/>
        <v>715000</v>
      </c>
      <c r="K40" s="29">
        <f t="shared" si="3"/>
        <v>715000</v>
      </c>
      <c r="L40" s="29">
        <f>SUM(L25:L39)</f>
        <v>743600</v>
      </c>
      <c r="M40" s="29">
        <f t="shared" si="3"/>
        <v>772200</v>
      </c>
      <c r="N40" s="29">
        <f t="shared" si="3"/>
        <v>743600</v>
      </c>
      <c r="O40" s="29">
        <f t="shared" si="3"/>
        <v>686400</v>
      </c>
      <c r="P40" s="29">
        <f t="shared" si="3"/>
        <v>772200</v>
      </c>
      <c r="Q40" s="29">
        <f t="shared" si="3"/>
        <v>715000</v>
      </c>
      <c r="R40" s="29">
        <f t="shared" si="3"/>
        <v>772200</v>
      </c>
      <c r="S40" s="29">
        <f t="shared" si="3"/>
        <v>7879520</v>
      </c>
    </row>
    <row r="42" spans="2:19">
      <c r="B42" s="35" t="s">
        <v>1564</v>
      </c>
    </row>
    <row r="43" spans="2:19" ht="25.5" customHeight="1">
      <c r="B43" s="92" t="s">
        <v>0</v>
      </c>
      <c r="C43" s="92" t="s">
        <v>78</v>
      </c>
      <c r="D43" s="246" t="s">
        <v>9</v>
      </c>
      <c r="E43" s="174" t="s">
        <v>322</v>
      </c>
      <c r="F43" s="7" t="s">
        <v>350</v>
      </c>
      <c r="G43" s="7" t="s">
        <v>54</v>
      </c>
      <c r="H43" s="7" t="s">
        <v>55</v>
      </c>
      <c r="I43" s="7" t="s">
        <v>56</v>
      </c>
      <c r="J43" s="7" t="s">
        <v>57</v>
      </c>
      <c r="K43" s="7" t="s">
        <v>58</v>
      </c>
      <c r="L43" s="7" t="s">
        <v>59</v>
      </c>
      <c r="M43" s="7" t="s">
        <v>60</v>
      </c>
      <c r="N43" s="7" t="s">
        <v>61</v>
      </c>
      <c r="O43" s="7" t="s">
        <v>62</v>
      </c>
      <c r="P43" s="7" t="s">
        <v>63</v>
      </c>
      <c r="Q43" s="7" t="s">
        <v>64</v>
      </c>
      <c r="R43" s="7" t="s">
        <v>65</v>
      </c>
      <c r="S43" s="7" t="s">
        <v>345</v>
      </c>
    </row>
    <row r="44" spans="2:19">
      <c r="B44" s="447">
        <v>1</v>
      </c>
      <c r="C44" s="448" t="s">
        <v>33</v>
      </c>
      <c r="D44" s="448"/>
      <c r="E44" s="448"/>
      <c r="F44" s="468">
        <v>263719</v>
      </c>
      <c r="G44" s="450">
        <f>'1.NVL Chai'!G$15*'2.Hao hut &amp; % chai '!G92</f>
        <v>0</v>
      </c>
      <c r="H44" s="450">
        <f>'1.NVL Chai'!H$15*'2.Hao hut &amp; % chai '!H92</f>
        <v>0</v>
      </c>
      <c r="I44" s="450">
        <f>'1.NVL Chai'!I$15*'2.Hao hut &amp; % chai '!I92</f>
        <v>0</v>
      </c>
      <c r="J44" s="450">
        <f>'1.NVL Chai'!J$15*'2.Hao hut &amp; % chai '!J92</f>
        <v>0</v>
      </c>
      <c r="K44" s="450">
        <f>'1.NVL Chai'!K$15*'2.Hao hut &amp; % chai '!K92</f>
        <v>0</v>
      </c>
      <c r="L44" s="450">
        <f>'1.NVL Chai'!L$15*'2.Hao hut &amp; % chai '!L92</f>
        <v>0</v>
      </c>
      <c r="M44" s="450">
        <f>'1.NVL Chai'!M$15*'2.Hao hut &amp; % chai '!M92</f>
        <v>0</v>
      </c>
      <c r="N44" s="450">
        <f>'1.NVL Chai'!N$15*'2.Hao hut &amp; % chai '!N92</f>
        <v>0</v>
      </c>
      <c r="O44" s="450">
        <f>'1.NVL Chai'!O$15*'2.Hao hut &amp; % chai '!O92</f>
        <v>0</v>
      </c>
      <c r="P44" s="450">
        <f>'1.NVL Chai'!P$15*'2.Hao hut &amp; % chai '!P92</f>
        <v>0</v>
      </c>
      <c r="Q44" s="450">
        <f>'1.NVL Chai'!Q$15*'2.Hao hut &amp; % chai '!Q92</f>
        <v>0</v>
      </c>
      <c r="R44" s="450">
        <f>'1.NVL Chai'!R$15*'2.Hao hut &amp; % chai '!R92</f>
        <v>0</v>
      </c>
      <c r="S44" s="449">
        <f>SUM(G44:R44)</f>
        <v>0</v>
      </c>
    </row>
    <row r="45" spans="2:19">
      <c r="B45" s="451">
        <v>2</v>
      </c>
      <c r="C45" s="452" t="s">
        <v>346</v>
      </c>
      <c r="D45" s="452"/>
      <c r="E45" s="452"/>
      <c r="F45" s="468"/>
      <c r="G45" s="454">
        <f>'1.NVL Chai'!G$15*'2.Hao hut &amp; % chai '!G93</f>
        <v>0</v>
      </c>
      <c r="H45" s="454">
        <f>'1.NVL Chai'!H$15*'2.Hao hut &amp; % chai '!H93</f>
        <v>0</v>
      </c>
      <c r="I45" s="454">
        <f>'1.NVL Chai'!I$15*'2.Hao hut &amp; % chai '!I93</f>
        <v>0</v>
      </c>
      <c r="J45" s="454">
        <f>'1.NVL Chai'!J$15*'2.Hao hut &amp; % chai '!J93</f>
        <v>0</v>
      </c>
      <c r="K45" s="454">
        <f>'1.NVL Chai'!K$15*'2.Hao hut &amp; % chai '!K93</f>
        <v>0</v>
      </c>
      <c r="L45" s="454">
        <f>'1.NVL Chai'!L$15*'2.Hao hut &amp; % chai '!L93</f>
        <v>0</v>
      </c>
      <c r="M45" s="454">
        <f>'1.NVL Chai'!M$15*'2.Hao hut &amp; % chai '!M93</f>
        <v>0</v>
      </c>
      <c r="N45" s="454">
        <f>'1.NVL Chai'!N$15*'2.Hao hut &amp; % chai '!N93</f>
        <v>0</v>
      </c>
      <c r="O45" s="454">
        <f>'1.NVL Chai'!O$15*'2.Hao hut &amp; % chai '!O93</f>
        <v>0</v>
      </c>
      <c r="P45" s="454">
        <f>'1.NVL Chai'!P$15*'2.Hao hut &amp; % chai '!P93</f>
        <v>0</v>
      </c>
      <c r="Q45" s="454">
        <f>'1.NVL Chai'!Q$15*'2.Hao hut &amp; % chai '!Q93</f>
        <v>0</v>
      </c>
      <c r="R45" s="454">
        <f>'1.NVL Chai'!R$15*'2.Hao hut &amp; % chai '!R93</f>
        <v>0</v>
      </c>
      <c r="S45" s="453">
        <f t="shared" ref="S45:S58" si="4">SUM(G45:R45)</f>
        <v>0</v>
      </c>
    </row>
    <row r="46" spans="2:19">
      <c r="B46" s="451">
        <v>3</v>
      </c>
      <c r="C46" s="452" t="s">
        <v>40</v>
      </c>
      <c r="D46" s="452"/>
      <c r="E46" s="452"/>
      <c r="F46" s="470"/>
      <c r="G46" s="454">
        <f>'1.NVL Chai'!G$15*'2.Hao hut &amp; % chai '!G94</f>
        <v>0</v>
      </c>
      <c r="H46" s="454">
        <f>'1.NVL Chai'!H$15*'2.Hao hut &amp; % chai '!H94</f>
        <v>0</v>
      </c>
      <c r="I46" s="454">
        <f>'1.NVL Chai'!I$15*'2.Hao hut &amp; % chai '!I94</f>
        <v>0</v>
      </c>
      <c r="J46" s="454">
        <f>'1.NVL Chai'!J$15*'2.Hao hut &amp; % chai '!J94</f>
        <v>0</v>
      </c>
      <c r="K46" s="454">
        <f>'1.NVL Chai'!K$15*'2.Hao hut &amp; % chai '!K94</f>
        <v>0</v>
      </c>
      <c r="L46" s="454">
        <f>'1.NVL Chai'!L$15*'2.Hao hut &amp; % chai '!L94</f>
        <v>0</v>
      </c>
      <c r="M46" s="454">
        <f>'1.NVL Chai'!M$15*'2.Hao hut &amp; % chai '!M94</f>
        <v>0</v>
      </c>
      <c r="N46" s="454">
        <f>'1.NVL Chai'!N$15*'2.Hao hut &amp; % chai '!N94</f>
        <v>0</v>
      </c>
      <c r="O46" s="454">
        <f>'1.NVL Chai'!O$15*'2.Hao hut &amp; % chai '!O94</f>
        <v>0</v>
      </c>
      <c r="P46" s="454">
        <f>'1.NVL Chai'!P$15*'2.Hao hut &amp; % chai '!P94</f>
        <v>0</v>
      </c>
      <c r="Q46" s="454">
        <f>'1.NVL Chai'!Q$15*'2.Hao hut &amp; % chai '!Q94</f>
        <v>0</v>
      </c>
      <c r="R46" s="454">
        <f>'1.NVL Chai'!R$15*'2.Hao hut &amp; % chai '!R94</f>
        <v>0</v>
      </c>
      <c r="S46" s="453">
        <f t="shared" si="4"/>
        <v>0</v>
      </c>
    </row>
    <row r="47" spans="2:19">
      <c r="B47" s="451">
        <v>4</v>
      </c>
      <c r="C47" s="452" t="s">
        <v>37</v>
      </c>
      <c r="D47" s="452"/>
      <c r="E47" s="452"/>
      <c r="F47" s="470"/>
      <c r="G47" s="454">
        <f>'1.NVL Chai'!G$15*'2.Hao hut &amp; % chai '!G95</f>
        <v>0</v>
      </c>
      <c r="H47" s="454">
        <f>'1.NVL Chai'!H$15*'2.Hao hut &amp; % chai '!H95</f>
        <v>0</v>
      </c>
      <c r="I47" s="454">
        <f>'1.NVL Chai'!I$15*'2.Hao hut &amp; % chai '!I95</f>
        <v>0</v>
      </c>
      <c r="J47" s="454">
        <f>'1.NVL Chai'!J$15*'2.Hao hut &amp; % chai '!J95</f>
        <v>0</v>
      </c>
      <c r="K47" s="454">
        <f>'1.NVL Chai'!K$15*'2.Hao hut &amp; % chai '!K95</f>
        <v>0</v>
      </c>
      <c r="L47" s="454">
        <f>'1.NVL Chai'!L$15*'2.Hao hut &amp; % chai '!L95</f>
        <v>0</v>
      </c>
      <c r="M47" s="454">
        <f>'1.NVL Chai'!M$15*'2.Hao hut &amp; % chai '!M95</f>
        <v>0</v>
      </c>
      <c r="N47" s="454">
        <f>'1.NVL Chai'!N$15*'2.Hao hut &amp; % chai '!N95</f>
        <v>0</v>
      </c>
      <c r="O47" s="454">
        <f>'1.NVL Chai'!O$15*'2.Hao hut &amp; % chai '!O95</f>
        <v>0</v>
      </c>
      <c r="P47" s="454">
        <f>'1.NVL Chai'!P$15*'2.Hao hut &amp; % chai '!P95</f>
        <v>0</v>
      </c>
      <c r="Q47" s="454">
        <f>'1.NVL Chai'!Q$15*'2.Hao hut &amp; % chai '!Q95</f>
        <v>0</v>
      </c>
      <c r="R47" s="454">
        <f>'1.NVL Chai'!R$15*'2.Hao hut &amp; % chai '!R95</f>
        <v>0</v>
      </c>
      <c r="S47" s="453">
        <f t="shared" si="4"/>
        <v>0</v>
      </c>
    </row>
    <row r="48" spans="2:19">
      <c r="B48" s="451">
        <v>5</v>
      </c>
      <c r="C48" s="452" t="s">
        <v>30</v>
      </c>
      <c r="D48" s="452"/>
      <c r="E48" s="452"/>
      <c r="F48" s="470">
        <v>2884</v>
      </c>
      <c r="G48" s="454">
        <f>'1.NVL Chai'!G$15*'2.Hao hut &amp; % chai '!G96</f>
        <v>0</v>
      </c>
      <c r="H48" s="454">
        <f>'1.NVL Chai'!H$15*'2.Hao hut &amp; % chai '!H96</f>
        <v>0</v>
      </c>
      <c r="I48" s="454">
        <f>'1.NVL Chai'!I$15*'2.Hao hut &amp; % chai '!I96</f>
        <v>0</v>
      </c>
      <c r="J48" s="454">
        <f>'1.NVL Chai'!J$15*'2.Hao hut &amp; % chai '!J96</f>
        <v>0</v>
      </c>
      <c r="K48" s="454">
        <f>'1.NVL Chai'!K$15*'2.Hao hut &amp; % chai '!K96</f>
        <v>0</v>
      </c>
      <c r="L48" s="454">
        <f>'1.NVL Chai'!L$15*'2.Hao hut &amp; % chai '!L96</f>
        <v>0</v>
      </c>
      <c r="M48" s="454">
        <f>'1.NVL Chai'!M$15*'2.Hao hut &amp; % chai '!M96</f>
        <v>0</v>
      </c>
      <c r="N48" s="454">
        <f>'1.NVL Chai'!N$15*'2.Hao hut &amp; % chai '!N96</f>
        <v>0</v>
      </c>
      <c r="O48" s="454">
        <f>'1.NVL Chai'!O$15*'2.Hao hut &amp; % chai '!O96</f>
        <v>0</v>
      </c>
      <c r="P48" s="454">
        <f>'1.NVL Chai'!P$15*'2.Hao hut &amp; % chai '!P96</f>
        <v>0</v>
      </c>
      <c r="Q48" s="454">
        <f>'1.NVL Chai'!Q$15*'2.Hao hut &amp; % chai '!Q96</f>
        <v>0</v>
      </c>
      <c r="R48" s="454">
        <f>'1.NVL Chai'!R$15*'2.Hao hut &amp; % chai '!R96</f>
        <v>0</v>
      </c>
      <c r="S48" s="453">
        <f t="shared" si="4"/>
        <v>0</v>
      </c>
    </row>
    <row r="49" spans="2:19">
      <c r="B49" s="451">
        <v>6</v>
      </c>
      <c r="C49" s="452" t="s">
        <v>34</v>
      </c>
      <c r="D49" s="452"/>
      <c r="E49" s="452"/>
      <c r="F49" s="470"/>
      <c r="G49" s="454">
        <f>'1.NVL Chai'!G$15*'2.Hao hut &amp; % chai '!G97</f>
        <v>0</v>
      </c>
      <c r="H49" s="454">
        <f>'1.NVL Chai'!H$15*'2.Hao hut &amp; % chai '!H97</f>
        <v>0</v>
      </c>
      <c r="I49" s="454">
        <f>'1.NVL Chai'!I$15*'2.Hao hut &amp; % chai '!I97</f>
        <v>0</v>
      </c>
      <c r="J49" s="454">
        <f>'1.NVL Chai'!J$15*'2.Hao hut &amp; % chai '!J97</f>
        <v>0</v>
      </c>
      <c r="K49" s="454">
        <f>'1.NVL Chai'!K$15*'2.Hao hut &amp; % chai '!K97</f>
        <v>0</v>
      </c>
      <c r="L49" s="454">
        <f>'1.NVL Chai'!L$15*'2.Hao hut &amp; % chai '!L97</f>
        <v>0</v>
      </c>
      <c r="M49" s="454">
        <f>'1.NVL Chai'!M$15*'2.Hao hut &amp; % chai '!M97</f>
        <v>0</v>
      </c>
      <c r="N49" s="454">
        <f>'1.NVL Chai'!N$15*'2.Hao hut &amp; % chai '!N97</f>
        <v>0</v>
      </c>
      <c r="O49" s="454">
        <f>'1.NVL Chai'!O$15*'2.Hao hut &amp; % chai '!O97</f>
        <v>0</v>
      </c>
      <c r="P49" s="454">
        <f>'1.NVL Chai'!P$15*'2.Hao hut &amp; % chai '!P97</f>
        <v>0</v>
      </c>
      <c r="Q49" s="454">
        <f>'1.NVL Chai'!Q$15*'2.Hao hut &amp; % chai '!Q97</f>
        <v>0</v>
      </c>
      <c r="R49" s="454">
        <f>'1.NVL Chai'!R$15*'2.Hao hut &amp; % chai '!R97</f>
        <v>0</v>
      </c>
      <c r="S49" s="453">
        <f t="shared" si="4"/>
        <v>0</v>
      </c>
    </row>
    <row r="50" spans="2:19">
      <c r="B50" s="451">
        <v>7</v>
      </c>
      <c r="C50" s="452" t="s">
        <v>32</v>
      </c>
      <c r="D50" s="452"/>
      <c r="E50" s="452"/>
      <c r="F50" s="470"/>
      <c r="G50" s="454">
        <f>'1.NVL Chai'!G$15*'2.Hao hut &amp; % chai '!G98</f>
        <v>0</v>
      </c>
      <c r="H50" s="454">
        <f>'1.NVL Chai'!H$15*'2.Hao hut &amp; % chai '!H98</f>
        <v>0</v>
      </c>
      <c r="I50" s="454">
        <f>'1.NVL Chai'!I$15*'2.Hao hut &amp; % chai '!I98</f>
        <v>0</v>
      </c>
      <c r="J50" s="454">
        <f>'1.NVL Chai'!J$15*'2.Hao hut &amp; % chai '!J98</f>
        <v>0</v>
      </c>
      <c r="K50" s="454">
        <f>'1.NVL Chai'!K$15*'2.Hao hut &amp; % chai '!K98</f>
        <v>0</v>
      </c>
      <c r="L50" s="454">
        <f>'1.NVL Chai'!L$15*'2.Hao hut &amp; % chai '!L98</f>
        <v>0</v>
      </c>
      <c r="M50" s="454">
        <f>'1.NVL Chai'!M$15*'2.Hao hut &amp; % chai '!M98</f>
        <v>0</v>
      </c>
      <c r="N50" s="454">
        <f>'1.NVL Chai'!N$15*'2.Hao hut &amp; % chai '!N98</f>
        <v>0</v>
      </c>
      <c r="O50" s="454">
        <f>'1.NVL Chai'!O$15*'2.Hao hut &amp; % chai '!O98</f>
        <v>0</v>
      </c>
      <c r="P50" s="454">
        <f>'1.NVL Chai'!P$15*'2.Hao hut &amp; % chai '!P98</f>
        <v>0</v>
      </c>
      <c r="Q50" s="454">
        <f>'1.NVL Chai'!Q$15*'2.Hao hut &amp; % chai '!Q98</f>
        <v>0</v>
      </c>
      <c r="R50" s="454">
        <f>'1.NVL Chai'!R$15*'2.Hao hut &amp; % chai '!R98</f>
        <v>0</v>
      </c>
      <c r="S50" s="453">
        <f t="shared" si="4"/>
        <v>0</v>
      </c>
    </row>
    <row r="51" spans="2:19">
      <c r="B51" s="451">
        <v>8</v>
      </c>
      <c r="C51" s="452" t="s">
        <v>31</v>
      </c>
      <c r="D51" s="452"/>
      <c r="E51" s="452"/>
      <c r="F51" s="470">
        <v>234</v>
      </c>
      <c r="G51" s="454">
        <f>'1.NVL Chai'!G$15*'2.Hao hut &amp; % chai '!G99</f>
        <v>0</v>
      </c>
      <c r="H51" s="454">
        <f>'1.NVL Chai'!H$15*'2.Hao hut &amp; % chai '!H99</f>
        <v>0</v>
      </c>
      <c r="I51" s="454">
        <f>'1.NVL Chai'!I$15*'2.Hao hut &amp; % chai '!I99</f>
        <v>0</v>
      </c>
      <c r="J51" s="454">
        <f>'1.NVL Chai'!J$15*'2.Hao hut &amp; % chai '!J99</f>
        <v>0</v>
      </c>
      <c r="K51" s="454">
        <f>'1.NVL Chai'!K$15*'2.Hao hut &amp; % chai '!K99</f>
        <v>0</v>
      </c>
      <c r="L51" s="454">
        <f>'1.NVL Chai'!L$15*'2.Hao hut &amp; % chai '!L99</f>
        <v>0</v>
      </c>
      <c r="M51" s="454">
        <f>'1.NVL Chai'!M$15*'2.Hao hut &amp; % chai '!M99</f>
        <v>0</v>
      </c>
      <c r="N51" s="454">
        <f>'1.NVL Chai'!N$15*'2.Hao hut &amp; % chai '!N99</f>
        <v>0</v>
      </c>
      <c r="O51" s="454">
        <f>'1.NVL Chai'!O$15*'2.Hao hut &amp; % chai '!O99</f>
        <v>0</v>
      </c>
      <c r="P51" s="454">
        <f>'1.NVL Chai'!P$15*'2.Hao hut &amp; % chai '!P99</f>
        <v>0</v>
      </c>
      <c r="Q51" s="454">
        <f>'1.NVL Chai'!Q$15*'2.Hao hut &amp; % chai '!Q99</f>
        <v>0</v>
      </c>
      <c r="R51" s="454">
        <f>'1.NVL Chai'!R$15*'2.Hao hut &amp; % chai '!R99</f>
        <v>0</v>
      </c>
      <c r="S51" s="453">
        <f t="shared" si="4"/>
        <v>0</v>
      </c>
    </row>
    <row r="52" spans="2:19">
      <c r="B52" s="451">
        <v>9</v>
      </c>
      <c r="C52" s="452" t="s">
        <v>35</v>
      </c>
      <c r="D52" s="452"/>
      <c r="E52" s="452"/>
      <c r="F52" s="470"/>
      <c r="G52" s="454">
        <f>'1.NVL Chai'!G$15*'2.Hao hut &amp; % chai '!G100</f>
        <v>0</v>
      </c>
      <c r="H52" s="454">
        <f>'1.NVL Chai'!H$15*'2.Hao hut &amp; % chai '!H100</f>
        <v>0</v>
      </c>
      <c r="I52" s="454">
        <f>'1.NVL Chai'!I$15*'2.Hao hut &amp; % chai '!I100</f>
        <v>0</v>
      </c>
      <c r="J52" s="454">
        <f>'1.NVL Chai'!J$15*'2.Hao hut &amp; % chai '!J100</f>
        <v>0</v>
      </c>
      <c r="K52" s="454">
        <f>'1.NVL Chai'!K$15*'2.Hao hut &amp; % chai '!K100</f>
        <v>0</v>
      </c>
      <c r="L52" s="454">
        <f>'1.NVL Chai'!L$15*'2.Hao hut &amp; % chai '!L100</f>
        <v>0</v>
      </c>
      <c r="M52" s="454">
        <f>'1.NVL Chai'!M$15*'2.Hao hut &amp; % chai '!M100</f>
        <v>0</v>
      </c>
      <c r="N52" s="454">
        <f>'1.NVL Chai'!N$15*'2.Hao hut &amp; % chai '!N100</f>
        <v>0</v>
      </c>
      <c r="O52" s="454">
        <f>'1.NVL Chai'!O$15*'2.Hao hut &amp; % chai '!O100</f>
        <v>0</v>
      </c>
      <c r="P52" s="454">
        <f>'1.NVL Chai'!P$15*'2.Hao hut &amp; % chai '!P100</f>
        <v>0</v>
      </c>
      <c r="Q52" s="454">
        <f>'1.NVL Chai'!Q$15*'2.Hao hut &amp; % chai '!Q100</f>
        <v>0</v>
      </c>
      <c r="R52" s="454">
        <f>'1.NVL Chai'!R$15*'2.Hao hut &amp; % chai '!R100</f>
        <v>0</v>
      </c>
      <c r="S52" s="453">
        <f t="shared" si="4"/>
        <v>0</v>
      </c>
    </row>
    <row r="53" spans="2:19">
      <c r="B53" s="451">
        <v>10</v>
      </c>
      <c r="C53" s="452" t="s">
        <v>36</v>
      </c>
      <c r="D53" s="452"/>
      <c r="E53" s="452"/>
      <c r="F53" s="470">
        <v>107400</v>
      </c>
      <c r="G53" s="454">
        <f>'1.NVL Chai'!G$15*'2.Hao hut &amp; % chai '!G101</f>
        <v>0</v>
      </c>
      <c r="H53" s="454">
        <f>'1.NVL Chai'!H$15*'2.Hao hut &amp; % chai '!H101</f>
        <v>0</v>
      </c>
      <c r="I53" s="454">
        <f>'1.NVL Chai'!I$15*'2.Hao hut &amp; % chai '!I101</f>
        <v>0</v>
      </c>
      <c r="J53" s="454">
        <f>'1.NVL Chai'!J$15*'2.Hao hut &amp; % chai '!J101</f>
        <v>0</v>
      </c>
      <c r="K53" s="454">
        <f>'1.NVL Chai'!K$15*'2.Hao hut &amp; % chai '!K101</f>
        <v>0</v>
      </c>
      <c r="L53" s="454">
        <f>'1.NVL Chai'!L$15*'2.Hao hut &amp; % chai '!L101</f>
        <v>0</v>
      </c>
      <c r="M53" s="454">
        <f>'1.NVL Chai'!M$15*'2.Hao hut &amp; % chai '!M101</f>
        <v>0</v>
      </c>
      <c r="N53" s="454">
        <f>'1.NVL Chai'!N$15*'2.Hao hut &amp; % chai '!N101</f>
        <v>0</v>
      </c>
      <c r="O53" s="454">
        <f>'1.NVL Chai'!O$15*'2.Hao hut &amp; % chai '!O101</f>
        <v>0</v>
      </c>
      <c r="P53" s="454">
        <f>'1.NVL Chai'!P$15*'2.Hao hut &amp; % chai '!P101</f>
        <v>0</v>
      </c>
      <c r="Q53" s="454">
        <f>'1.NVL Chai'!Q$15*'2.Hao hut &amp; % chai '!Q101</f>
        <v>0</v>
      </c>
      <c r="R53" s="454">
        <f>'1.NVL Chai'!R$15*'2.Hao hut &amp; % chai '!R101</f>
        <v>0</v>
      </c>
      <c r="S53" s="453">
        <f t="shared" si="4"/>
        <v>0</v>
      </c>
    </row>
    <row r="54" spans="2:19">
      <c r="B54" s="451">
        <v>11</v>
      </c>
      <c r="C54" s="452" t="s">
        <v>347</v>
      </c>
      <c r="D54" s="452"/>
      <c r="E54" s="452"/>
      <c r="F54" s="470"/>
      <c r="G54" s="454">
        <f>'1.NVL Chai'!G$15*'2.Hao hut &amp; % chai '!G102</f>
        <v>0</v>
      </c>
      <c r="H54" s="454">
        <f>'1.NVL Chai'!H$15*'2.Hao hut &amp; % chai '!H102</f>
        <v>0</v>
      </c>
      <c r="I54" s="454">
        <f>'1.NVL Chai'!I$15*'2.Hao hut &amp; % chai '!I102</f>
        <v>0</v>
      </c>
      <c r="J54" s="454">
        <f>'1.NVL Chai'!J$15*'2.Hao hut &amp; % chai '!J102</f>
        <v>0</v>
      </c>
      <c r="K54" s="454">
        <f>'1.NVL Chai'!K$15*'2.Hao hut &amp; % chai '!K102</f>
        <v>0</v>
      </c>
      <c r="L54" s="454">
        <f>'1.NVL Chai'!L$15*'2.Hao hut &amp; % chai '!L102</f>
        <v>0</v>
      </c>
      <c r="M54" s="454">
        <f>'1.NVL Chai'!M$15*'2.Hao hut &amp; % chai '!M102</f>
        <v>0</v>
      </c>
      <c r="N54" s="454">
        <f>'1.NVL Chai'!N$15*'2.Hao hut &amp; % chai '!N102</f>
        <v>0</v>
      </c>
      <c r="O54" s="454">
        <f>'1.NVL Chai'!O$15*'2.Hao hut &amp; % chai '!O102</f>
        <v>0</v>
      </c>
      <c r="P54" s="454">
        <f>'1.NVL Chai'!P$15*'2.Hao hut &amp; % chai '!P102</f>
        <v>0</v>
      </c>
      <c r="Q54" s="454">
        <f>'1.NVL Chai'!Q$15*'2.Hao hut &amp; % chai '!Q102</f>
        <v>0</v>
      </c>
      <c r="R54" s="454">
        <f>'1.NVL Chai'!R$15*'2.Hao hut &amp; % chai '!R102</f>
        <v>0</v>
      </c>
      <c r="S54" s="453">
        <f t="shared" si="4"/>
        <v>0</v>
      </c>
    </row>
    <row r="55" spans="2:19">
      <c r="B55" s="451">
        <v>12</v>
      </c>
      <c r="C55" s="452" t="s">
        <v>263</v>
      </c>
      <c r="D55" s="452"/>
      <c r="E55" s="452"/>
      <c r="F55" s="470"/>
      <c r="G55" s="454">
        <f>'1.NVL Chai'!G$15*'2.Hao hut &amp; % chai '!G103</f>
        <v>0</v>
      </c>
      <c r="H55" s="454">
        <f>'1.NVL Chai'!H$15*'2.Hao hut &amp; % chai '!H103</f>
        <v>0</v>
      </c>
      <c r="I55" s="454">
        <f>'1.NVL Chai'!I$15*'2.Hao hut &amp; % chai '!I103</f>
        <v>0</v>
      </c>
      <c r="J55" s="454">
        <f>'1.NVL Chai'!J$15*'2.Hao hut &amp; % chai '!J103</f>
        <v>0</v>
      </c>
      <c r="K55" s="454">
        <f>'1.NVL Chai'!K$15*'2.Hao hut &amp; % chai '!K103</f>
        <v>0</v>
      </c>
      <c r="L55" s="454">
        <f>'1.NVL Chai'!L$15*'2.Hao hut &amp; % chai '!L103</f>
        <v>0</v>
      </c>
      <c r="M55" s="454">
        <f>'1.NVL Chai'!M$15*'2.Hao hut &amp; % chai '!M103</f>
        <v>0</v>
      </c>
      <c r="N55" s="454">
        <f>'1.NVL Chai'!N$15*'2.Hao hut &amp; % chai '!N103</f>
        <v>0</v>
      </c>
      <c r="O55" s="454">
        <f>'1.NVL Chai'!O$15*'2.Hao hut &amp; % chai '!O103</f>
        <v>0</v>
      </c>
      <c r="P55" s="454">
        <f>'1.NVL Chai'!P$15*'2.Hao hut &amp; % chai '!P103</f>
        <v>0</v>
      </c>
      <c r="Q55" s="454">
        <f>'1.NVL Chai'!Q$15*'2.Hao hut &amp; % chai '!Q103</f>
        <v>0</v>
      </c>
      <c r="R55" s="454">
        <f>'1.NVL Chai'!R$15*'2.Hao hut &amp; % chai '!R103</f>
        <v>0</v>
      </c>
      <c r="S55" s="453">
        <f t="shared" si="4"/>
        <v>0</v>
      </c>
    </row>
    <row r="56" spans="2:19">
      <c r="B56" s="451">
        <v>13</v>
      </c>
      <c r="C56" s="452" t="s">
        <v>348</v>
      </c>
      <c r="D56" s="452"/>
      <c r="E56" s="452"/>
      <c r="F56" s="470"/>
      <c r="G56" s="454">
        <f>'1.NVL Chai'!G$15*'2.Hao hut &amp; % chai '!G104</f>
        <v>0</v>
      </c>
      <c r="H56" s="454">
        <f>'1.NVL Chai'!H$15*'2.Hao hut &amp; % chai '!H104</f>
        <v>0</v>
      </c>
      <c r="I56" s="454">
        <f>'1.NVL Chai'!I$15*'2.Hao hut &amp; % chai '!I104</f>
        <v>0</v>
      </c>
      <c r="J56" s="454">
        <f>'1.NVL Chai'!J$15*'2.Hao hut &amp; % chai '!J104</f>
        <v>0</v>
      </c>
      <c r="K56" s="454">
        <f>'1.NVL Chai'!K$15*'2.Hao hut &amp; % chai '!K104</f>
        <v>0</v>
      </c>
      <c r="L56" s="454">
        <f>'1.NVL Chai'!L$15*'2.Hao hut &amp; % chai '!L104</f>
        <v>0</v>
      </c>
      <c r="M56" s="454">
        <f>'1.NVL Chai'!M$15*'2.Hao hut &amp; % chai '!M104</f>
        <v>0</v>
      </c>
      <c r="N56" s="454">
        <f>'1.NVL Chai'!N$15*'2.Hao hut &amp; % chai '!N104</f>
        <v>0</v>
      </c>
      <c r="O56" s="454">
        <f>'1.NVL Chai'!O$15*'2.Hao hut &amp; % chai '!O104</f>
        <v>0</v>
      </c>
      <c r="P56" s="454">
        <f>'1.NVL Chai'!P$15*'2.Hao hut &amp; % chai '!P104</f>
        <v>0</v>
      </c>
      <c r="Q56" s="454">
        <f>'1.NVL Chai'!Q$15*'2.Hao hut &amp; % chai '!Q104</f>
        <v>0</v>
      </c>
      <c r="R56" s="454">
        <f>'1.NVL Chai'!R$15*'2.Hao hut &amp; % chai '!R104</f>
        <v>0</v>
      </c>
      <c r="S56" s="453">
        <f t="shared" si="4"/>
        <v>0</v>
      </c>
    </row>
    <row r="57" spans="2:19">
      <c r="B57" s="451">
        <v>14</v>
      </c>
      <c r="C57" s="452" t="s">
        <v>349</v>
      </c>
      <c r="D57" s="452"/>
      <c r="E57" s="452"/>
      <c r="F57" s="470">
        <v>1273</v>
      </c>
      <c r="G57" s="454">
        <f>'1.NVL Chai'!G$15*'2.Hao hut &amp; % chai '!G105</f>
        <v>0</v>
      </c>
      <c r="H57" s="454">
        <f>'1.NVL Chai'!H$15*'2.Hao hut &amp; % chai '!H105</f>
        <v>0</v>
      </c>
      <c r="I57" s="454">
        <f>'1.NVL Chai'!I$15*'2.Hao hut &amp; % chai '!I105</f>
        <v>0</v>
      </c>
      <c r="J57" s="454">
        <f>'1.NVL Chai'!J$15*'2.Hao hut &amp; % chai '!J105</f>
        <v>0</v>
      </c>
      <c r="K57" s="454">
        <f>'1.NVL Chai'!K$15*'2.Hao hut &amp; % chai '!K105</f>
        <v>0</v>
      </c>
      <c r="L57" s="454">
        <f>'1.NVL Chai'!L$15*'2.Hao hut &amp; % chai '!L105</f>
        <v>0</v>
      </c>
      <c r="M57" s="454">
        <f>'1.NVL Chai'!M$15*'2.Hao hut &amp; % chai '!M105</f>
        <v>0</v>
      </c>
      <c r="N57" s="454">
        <f>'1.NVL Chai'!N$15*'2.Hao hut &amp; % chai '!N105</f>
        <v>0</v>
      </c>
      <c r="O57" s="454">
        <f>'1.NVL Chai'!O$15*'2.Hao hut &amp; % chai '!O105</f>
        <v>0</v>
      </c>
      <c r="P57" s="454">
        <f>'1.NVL Chai'!P$15*'2.Hao hut &amp; % chai '!P105</f>
        <v>0</v>
      </c>
      <c r="Q57" s="454">
        <f>'1.NVL Chai'!Q$15*'2.Hao hut &amp; % chai '!Q105</f>
        <v>0</v>
      </c>
      <c r="R57" s="454">
        <f>'1.NVL Chai'!R$15*'2.Hao hut &amp; % chai '!R105</f>
        <v>0</v>
      </c>
      <c r="S57" s="453">
        <f t="shared" si="4"/>
        <v>0</v>
      </c>
    </row>
    <row r="58" spans="2:19">
      <c r="B58" s="455">
        <v>15</v>
      </c>
      <c r="C58" s="456" t="s">
        <v>25</v>
      </c>
      <c r="D58" s="456"/>
      <c r="E58" s="456"/>
      <c r="F58" s="1142"/>
      <c r="G58" s="458">
        <f>'1.NVL Chai'!G$15*'2.Hao hut &amp; % chai '!G106</f>
        <v>0</v>
      </c>
      <c r="H58" s="458">
        <f>'1.NVL Chai'!H$15*'2.Hao hut &amp; % chai '!H106</f>
        <v>0</v>
      </c>
      <c r="I58" s="458">
        <f>'1.NVL Chai'!I$15*'2.Hao hut &amp; % chai '!I106</f>
        <v>0</v>
      </c>
      <c r="J58" s="458">
        <f>'1.NVL Chai'!J$15*'2.Hao hut &amp; % chai '!J106</f>
        <v>0</v>
      </c>
      <c r="K58" s="458">
        <f>'1.NVL Chai'!K$15*'2.Hao hut &amp; % chai '!K106</f>
        <v>0</v>
      </c>
      <c r="L58" s="458">
        <f>'1.NVL Chai'!L$15*'2.Hao hut &amp; % chai '!L106</f>
        <v>0</v>
      </c>
      <c r="M58" s="458">
        <f>'1.NVL Chai'!M$15*'2.Hao hut &amp; % chai '!M106</f>
        <v>0</v>
      </c>
      <c r="N58" s="458">
        <f>'1.NVL Chai'!N$15*'2.Hao hut &amp; % chai '!N106</f>
        <v>0</v>
      </c>
      <c r="O58" s="458">
        <f>'1.NVL Chai'!O$15*'2.Hao hut &amp; % chai '!O106</f>
        <v>0</v>
      </c>
      <c r="P58" s="458">
        <f>'1.NVL Chai'!P$15*'2.Hao hut &amp; % chai '!P106</f>
        <v>0</v>
      </c>
      <c r="Q58" s="458">
        <f>'1.NVL Chai'!Q$15*'2.Hao hut &amp; % chai '!Q106</f>
        <v>0</v>
      </c>
      <c r="R58" s="458">
        <f>'1.NVL Chai'!R$15*'2.Hao hut &amp; % chai '!R106</f>
        <v>0</v>
      </c>
      <c r="S58" s="457">
        <f t="shared" si="4"/>
        <v>0</v>
      </c>
    </row>
    <row r="59" spans="2:19">
      <c r="B59" s="23"/>
      <c r="C59" s="24" t="s">
        <v>39</v>
      </c>
      <c r="D59" s="222"/>
      <c r="E59" s="222"/>
      <c r="F59" s="1138">
        <f t="shared" ref="F59:S59" si="5">SUM(F44:F58)</f>
        <v>375510</v>
      </c>
      <c r="G59" s="29">
        <f t="shared" si="5"/>
        <v>0</v>
      </c>
      <c r="H59" s="29">
        <f t="shared" si="5"/>
        <v>0</v>
      </c>
      <c r="I59" s="29">
        <f t="shared" si="5"/>
        <v>0</v>
      </c>
      <c r="J59" s="29">
        <f t="shared" si="5"/>
        <v>0</v>
      </c>
      <c r="K59" s="29">
        <f t="shared" si="5"/>
        <v>0</v>
      </c>
      <c r="L59" s="29">
        <f t="shared" si="5"/>
        <v>0</v>
      </c>
      <c r="M59" s="29">
        <f t="shared" si="5"/>
        <v>0</v>
      </c>
      <c r="N59" s="29">
        <f t="shared" si="5"/>
        <v>0</v>
      </c>
      <c r="O59" s="29">
        <f t="shared" si="5"/>
        <v>0</v>
      </c>
      <c r="P59" s="29">
        <f t="shared" si="5"/>
        <v>0</v>
      </c>
      <c r="Q59" s="29">
        <f t="shared" si="5"/>
        <v>0</v>
      </c>
      <c r="R59" s="29">
        <f t="shared" si="5"/>
        <v>0</v>
      </c>
      <c r="S59" s="29">
        <f t="shared" si="5"/>
        <v>0</v>
      </c>
    </row>
    <row r="60" spans="2:19">
      <c r="F60" s="472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</row>
    <row r="61" spans="2:19" ht="21" customHeight="1">
      <c r="B61" s="35" t="s">
        <v>1540</v>
      </c>
    </row>
    <row r="62" spans="2:19" ht="34.75" customHeight="1">
      <c r="B62" s="92" t="s">
        <v>0</v>
      </c>
      <c r="C62" s="92" t="s">
        <v>78</v>
      </c>
      <c r="D62" s="246" t="s">
        <v>9</v>
      </c>
      <c r="E62" s="174" t="s">
        <v>322</v>
      </c>
      <c r="F62" s="7" t="s">
        <v>350</v>
      </c>
      <c r="G62" s="7" t="s">
        <v>54</v>
      </c>
      <c r="H62" s="7" t="s">
        <v>55</v>
      </c>
      <c r="I62" s="7" t="s">
        <v>56</v>
      </c>
      <c r="J62" s="7" t="s">
        <v>57</v>
      </c>
      <c r="K62" s="7" t="s">
        <v>58</v>
      </c>
      <c r="L62" s="7" t="s">
        <v>59</v>
      </c>
      <c r="M62" s="7" t="s">
        <v>60</v>
      </c>
      <c r="N62" s="7" t="s">
        <v>61</v>
      </c>
      <c r="O62" s="7" t="s">
        <v>62</v>
      </c>
      <c r="P62" s="7" t="s">
        <v>63</v>
      </c>
      <c r="Q62" s="7" t="s">
        <v>64</v>
      </c>
      <c r="R62" s="7" t="s">
        <v>65</v>
      </c>
      <c r="S62" s="7" t="s">
        <v>345</v>
      </c>
    </row>
    <row r="63" spans="2:19">
      <c r="B63" s="447">
        <v>1</v>
      </c>
      <c r="C63" s="448" t="s">
        <v>33</v>
      </c>
      <c r="D63" s="448"/>
      <c r="E63" s="448"/>
      <c r="F63" s="450">
        <f>F6+F25+F44</f>
        <v>263719</v>
      </c>
      <c r="G63" s="450">
        <f>G6+G25+G44</f>
        <v>0</v>
      </c>
      <c r="H63" s="450">
        <f t="shared" ref="H63:R63" si="6">H6+H25+H44</f>
        <v>0</v>
      </c>
      <c r="I63" s="450">
        <f t="shared" si="6"/>
        <v>0</v>
      </c>
      <c r="J63" s="450">
        <f t="shared" si="6"/>
        <v>0</v>
      </c>
      <c r="K63" s="450">
        <f t="shared" si="6"/>
        <v>0</v>
      </c>
      <c r="L63" s="450">
        <f t="shared" si="6"/>
        <v>0</v>
      </c>
      <c r="M63" s="450">
        <f t="shared" si="6"/>
        <v>0</v>
      </c>
      <c r="N63" s="450">
        <f t="shared" si="6"/>
        <v>0</v>
      </c>
      <c r="O63" s="450">
        <f t="shared" si="6"/>
        <v>0</v>
      </c>
      <c r="P63" s="450">
        <f t="shared" si="6"/>
        <v>0</v>
      </c>
      <c r="Q63" s="450">
        <f t="shared" si="6"/>
        <v>0</v>
      </c>
      <c r="R63" s="450">
        <f t="shared" si="6"/>
        <v>0</v>
      </c>
      <c r="S63" s="449">
        <f>SUM(G63:R63)</f>
        <v>0</v>
      </c>
    </row>
    <row r="64" spans="2:19">
      <c r="B64" s="451">
        <v>2</v>
      </c>
      <c r="C64" s="452" t="s">
        <v>346</v>
      </c>
      <c r="D64" s="452"/>
      <c r="E64" s="452"/>
      <c r="F64" s="454">
        <f t="shared" ref="F64" si="7">F7+F26+F45</f>
        <v>2317704.4990522531</v>
      </c>
      <c r="G64" s="454">
        <f t="shared" ref="G64:R64" si="8">G7+G26+G45</f>
        <v>365040</v>
      </c>
      <c r="H64" s="454">
        <f t="shared" si="8"/>
        <v>210600</v>
      </c>
      <c r="I64" s="454">
        <f t="shared" si="8"/>
        <v>485680</v>
      </c>
      <c r="J64" s="454">
        <f t="shared" si="8"/>
        <v>583750</v>
      </c>
      <c r="K64" s="454">
        <f t="shared" si="8"/>
        <v>583750</v>
      </c>
      <c r="L64" s="454">
        <f t="shared" si="8"/>
        <v>607100</v>
      </c>
      <c r="M64" s="454">
        <f t="shared" si="8"/>
        <v>630450</v>
      </c>
      <c r="N64" s="454">
        <f t="shared" si="8"/>
        <v>607100</v>
      </c>
      <c r="O64" s="454">
        <f t="shared" si="8"/>
        <v>560400</v>
      </c>
      <c r="P64" s="454">
        <f t="shared" si="8"/>
        <v>630450</v>
      </c>
      <c r="Q64" s="454">
        <f t="shared" si="8"/>
        <v>583750</v>
      </c>
      <c r="R64" s="454">
        <f t="shared" si="8"/>
        <v>630450</v>
      </c>
      <c r="S64" s="453">
        <f t="shared" ref="S64:S77" si="9">SUM(G64:R64)</f>
        <v>6478520</v>
      </c>
    </row>
    <row r="65" spans="2:19">
      <c r="B65" s="451">
        <v>3</v>
      </c>
      <c r="C65" s="452" t="s">
        <v>40</v>
      </c>
      <c r="D65" s="452"/>
      <c r="E65" s="452"/>
      <c r="F65" s="454">
        <f t="shared" ref="F65" si="10">F8+F27+F46</f>
        <v>249605.22076194588</v>
      </c>
      <c r="G65" s="454">
        <f t="shared" ref="G65:R65" si="11">G8+G27+G46</f>
        <v>0</v>
      </c>
      <c r="H65" s="454">
        <f t="shared" si="11"/>
        <v>0</v>
      </c>
      <c r="I65" s="454">
        <f t="shared" si="11"/>
        <v>0</v>
      </c>
      <c r="J65" s="454">
        <f t="shared" si="11"/>
        <v>0</v>
      </c>
      <c r="K65" s="454">
        <f t="shared" si="11"/>
        <v>0</v>
      </c>
      <c r="L65" s="454">
        <f t="shared" si="11"/>
        <v>0</v>
      </c>
      <c r="M65" s="454">
        <f t="shared" si="11"/>
        <v>0</v>
      </c>
      <c r="N65" s="454">
        <f t="shared" si="11"/>
        <v>0</v>
      </c>
      <c r="O65" s="454">
        <f t="shared" si="11"/>
        <v>0</v>
      </c>
      <c r="P65" s="454">
        <f t="shared" si="11"/>
        <v>0</v>
      </c>
      <c r="Q65" s="454">
        <f t="shared" si="11"/>
        <v>0</v>
      </c>
      <c r="R65" s="454">
        <f t="shared" si="11"/>
        <v>0</v>
      </c>
      <c r="S65" s="453">
        <f t="shared" si="9"/>
        <v>0</v>
      </c>
    </row>
    <row r="66" spans="2:19">
      <c r="B66" s="451">
        <v>4</v>
      </c>
      <c r="C66" s="452" t="s">
        <v>37</v>
      </c>
      <c r="D66" s="452"/>
      <c r="E66" s="452"/>
      <c r="F66" s="454">
        <f t="shared" ref="F66" si="12">F9+F28+F47</f>
        <v>0</v>
      </c>
      <c r="G66" s="454">
        <f t="shared" ref="G66:R66" si="13">G9+G28+G47</f>
        <v>0</v>
      </c>
      <c r="H66" s="454">
        <f t="shared" si="13"/>
        <v>0</v>
      </c>
      <c r="I66" s="454">
        <f t="shared" si="13"/>
        <v>0</v>
      </c>
      <c r="J66" s="454">
        <f t="shared" si="13"/>
        <v>0</v>
      </c>
      <c r="K66" s="454">
        <f t="shared" si="13"/>
        <v>0</v>
      </c>
      <c r="L66" s="454">
        <f t="shared" si="13"/>
        <v>0</v>
      </c>
      <c r="M66" s="454">
        <f t="shared" si="13"/>
        <v>0</v>
      </c>
      <c r="N66" s="454">
        <f t="shared" si="13"/>
        <v>0</v>
      </c>
      <c r="O66" s="454">
        <f t="shared" si="13"/>
        <v>0</v>
      </c>
      <c r="P66" s="454">
        <f t="shared" si="13"/>
        <v>0</v>
      </c>
      <c r="Q66" s="454">
        <f t="shared" si="13"/>
        <v>0</v>
      </c>
      <c r="R66" s="454">
        <f t="shared" si="13"/>
        <v>0</v>
      </c>
      <c r="S66" s="453">
        <f t="shared" si="9"/>
        <v>0</v>
      </c>
    </row>
    <row r="67" spans="2:19">
      <c r="B67" s="451">
        <v>5</v>
      </c>
      <c r="C67" s="452" t="s">
        <v>30</v>
      </c>
      <c r="D67" s="452"/>
      <c r="E67" s="452"/>
      <c r="F67" s="454">
        <f t="shared" ref="F67" si="14">F10+F29+F48</f>
        <v>475687.35904669185</v>
      </c>
      <c r="G67" s="454">
        <f t="shared" ref="G67:R67" si="15">G10+G29+G48</f>
        <v>71760</v>
      </c>
      <c r="H67" s="454">
        <f t="shared" si="15"/>
        <v>41400</v>
      </c>
      <c r="I67" s="454">
        <f t="shared" si="15"/>
        <v>95420</v>
      </c>
      <c r="J67" s="454">
        <f t="shared" si="15"/>
        <v>114687.5</v>
      </c>
      <c r="K67" s="454">
        <f t="shared" si="15"/>
        <v>114687.5</v>
      </c>
      <c r="L67" s="454">
        <f t="shared" si="15"/>
        <v>119275</v>
      </c>
      <c r="M67" s="454">
        <f t="shared" si="15"/>
        <v>123862.5</v>
      </c>
      <c r="N67" s="454">
        <f t="shared" si="15"/>
        <v>119275</v>
      </c>
      <c r="O67" s="454">
        <f t="shared" si="15"/>
        <v>110100</v>
      </c>
      <c r="P67" s="454">
        <f t="shared" si="15"/>
        <v>123862.5</v>
      </c>
      <c r="Q67" s="454">
        <f t="shared" si="15"/>
        <v>114687.5</v>
      </c>
      <c r="R67" s="454">
        <f t="shared" si="15"/>
        <v>123862.5</v>
      </c>
      <c r="S67" s="453">
        <f t="shared" si="9"/>
        <v>1272880</v>
      </c>
    </row>
    <row r="68" spans="2:19">
      <c r="B68" s="451">
        <v>6</v>
      </c>
      <c r="C68" s="452" t="s">
        <v>34</v>
      </c>
      <c r="D68" s="452"/>
      <c r="E68" s="452"/>
      <c r="F68" s="454">
        <f t="shared" ref="F68" si="16">F11+F30+F49</f>
        <v>0</v>
      </c>
      <c r="G68" s="454">
        <f t="shared" ref="G68:R68" si="17">G11+G30+G49</f>
        <v>0</v>
      </c>
      <c r="H68" s="454">
        <f t="shared" si="17"/>
        <v>0</v>
      </c>
      <c r="I68" s="454">
        <f t="shared" si="17"/>
        <v>0</v>
      </c>
      <c r="J68" s="454">
        <f t="shared" si="17"/>
        <v>0</v>
      </c>
      <c r="K68" s="454">
        <f t="shared" si="17"/>
        <v>0</v>
      </c>
      <c r="L68" s="454">
        <f t="shared" si="17"/>
        <v>0</v>
      </c>
      <c r="M68" s="454">
        <f t="shared" si="17"/>
        <v>0</v>
      </c>
      <c r="N68" s="454">
        <f t="shared" si="17"/>
        <v>0</v>
      </c>
      <c r="O68" s="454">
        <f t="shared" si="17"/>
        <v>0</v>
      </c>
      <c r="P68" s="454">
        <f t="shared" si="17"/>
        <v>0</v>
      </c>
      <c r="Q68" s="454">
        <f t="shared" si="17"/>
        <v>0</v>
      </c>
      <c r="R68" s="454">
        <f t="shared" si="17"/>
        <v>0</v>
      </c>
      <c r="S68" s="453">
        <f t="shared" si="9"/>
        <v>0</v>
      </c>
    </row>
    <row r="69" spans="2:19">
      <c r="B69" s="451">
        <v>7</v>
      </c>
      <c r="C69" s="452" t="s">
        <v>32</v>
      </c>
      <c r="D69" s="452"/>
      <c r="E69" s="452"/>
      <c r="F69" s="454">
        <f t="shared" ref="F69" si="18">F12+F31+F50</f>
        <v>105763.05992143831</v>
      </c>
      <c r="G69" s="454">
        <f t="shared" ref="G69:R69" si="19">G12+G31+G50</f>
        <v>7800</v>
      </c>
      <c r="H69" s="454">
        <f t="shared" si="19"/>
        <v>4500</v>
      </c>
      <c r="I69" s="454">
        <f t="shared" si="19"/>
        <v>10400</v>
      </c>
      <c r="J69" s="454">
        <f t="shared" si="19"/>
        <v>12500</v>
      </c>
      <c r="K69" s="454">
        <f t="shared" si="19"/>
        <v>12500</v>
      </c>
      <c r="L69" s="454">
        <f t="shared" si="19"/>
        <v>13000</v>
      </c>
      <c r="M69" s="454">
        <f t="shared" si="19"/>
        <v>13500</v>
      </c>
      <c r="N69" s="454">
        <f t="shared" si="19"/>
        <v>13000</v>
      </c>
      <c r="O69" s="454">
        <f t="shared" si="19"/>
        <v>12000</v>
      </c>
      <c r="P69" s="454">
        <f t="shared" si="19"/>
        <v>13500</v>
      </c>
      <c r="Q69" s="454">
        <f t="shared" si="19"/>
        <v>12500</v>
      </c>
      <c r="R69" s="454">
        <f t="shared" si="19"/>
        <v>13500</v>
      </c>
      <c r="S69" s="453">
        <f t="shared" si="9"/>
        <v>138700</v>
      </c>
    </row>
    <row r="70" spans="2:19">
      <c r="B70" s="451">
        <v>8</v>
      </c>
      <c r="C70" s="452" t="s">
        <v>31</v>
      </c>
      <c r="D70" s="452"/>
      <c r="E70" s="452"/>
      <c r="F70" s="454">
        <f t="shared" ref="F70" si="20">F13+F32+F51</f>
        <v>65911.673303958989</v>
      </c>
      <c r="G70" s="454">
        <f t="shared" ref="G70:R70" si="21">G13+G32+G51</f>
        <v>5460</v>
      </c>
      <c r="H70" s="454">
        <f t="shared" si="21"/>
        <v>3150</v>
      </c>
      <c r="I70" s="454">
        <f t="shared" si="21"/>
        <v>7020</v>
      </c>
      <c r="J70" s="454">
        <f t="shared" si="21"/>
        <v>8437.5</v>
      </c>
      <c r="K70" s="454">
        <f t="shared" si="21"/>
        <v>8437.5</v>
      </c>
      <c r="L70" s="454">
        <f t="shared" si="21"/>
        <v>8775</v>
      </c>
      <c r="M70" s="454">
        <f t="shared" si="21"/>
        <v>9112.5</v>
      </c>
      <c r="N70" s="454">
        <f t="shared" si="21"/>
        <v>8775</v>
      </c>
      <c r="O70" s="454">
        <f t="shared" si="21"/>
        <v>8100</v>
      </c>
      <c r="P70" s="454">
        <f t="shared" si="21"/>
        <v>9112.5</v>
      </c>
      <c r="Q70" s="454">
        <f t="shared" si="21"/>
        <v>8437.5</v>
      </c>
      <c r="R70" s="454">
        <f t="shared" si="21"/>
        <v>9112.5</v>
      </c>
      <c r="S70" s="453">
        <f t="shared" si="9"/>
        <v>93930</v>
      </c>
    </row>
    <row r="71" spans="2:19">
      <c r="B71" s="451">
        <v>9</v>
      </c>
      <c r="C71" s="452" t="s">
        <v>35</v>
      </c>
      <c r="D71" s="452"/>
      <c r="E71" s="452"/>
      <c r="F71" s="454">
        <f t="shared" ref="F71" si="22">F14+F33+F52</f>
        <v>0</v>
      </c>
      <c r="G71" s="454">
        <f t="shared" ref="G71:R71" si="23">G14+G33+G52</f>
        <v>0</v>
      </c>
      <c r="H71" s="454">
        <f t="shared" si="23"/>
        <v>0</v>
      </c>
      <c r="I71" s="454">
        <f t="shared" si="23"/>
        <v>0</v>
      </c>
      <c r="J71" s="454">
        <f t="shared" si="23"/>
        <v>0</v>
      </c>
      <c r="K71" s="454">
        <f t="shared" si="23"/>
        <v>0</v>
      </c>
      <c r="L71" s="454">
        <f t="shared" si="23"/>
        <v>0</v>
      </c>
      <c r="M71" s="454">
        <f t="shared" si="23"/>
        <v>0</v>
      </c>
      <c r="N71" s="454">
        <f t="shared" si="23"/>
        <v>0</v>
      </c>
      <c r="O71" s="454">
        <f t="shared" si="23"/>
        <v>0</v>
      </c>
      <c r="P71" s="454">
        <f t="shared" si="23"/>
        <v>0</v>
      </c>
      <c r="Q71" s="454">
        <f t="shared" si="23"/>
        <v>0</v>
      </c>
      <c r="R71" s="454">
        <f t="shared" si="23"/>
        <v>0</v>
      </c>
      <c r="S71" s="453">
        <f t="shared" si="9"/>
        <v>0</v>
      </c>
    </row>
    <row r="72" spans="2:19">
      <c r="B72" s="451">
        <v>10</v>
      </c>
      <c r="C72" s="452" t="s">
        <v>36</v>
      </c>
      <c r="D72" s="452"/>
      <c r="E72" s="452"/>
      <c r="F72" s="454">
        <f t="shared" ref="F72" si="24">F15+F34+F53</f>
        <v>1583107.910270182</v>
      </c>
      <c r="G72" s="454">
        <f t="shared" ref="G72:R72" si="25">G15+G34+G53</f>
        <v>215280</v>
      </c>
      <c r="H72" s="454">
        <f t="shared" si="25"/>
        <v>124200</v>
      </c>
      <c r="I72" s="454">
        <f t="shared" si="25"/>
        <v>287560</v>
      </c>
      <c r="J72" s="454">
        <f t="shared" si="25"/>
        <v>345625.00000000006</v>
      </c>
      <c r="K72" s="454">
        <f t="shared" si="25"/>
        <v>345625.00000000006</v>
      </c>
      <c r="L72" s="454">
        <f t="shared" si="25"/>
        <v>359450.00000000006</v>
      </c>
      <c r="M72" s="454">
        <f t="shared" si="25"/>
        <v>373275</v>
      </c>
      <c r="N72" s="454">
        <f t="shared" si="25"/>
        <v>359450.00000000006</v>
      </c>
      <c r="O72" s="454">
        <f t="shared" si="25"/>
        <v>331800.00000000006</v>
      </c>
      <c r="P72" s="454">
        <f t="shared" si="25"/>
        <v>373275</v>
      </c>
      <c r="Q72" s="454">
        <f t="shared" si="25"/>
        <v>345625.00000000006</v>
      </c>
      <c r="R72" s="454">
        <f t="shared" si="25"/>
        <v>373275</v>
      </c>
      <c r="S72" s="453">
        <f t="shared" si="9"/>
        <v>3834440</v>
      </c>
    </row>
    <row r="73" spans="2:19">
      <c r="B73" s="451">
        <v>11</v>
      </c>
      <c r="C73" s="452" t="s">
        <v>347</v>
      </c>
      <c r="D73" s="452"/>
      <c r="E73" s="452"/>
      <c r="F73" s="454">
        <f t="shared" ref="F73" si="26">F16+F35+F54</f>
        <v>0</v>
      </c>
      <c r="G73" s="454">
        <f t="shared" ref="G73:R73" si="27">G16+G35+G54</f>
        <v>0</v>
      </c>
      <c r="H73" s="454">
        <f t="shared" si="27"/>
        <v>0</v>
      </c>
      <c r="I73" s="454">
        <f t="shared" si="27"/>
        <v>0</v>
      </c>
      <c r="J73" s="454">
        <f t="shared" si="27"/>
        <v>0</v>
      </c>
      <c r="K73" s="454">
        <f t="shared" si="27"/>
        <v>0</v>
      </c>
      <c r="L73" s="454">
        <f t="shared" si="27"/>
        <v>0</v>
      </c>
      <c r="M73" s="454">
        <f t="shared" si="27"/>
        <v>0</v>
      </c>
      <c r="N73" s="454">
        <f t="shared" si="27"/>
        <v>0</v>
      </c>
      <c r="O73" s="454">
        <f t="shared" si="27"/>
        <v>0</v>
      </c>
      <c r="P73" s="454">
        <f t="shared" si="27"/>
        <v>0</v>
      </c>
      <c r="Q73" s="454">
        <f t="shared" si="27"/>
        <v>0</v>
      </c>
      <c r="R73" s="454">
        <f t="shared" si="27"/>
        <v>0</v>
      </c>
      <c r="S73" s="453">
        <f t="shared" si="9"/>
        <v>0</v>
      </c>
    </row>
    <row r="74" spans="2:19">
      <c r="B74" s="451">
        <v>12</v>
      </c>
      <c r="C74" s="452" t="s">
        <v>263</v>
      </c>
      <c r="D74" s="452"/>
      <c r="E74" s="452"/>
      <c r="F74" s="454">
        <f t="shared" ref="F74" si="28">F17+F36+F55</f>
        <v>3025.4678348339862</v>
      </c>
      <c r="G74" s="454">
        <f t="shared" ref="G74:R74" si="29">G17+G36+G55</f>
        <v>0</v>
      </c>
      <c r="H74" s="454">
        <f t="shared" si="29"/>
        <v>0</v>
      </c>
      <c r="I74" s="454">
        <f t="shared" si="29"/>
        <v>0</v>
      </c>
      <c r="J74" s="454">
        <f t="shared" si="29"/>
        <v>0</v>
      </c>
      <c r="K74" s="454">
        <f t="shared" si="29"/>
        <v>0</v>
      </c>
      <c r="L74" s="454">
        <f t="shared" si="29"/>
        <v>0</v>
      </c>
      <c r="M74" s="454">
        <f t="shared" si="29"/>
        <v>0</v>
      </c>
      <c r="N74" s="454">
        <f t="shared" si="29"/>
        <v>0</v>
      </c>
      <c r="O74" s="454">
        <f t="shared" si="29"/>
        <v>0</v>
      </c>
      <c r="P74" s="454">
        <f t="shared" si="29"/>
        <v>0</v>
      </c>
      <c r="Q74" s="454">
        <f t="shared" si="29"/>
        <v>0</v>
      </c>
      <c r="R74" s="454">
        <f t="shared" si="29"/>
        <v>0</v>
      </c>
      <c r="S74" s="453">
        <f t="shared" si="9"/>
        <v>0</v>
      </c>
    </row>
    <row r="75" spans="2:19">
      <c r="B75" s="451">
        <v>13</v>
      </c>
      <c r="C75" s="452" t="s">
        <v>348</v>
      </c>
      <c r="D75" s="452"/>
      <c r="E75" s="452"/>
      <c r="F75" s="454">
        <f t="shared" ref="F75" si="30">F18+F37+F56</f>
        <v>0</v>
      </c>
      <c r="G75" s="454">
        <f t="shared" ref="G75:R75" si="31">G18+G37+G56</f>
        <v>7800</v>
      </c>
      <c r="H75" s="454">
        <f t="shared" si="31"/>
        <v>4500</v>
      </c>
      <c r="I75" s="454">
        <f t="shared" si="31"/>
        <v>10400</v>
      </c>
      <c r="J75" s="454">
        <f t="shared" si="31"/>
        <v>12500</v>
      </c>
      <c r="K75" s="454">
        <f t="shared" si="31"/>
        <v>12500</v>
      </c>
      <c r="L75" s="454">
        <f t="shared" si="31"/>
        <v>13000</v>
      </c>
      <c r="M75" s="454">
        <f t="shared" si="31"/>
        <v>13500</v>
      </c>
      <c r="N75" s="454">
        <f t="shared" si="31"/>
        <v>13000</v>
      </c>
      <c r="O75" s="454">
        <f t="shared" si="31"/>
        <v>12000</v>
      </c>
      <c r="P75" s="454">
        <f t="shared" si="31"/>
        <v>13500</v>
      </c>
      <c r="Q75" s="454">
        <f t="shared" si="31"/>
        <v>12500</v>
      </c>
      <c r="R75" s="454">
        <f t="shared" si="31"/>
        <v>13500</v>
      </c>
      <c r="S75" s="453">
        <f t="shared" si="9"/>
        <v>138700</v>
      </c>
    </row>
    <row r="76" spans="2:19">
      <c r="B76" s="451">
        <v>14</v>
      </c>
      <c r="C76" s="452" t="s">
        <v>349</v>
      </c>
      <c r="D76" s="452"/>
      <c r="E76" s="452"/>
      <c r="F76" s="454">
        <f t="shared" ref="F76" si="32">F19+F38+F57</f>
        <v>36280.80654932413</v>
      </c>
      <c r="G76" s="454">
        <f t="shared" ref="G76:R76" si="33">G19+G38+G57</f>
        <v>7800</v>
      </c>
      <c r="H76" s="454">
        <f t="shared" si="33"/>
        <v>4500</v>
      </c>
      <c r="I76" s="454">
        <f t="shared" si="33"/>
        <v>10400</v>
      </c>
      <c r="J76" s="454">
        <f t="shared" si="33"/>
        <v>12500</v>
      </c>
      <c r="K76" s="454">
        <f t="shared" si="33"/>
        <v>12500</v>
      </c>
      <c r="L76" s="454">
        <f t="shared" si="33"/>
        <v>13000</v>
      </c>
      <c r="M76" s="454">
        <f t="shared" si="33"/>
        <v>13500</v>
      </c>
      <c r="N76" s="454">
        <f t="shared" si="33"/>
        <v>13000</v>
      </c>
      <c r="O76" s="454">
        <f t="shared" si="33"/>
        <v>12000</v>
      </c>
      <c r="P76" s="454">
        <f t="shared" si="33"/>
        <v>13500</v>
      </c>
      <c r="Q76" s="454">
        <f t="shared" si="33"/>
        <v>12500</v>
      </c>
      <c r="R76" s="454">
        <f t="shared" si="33"/>
        <v>13500</v>
      </c>
      <c r="S76" s="453">
        <f t="shared" si="9"/>
        <v>138700</v>
      </c>
    </row>
    <row r="77" spans="2:19">
      <c r="B77" s="455">
        <v>15</v>
      </c>
      <c r="C77" s="456" t="s">
        <v>25</v>
      </c>
      <c r="D77" s="456"/>
      <c r="E77" s="456"/>
      <c r="F77" s="458">
        <f t="shared" ref="F77" si="34">F20+F39+F58</f>
        <v>21883.086950771358</v>
      </c>
      <c r="G77" s="458">
        <f t="shared" ref="G77:R77" si="35">G20+G39+G58</f>
        <v>8580</v>
      </c>
      <c r="H77" s="458">
        <f t="shared" si="35"/>
        <v>4950</v>
      </c>
      <c r="I77" s="458">
        <f t="shared" si="35"/>
        <v>11960</v>
      </c>
      <c r="J77" s="458">
        <f t="shared" si="35"/>
        <v>14375</v>
      </c>
      <c r="K77" s="458">
        <f t="shared" si="35"/>
        <v>14375</v>
      </c>
      <c r="L77" s="458">
        <f t="shared" si="35"/>
        <v>14950</v>
      </c>
      <c r="M77" s="458">
        <f t="shared" si="35"/>
        <v>15525</v>
      </c>
      <c r="N77" s="458">
        <f t="shared" si="35"/>
        <v>14950</v>
      </c>
      <c r="O77" s="458">
        <f t="shared" si="35"/>
        <v>13800</v>
      </c>
      <c r="P77" s="458">
        <f t="shared" si="35"/>
        <v>15525</v>
      </c>
      <c r="Q77" s="458">
        <f t="shared" si="35"/>
        <v>14375</v>
      </c>
      <c r="R77" s="458">
        <f t="shared" si="35"/>
        <v>15525</v>
      </c>
      <c r="S77" s="457">
        <f t="shared" si="9"/>
        <v>158890</v>
      </c>
    </row>
    <row r="78" spans="2:19">
      <c r="B78" s="23"/>
      <c r="C78" s="24" t="s">
        <v>137</v>
      </c>
      <c r="D78" s="222"/>
      <c r="E78" s="222"/>
      <c r="F78" s="29">
        <f>SUM(F63:F77)</f>
        <v>5122688.0836913995</v>
      </c>
      <c r="G78" s="29">
        <f>SUM(G63:G77)</f>
        <v>689520</v>
      </c>
      <c r="H78" s="29">
        <f t="shared" ref="H78:S78" si="36">SUM(H63:H77)</f>
        <v>397800</v>
      </c>
      <c r="I78" s="29">
        <f t="shared" si="36"/>
        <v>918840</v>
      </c>
      <c r="J78" s="29">
        <f t="shared" si="36"/>
        <v>1104375</v>
      </c>
      <c r="K78" s="29">
        <f t="shared" si="36"/>
        <v>1104375</v>
      </c>
      <c r="L78" s="29">
        <f t="shared" si="36"/>
        <v>1148550</v>
      </c>
      <c r="M78" s="29">
        <f t="shared" si="36"/>
        <v>1192725</v>
      </c>
      <c r="N78" s="29">
        <f t="shared" si="36"/>
        <v>1148550</v>
      </c>
      <c r="O78" s="29">
        <f t="shared" si="36"/>
        <v>1060200</v>
      </c>
      <c r="P78" s="29">
        <f t="shared" si="36"/>
        <v>1192725</v>
      </c>
      <c r="Q78" s="29">
        <f t="shared" si="36"/>
        <v>1104375</v>
      </c>
      <c r="R78" s="29">
        <f t="shared" si="36"/>
        <v>1192725</v>
      </c>
      <c r="S78" s="29">
        <f t="shared" si="36"/>
        <v>12254760</v>
      </c>
    </row>
    <row r="79" spans="2:19">
      <c r="F79" s="472"/>
      <c r="G79" s="170"/>
      <c r="H79" s="170"/>
      <c r="I79" s="170"/>
      <c r="J79" s="170"/>
      <c r="K79" s="170"/>
      <c r="L79" s="170"/>
      <c r="M79" s="170"/>
      <c r="N79" s="170"/>
      <c r="O79" s="170"/>
      <c r="P79" s="170"/>
      <c r="Q79" s="170"/>
      <c r="R79" s="170"/>
    </row>
    <row r="80" spans="2:19" s="483" customFormat="1" ht="21.65" customHeight="1">
      <c r="B80" s="252" t="s">
        <v>1539</v>
      </c>
      <c r="F80" s="252"/>
      <c r="S80" s="252"/>
    </row>
    <row r="81" spans="2:19" ht="25.5" customHeight="1">
      <c r="B81" s="92" t="s">
        <v>0</v>
      </c>
      <c r="C81" s="92" t="s">
        <v>78</v>
      </c>
      <c r="D81" s="246" t="s">
        <v>9</v>
      </c>
      <c r="E81" s="174" t="s">
        <v>322</v>
      </c>
      <c r="F81" s="7" t="s">
        <v>350</v>
      </c>
      <c r="G81" s="7" t="s">
        <v>54</v>
      </c>
      <c r="H81" s="7" t="s">
        <v>55</v>
      </c>
      <c r="I81" s="7" t="s">
        <v>56</v>
      </c>
      <c r="J81" s="7" t="s">
        <v>57</v>
      </c>
      <c r="K81" s="7" t="s">
        <v>58</v>
      </c>
      <c r="L81" s="7" t="s">
        <v>59</v>
      </c>
      <c r="M81" s="7" t="s">
        <v>60</v>
      </c>
      <c r="N81" s="7" t="s">
        <v>61</v>
      </c>
      <c r="O81" s="7" t="s">
        <v>62</v>
      </c>
      <c r="P81" s="7" t="s">
        <v>63</v>
      </c>
      <c r="Q81" s="7" t="s">
        <v>64</v>
      </c>
      <c r="R81" s="7" t="s">
        <v>65</v>
      </c>
      <c r="S81" s="7" t="s">
        <v>345</v>
      </c>
    </row>
    <row r="82" spans="2:19">
      <c r="B82" s="447">
        <v>1</v>
      </c>
      <c r="C82" s="448" t="s">
        <v>33</v>
      </c>
      <c r="D82" s="448"/>
      <c r="E82" s="448"/>
      <c r="F82" s="450">
        <v>378373</v>
      </c>
      <c r="G82" s="450">
        <f>G63-G102</f>
        <v>0</v>
      </c>
      <c r="H82" s="450">
        <f t="shared" ref="H82:R82" si="37">H63-H102</f>
        <v>0</v>
      </c>
      <c r="I82" s="450">
        <f t="shared" si="37"/>
        <v>0</v>
      </c>
      <c r="J82" s="450">
        <f t="shared" si="37"/>
        <v>0</v>
      </c>
      <c r="K82" s="450">
        <f t="shared" si="37"/>
        <v>0</v>
      </c>
      <c r="L82" s="450">
        <f t="shared" si="37"/>
        <v>0</v>
      </c>
      <c r="M82" s="450">
        <f t="shared" si="37"/>
        <v>0</v>
      </c>
      <c r="N82" s="450">
        <f t="shared" si="37"/>
        <v>0</v>
      </c>
      <c r="O82" s="450">
        <f t="shared" si="37"/>
        <v>0</v>
      </c>
      <c r="P82" s="450">
        <f t="shared" si="37"/>
        <v>0</v>
      </c>
      <c r="Q82" s="450">
        <f t="shared" si="37"/>
        <v>0</v>
      </c>
      <c r="R82" s="450">
        <f t="shared" si="37"/>
        <v>0</v>
      </c>
      <c r="S82" s="449">
        <f t="shared" ref="S82:S96" si="38">SUM(G82:R82)</f>
        <v>0</v>
      </c>
    </row>
    <row r="83" spans="2:19">
      <c r="B83" s="451">
        <v>2</v>
      </c>
      <c r="C83" s="452" t="s">
        <v>346</v>
      </c>
      <c r="D83" s="452"/>
      <c r="E83" s="452"/>
      <c r="F83" s="450">
        <v>2528780</v>
      </c>
      <c r="G83" s="454">
        <f t="shared" ref="G83:R83" si="39">G64-G103</f>
        <v>365040</v>
      </c>
      <c r="H83" s="454">
        <f t="shared" si="39"/>
        <v>210600</v>
      </c>
      <c r="I83" s="454">
        <f t="shared" si="39"/>
        <v>485680</v>
      </c>
      <c r="J83" s="454">
        <f t="shared" si="39"/>
        <v>0</v>
      </c>
      <c r="K83" s="454">
        <f t="shared" si="39"/>
        <v>0</v>
      </c>
      <c r="L83" s="454">
        <f t="shared" si="39"/>
        <v>0</v>
      </c>
      <c r="M83" s="454">
        <f t="shared" si="39"/>
        <v>0</v>
      </c>
      <c r="N83" s="454">
        <f t="shared" si="39"/>
        <v>0</v>
      </c>
      <c r="O83" s="454">
        <f t="shared" si="39"/>
        <v>0</v>
      </c>
      <c r="P83" s="454">
        <f t="shared" si="39"/>
        <v>0</v>
      </c>
      <c r="Q83" s="454">
        <f t="shared" si="39"/>
        <v>0</v>
      </c>
      <c r="R83" s="454">
        <f t="shared" si="39"/>
        <v>0</v>
      </c>
      <c r="S83" s="453">
        <f t="shared" si="38"/>
        <v>1061320</v>
      </c>
    </row>
    <row r="84" spans="2:19">
      <c r="B84" s="451">
        <v>3</v>
      </c>
      <c r="C84" s="452" t="s">
        <v>40</v>
      </c>
      <c r="D84" s="452"/>
      <c r="E84" s="452"/>
      <c r="F84" s="454">
        <v>272337</v>
      </c>
      <c r="G84" s="454">
        <f t="shared" ref="G84:R84" si="40">G65-G104</f>
        <v>0</v>
      </c>
      <c r="H84" s="454">
        <f t="shared" si="40"/>
        <v>0</v>
      </c>
      <c r="I84" s="454">
        <f t="shared" si="40"/>
        <v>0</v>
      </c>
      <c r="J84" s="454">
        <f t="shared" si="40"/>
        <v>0</v>
      </c>
      <c r="K84" s="454">
        <f t="shared" si="40"/>
        <v>0</v>
      </c>
      <c r="L84" s="454">
        <f t="shared" si="40"/>
        <v>0</v>
      </c>
      <c r="M84" s="454">
        <f t="shared" si="40"/>
        <v>0</v>
      </c>
      <c r="N84" s="454">
        <f t="shared" si="40"/>
        <v>0</v>
      </c>
      <c r="O84" s="454">
        <f t="shared" si="40"/>
        <v>0</v>
      </c>
      <c r="P84" s="454">
        <f t="shared" si="40"/>
        <v>0</v>
      </c>
      <c r="Q84" s="454">
        <f t="shared" si="40"/>
        <v>0</v>
      </c>
      <c r="R84" s="454">
        <f t="shared" si="40"/>
        <v>0</v>
      </c>
      <c r="S84" s="453">
        <f t="shared" si="38"/>
        <v>0</v>
      </c>
    </row>
    <row r="85" spans="2:19">
      <c r="B85" s="451">
        <v>4</v>
      </c>
      <c r="C85" s="452" t="s">
        <v>37</v>
      </c>
      <c r="D85" s="452"/>
      <c r="E85" s="452"/>
      <c r="F85" s="454"/>
      <c r="G85" s="454">
        <f t="shared" ref="G85:R85" si="41">G66-G105</f>
        <v>0</v>
      </c>
      <c r="H85" s="454">
        <f t="shared" si="41"/>
        <v>0</v>
      </c>
      <c r="I85" s="454">
        <f t="shared" si="41"/>
        <v>0</v>
      </c>
      <c r="J85" s="454">
        <f t="shared" si="41"/>
        <v>0</v>
      </c>
      <c r="K85" s="454">
        <f t="shared" si="41"/>
        <v>0</v>
      </c>
      <c r="L85" s="454">
        <f t="shared" si="41"/>
        <v>0</v>
      </c>
      <c r="M85" s="454">
        <f t="shared" si="41"/>
        <v>0</v>
      </c>
      <c r="N85" s="454">
        <f t="shared" si="41"/>
        <v>0</v>
      </c>
      <c r="O85" s="454">
        <f t="shared" si="41"/>
        <v>0</v>
      </c>
      <c r="P85" s="454">
        <f t="shared" si="41"/>
        <v>0</v>
      </c>
      <c r="Q85" s="454">
        <f t="shared" si="41"/>
        <v>0</v>
      </c>
      <c r="R85" s="454">
        <f t="shared" si="41"/>
        <v>0</v>
      </c>
      <c r="S85" s="453">
        <f t="shared" si="38"/>
        <v>0</v>
      </c>
    </row>
    <row r="86" spans="2:19">
      <c r="B86" s="451">
        <v>5</v>
      </c>
      <c r="C86" s="452" t="s">
        <v>30</v>
      </c>
      <c r="D86" s="452"/>
      <c r="E86" s="452"/>
      <c r="F86" s="454">
        <f>506658+9204</f>
        <v>515862</v>
      </c>
      <c r="G86" s="454">
        <f t="shared" ref="G86:R86" si="42">G67-G106</f>
        <v>71760</v>
      </c>
      <c r="H86" s="454">
        <f t="shared" si="42"/>
        <v>41400</v>
      </c>
      <c r="I86" s="454">
        <f t="shared" si="42"/>
        <v>95420</v>
      </c>
      <c r="J86" s="454">
        <f t="shared" si="42"/>
        <v>0</v>
      </c>
      <c r="K86" s="454">
        <f t="shared" si="42"/>
        <v>0</v>
      </c>
      <c r="L86" s="454">
        <f t="shared" si="42"/>
        <v>0</v>
      </c>
      <c r="M86" s="454">
        <f t="shared" si="42"/>
        <v>0</v>
      </c>
      <c r="N86" s="454">
        <f t="shared" si="42"/>
        <v>0</v>
      </c>
      <c r="O86" s="454">
        <f t="shared" si="42"/>
        <v>0</v>
      </c>
      <c r="P86" s="454">
        <f t="shared" si="42"/>
        <v>0</v>
      </c>
      <c r="Q86" s="454">
        <f t="shared" si="42"/>
        <v>0</v>
      </c>
      <c r="R86" s="454">
        <f t="shared" si="42"/>
        <v>0</v>
      </c>
      <c r="S86" s="453">
        <f t="shared" si="38"/>
        <v>208580</v>
      </c>
    </row>
    <row r="87" spans="2:19">
      <c r="B87" s="451">
        <v>6</v>
      </c>
      <c r="C87" s="452" t="s">
        <v>34</v>
      </c>
      <c r="D87" s="452"/>
      <c r="E87" s="452"/>
      <c r="F87" s="454"/>
      <c r="G87" s="454">
        <f t="shared" ref="G87:R87" si="43">G68-G107</f>
        <v>0</v>
      </c>
      <c r="H87" s="454">
        <f t="shared" si="43"/>
        <v>0</v>
      </c>
      <c r="I87" s="454">
        <f t="shared" si="43"/>
        <v>0</v>
      </c>
      <c r="J87" s="454">
        <f t="shared" si="43"/>
        <v>0</v>
      </c>
      <c r="K87" s="454">
        <f t="shared" si="43"/>
        <v>0</v>
      </c>
      <c r="L87" s="454">
        <f t="shared" si="43"/>
        <v>0</v>
      </c>
      <c r="M87" s="454">
        <f t="shared" si="43"/>
        <v>0</v>
      </c>
      <c r="N87" s="454">
        <f t="shared" si="43"/>
        <v>0</v>
      </c>
      <c r="O87" s="454">
        <f t="shared" si="43"/>
        <v>0</v>
      </c>
      <c r="P87" s="454">
        <f t="shared" si="43"/>
        <v>0</v>
      </c>
      <c r="Q87" s="454">
        <f t="shared" si="43"/>
        <v>0</v>
      </c>
      <c r="R87" s="454">
        <f t="shared" si="43"/>
        <v>0</v>
      </c>
      <c r="S87" s="453">
        <f t="shared" si="38"/>
        <v>0</v>
      </c>
    </row>
    <row r="88" spans="2:19">
      <c r="B88" s="451">
        <v>7</v>
      </c>
      <c r="C88" s="452" t="s">
        <v>32</v>
      </c>
      <c r="D88" s="452"/>
      <c r="E88" s="452"/>
      <c r="F88" s="454">
        <f>114577+818</f>
        <v>115395</v>
      </c>
      <c r="G88" s="454">
        <f t="shared" ref="G88:R88" si="44">G69-G108</f>
        <v>7800</v>
      </c>
      <c r="H88" s="454">
        <f t="shared" si="44"/>
        <v>4500</v>
      </c>
      <c r="I88" s="454">
        <f t="shared" si="44"/>
        <v>10400</v>
      </c>
      <c r="J88" s="454">
        <f t="shared" si="44"/>
        <v>12500</v>
      </c>
      <c r="K88" s="454">
        <f t="shared" si="44"/>
        <v>12500</v>
      </c>
      <c r="L88" s="454">
        <f t="shared" si="44"/>
        <v>13000</v>
      </c>
      <c r="M88" s="454">
        <f t="shared" si="44"/>
        <v>13500</v>
      </c>
      <c r="N88" s="454">
        <f t="shared" si="44"/>
        <v>13000</v>
      </c>
      <c r="O88" s="454">
        <f t="shared" si="44"/>
        <v>12000</v>
      </c>
      <c r="P88" s="454">
        <f t="shared" si="44"/>
        <v>13500</v>
      </c>
      <c r="Q88" s="454">
        <f t="shared" si="44"/>
        <v>12500</v>
      </c>
      <c r="R88" s="454">
        <f t="shared" si="44"/>
        <v>13500</v>
      </c>
      <c r="S88" s="453">
        <f t="shared" si="38"/>
        <v>138700</v>
      </c>
    </row>
    <row r="89" spans="2:19">
      <c r="B89" s="451">
        <v>8</v>
      </c>
      <c r="C89" s="452" t="s">
        <v>31</v>
      </c>
      <c r="D89" s="452"/>
      <c r="E89" s="452"/>
      <c r="F89" s="454">
        <f>71425+234</f>
        <v>71659</v>
      </c>
      <c r="G89" s="454">
        <f t="shared" ref="G89:R89" si="45">G70-G109</f>
        <v>5460</v>
      </c>
      <c r="H89" s="454">
        <f t="shared" si="45"/>
        <v>3150</v>
      </c>
      <c r="I89" s="454">
        <f t="shared" si="45"/>
        <v>7020</v>
      </c>
      <c r="J89" s="454">
        <f t="shared" si="45"/>
        <v>8437.5</v>
      </c>
      <c r="K89" s="454">
        <f t="shared" si="45"/>
        <v>8437.5</v>
      </c>
      <c r="L89" s="454">
        <f t="shared" si="45"/>
        <v>8775</v>
      </c>
      <c r="M89" s="454">
        <f t="shared" si="45"/>
        <v>9112.5</v>
      </c>
      <c r="N89" s="454">
        <f t="shared" si="45"/>
        <v>8775</v>
      </c>
      <c r="O89" s="454">
        <f t="shared" si="45"/>
        <v>8100</v>
      </c>
      <c r="P89" s="454">
        <f t="shared" si="45"/>
        <v>9112.5</v>
      </c>
      <c r="Q89" s="454">
        <f t="shared" si="45"/>
        <v>8437.5</v>
      </c>
      <c r="R89" s="454">
        <f t="shared" si="45"/>
        <v>9112.5</v>
      </c>
      <c r="S89" s="453">
        <f t="shared" si="38"/>
        <v>93930</v>
      </c>
    </row>
    <row r="90" spans="2:19">
      <c r="B90" s="451">
        <v>9</v>
      </c>
      <c r="C90" s="452" t="s">
        <v>35</v>
      </c>
      <c r="D90" s="452"/>
      <c r="E90" s="452"/>
      <c r="F90" s="454"/>
      <c r="G90" s="454">
        <f t="shared" ref="G90:R90" si="46">G71-G110</f>
        <v>0</v>
      </c>
      <c r="H90" s="454">
        <f t="shared" si="46"/>
        <v>0</v>
      </c>
      <c r="I90" s="454">
        <f t="shared" si="46"/>
        <v>0</v>
      </c>
      <c r="J90" s="454">
        <f t="shared" si="46"/>
        <v>0</v>
      </c>
      <c r="K90" s="454">
        <f t="shared" si="46"/>
        <v>0</v>
      </c>
      <c r="L90" s="454">
        <f t="shared" si="46"/>
        <v>0</v>
      </c>
      <c r="M90" s="454">
        <f t="shared" si="46"/>
        <v>0</v>
      </c>
      <c r="N90" s="454">
        <f t="shared" si="46"/>
        <v>0</v>
      </c>
      <c r="O90" s="454">
        <f t="shared" si="46"/>
        <v>0</v>
      </c>
      <c r="P90" s="454">
        <f t="shared" si="46"/>
        <v>0</v>
      </c>
      <c r="Q90" s="454">
        <f t="shared" si="46"/>
        <v>0</v>
      </c>
      <c r="R90" s="454">
        <f t="shared" si="46"/>
        <v>0</v>
      </c>
      <c r="S90" s="453">
        <f t="shared" si="38"/>
        <v>0</v>
      </c>
    </row>
    <row r="91" spans="2:19">
      <c r="B91" s="451">
        <v>10</v>
      </c>
      <c r="C91" s="452" t="s">
        <v>36</v>
      </c>
      <c r="D91" s="452"/>
      <c r="E91" s="452"/>
      <c r="F91" s="454">
        <f>1472448+25308+107897+4449</f>
        <v>1610102</v>
      </c>
      <c r="G91" s="454">
        <f t="shared" ref="G91:R91" si="47">G72-G111</f>
        <v>215280</v>
      </c>
      <c r="H91" s="454">
        <f t="shared" si="47"/>
        <v>124200</v>
      </c>
      <c r="I91" s="454">
        <f t="shared" si="47"/>
        <v>287560</v>
      </c>
      <c r="J91" s="454">
        <f t="shared" si="47"/>
        <v>0</v>
      </c>
      <c r="K91" s="454">
        <f t="shared" si="47"/>
        <v>0</v>
      </c>
      <c r="L91" s="454">
        <f t="shared" si="47"/>
        <v>0</v>
      </c>
      <c r="M91" s="454">
        <f t="shared" si="47"/>
        <v>0</v>
      </c>
      <c r="N91" s="454">
        <f t="shared" si="47"/>
        <v>0</v>
      </c>
      <c r="O91" s="454">
        <f t="shared" si="47"/>
        <v>0</v>
      </c>
      <c r="P91" s="454">
        <f t="shared" si="47"/>
        <v>0</v>
      </c>
      <c r="Q91" s="454">
        <f t="shared" si="47"/>
        <v>0</v>
      </c>
      <c r="R91" s="454">
        <f t="shared" si="47"/>
        <v>0</v>
      </c>
      <c r="S91" s="453">
        <f t="shared" si="38"/>
        <v>627040</v>
      </c>
    </row>
    <row r="92" spans="2:19">
      <c r="B92" s="451">
        <v>11</v>
      </c>
      <c r="C92" s="452" t="s">
        <v>347</v>
      </c>
      <c r="D92" s="452"/>
      <c r="E92" s="452"/>
      <c r="F92" s="454"/>
      <c r="G92" s="454">
        <f t="shared" ref="G92:R92" si="48">G73-G112</f>
        <v>0</v>
      </c>
      <c r="H92" s="454">
        <f t="shared" si="48"/>
        <v>0</v>
      </c>
      <c r="I92" s="454">
        <f t="shared" si="48"/>
        <v>0</v>
      </c>
      <c r="J92" s="454">
        <f t="shared" si="48"/>
        <v>0</v>
      </c>
      <c r="K92" s="454">
        <f t="shared" si="48"/>
        <v>0</v>
      </c>
      <c r="L92" s="454">
        <f t="shared" si="48"/>
        <v>0</v>
      </c>
      <c r="M92" s="454">
        <f t="shared" si="48"/>
        <v>0</v>
      </c>
      <c r="N92" s="454">
        <f t="shared" si="48"/>
        <v>0</v>
      </c>
      <c r="O92" s="454">
        <f t="shared" si="48"/>
        <v>0</v>
      </c>
      <c r="P92" s="454">
        <f t="shared" si="48"/>
        <v>0</v>
      </c>
      <c r="Q92" s="454">
        <f t="shared" si="48"/>
        <v>0</v>
      </c>
      <c r="R92" s="454">
        <f t="shared" si="48"/>
        <v>0</v>
      </c>
      <c r="S92" s="453">
        <f t="shared" si="38"/>
        <v>0</v>
      </c>
    </row>
    <row r="93" spans="2:19">
      <c r="B93" s="451">
        <v>12</v>
      </c>
      <c r="C93" s="452" t="s">
        <v>263</v>
      </c>
      <c r="D93" s="452"/>
      <c r="E93" s="452"/>
      <c r="F93" s="454">
        <v>3301</v>
      </c>
      <c r="G93" s="454">
        <f t="shared" ref="G93:R93" si="49">G74-G113</f>
        <v>0</v>
      </c>
      <c r="H93" s="454">
        <f t="shared" si="49"/>
        <v>0</v>
      </c>
      <c r="I93" s="454">
        <f t="shared" si="49"/>
        <v>0</v>
      </c>
      <c r="J93" s="454">
        <f t="shared" si="49"/>
        <v>0</v>
      </c>
      <c r="K93" s="454">
        <f t="shared" si="49"/>
        <v>0</v>
      </c>
      <c r="L93" s="454">
        <f t="shared" si="49"/>
        <v>0</v>
      </c>
      <c r="M93" s="454">
        <f t="shared" si="49"/>
        <v>0</v>
      </c>
      <c r="N93" s="454">
        <f t="shared" si="49"/>
        <v>0</v>
      </c>
      <c r="O93" s="454">
        <f t="shared" si="49"/>
        <v>0</v>
      </c>
      <c r="P93" s="454">
        <f t="shared" si="49"/>
        <v>0</v>
      </c>
      <c r="Q93" s="454">
        <f t="shared" si="49"/>
        <v>0</v>
      </c>
      <c r="R93" s="454">
        <f t="shared" si="49"/>
        <v>0</v>
      </c>
      <c r="S93" s="453">
        <f t="shared" si="38"/>
        <v>0</v>
      </c>
    </row>
    <row r="94" spans="2:19">
      <c r="B94" s="451">
        <v>13</v>
      </c>
      <c r="C94" s="452" t="s">
        <v>348</v>
      </c>
      <c r="D94" s="452"/>
      <c r="E94" s="452"/>
      <c r="F94" s="454"/>
      <c r="G94" s="454">
        <f t="shared" ref="G94:R94" si="50">G75-G114</f>
        <v>7800</v>
      </c>
      <c r="H94" s="454">
        <f t="shared" si="50"/>
        <v>4500</v>
      </c>
      <c r="I94" s="454">
        <f t="shared" si="50"/>
        <v>10400</v>
      </c>
      <c r="J94" s="454">
        <f t="shared" si="50"/>
        <v>0</v>
      </c>
      <c r="K94" s="454">
        <f t="shared" si="50"/>
        <v>0</v>
      </c>
      <c r="L94" s="454">
        <f t="shared" si="50"/>
        <v>0</v>
      </c>
      <c r="M94" s="454">
        <f t="shared" si="50"/>
        <v>0</v>
      </c>
      <c r="N94" s="454">
        <f t="shared" si="50"/>
        <v>0</v>
      </c>
      <c r="O94" s="454">
        <f t="shared" si="50"/>
        <v>0</v>
      </c>
      <c r="P94" s="454">
        <f t="shared" si="50"/>
        <v>0</v>
      </c>
      <c r="Q94" s="454">
        <f t="shared" si="50"/>
        <v>0</v>
      </c>
      <c r="R94" s="454">
        <f t="shared" si="50"/>
        <v>0</v>
      </c>
      <c r="S94" s="453">
        <f t="shared" si="38"/>
        <v>22700</v>
      </c>
    </row>
    <row r="95" spans="2:19">
      <c r="B95" s="451">
        <v>14</v>
      </c>
      <c r="C95" s="452" t="s">
        <v>349</v>
      </c>
      <c r="D95" s="452"/>
      <c r="E95" s="452"/>
      <c r="F95" s="454">
        <v>38196</v>
      </c>
      <c r="G95" s="454">
        <f t="shared" ref="G95:R95" si="51">G76-G115</f>
        <v>7800</v>
      </c>
      <c r="H95" s="454">
        <f t="shared" si="51"/>
        <v>4500</v>
      </c>
      <c r="I95" s="454">
        <f t="shared" si="51"/>
        <v>10400</v>
      </c>
      <c r="J95" s="454">
        <f t="shared" si="51"/>
        <v>0</v>
      </c>
      <c r="K95" s="454">
        <f t="shared" si="51"/>
        <v>0</v>
      </c>
      <c r="L95" s="454">
        <f t="shared" si="51"/>
        <v>0</v>
      </c>
      <c r="M95" s="454">
        <f t="shared" si="51"/>
        <v>0</v>
      </c>
      <c r="N95" s="454">
        <f t="shared" si="51"/>
        <v>0</v>
      </c>
      <c r="O95" s="454">
        <f t="shared" si="51"/>
        <v>0</v>
      </c>
      <c r="P95" s="454">
        <f t="shared" si="51"/>
        <v>0</v>
      </c>
      <c r="Q95" s="454">
        <f t="shared" si="51"/>
        <v>0</v>
      </c>
      <c r="R95" s="454">
        <f t="shared" si="51"/>
        <v>0</v>
      </c>
      <c r="S95" s="453">
        <f t="shared" si="38"/>
        <v>22700</v>
      </c>
    </row>
    <row r="96" spans="2:19">
      <c r="B96" s="455">
        <v>15</v>
      </c>
      <c r="C96" s="456" t="s">
        <v>25</v>
      </c>
      <c r="D96" s="456"/>
      <c r="E96" s="456"/>
      <c r="F96" s="458">
        <v>23876</v>
      </c>
      <c r="G96" s="458">
        <f>G77-G116</f>
        <v>8580</v>
      </c>
      <c r="H96" s="458">
        <f t="shared" ref="H96:R96" si="52">H77-H116</f>
        <v>4950</v>
      </c>
      <c r="I96" s="458">
        <f t="shared" si="52"/>
        <v>11960</v>
      </c>
      <c r="J96" s="458">
        <f>J77-J116</f>
        <v>14375</v>
      </c>
      <c r="K96" s="458">
        <f t="shared" si="52"/>
        <v>14375</v>
      </c>
      <c r="L96" s="458">
        <f t="shared" si="52"/>
        <v>14950</v>
      </c>
      <c r="M96" s="458">
        <f t="shared" si="52"/>
        <v>15525</v>
      </c>
      <c r="N96" s="458">
        <f t="shared" si="52"/>
        <v>14950</v>
      </c>
      <c r="O96" s="458">
        <f t="shared" si="52"/>
        <v>13800</v>
      </c>
      <c r="P96" s="458">
        <f t="shared" si="52"/>
        <v>15525</v>
      </c>
      <c r="Q96" s="458">
        <f t="shared" si="52"/>
        <v>14375</v>
      </c>
      <c r="R96" s="458">
        <f t="shared" si="52"/>
        <v>15525</v>
      </c>
      <c r="S96" s="457">
        <f t="shared" si="38"/>
        <v>158890</v>
      </c>
    </row>
    <row r="97" spans="2:19">
      <c r="B97" s="23"/>
      <c r="C97" s="24" t="s">
        <v>96</v>
      </c>
      <c r="D97" s="222"/>
      <c r="E97" s="222"/>
      <c r="F97" s="29">
        <f>SUM(F82:F96)</f>
        <v>5557881</v>
      </c>
      <c r="G97" s="29">
        <f>SUM(G82:G96)</f>
        <v>689520</v>
      </c>
      <c r="H97" s="29">
        <f t="shared" ref="H97:Q97" si="53">SUM(H82:H96)</f>
        <v>397800</v>
      </c>
      <c r="I97" s="29">
        <f t="shared" si="53"/>
        <v>918840</v>
      </c>
      <c r="J97" s="29">
        <f t="shared" si="53"/>
        <v>35312.5</v>
      </c>
      <c r="K97" s="29">
        <f t="shared" si="53"/>
        <v>35312.5</v>
      </c>
      <c r="L97" s="29">
        <f t="shared" si="53"/>
        <v>36725</v>
      </c>
      <c r="M97" s="29">
        <f t="shared" si="53"/>
        <v>38137.5</v>
      </c>
      <c r="N97" s="29">
        <f t="shared" si="53"/>
        <v>36725</v>
      </c>
      <c r="O97" s="29">
        <f t="shared" si="53"/>
        <v>33900</v>
      </c>
      <c r="P97" s="29">
        <f t="shared" si="53"/>
        <v>38137.5</v>
      </c>
      <c r="Q97" s="29">
        <f t="shared" si="53"/>
        <v>35312.5</v>
      </c>
      <c r="R97" s="29">
        <f>SUM(R82:R96)</f>
        <v>38137.5</v>
      </c>
      <c r="S97" s="29">
        <f>SUM(S82:S96)</f>
        <v>2333860</v>
      </c>
    </row>
    <row r="99" spans="2:19">
      <c r="B99" s="90" t="s">
        <v>1565</v>
      </c>
      <c r="F99" s="1139"/>
    </row>
    <row r="100" spans="2:19">
      <c r="B100" s="35" t="s">
        <v>1537</v>
      </c>
    </row>
    <row r="101" spans="2:19" ht="25.5" customHeight="1">
      <c r="B101" s="92" t="s">
        <v>0</v>
      </c>
      <c r="C101" s="92" t="s">
        <v>78</v>
      </c>
      <c r="D101" s="246" t="s">
        <v>9</v>
      </c>
      <c r="E101" s="174" t="s">
        <v>322</v>
      </c>
      <c r="F101" s="7" t="s">
        <v>350</v>
      </c>
      <c r="G101" s="7" t="s">
        <v>54</v>
      </c>
      <c r="H101" s="7" t="s">
        <v>55</v>
      </c>
      <c r="I101" s="7" t="s">
        <v>56</v>
      </c>
      <c r="J101" s="7" t="s">
        <v>57</v>
      </c>
      <c r="K101" s="7" t="s">
        <v>58</v>
      </c>
      <c r="L101" s="7" t="s">
        <v>59</v>
      </c>
      <c r="M101" s="7" t="s">
        <v>60</v>
      </c>
      <c r="N101" s="7" t="s">
        <v>61</v>
      </c>
      <c r="O101" s="7" t="s">
        <v>62</v>
      </c>
      <c r="P101" s="7" t="s">
        <v>63</v>
      </c>
      <c r="Q101" s="7" t="s">
        <v>64</v>
      </c>
      <c r="R101" s="7" t="s">
        <v>65</v>
      </c>
      <c r="S101" s="7" t="s">
        <v>345</v>
      </c>
    </row>
    <row r="102" spans="2:19">
      <c r="B102" s="447">
        <v>1</v>
      </c>
      <c r="C102" s="448" t="s">
        <v>33</v>
      </c>
      <c r="D102" s="448"/>
      <c r="E102" s="448"/>
      <c r="F102" s="449"/>
      <c r="G102" s="450">
        <f>G63*'2.Hao hut &amp; % chai '!G111</f>
        <v>0</v>
      </c>
      <c r="H102" s="450">
        <f>H63*'2.Hao hut &amp; % chai '!H111</f>
        <v>0</v>
      </c>
      <c r="I102" s="450">
        <f>I63*'2.Hao hut &amp; % chai '!I111</f>
        <v>0</v>
      </c>
      <c r="J102" s="450">
        <f>J63*'2.Hao hut &amp; % chai '!J111</f>
        <v>0</v>
      </c>
      <c r="K102" s="450">
        <f>K63*'2.Hao hut &amp; % chai '!K111</f>
        <v>0</v>
      </c>
      <c r="L102" s="450">
        <f>L63*'2.Hao hut &amp; % chai '!L111</f>
        <v>0</v>
      </c>
      <c r="M102" s="450">
        <f>M63*'2.Hao hut &amp; % chai '!M111</f>
        <v>0</v>
      </c>
      <c r="N102" s="450">
        <f>N63*'2.Hao hut &amp; % chai '!N111</f>
        <v>0</v>
      </c>
      <c r="O102" s="450">
        <f>O63*'2.Hao hut &amp; % chai '!O111</f>
        <v>0</v>
      </c>
      <c r="P102" s="450">
        <f>P63*'2.Hao hut &amp; % chai '!P111</f>
        <v>0</v>
      </c>
      <c r="Q102" s="450">
        <f>Q63*'2.Hao hut &amp; % chai '!Q111</f>
        <v>0</v>
      </c>
      <c r="R102" s="450">
        <f>R63*'2.Hao hut &amp; % chai '!R111</f>
        <v>0</v>
      </c>
      <c r="S102" s="449">
        <f t="shared" ref="S102" si="54">SUM(G102:R102)</f>
        <v>0</v>
      </c>
    </row>
    <row r="103" spans="2:19">
      <c r="B103" s="451">
        <v>2</v>
      </c>
      <c r="C103" s="452" t="s">
        <v>346</v>
      </c>
      <c r="D103" s="452"/>
      <c r="E103" s="452"/>
      <c r="F103" s="453"/>
      <c r="G103" s="454">
        <f>G64*'2.Hao hut &amp; % chai '!G112</f>
        <v>0</v>
      </c>
      <c r="H103" s="454">
        <f>H64*'2.Hao hut &amp; % chai '!H112</f>
        <v>0</v>
      </c>
      <c r="I103" s="454">
        <f>I64*'2.Hao hut &amp; % chai '!I112</f>
        <v>0</v>
      </c>
      <c r="J103" s="454">
        <f>J64*'2.Hao hut &amp; % chai '!J112</f>
        <v>583750</v>
      </c>
      <c r="K103" s="454">
        <f>K64*'2.Hao hut &amp; % chai '!K112</f>
        <v>583750</v>
      </c>
      <c r="L103" s="454">
        <f>L64*'2.Hao hut &amp; % chai '!L112</f>
        <v>607100</v>
      </c>
      <c r="M103" s="454">
        <f>M64*'2.Hao hut &amp; % chai '!M112</f>
        <v>630450</v>
      </c>
      <c r="N103" s="454">
        <f>N64*'2.Hao hut &amp; % chai '!N112</f>
        <v>607100</v>
      </c>
      <c r="O103" s="454">
        <f>O64*'2.Hao hut &amp; % chai '!O112</f>
        <v>560400</v>
      </c>
      <c r="P103" s="454">
        <f>P64*'2.Hao hut &amp; % chai '!P112</f>
        <v>630450</v>
      </c>
      <c r="Q103" s="454">
        <f>Q64*'2.Hao hut &amp; % chai '!Q112</f>
        <v>583750</v>
      </c>
      <c r="R103" s="454">
        <f>R64*'2.Hao hut &amp; % chai '!R112</f>
        <v>630450</v>
      </c>
      <c r="S103" s="453">
        <f t="shared" ref="S103:S116" si="55">SUM(G103:R103)</f>
        <v>5417200</v>
      </c>
    </row>
    <row r="104" spans="2:19">
      <c r="B104" s="451">
        <v>3</v>
      </c>
      <c r="C104" s="452" t="s">
        <v>40</v>
      </c>
      <c r="D104" s="452"/>
      <c r="E104" s="452"/>
      <c r="F104" s="453"/>
      <c r="G104" s="454">
        <f>G65*'2.Hao hut &amp; % chai '!G113</f>
        <v>0</v>
      </c>
      <c r="H104" s="454">
        <f>H65*'2.Hao hut &amp; % chai '!H113</f>
        <v>0</v>
      </c>
      <c r="I104" s="454">
        <f>I65*'2.Hao hut &amp; % chai '!I113</f>
        <v>0</v>
      </c>
      <c r="J104" s="454">
        <f>J65*'2.Hao hut &amp; % chai '!J113</f>
        <v>0</v>
      </c>
      <c r="K104" s="454">
        <f>K65*'2.Hao hut &amp; % chai '!K113</f>
        <v>0</v>
      </c>
      <c r="L104" s="454">
        <f>L65*'2.Hao hut &amp; % chai '!L113</f>
        <v>0</v>
      </c>
      <c r="M104" s="454">
        <f>M65*'2.Hao hut &amp; % chai '!M113</f>
        <v>0</v>
      </c>
      <c r="N104" s="454">
        <f>N65*'2.Hao hut &amp; % chai '!N113</f>
        <v>0</v>
      </c>
      <c r="O104" s="454">
        <f>O65*'2.Hao hut &amp; % chai '!O113</f>
        <v>0</v>
      </c>
      <c r="P104" s="454">
        <f>P65*'2.Hao hut &amp; % chai '!P113</f>
        <v>0</v>
      </c>
      <c r="Q104" s="454">
        <f>Q65*'2.Hao hut &amp; % chai '!Q113</f>
        <v>0</v>
      </c>
      <c r="R104" s="454">
        <f>R65*'2.Hao hut &amp; % chai '!R113</f>
        <v>0</v>
      </c>
      <c r="S104" s="453">
        <f t="shared" si="55"/>
        <v>0</v>
      </c>
    </row>
    <row r="105" spans="2:19">
      <c r="B105" s="451">
        <v>4</v>
      </c>
      <c r="C105" s="452" t="s">
        <v>37</v>
      </c>
      <c r="D105" s="452"/>
      <c r="E105" s="452"/>
      <c r="F105" s="453"/>
      <c r="G105" s="454">
        <f>G66*'2.Hao hut &amp; % chai '!G114</f>
        <v>0</v>
      </c>
      <c r="H105" s="454">
        <f>H66*'2.Hao hut &amp; % chai '!H114</f>
        <v>0</v>
      </c>
      <c r="I105" s="454">
        <f>I66*'2.Hao hut &amp; % chai '!I114</f>
        <v>0</v>
      </c>
      <c r="J105" s="454">
        <f>J66*'2.Hao hut &amp; % chai '!J114</f>
        <v>0</v>
      </c>
      <c r="K105" s="454">
        <f>K66*'2.Hao hut &amp; % chai '!K114</f>
        <v>0</v>
      </c>
      <c r="L105" s="454">
        <f>L66*'2.Hao hut &amp; % chai '!L114</f>
        <v>0</v>
      </c>
      <c r="M105" s="454">
        <f>M66*'2.Hao hut &amp; % chai '!M114</f>
        <v>0</v>
      </c>
      <c r="N105" s="454">
        <f>N66*'2.Hao hut &amp; % chai '!N114</f>
        <v>0</v>
      </c>
      <c r="O105" s="454">
        <f>O66*'2.Hao hut &amp; % chai '!O114</f>
        <v>0</v>
      </c>
      <c r="P105" s="454">
        <f>P66*'2.Hao hut &amp; % chai '!P114</f>
        <v>0</v>
      </c>
      <c r="Q105" s="454">
        <f>Q66*'2.Hao hut &amp; % chai '!Q114</f>
        <v>0</v>
      </c>
      <c r="R105" s="454">
        <f>R66*'2.Hao hut &amp; % chai '!R114</f>
        <v>0</v>
      </c>
      <c r="S105" s="453">
        <f t="shared" si="55"/>
        <v>0</v>
      </c>
    </row>
    <row r="106" spans="2:19">
      <c r="B106" s="451">
        <v>5</v>
      </c>
      <c r="C106" s="452" t="s">
        <v>30</v>
      </c>
      <c r="D106" s="452"/>
      <c r="E106" s="452"/>
      <c r="F106" s="453"/>
      <c r="G106" s="454">
        <f>G67*'2.Hao hut &amp; % chai '!G115</f>
        <v>0</v>
      </c>
      <c r="H106" s="454">
        <f>H67*'2.Hao hut &amp; % chai '!H115</f>
        <v>0</v>
      </c>
      <c r="I106" s="454">
        <f>I67*'2.Hao hut &amp; % chai '!I115</f>
        <v>0</v>
      </c>
      <c r="J106" s="454">
        <f>J67*'2.Hao hut &amp; % chai '!J115</f>
        <v>114687.5</v>
      </c>
      <c r="K106" s="454">
        <f>K67*'2.Hao hut &amp; % chai '!K115</f>
        <v>114687.5</v>
      </c>
      <c r="L106" s="454">
        <f>L67*'2.Hao hut &amp; % chai '!L115</f>
        <v>119275</v>
      </c>
      <c r="M106" s="454">
        <f>M67*'2.Hao hut &amp; % chai '!M115</f>
        <v>123862.5</v>
      </c>
      <c r="N106" s="454">
        <f>N67*'2.Hao hut &amp; % chai '!N115</f>
        <v>119275</v>
      </c>
      <c r="O106" s="454">
        <f>O67*'2.Hao hut &amp; % chai '!O115</f>
        <v>110100</v>
      </c>
      <c r="P106" s="454">
        <f>P67*'2.Hao hut &amp; % chai '!P115</f>
        <v>123862.5</v>
      </c>
      <c r="Q106" s="454">
        <f>Q67*'2.Hao hut &amp; % chai '!Q115</f>
        <v>114687.5</v>
      </c>
      <c r="R106" s="454">
        <f>R67*'2.Hao hut &amp; % chai '!R115</f>
        <v>123862.5</v>
      </c>
      <c r="S106" s="453">
        <f t="shared" si="55"/>
        <v>1064300</v>
      </c>
    </row>
    <row r="107" spans="2:19">
      <c r="B107" s="451">
        <v>6</v>
      </c>
      <c r="C107" s="452" t="s">
        <v>34</v>
      </c>
      <c r="D107" s="452"/>
      <c r="E107" s="452"/>
      <c r="F107" s="453"/>
      <c r="G107" s="454">
        <f>G68*'2.Hao hut &amp; % chai '!G116</f>
        <v>0</v>
      </c>
      <c r="H107" s="454">
        <f>H68*'2.Hao hut &amp; % chai '!H116</f>
        <v>0</v>
      </c>
      <c r="I107" s="454">
        <f>I68*'2.Hao hut &amp; % chai '!I116</f>
        <v>0</v>
      </c>
      <c r="J107" s="454">
        <f>J68*'2.Hao hut &amp; % chai '!J116</f>
        <v>0</v>
      </c>
      <c r="K107" s="454">
        <f>K68*'2.Hao hut &amp; % chai '!K116</f>
        <v>0</v>
      </c>
      <c r="L107" s="454">
        <f>L68*'2.Hao hut &amp; % chai '!L116</f>
        <v>0</v>
      </c>
      <c r="M107" s="454">
        <f>M68*'2.Hao hut &amp; % chai '!M116</f>
        <v>0</v>
      </c>
      <c r="N107" s="454">
        <f>N68*'2.Hao hut &amp; % chai '!N116</f>
        <v>0</v>
      </c>
      <c r="O107" s="454">
        <f>O68*'2.Hao hut &amp; % chai '!O116</f>
        <v>0</v>
      </c>
      <c r="P107" s="454">
        <f>P68*'2.Hao hut &amp; % chai '!P116</f>
        <v>0</v>
      </c>
      <c r="Q107" s="454">
        <f>Q68*'2.Hao hut &amp; % chai '!Q116</f>
        <v>0</v>
      </c>
      <c r="R107" s="454">
        <f>R68*'2.Hao hut &amp; % chai '!R116</f>
        <v>0</v>
      </c>
      <c r="S107" s="453">
        <f t="shared" si="55"/>
        <v>0</v>
      </c>
    </row>
    <row r="108" spans="2:19">
      <c r="B108" s="451">
        <v>7</v>
      </c>
      <c r="C108" s="452" t="s">
        <v>32</v>
      </c>
      <c r="D108" s="452"/>
      <c r="E108" s="452"/>
      <c r="F108" s="453"/>
      <c r="G108" s="454">
        <f>G69*'2.Hao hut &amp; % chai '!G117</f>
        <v>0</v>
      </c>
      <c r="H108" s="454">
        <f>H69*'2.Hao hut &amp; % chai '!H117</f>
        <v>0</v>
      </c>
      <c r="I108" s="454">
        <f>I69*'2.Hao hut &amp; % chai '!I117</f>
        <v>0</v>
      </c>
      <c r="J108" s="454">
        <f>J69*'2.Hao hut &amp; % chai '!J117</f>
        <v>0</v>
      </c>
      <c r="K108" s="454">
        <f>K69*'2.Hao hut &amp; % chai '!K117</f>
        <v>0</v>
      </c>
      <c r="L108" s="454">
        <f>L69*'2.Hao hut &amp; % chai '!L117</f>
        <v>0</v>
      </c>
      <c r="M108" s="454">
        <f>M69*'2.Hao hut &amp; % chai '!M117</f>
        <v>0</v>
      </c>
      <c r="N108" s="454">
        <f>N69*'2.Hao hut &amp; % chai '!N117</f>
        <v>0</v>
      </c>
      <c r="O108" s="454">
        <f>O69*'2.Hao hut &amp; % chai '!O117</f>
        <v>0</v>
      </c>
      <c r="P108" s="454">
        <f>P69*'2.Hao hut &amp; % chai '!P117</f>
        <v>0</v>
      </c>
      <c r="Q108" s="454">
        <f>Q69*'2.Hao hut &amp; % chai '!Q117</f>
        <v>0</v>
      </c>
      <c r="R108" s="454">
        <f>R69*'2.Hao hut &amp; % chai '!R117</f>
        <v>0</v>
      </c>
      <c r="S108" s="453">
        <f t="shared" si="55"/>
        <v>0</v>
      </c>
    </row>
    <row r="109" spans="2:19">
      <c r="B109" s="451">
        <v>8</v>
      </c>
      <c r="C109" s="452" t="s">
        <v>31</v>
      </c>
      <c r="D109" s="452"/>
      <c r="E109" s="452"/>
      <c r="F109" s="453"/>
      <c r="G109" s="454">
        <f>G70*'2.Hao hut &amp; % chai '!G118</f>
        <v>0</v>
      </c>
      <c r="H109" s="454">
        <f>H70*'2.Hao hut &amp; % chai '!H118</f>
        <v>0</v>
      </c>
      <c r="I109" s="454">
        <f>I70*'2.Hao hut &amp; % chai '!I118</f>
        <v>0</v>
      </c>
      <c r="J109" s="454">
        <f>J70*'2.Hao hut &amp; % chai '!J118</f>
        <v>0</v>
      </c>
      <c r="K109" s="454">
        <f>K70*'2.Hao hut &amp; % chai '!K118</f>
        <v>0</v>
      </c>
      <c r="L109" s="454">
        <f>L70*'2.Hao hut &amp; % chai '!L118</f>
        <v>0</v>
      </c>
      <c r="M109" s="454">
        <f>M70*'2.Hao hut &amp; % chai '!M118</f>
        <v>0</v>
      </c>
      <c r="N109" s="454">
        <f>N70*'2.Hao hut &amp; % chai '!N118</f>
        <v>0</v>
      </c>
      <c r="O109" s="454">
        <f>O70*'2.Hao hut &amp; % chai '!O118</f>
        <v>0</v>
      </c>
      <c r="P109" s="454">
        <f>P70*'2.Hao hut &amp; % chai '!P118</f>
        <v>0</v>
      </c>
      <c r="Q109" s="454">
        <f>Q70*'2.Hao hut &amp; % chai '!Q118</f>
        <v>0</v>
      </c>
      <c r="R109" s="454">
        <f>R70*'2.Hao hut &amp; % chai '!R118</f>
        <v>0</v>
      </c>
      <c r="S109" s="453">
        <f t="shared" si="55"/>
        <v>0</v>
      </c>
    </row>
    <row r="110" spans="2:19">
      <c r="B110" s="451">
        <v>9</v>
      </c>
      <c r="C110" s="452" t="s">
        <v>35</v>
      </c>
      <c r="D110" s="452"/>
      <c r="E110" s="452"/>
      <c r="F110" s="453"/>
      <c r="G110" s="454">
        <f>G71*'2.Hao hut &amp; % chai '!G119</f>
        <v>0</v>
      </c>
      <c r="H110" s="454">
        <f>H71*'2.Hao hut &amp; % chai '!H119</f>
        <v>0</v>
      </c>
      <c r="I110" s="454">
        <f>I71*'2.Hao hut &amp; % chai '!I119</f>
        <v>0</v>
      </c>
      <c r="J110" s="454">
        <f>J71*'2.Hao hut &amp; % chai '!J119</f>
        <v>0</v>
      </c>
      <c r="K110" s="454">
        <f>K71*'2.Hao hut &amp; % chai '!K119</f>
        <v>0</v>
      </c>
      <c r="L110" s="454">
        <f>L71*'2.Hao hut &amp; % chai '!L119</f>
        <v>0</v>
      </c>
      <c r="M110" s="454">
        <f>M71*'2.Hao hut &amp; % chai '!M119</f>
        <v>0</v>
      </c>
      <c r="N110" s="454">
        <f>N71*'2.Hao hut &amp; % chai '!N119</f>
        <v>0</v>
      </c>
      <c r="O110" s="454">
        <f>O71*'2.Hao hut &amp; % chai '!O119</f>
        <v>0</v>
      </c>
      <c r="P110" s="454">
        <f>P71*'2.Hao hut &amp; % chai '!P119</f>
        <v>0</v>
      </c>
      <c r="Q110" s="454">
        <f>Q71*'2.Hao hut &amp; % chai '!Q119</f>
        <v>0</v>
      </c>
      <c r="R110" s="454">
        <f>R71*'2.Hao hut &amp; % chai '!R119</f>
        <v>0</v>
      </c>
      <c r="S110" s="453">
        <f t="shared" si="55"/>
        <v>0</v>
      </c>
    </row>
    <row r="111" spans="2:19">
      <c r="B111" s="451">
        <v>10</v>
      </c>
      <c r="C111" s="452" t="s">
        <v>36</v>
      </c>
      <c r="D111" s="452"/>
      <c r="E111" s="452"/>
      <c r="F111" s="453"/>
      <c r="G111" s="454">
        <f>G72*'2.Hao hut &amp; % chai '!G120</f>
        <v>0</v>
      </c>
      <c r="H111" s="454">
        <f>H72*'2.Hao hut &amp; % chai '!H120</f>
        <v>0</v>
      </c>
      <c r="I111" s="454">
        <f>I72*'2.Hao hut &amp; % chai '!I120</f>
        <v>0</v>
      </c>
      <c r="J111" s="454">
        <f>J72*'2.Hao hut &amp; % chai '!J120</f>
        <v>345625.00000000006</v>
      </c>
      <c r="K111" s="454">
        <f>K72*'2.Hao hut &amp; % chai '!K120</f>
        <v>345625.00000000006</v>
      </c>
      <c r="L111" s="454">
        <f>L72*'2.Hao hut &amp; % chai '!L120</f>
        <v>359450.00000000006</v>
      </c>
      <c r="M111" s="454">
        <f>M72*'2.Hao hut &amp; % chai '!M120</f>
        <v>373275</v>
      </c>
      <c r="N111" s="454">
        <f>N72*'2.Hao hut &amp; % chai '!N120</f>
        <v>359450.00000000006</v>
      </c>
      <c r="O111" s="454">
        <f>O72*'2.Hao hut &amp; % chai '!O120</f>
        <v>331800.00000000006</v>
      </c>
      <c r="P111" s="454">
        <f>P72*'2.Hao hut &amp; % chai '!P120</f>
        <v>373275</v>
      </c>
      <c r="Q111" s="454">
        <f>Q72*'2.Hao hut &amp; % chai '!Q120</f>
        <v>345625.00000000006</v>
      </c>
      <c r="R111" s="454">
        <f>R72*'2.Hao hut &amp; % chai '!R120</f>
        <v>373275</v>
      </c>
      <c r="S111" s="453">
        <f t="shared" si="55"/>
        <v>3207400.0000000005</v>
      </c>
    </row>
    <row r="112" spans="2:19">
      <c r="B112" s="451">
        <v>11</v>
      </c>
      <c r="C112" s="452" t="s">
        <v>347</v>
      </c>
      <c r="D112" s="452"/>
      <c r="E112" s="452"/>
      <c r="F112" s="453"/>
      <c r="G112" s="454">
        <f>G73*'2.Hao hut &amp; % chai '!G121</f>
        <v>0</v>
      </c>
      <c r="H112" s="454">
        <f>H73*'2.Hao hut &amp; % chai '!H121</f>
        <v>0</v>
      </c>
      <c r="I112" s="454">
        <f>I73*'2.Hao hut &amp; % chai '!I121</f>
        <v>0</v>
      </c>
      <c r="J112" s="454">
        <f>J73*'2.Hao hut &amp; % chai '!J121</f>
        <v>0</v>
      </c>
      <c r="K112" s="454">
        <f>K73*'2.Hao hut &amp; % chai '!K121</f>
        <v>0</v>
      </c>
      <c r="L112" s="454">
        <f>L73*'2.Hao hut &amp; % chai '!L121</f>
        <v>0</v>
      </c>
      <c r="M112" s="454">
        <f>M73*'2.Hao hut &amp; % chai '!M121</f>
        <v>0</v>
      </c>
      <c r="N112" s="454">
        <f>N73*'2.Hao hut &amp; % chai '!N121</f>
        <v>0</v>
      </c>
      <c r="O112" s="454">
        <f>O73*'2.Hao hut &amp; % chai '!O121</f>
        <v>0</v>
      </c>
      <c r="P112" s="454">
        <f>P73*'2.Hao hut &amp; % chai '!P121</f>
        <v>0</v>
      </c>
      <c r="Q112" s="454">
        <f>Q73*'2.Hao hut &amp; % chai '!Q121</f>
        <v>0</v>
      </c>
      <c r="R112" s="454">
        <f>R73*'2.Hao hut &amp; % chai '!R121</f>
        <v>0</v>
      </c>
      <c r="S112" s="453">
        <f t="shared" si="55"/>
        <v>0</v>
      </c>
    </row>
    <row r="113" spans="2:19">
      <c r="B113" s="451">
        <v>12</v>
      </c>
      <c r="C113" s="452" t="s">
        <v>263</v>
      </c>
      <c r="D113" s="452"/>
      <c r="E113" s="452"/>
      <c r="F113" s="453"/>
      <c r="G113" s="454">
        <f>G74*'2.Hao hut &amp; % chai '!G122</f>
        <v>0</v>
      </c>
      <c r="H113" s="454">
        <f>H74*'2.Hao hut &amp; % chai '!H122</f>
        <v>0</v>
      </c>
      <c r="I113" s="454">
        <f>I74*'2.Hao hut &amp; % chai '!I122</f>
        <v>0</v>
      </c>
      <c r="J113" s="454">
        <f>J74*'2.Hao hut &amp; % chai '!J122</f>
        <v>0</v>
      </c>
      <c r="K113" s="454">
        <f>K74*'2.Hao hut &amp; % chai '!K122</f>
        <v>0</v>
      </c>
      <c r="L113" s="454">
        <f>L74*'2.Hao hut &amp; % chai '!L122</f>
        <v>0</v>
      </c>
      <c r="M113" s="454">
        <f>M74*'2.Hao hut &amp; % chai '!M122</f>
        <v>0</v>
      </c>
      <c r="N113" s="454">
        <f>N74*'2.Hao hut &amp; % chai '!N122</f>
        <v>0</v>
      </c>
      <c r="O113" s="454">
        <f>O74*'2.Hao hut &amp; % chai '!O122</f>
        <v>0</v>
      </c>
      <c r="P113" s="454">
        <f>P74*'2.Hao hut &amp; % chai '!P122</f>
        <v>0</v>
      </c>
      <c r="Q113" s="454">
        <f>Q74*'2.Hao hut &amp; % chai '!Q122</f>
        <v>0</v>
      </c>
      <c r="R113" s="454">
        <f>R74*'2.Hao hut &amp; % chai '!R122</f>
        <v>0</v>
      </c>
      <c r="S113" s="453">
        <f t="shared" si="55"/>
        <v>0</v>
      </c>
    </row>
    <row r="114" spans="2:19">
      <c r="B114" s="451">
        <v>13</v>
      </c>
      <c r="C114" s="452" t="s">
        <v>348</v>
      </c>
      <c r="D114" s="452"/>
      <c r="E114" s="452"/>
      <c r="F114" s="453"/>
      <c r="G114" s="454">
        <f>G75*'2.Hao hut &amp; % chai '!G123</f>
        <v>0</v>
      </c>
      <c r="H114" s="454">
        <f>H75*'2.Hao hut &amp; % chai '!H123</f>
        <v>0</v>
      </c>
      <c r="I114" s="454">
        <f>I75*'2.Hao hut &amp; % chai '!I123</f>
        <v>0</v>
      </c>
      <c r="J114" s="454">
        <f>J75*'2.Hao hut &amp; % chai '!J123</f>
        <v>12500</v>
      </c>
      <c r="K114" s="454">
        <f>K75*'2.Hao hut &amp; % chai '!K123</f>
        <v>12500</v>
      </c>
      <c r="L114" s="454">
        <f>L75*'2.Hao hut &amp; % chai '!L123</f>
        <v>13000</v>
      </c>
      <c r="M114" s="454">
        <f>M75*'2.Hao hut &amp; % chai '!M123</f>
        <v>13500</v>
      </c>
      <c r="N114" s="454">
        <f>N75*'2.Hao hut &amp; % chai '!N123</f>
        <v>13000</v>
      </c>
      <c r="O114" s="454">
        <f>O75*'2.Hao hut &amp; % chai '!O123</f>
        <v>12000</v>
      </c>
      <c r="P114" s="454">
        <f>P75*'2.Hao hut &amp; % chai '!P123</f>
        <v>13500</v>
      </c>
      <c r="Q114" s="454">
        <f>Q75*'2.Hao hut &amp; % chai '!Q123</f>
        <v>12500</v>
      </c>
      <c r="R114" s="454">
        <f>R75*'2.Hao hut &amp; % chai '!R123</f>
        <v>13500</v>
      </c>
      <c r="S114" s="453">
        <f t="shared" si="55"/>
        <v>116000</v>
      </c>
    </row>
    <row r="115" spans="2:19">
      <c r="B115" s="451">
        <v>14</v>
      </c>
      <c r="C115" s="452" t="s">
        <v>349</v>
      </c>
      <c r="D115" s="452"/>
      <c r="E115" s="452"/>
      <c r="F115" s="453"/>
      <c r="G115" s="454">
        <f>G76*'2.Hao hut &amp; % chai '!G124</f>
        <v>0</v>
      </c>
      <c r="H115" s="454">
        <f>H76*'2.Hao hut &amp; % chai '!H124</f>
        <v>0</v>
      </c>
      <c r="I115" s="454">
        <f>I76*'2.Hao hut &amp; % chai '!I124</f>
        <v>0</v>
      </c>
      <c r="J115" s="454">
        <f>J76*'2.Hao hut &amp; % chai '!J124</f>
        <v>12500</v>
      </c>
      <c r="K115" s="454">
        <f>K76*'2.Hao hut &amp; % chai '!K124</f>
        <v>12500</v>
      </c>
      <c r="L115" s="454">
        <f>L76*'2.Hao hut &amp; % chai '!L124</f>
        <v>13000</v>
      </c>
      <c r="M115" s="454">
        <f>M76*'2.Hao hut &amp; % chai '!M124</f>
        <v>13500</v>
      </c>
      <c r="N115" s="454">
        <f>N76*'2.Hao hut &amp; % chai '!N124</f>
        <v>13000</v>
      </c>
      <c r="O115" s="454">
        <f>O76*'2.Hao hut &amp; % chai '!O124</f>
        <v>12000</v>
      </c>
      <c r="P115" s="454">
        <f>P76*'2.Hao hut &amp; % chai '!P124</f>
        <v>13500</v>
      </c>
      <c r="Q115" s="454">
        <f>Q76*'2.Hao hut &amp; % chai '!Q124</f>
        <v>12500</v>
      </c>
      <c r="R115" s="454">
        <f>R76*'2.Hao hut &amp; % chai '!R124</f>
        <v>13500</v>
      </c>
      <c r="S115" s="453">
        <f t="shared" si="55"/>
        <v>116000</v>
      </c>
    </row>
    <row r="116" spans="2:19">
      <c r="B116" s="455">
        <v>15</v>
      </c>
      <c r="C116" s="456" t="s">
        <v>25</v>
      </c>
      <c r="D116" s="456"/>
      <c r="E116" s="456"/>
      <c r="F116" s="457"/>
      <c r="G116" s="458">
        <f>G77*'2.Hao hut &amp; % chai '!G125</f>
        <v>0</v>
      </c>
      <c r="H116" s="458">
        <f>H77*'2.Hao hut &amp; % chai '!H125</f>
        <v>0</v>
      </c>
      <c r="I116" s="458">
        <f>I77*'2.Hao hut &amp; % chai '!I125</f>
        <v>0</v>
      </c>
      <c r="J116" s="458">
        <f>J77*'2.Hao hut &amp; % chai '!J125</f>
        <v>0</v>
      </c>
      <c r="K116" s="458">
        <f>K77*'2.Hao hut &amp; % chai '!K125</f>
        <v>0</v>
      </c>
      <c r="L116" s="458">
        <f>L77*'2.Hao hut &amp; % chai '!L125</f>
        <v>0</v>
      </c>
      <c r="M116" s="458">
        <f>M77*'2.Hao hut &amp; % chai '!M125</f>
        <v>0</v>
      </c>
      <c r="N116" s="458">
        <f>N77*'2.Hao hut &amp; % chai '!N125</f>
        <v>0</v>
      </c>
      <c r="O116" s="458">
        <f>O77*'2.Hao hut &amp; % chai '!O125</f>
        <v>0</v>
      </c>
      <c r="P116" s="458">
        <f>P77*'2.Hao hut &amp; % chai '!P125</f>
        <v>0</v>
      </c>
      <c r="Q116" s="458">
        <f>Q77*'2.Hao hut &amp; % chai '!Q125</f>
        <v>0</v>
      </c>
      <c r="R116" s="458">
        <f>R77*'2.Hao hut &amp; % chai '!R125</f>
        <v>0</v>
      </c>
      <c r="S116" s="457">
        <f t="shared" si="55"/>
        <v>0</v>
      </c>
    </row>
    <row r="117" spans="2:19">
      <c r="B117" s="23"/>
      <c r="C117" s="24" t="s">
        <v>96</v>
      </c>
      <c r="D117" s="222"/>
      <c r="E117" s="222"/>
      <c r="F117" s="29"/>
      <c r="G117" s="29">
        <f>SUM(G102:G116)</f>
        <v>0</v>
      </c>
      <c r="H117" s="29">
        <f>SUM(H102:H116)</f>
        <v>0</v>
      </c>
      <c r="I117" s="29">
        <f t="shared" ref="I117:R117" si="56">SUM(I102:I116)</f>
        <v>0</v>
      </c>
      <c r="J117" s="29">
        <f t="shared" si="56"/>
        <v>1069062.5</v>
      </c>
      <c r="K117" s="29">
        <f t="shared" si="56"/>
        <v>1069062.5</v>
      </c>
      <c r="L117" s="29">
        <f t="shared" si="56"/>
        <v>1111825</v>
      </c>
      <c r="M117" s="29">
        <f t="shared" si="56"/>
        <v>1154587.5</v>
      </c>
      <c r="N117" s="29">
        <f t="shared" si="56"/>
        <v>1111825</v>
      </c>
      <c r="O117" s="29">
        <f t="shared" si="56"/>
        <v>1026300</v>
      </c>
      <c r="P117" s="29">
        <f t="shared" si="56"/>
        <v>1154587.5</v>
      </c>
      <c r="Q117" s="29">
        <f t="shared" si="56"/>
        <v>1069062.5</v>
      </c>
      <c r="R117" s="29">
        <f t="shared" si="56"/>
        <v>1154587.5</v>
      </c>
      <c r="S117" s="29">
        <f>SUM(S102:S116)</f>
        <v>9920900</v>
      </c>
    </row>
    <row r="119" spans="2:19" ht="23.4" customHeight="1">
      <c r="B119" s="252" t="s">
        <v>1538</v>
      </c>
    </row>
    <row r="120" spans="2:19" ht="25.5" customHeight="1">
      <c r="B120" s="92" t="s">
        <v>0</v>
      </c>
      <c r="C120" s="92" t="s">
        <v>78</v>
      </c>
      <c r="D120" s="246" t="s">
        <v>9</v>
      </c>
      <c r="E120" s="174" t="s">
        <v>322</v>
      </c>
      <c r="F120" s="7" t="s">
        <v>350</v>
      </c>
      <c r="G120" s="7" t="s">
        <v>54</v>
      </c>
      <c r="H120" s="7" t="s">
        <v>55</v>
      </c>
      <c r="I120" s="7" t="s">
        <v>56</v>
      </c>
      <c r="J120" s="7" t="s">
        <v>57</v>
      </c>
      <c r="K120" s="7" t="s">
        <v>58</v>
      </c>
      <c r="L120" s="7" t="s">
        <v>59</v>
      </c>
      <c r="M120" s="7" t="s">
        <v>60</v>
      </c>
      <c r="N120" s="7" t="s">
        <v>61</v>
      </c>
      <c r="O120" s="7" t="s">
        <v>62</v>
      </c>
      <c r="P120" s="7" t="s">
        <v>63</v>
      </c>
      <c r="Q120" s="7" t="s">
        <v>64</v>
      </c>
      <c r="R120" s="7" t="s">
        <v>65</v>
      </c>
      <c r="S120" s="7" t="s">
        <v>345</v>
      </c>
    </row>
    <row r="121" spans="2:19">
      <c r="B121" s="447">
        <v>1</v>
      </c>
      <c r="C121" s="448" t="s">
        <v>351</v>
      </c>
      <c r="D121" s="448"/>
      <c r="E121" s="448"/>
      <c r="F121" s="449"/>
      <c r="G121" s="450">
        <f>G102*(1-'2.Hao hut &amp; % chai '!G130)</f>
        <v>0</v>
      </c>
      <c r="H121" s="450">
        <f>H102*(1-'2.Hao hut &amp; % chai '!H130)</f>
        <v>0</v>
      </c>
      <c r="I121" s="450">
        <f>I102*(1-'2.Hao hut &amp; % chai '!I130)</f>
        <v>0</v>
      </c>
      <c r="J121" s="450">
        <f>J102*(1-'2.Hao hut &amp; % chai '!J130)</f>
        <v>0</v>
      </c>
      <c r="K121" s="450">
        <f>K102*(1-'2.Hao hut &amp; % chai '!K130)</f>
        <v>0</v>
      </c>
      <c r="L121" s="450">
        <f>L102*(1-'2.Hao hut &amp; % chai '!L130)</f>
        <v>0</v>
      </c>
      <c r="M121" s="450">
        <f>M102*(1-'2.Hao hut &amp; % chai '!M130)</f>
        <v>0</v>
      </c>
      <c r="N121" s="450">
        <f>N102*(1-'2.Hao hut &amp; % chai '!N130)</f>
        <v>0</v>
      </c>
      <c r="O121" s="450">
        <f>O102*(1-'2.Hao hut &amp; % chai '!O130)</f>
        <v>0</v>
      </c>
      <c r="P121" s="450">
        <f>P102*(1-'2.Hao hut &amp; % chai '!P130)</f>
        <v>0</v>
      </c>
      <c r="Q121" s="450">
        <f>Q102*(1-'2.Hao hut &amp; % chai '!Q130)</f>
        <v>0</v>
      </c>
      <c r="R121" s="450">
        <f>R102*(1-'2.Hao hut &amp; % chai '!R130)</f>
        <v>0</v>
      </c>
      <c r="S121" s="449">
        <f t="shared" ref="S121:S136" si="57">SUM(G121:R121)</f>
        <v>0</v>
      </c>
    </row>
    <row r="122" spans="2:19">
      <c r="B122" s="451">
        <v>2</v>
      </c>
      <c r="C122" s="452" t="s">
        <v>352</v>
      </c>
      <c r="D122" s="452"/>
      <c r="E122" s="452"/>
      <c r="F122" s="453"/>
      <c r="G122" s="454">
        <f>G103*(1-'2.Hao hut &amp; % chai '!G131)</f>
        <v>0</v>
      </c>
      <c r="H122" s="454">
        <f>H103*(1-'2.Hao hut &amp; % chai '!H131)</f>
        <v>0</v>
      </c>
      <c r="I122" s="454">
        <f>I103*(1-'2.Hao hut &amp; % chai '!I131)</f>
        <v>0</v>
      </c>
      <c r="J122" s="454">
        <f>J103*(1-'2.Hao hut &amp; % chai '!J131)</f>
        <v>548725</v>
      </c>
      <c r="K122" s="454">
        <f>K103*(1-'2.Hao hut &amp; % chai '!K131)</f>
        <v>548725</v>
      </c>
      <c r="L122" s="454">
        <f>L103*(1-'2.Hao hut &amp; % chai '!L131)</f>
        <v>570674</v>
      </c>
      <c r="M122" s="454">
        <f>M103*(1-'2.Hao hut &amp; % chai '!M131)</f>
        <v>592623</v>
      </c>
      <c r="N122" s="454">
        <f>N103*(1-'2.Hao hut &amp; % chai '!N131)</f>
        <v>570674</v>
      </c>
      <c r="O122" s="454">
        <f>O103*(1-'2.Hao hut &amp; % chai '!O131)</f>
        <v>526776</v>
      </c>
      <c r="P122" s="454">
        <f>P103*(1-'2.Hao hut &amp; % chai '!P131)</f>
        <v>592623</v>
      </c>
      <c r="Q122" s="454">
        <f>Q103*(1-'2.Hao hut &amp; % chai '!Q131)</f>
        <v>548725</v>
      </c>
      <c r="R122" s="454">
        <f>R103*(1-'2.Hao hut &amp; % chai '!R131)</f>
        <v>592623</v>
      </c>
      <c r="S122" s="453">
        <f t="shared" si="57"/>
        <v>5092168</v>
      </c>
    </row>
    <row r="123" spans="2:19">
      <c r="B123" s="451">
        <v>3</v>
      </c>
      <c r="C123" s="452" t="s">
        <v>255</v>
      </c>
      <c r="D123" s="452"/>
      <c r="E123" s="452"/>
      <c r="F123" s="453"/>
      <c r="G123" s="454">
        <f>G104*(1-'2.Hao hut &amp; % chai '!G132)</f>
        <v>0</v>
      </c>
      <c r="H123" s="454">
        <f>H104*(1-'2.Hao hut &amp; % chai '!H132)</f>
        <v>0</v>
      </c>
      <c r="I123" s="454">
        <f>I104*(1-'2.Hao hut &amp; % chai '!I132)</f>
        <v>0</v>
      </c>
      <c r="J123" s="454">
        <f>J104*(1-'2.Hao hut &amp; % chai '!J132)</f>
        <v>0</v>
      </c>
      <c r="K123" s="454">
        <f>K104*(1-'2.Hao hut &amp; % chai '!K132)</f>
        <v>0</v>
      </c>
      <c r="L123" s="454">
        <f>L104*(1-'2.Hao hut &amp; % chai '!L132)</f>
        <v>0</v>
      </c>
      <c r="M123" s="454">
        <f>M104*(1-'2.Hao hut &amp; % chai '!M132)</f>
        <v>0</v>
      </c>
      <c r="N123" s="454">
        <f>N104*(1-'2.Hao hut &amp; % chai '!N132)</f>
        <v>0</v>
      </c>
      <c r="O123" s="454">
        <f>O104*(1-'2.Hao hut &amp; % chai '!O132)</f>
        <v>0</v>
      </c>
      <c r="P123" s="454">
        <f>P104*(1-'2.Hao hut &amp; % chai '!P132)</f>
        <v>0</v>
      </c>
      <c r="Q123" s="454">
        <f>Q104*(1-'2.Hao hut &amp; % chai '!Q132)</f>
        <v>0</v>
      </c>
      <c r="R123" s="454">
        <f>R104*(1-'2.Hao hut &amp; % chai '!R132)</f>
        <v>0</v>
      </c>
      <c r="S123" s="453">
        <f t="shared" si="57"/>
        <v>0</v>
      </c>
    </row>
    <row r="124" spans="2:19">
      <c r="B124" s="451">
        <v>4</v>
      </c>
      <c r="C124" s="452" t="s">
        <v>264</v>
      </c>
      <c r="D124" s="452"/>
      <c r="E124" s="452"/>
      <c r="F124" s="453"/>
      <c r="G124" s="454">
        <f>G105*(1-'2.Hao hut &amp; % chai '!G133)</f>
        <v>0</v>
      </c>
      <c r="H124" s="454">
        <f>H105*(1-'2.Hao hut &amp; % chai '!H133)</f>
        <v>0</v>
      </c>
      <c r="I124" s="454">
        <f>I105*(1-'2.Hao hut &amp; % chai '!I133)</f>
        <v>0</v>
      </c>
      <c r="J124" s="454">
        <f>J105*(1-'2.Hao hut &amp; % chai '!J133)</f>
        <v>0</v>
      </c>
      <c r="K124" s="454">
        <f>K105*(1-'2.Hao hut &amp; % chai '!K133)</f>
        <v>0</v>
      </c>
      <c r="L124" s="454">
        <f>L105*(1-'2.Hao hut &amp; % chai '!L133)</f>
        <v>0</v>
      </c>
      <c r="M124" s="454">
        <f>M105*(1-'2.Hao hut &amp; % chai '!M133)</f>
        <v>0</v>
      </c>
      <c r="N124" s="454">
        <f>N105*(1-'2.Hao hut &amp; % chai '!N133)</f>
        <v>0</v>
      </c>
      <c r="O124" s="454">
        <f>O105*(1-'2.Hao hut &amp; % chai '!O133)</f>
        <v>0</v>
      </c>
      <c r="P124" s="454">
        <f>P105*(1-'2.Hao hut &amp; % chai '!P133)</f>
        <v>0</v>
      </c>
      <c r="Q124" s="454">
        <f>Q105*(1-'2.Hao hut &amp; % chai '!Q133)</f>
        <v>0</v>
      </c>
      <c r="R124" s="454">
        <f>R105*(1-'2.Hao hut &amp; % chai '!R133)</f>
        <v>0</v>
      </c>
      <c r="S124" s="453">
        <f t="shared" si="57"/>
        <v>0</v>
      </c>
    </row>
    <row r="125" spans="2:19">
      <c r="B125" s="451">
        <v>5</v>
      </c>
      <c r="C125" s="452" t="s">
        <v>53</v>
      </c>
      <c r="D125" s="452"/>
      <c r="E125" s="452"/>
      <c r="F125" s="453"/>
      <c r="G125" s="454">
        <f>G106*(1-'2.Hao hut &amp; % chai '!G134)</f>
        <v>0</v>
      </c>
      <c r="H125" s="454">
        <f>H106*(1-'2.Hao hut &amp; % chai '!H134)</f>
        <v>0</v>
      </c>
      <c r="I125" s="454">
        <f>I106*(1-'2.Hao hut &amp; % chai '!I134)</f>
        <v>0</v>
      </c>
      <c r="J125" s="454">
        <f>J106*(1-'2.Hao hut &amp; % chai '!J134)</f>
        <v>105512.5</v>
      </c>
      <c r="K125" s="454">
        <f>K106*(1-'2.Hao hut &amp; % chai '!K134)</f>
        <v>105512.5</v>
      </c>
      <c r="L125" s="454">
        <f>L106*(1-'2.Hao hut &amp; % chai '!L134)</f>
        <v>109733</v>
      </c>
      <c r="M125" s="454">
        <f>M106*(1-'2.Hao hut &amp; % chai '!M134)</f>
        <v>113953.5</v>
      </c>
      <c r="N125" s="454">
        <f>N106*(1-'2.Hao hut &amp; % chai '!N134)</f>
        <v>109733</v>
      </c>
      <c r="O125" s="454">
        <f>O106*(1-'2.Hao hut &amp; % chai '!O134)</f>
        <v>101292</v>
      </c>
      <c r="P125" s="454">
        <f>P106*(1-'2.Hao hut &amp; % chai '!P134)</f>
        <v>113953.5</v>
      </c>
      <c r="Q125" s="454">
        <f>Q106*(1-'2.Hao hut &amp; % chai '!Q134)</f>
        <v>105512.5</v>
      </c>
      <c r="R125" s="454">
        <f>R106*(1-'2.Hao hut &amp; % chai '!R134)</f>
        <v>113953.5</v>
      </c>
      <c r="S125" s="453">
        <f t="shared" si="57"/>
        <v>979156</v>
      </c>
    </row>
    <row r="126" spans="2:19">
      <c r="B126" s="451">
        <v>6</v>
      </c>
      <c r="C126" s="452" t="s">
        <v>265</v>
      </c>
      <c r="D126" s="452"/>
      <c r="E126" s="452"/>
      <c r="F126" s="453"/>
      <c r="G126" s="454">
        <f>G107*(1-'2.Hao hut &amp; % chai '!G135)</f>
        <v>0</v>
      </c>
      <c r="H126" s="454">
        <f>H107*(1-'2.Hao hut &amp; % chai '!H135)</f>
        <v>0</v>
      </c>
      <c r="I126" s="454">
        <f>I107*(1-'2.Hao hut &amp; % chai '!I135)</f>
        <v>0</v>
      </c>
      <c r="J126" s="454">
        <f>J107*(1-'2.Hao hut &amp; % chai '!J135)</f>
        <v>0</v>
      </c>
      <c r="K126" s="454">
        <f>K107*(1-'2.Hao hut &amp; % chai '!K135)</f>
        <v>0</v>
      </c>
      <c r="L126" s="454">
        <f>L107*(1-'2.Hao hut &amp; % chai '!L135)</f>
        <v>0</v>
      </c>
      <c r="M126" s="454">
        <f>M107*(1-'2.Hao hut &amp; % chai '!M135)</f>
        <v>0</v>
      </c>
      <c r="N126" s="454">
        <f>N107*(1-'2.Hao hut &amp; % chai '!N135)</f>
        <v>0</v>
      </c>
      <c r="O126" s="454">
        <f>O107*(1-'2.Hao hut &amp; % chai '!O135)</f>
        <v>0</v>
      </c>
      <c r="P126" s="454">
        <f>P107*(1-'2.Hao hut &amp; % chai '!P135)</f>
        <v>0</v>
      </c>
      <c r="Q126" s="454">
        <f>Q107*(1-'2.Hao hut &amp; % chai '!Q135)</f>
        <v>0</v>
      </c>
      <c r="R126" s="454">
        <f>R107*(1-'2.Hao hut &amp; % chai '!R135)</f>
        <v>0</v>
      </c>
      <c r="S126" s="453">
        <f t="shared" si="57"/>
        <v>0</v>
      </c>
    </row>
    <row r="127" spans="2:19">
      <c r="B127" s="451">
        <v>7</v>
      </c>
      <c r="C127" s="452" t="s">
        <v>51</v>
      </c>
      <c r="D127" s="452"/>
      <c r="E127" s="452"/>
      <c r="F127" s="453"/>
      <c r="G127" s="454">
        <f>G108*(1-'2.Hao hut &amp; % chai '!G136)</f>
        <v>0</v>
      </c>
      <c r="H127" s="454">
        <f>H108*(1-'2.Hao hut &amp; % chai '!H136)</f>
        <v>0</v>
      </c>
      <c r="I127" s="454">
        <f>I108*(1-'2.Hao hut &amp; % chai '!I136)</f>
        <v>0</v>
      </c>
      <c r="J127" s="454">
        <f>J108*(1-'2.Hao hut &amp; % chai '!J136)</f>
        <v>0</v>
      </c>
      <c r="K127" s="454">
        <f>K108*(1-'2.Hao hut &amp; % chai '!K136)</f>
        <v>0</v>
      </c>
      <c r="L127" s="454">
        <f>L108*(1-'2.Hao hut &amp; % chai '!L136)</f>
        <v>0</v>
      </c>
      <c r="M127" s="454">
        <f>M108*(1-'2.Hao hut &amp; % chai '!M136)</f>
        <v>0</v>
      </c>
      <c r="N127" s="454">
        <f>N108*(1-'2.Hao hut &amp; % chai '!N136)</f>
        <v>0</v>
      </c>
      <c r="O127" s="454">
        <f>O108*(1-'2.Hao hut &amp; % chai '!O136)</f>
        <v>0</v>
      </c>
      <c r="P127" s="454">
        <f>P108*(1-'2.Hao hut &amp; % chai '!P136)</f>
        <v>0</v>
      </c>
      <c r="Q127" s="454">
        <f>Q108*(1-'2.Hao hut &amp; % chai '!Q136)</f>
        <v>0</v>
      </c>
      <c r="R127" s="454">
        <f>R108*(1-'2.Hao hut &amp; % chai '!R136)</f>
        <v>0</v>
      </c>
      <c r="S127" s="453">
        <f t="shared" si="57"/>
        <v>0</v>
      </c>
    </row>
    <row r="128" spans="2:19">
      <c r="B128" s="451">
        <v>8</v>
      </c>
      <c r="C128" s="452" t="s">
        <v>52</v>
      </c>
      <c r="D128" s="452"/>
      <c r="E128" s="452"/>
      <c r="F128" s="453"/>
      <c r="G128" s="454">
        <f>G109*(1-'2.Hao hut &amp; % chai '!G137)</f>
        <v>0</v>
      </c>
      <c r="H128" s="454">
        <f>H109*(1-'2.Hao hut &amp; % chai '!H137)</f>
        <v>0</v>
      </c>
      <c r="I128" s="454">
        <f>I109*(1-'2.Hao hut &amp; % chai '!I137)</f>
        <v>0</v>
      </c>
      <c r="J128" s="454">
        <f>J109*(1-'2.Hao hut &amp; % chai '!J137)</f>
        <v>0</v>
      </c>
      <c r="K128" s="454">
        <f>K109*(1-'2.Hao hut &amp; % chai '!K137)</f>
        <v>0</v>
      </c>
      <c r="L128" s="454">
        <f>L109*(1-'2.Hao hut &amp; % chai '!L137)</f>
        <v>0</v>
      </c>
      <c r="M128" s="454">
        <f>M109*(1-'2.Hao hut &amp; % chai '!M137)</f>
        <v>0</v>
      </c>
      <c r="N128" s="454">
        <f>N109*(1-'2.Hao hut &amp; % chai '!N137)</f>
        <v>0</v>
      </c>
      <c r="O128" s="454">
        <f>O109*(1-'2.Hao hut &amp; % chai '!O137)</f>
        <v>0</v>
      </c>
      <c r="P128" s="454">
        <f>P109*(1-'2.Hao hut &amp; % chai '!P137)</f>
        <v>0</v>
      </c>
      <c r="Q128" s="454">
        <f>Q109*(1-'2.Hao hut &amp; % chai '!Q137)</f>
        <v>0</v>
      </c>
      <c r="R128" s="454">
        <f>R109*(1-'2.Hao hut &amp; % chai '!R137)</f>
        <v>0</v>
      </c>
      <c r="S128" s="453">
        <f t="shared" si="57"/>
        <v>0</v>
      </c>
    </row>
    <row r="129" spans="2:19">
      <c r="B129" s="451">
        <v>9</v>
      </c>
      <c r="C129" s="452" t="s">
        <v>353</v>
      </c>
      <c r="D129" s="452"/>
      <c r="E129" s="452"/>
      <c r="F129" s="453"/>
      <c r="G129" s="454">
        <f>G110*(1-'2.Hao hut &amp; % chai '!G138)</f>
        <v>0</v>
      </c>
      <c r="H129" s="454">
        <f>H110*(1-'2.Hao hut &amp; % chai '!H138)</f>
        <v>0</v>
      </c>
      <c r="I129" s="454">
        <f>I110*(1-'2.Hao hut &amp; % chai '!I138)</f>
        <v>0</v>
      </c>
      <c r="J129" s="454">
        <f>J110*(1-'2.Hao hut &amp; % chai '!J138)</f>
        <v>0</v>
      </c>
      <c r="K129" s="454">
        <f>K110*(1-'2.Hao hut &amp; % chai '!K138)</f>
        <v>0</v>
      </c>
      <c r="L129" s="454">
        <f>L110*(1-'2.Hao hut &amp; % chai '!L138)</f>
        <v>0</v>
      </c>
      <c r="M129" s="454">
        <f>M110*(1-'2.Hao hut &amp; % chai '!M138)</f>
        <v>0</v>
      </c>
      <c r="N129" s="454">
        <f>N110*(1-'2.Hao hut &amp; % chai '!N138)</f>
        <v>0</v>
      </c>
      <c r="O129" s="454">
        <f>O110*(1-'2.Hao hut &amp; % chai '!O138)</f>
        <v>0</v>
      </c>
      <c r="P129" s="454">
        <f>P110*(1-'2.Hao hut &amp; % chai '!P138)</f>
        <v>0</v>
      </c>
      <c r="Q129" s="454">
        <f>Q110*(1-'2.Hao hut &amp; % chai '!Q138)</f>
        <v>0</v>
      </c>
      <c r="R129" s="454">
        <f>R110*(1-'2.Hao hut &amp; % chai '!R138)</f>
        <v>0</v>
      </c>
      <c r="S129" s="453">
        <f t="shared" si="57"/>
        <v>0</v>
      </c>
    </row>
    <row r="130" spans="2:19">
      <c r="B130" s="451">
        <v>10</v>
      </c>
      <c r="C130" s="452" t="s">
        <v>256</v>
      </c>
      <c r="D130" s="452"/>
      <c r="E130" s="452"/>
      <c r="F130" s="453"/>
      <c r="G130" s="454">
        <f>G111*(1-'2.Hao hut &amp; % chai '!G139)</f>
        <v>0</v>
      </c>
      <c r="H130" s="454">
        <f>H111*(1-'2.Hao hut &amp; % chai '!H139)</f>
        <v>0</v>
      </c>
      <c r="I130" s="454">
        <f>I111*(1-'2.Hao hut &amp; % chai '!I139)</f>
        <v>0</v>
      </c>
      <c r="J130" s="454">
        <f>J111*(1-'2.Hao hut &amp; % chai '!J139)</f>
        <v>311062.50000000006</v>
      </c>
      <c r="K130" s="454">
        <f>K111*(1-'2.Hao hut &amp; % chai '!K139)</f>
        <v>311062.50000000006</v>
      </c>
      <c r="L130" s="454">
        <f>L111*(1-'2.Hao hut &amp; % chai '!L139)</f>
        <v>323505.00000000006</v>
      </c>
      <c r="M130" s="454">
        <f>M111*(1-'2.Hao hut &amp; % chai '!M139)</f>
        <v>335947.5</v>
      </c>
      <c r="N130" s="454">
        <f>N111*(1-'2.Hao hut &amp; % chai '!N139)</f>
        <v>323505.00000000006</v>
      </c>
      <c r="O130" s="454">
        <f>O111*(1-'2.Hao hut &amp; % chai '!O139)</f>
        <v>298620.00000000006</v>
      </c>
      <c r="P130" s="454">
        <f>P111*(1-'2.Hao hut &amp; % chai '!P139)</f>
        <v>335947.5</v>
      </c>
      <c r="Q130" s="454">
        <f>Q111*(1-'2.Hao hut &amp; % chai '!Q139)</f>
        <v>311062.50000000006</v>
      </c>
      <c r="R130" s="454">
        <f>R111*(1-'2.Hao hut &amp; % chai '!R139)</f>
        <v>335947.5</v>
      </c>
      <c r="S130" s="453">
        <f t="shared" si="57"/>
        <v>2886660</v>
      </c>
    </row>
    <row r="131" spans="2:19">
      <c r="B131" s="451">
        <v>11</v>
      </c>
      <c r="C131" s="452" t="s">
        <v>354</v>
      </c>
      <c r="D131" s="452"/>
      <c r="E131" s="452"/>
      <c r="F131" s="453"/>
      <c r="G131" s="454">
        <f>G112*(1-'2.Hao hut &amp; % chai '!G140)</f>
        <v>0</v>
      </c>
      <c r="H131" s="454">
        <f>H112*(1-'2.Hao hut &amp; % chai '!H140)</f>
        <v>0</v>
      </c>
      <c r="I131" s="454">
        <f>I112*(1-'2.Hao hut &amp; % chai '!I140)</f>
        <v>0</v>
      </c>
      <c r="J131" s="454">
        <f>J112*(1-'2.Hao hut &amp; % chai '!J140)</f>
        <v>0</v>
      </c>
      <c r="K131" s="454">
        <f>K112*(1-'2.Hao hut &amp; % chai '!K140)</f>
        <v>0</v>
      </c>
      <c r="L131" s="454">
        <f>L112*(1-'2.Hao hut &amp; % chai '!L140)</f>
        <v>0</v>
      </c>
      <c r="M131" s="454">
        <f>M112*(1-'2.Hao hut &amp; % chai '!M140)</f>
        <v>0</v>
      </c>
      <c r="N131" s="454">
        <f>N112*(1-'2.Hao hut &amp; % chai '!N140)</f>
        <v>0</v>
      </c>
      <c r="O131" s="454">
        <f>O112*(1-'2.Hao hut &amp; % chai '!O140)</f>
        <v>0</v>
      </c>
      <c r="P131" s="454">
        <f>P112*(1-'2.Hao hut &amp; % chai '!P140)</f>
        <v>0</v>
      </c>
      <c r="Q131" s="454">
        <f>Q112*(1-'2.Hao hut &amp; % chai '!Q140)</f>
        <v>0</v>
      </c>
      <c r="R131" s="454">
        <f>R112*(1-'2.Hao hut &amp; % chai '!R140)</f>
        <v>0</v>
      </c>
      <c r="S131" s="453">
        <f t="shared" si="57"/>
        <v>0</v>
      </c>
    </row>
    <row r="132" spans="2:19">
      <c r="B132" s="451">
        <v>12</v>
      </c>
      <c r="C132" s="452" t="s">
        <v>266</v>
      </c>
      <c r="D132" s="452"/>
      <c r="E132" s="452"/>
      <c r="F132" s="453"/>
      <c r="G132" s="454">
        <f>G113*(1-'2.Hao hut &amp; % chai '!G141)</f>
        <v>0</v>
      </c>
      <c r="H132" s="454">
        <f>H113*(1-'2.Hao hut &amp; % chai '!H141)</f>
        <v>0</v>
      </c>
      <c r="I132" s="454">
        <f>I113*(1-'2.Hao hut &amp; % chai '!I141)</f>
        <v>0</v>
      </c>
      <c r="J132" s="454">
        <f>J113*(1-'2.Hao hut &amp; % chai '!J141)</f>
        <v>0</v>
      </c>
      <c r="K132" s="454">
        <f>K113*(1-'2.Hao hut &amp; % chai '!K141)</f>
        <v>0</v>
      </c>
      <c r="L132" s="454">
        <f>L113*(1-'2.Hao hut &amp; % chai '!L141)</f>
        <v>0</v>
      </c>
      <c r="M132" s="454">
        <f>M113*(1-'2.Hao hut &amp; % chai '!M141)</f>
        <v>0</v>
      </c>
      <c r="N132" s="454">
        <f>N113*(1-'2.Hao hut &amp; % chai '!N141)</f>
        <v>0</v>
      </c>
      <c r="O132" s="454">
        <f>O113*(1-'2.Hao hut &amp; % chai '!O141)</f>
        <v>0</v>
      </c>
      <c r="P132" s="454">
        <f>P113*(1-'2.Hao hut &amp; % chai '!P141)</f>
        <v>0</v>
      </c>
      <c r="Q132" s="454">
        <f>Q113*(1-'2.Hao hut &amp; % chai '!Q141)</f>
        <v>0</v>
      </c>
      <c r="R132" s="454">
        <f>R113*(1-'2.Hao hut &amp; % chai '!R141)</f>
        <v>0</v>
      </c>
      <c r="S132" s="453">
        <f t="shared" si="57"/>
        <v>0</v>
      </c>
    </row>
    <row r="133" spans="2:19">
      <c r="B133" s="451">
        <v>13</v>
      </c>
      <c r="C133" s="452" t="s">
        <v>355</v>
      </c>
      <c r="D133" s="452"/>
      <c r="E133" s="452"/>
      <c r="F133" s="453"/>
      <c r="G133" s="454">
        <f>G114*(1-'2.Hao hut &amp; % chai '!G142)</f>
        <v>0</v>
      </c>
      <c r="H133" s="454">
        <f>H114*(1-'2.Hao hut &amp; % chai '!H142)</f>
        <v>0</v>
      </c>
      <c r="I133" s="454">
        <f>I114*(1-'2.Hao hut &amp; % chai '!I142)</f>
        <v>0</v>
      </c>
      <c r="J133" s="454">
        <f>J114*(1-'2.Hao hut &amp; % chai '!J142)</f>
        <v>12375</v>
      </c>
      <c r="K133" s="454">
        <f>K114*(1-'2.Hao hut &amp; % chai '!K142)</f>
        <v>12375</v>
      </c>
      <c r="L133" s="454">
        <f>L114*(1-'2.Hao hut &amp; % chai '!L142)</f>
        <v>12870</v>
      </c>
      <c r="M133" s="454">
        <f>M114*(1-'2.Hao hut &amp; % chai '!M142)</f>
        <v>13365</v>
      </c>
      <c r="N133" s="454">
        <f>N114*(1-'2.Hao hut &amp; % chai '!N142)</f>
        <v>12870</v>
      </c>
      <c r="O133" s="454">
        <f>O114*(1-'2.Hao hut &amp; % chai '!O142)</f>
        <v>11880</v>
      </c>
      <c r="P133" s="454">
        <f>P114*(1-'2.Hao hut &amp; % chai '!P142)</f>
        <v>13365</v>
      </c>
      <c r="Q133" s="454">
        <f>Q114*(1-'2.Hao hut &amp; % chai '!Q142)</f>
        <v>12375</v>
      </c>
      <c r="R133" s="454">
        <f>R114*(1-'2.Hao hut &amp; % chai '!R142)</f>
        <v>13365</v>
      </c>
      <c r="S133" s="453">
        <f t="shared" si="57"/>
        <v>114840</v>
      </c>
    </row>
    <row r="134" spans="2:19">
      <c r="B134" s="451">
        <v>14</v>
      </c>
      <c r="C134" s="452" t="s">
        <v>356</v>
      </c>
      <c r="D134" s="452"/>
      <c r="E134" s="452"/>
      <c r="F134" s="453"/>
      <c r="G134" s="454">
        <f>G115*(1-'2.Hao hut &amp; % chai '!G143)</f>
        <v>0</v>
      </c>
      <c r="H134" s="454">
        <f>H115*(1-'2.Hao hut &amp; % chai '!H143)</f>
        <v>0</v>
      </c>
      <c r="I134" s="454">
        <f>I115*(1-'2.Hao hut &amp; % chai '!I143)</f>
        <v>0</v>
      </c>
      <c r="J134" s="454">
        <f>J115*(1-'2.Hao hut &amp; % chai '!J143)</f>
        <v>12375</v>
      </c>
      <c r="K134" s="454">
        <f>K115*(1-'2.Hao hut &amp; % chai '!K143)</f>
        <v>12375</v>
      </c>
      <c r="L134" s="454">
        <f>L115*(1-'2.Hao hut &amp; % chai '!L143)</f>
        <v>12870</v>
      </c>
      <c r="M134" s="454">
        <f>M115*(1-'2.Hao hut &amp; % chai '!M143)</f>
        <v>13365</v>
      </c>
      <c r="N134" s="454">
        <f>N115*(1-'2.Hao hut &amp; % chai '!N143)</f>
        <v>12870</v>
      </c>
      <c r="O134" s="454">
        <f>O115*(1-'2.Hao hut &amp; % chai '!O143)</f>
        <v>11880</v>
      </c>
      <c r="P134" s="454">
        <f>P115*(1-'2.Hao hut &amp; % chai '!P143)</f>
        <v>13365</v>
      </c>
      <c r="Q134" s="454">
        <f>Q115*(1-'2.Hao hut &amp; % chai '!Q143)</f>
        <v>12375</v>
      </c>
      <c r="R134" s="454">
        <f>R115*(1-'2.Hao hut &amp; % chai '!R143)</f>
        <v>13365</v>
      </c>
      <c r="S134" s="453">
        <f t="shared" si="57"/>
        <v>114840</v>
      </c>
    </row>
    <row r="135" spans="2:19">
      <c r="B135" s="455">
        <v>15</v>
      </c>
      <c r="C135" s="456" t="s">
        <v>25</v>
      </c>
      <c r="D135" s="456"/>
      <c r="E135" s="456"/>
      <c r="F135" s="457"/>
      <c r="G135" s="458">
        <f>G116*(1-'2.Hao hut &amp; % chai '!G144)</f>
        <v>0</v>
      </c>
      <c r="H135" s="458">
        <f>H116*(1-'2.Hao hut &amp; % chai '!H144)</f>
        <v>0</v>
      </c>
      <c r="I135" s="458">
        <f>I116*(1-'2.Hao hut &amp; % chai '!I144)</f>
        <v>0</v>
      </c>
      <c r="J135" s="458">
        <f>J116*(1-'2.Hao hut &amp; % chai '!J144)</f>
        <v>0</v>
      </c>
      <c r="K135" s="458">
        <f>K116*(1-'2.Hao hut &amp; % chai '!K144)</f>
        <v>0</v>
      </c>
      <c r="L135" s="458">
        <f>L116*(1-'2.Hao hut &amp; % chai '!L144)</f>
        <v>0</v>
      </c>
      <c r="M135" s="458">
        <f>M116*(1-'2.Hao hut &amp; % chai '!M144)</f>
        <v>0</v>
      </c>
      <c r="N135" s="458">
        <f>N116*(1-'2.Hao hut &amp; % chai '!N144)</f>
        <v>0</v>
      </c>
      <c r="O135" s="458">
        <f>O116*(1-'2.Hao hut &amp; % chai '!O144)</f>
        <v>0</v>
      </c>
      <c r="P135" s="458">
        <f>P116*(1-'2.Hao hut &amp; % chai '!P144)</f>
        <v>0</v>
      </c>
      <c r="Q135" s="458">
        <f>Q116*(1-'2.Hao hut &amp; % chai '!Q144)</f>
        <v>0</v>
      </c>
      <c r="R135" s="458">
        <f>R116*(1-'2.Hao hut &amp; % chai '!R144)</f>
        <v>0</v>
      </c>
      <c r="S135" s="457">
        <f t="shared" si="57"/>
        <v>0</v>
      </c>
    </row>
    <row r="136" spans="2:19">
      <c r="B136" s="23"/>
      <c r="C136" s="24" t="s">
        <v>96</v>
      </c>
      <c r="D136" s="222"/>
      <c r="E136" s="222"/>
      <c r="F136" s="29"/>
      <c r="G136" s="29">
        <f>SUM(G121:G135)</f>
        <v>0</v>
      </c>
      <c r="H136" s="29">
        <f t="shared" ref="H136:R136" si="58">SUM(H121:H135)</f>
        <v>0</v>
      </c>
      <c r="I136" s="29">
        <f t="shared" si="58"/>
        <v>0</v>
      </c>
      <c r="J136" s="29">
        <f t="shared" si="58"/>
        <v>990050</v>
      </c>
      <c r="K136" s="29">
        <f t="shared" si="58"/>
        <v>990050</v>
      </c>
      <c r="L136" s="29">
        <f t="shared" si="58"/>
        <v>1029652</v>
      </c>
      <c r="M136" s="29">
        <f t="shared" si="58"/>
        <v>1069254</v>
      </c>
      <c r="N136" s="29">
        <f t="shared" si="58"/>
        <v>1029652</v>
      </c>
      <c r="O136" s="29">
        <f t="shared" si="58"/>
        <v>950448</v>
      </c>
      <c r="P136" s="29">
        <f t="shared" si="58"/>
        <v>1069254</v>
      </c>
      <c r="Q136" s="29">
        <f t="shared" si="58"/>
        <v>990050</v>
      </c>
      <c r="R136" s="29">
        <f t="shared" si="58"/>
        <v>1069254</v>
      </c>
      <c r="S136" s="29">
        <f t="shared" si="57"/>
        <v>9187664</v>
      </c>
    </row>
    <row r="138" spans="2:19" hidden="1">
      <c r="B138" s="90" t="s">
        <v>1566</v>
      </c>
    </row>
    <row r="139" spans="2:19" hidden="1">
      <c r="B139" s="35" t="s">
        <v>1541</v>
      </c>
    </row>
    <row r="140" spans="2:19" ht="25.5" hidden="1" customHeight="1">
      <c r="B140" s="92" t="s">
        <v>0</v>
      </c>
      <c r="C140" s="92" t="s">
        <v>78</v>
      </c>
      <c r="D140" s="246" t="s">
        <v>9</v>
      </c>
      <c r="E140" s="174" t="s">
        <v>322</v>
      </c>
      <c r="F140" s="7" t="s">
        <v>350</v>
      </c>
      <c r="G140" s="7" t="s">
        <v>54</v>
      </c>
      <c r="H140" s="7" t="s">
        <v>55</v>
      </c>
      <c r="I140" s="7" t="s">
        <v>56</v>
      </c>
      <c r="J140" s="7" t="s">
        <v>57</v>
      </c>
      <c r="K140" s="7" t="s">
        <v>58</v>
      </c>
      <c r="L140" s="7" t="s">
        <v>59</v>
      </c>
      <c r="M140" s="7" t="s">
        <v>60</v>
      </c>
      <c r="N140" s="7" t="s">
        <v>61</v>
      </c>
      <c r="O140" s="7" t="s">
        <v>62</v>
      </c>
      <c r="P140" s="7" t="s">
        <v>63</v>
      </c>
      <c r="Q140" s="7" t="s">
        <v>64</v>
      </c>
      <c r="R140" s="7" t="s">
        <v>65</v>
      </c>
      <c r="S140" s="7" t="s">
        <v>345</v>
      </c>
    </row>
    <row r="141" spans="2:19" ht="17.399999999999999" hidden="1" customHeight="1">
      <c r="B141" s="8">
        <v>1</v>
      </c>
      <c r="C141" s="9" t="s">
        <v>279</v>
      </c>
      <c r="D141" s="183"/>
      <c r="E141" s="183"/>
      <c r="F141" s="147"/>
      <c r="G141" s="28">
        <f>'1.NVL Chai'!G$19*'2.Hao hut &amp; % chai '!G$49</f>
        <v>0</v>
      </c>
      <c r="H141" s="28">
        <f>'1.NVL Chai'!H$19*'2.Hao hut &amp; % chai '!H$49</f>
        <v>0</v>
      </c>
      <c r="I141" s="28">
        <f>'1.NVL Chai'!I$19*'2.Hao hut &amp; % chai '!I$49</f>
        <v>0</v>
      </c>
      <c r="J141" s="28">
        <f>'1.NVL Chai'!J$19*'2.Hao hut &amp; % chai '!J$49</f>
        <v>0</v>
      </c>
      <c r="K141" s="28">
        <f>'1.NVL Chai'!K$19*'2.Hao hut &amp; % chai '!K$49</f>
        <v>0</v>
      </c>
      <c r="L141" s="28">
        <f>'1.NVL Chai'!L$19*'2.Hao hut &amp; % chai '!L$49</f>
        <v>0</v>
      </c>
      <c r="M141" s="28">
        <f>'1.NVL Chai'!M$19*'2.Hao hut &amp; % chai '!M$49</f>
        <v>0</v>
      </c>
      <c r="N141" s="28">
        <f>'1.NVL Chai'!N$19*'2.Hao hut &amp; % chai '!N$49</f>
        <v>0</v>
      </c>
      <c r="O141" s="28">
        <f>'1.NVL Chai'!O$19*'2.Hao hut &amp; % chai '!O$49</f>
        <v>0</v>
      </c>
      <c r="P141" s="28">
        <f>'1.NVL Chai'!P$19*'2.Hao hut &amp; % chai '!P$49</f>
        <v>0</v>
      </c>
      <c r="Q141" s="28">
        <f>'1.NVL Chai'!Q$19*'2.Hao hut &amp; % chai '!Q$49</f>
        <v>0</v>
      </c>
      <c r="R141" s="28">
        <f>'1.NVL Chai'!R$19*'2.Hao hut &amp; % chai '!R$49</f>
        <v>0</v>
      </c>
      <c r="S141" s="147">
        <f>SUM(G141:R141)</f>
        <v>0</v>
      </c>
    </row>
    <row r="143" spans="2:19">
      <c r="B143" s="90" t="s">
        <v>1567</v>
      </c>
    </row>
    <row r="145" spans="2:19">
      <c r="B145" s="35" t="s">
        <v>1568</v>
      </c>
    </row>
    <row r="146" spans="2:19" s="37" customFormat="1" ht="26">
      <c r="B146" s="7">
        <v>1</v>
      </c>
      <c r="C146" s="36" t="s">
        <v>284</v>
      </c>
      <c r="D146" s="246" t="s">
        <v>9</v>
      </c>
      <c r="E146" s="174" t="s">
        <v>322</v>
      </c>
      <c r="F146" s="7" t="s">
        <v>350</v>
      </c>
      <c r="G146" s="7" t="s">
        <v>54</v>
      </c>
      <c r="H146" s="7" t="s">
        <v>55</v>
      </c>
      <c r="I146" s="7" t="s">
        <v>56</v>
      </c>
      <c r="J146" s="7" t="s">
        <v>57</v>
      </c>
      <c r="K146" s="7" t="s">
        <v>58</v>
      </c>
      <c r="L146" s="7" t="s">
        <v>59</v>
      </c>
      <c r="M146" s="7" t="s">
        <v>60</v>
      </c>
      <c r="N146" s="7" t="s">
        <v>61</v>
      </c>
      <c r="O146" s="7" t="s">
        <v>62</v>
      </c>
      <c r="P146" s="7" t="s">
        <v>63</v>
      </c>
      <c r="Q146" s="7" t="s">
        <v>64</v>
      </c>
      <c r="R146" s="7" t="s">
        <v>65</v>
      </c>
      <c r="S146" s="7" t="s">
        <v>345</v>
      </c>
    </row>
    <row r="147" spans="2:19">
      <c r="B147" s="459">
        <v>1</v>
      </c>
      <c r="C147" s="460" t="s">
        <v>66</v>
      </c>
      <c r="D147" s="460"/>
      <c r="E147" s="460"/>
      <c r="F147" s="461"/>
      <c r="G147" s="450">
        <f>'1.NVL Chai'!G$13*'2.Hao hut &amp; % chai '!G5</f>
        <v>17160</v>
      </c>
      <c r="H147" s="450">
        <f>'1.NVL Chai'!H$13*'2.Hao hut &amp; % chai '!H5</f>
        <v>9900</v>
      </c>
      <c r="I147" s="450">
        <f>'1.NVL Chai'!I$13*'2.Hao hut &amp; % chai '!I5</f>
        <v>20020</v>
      </c>
      <c r="J147" s="450">
        <f>'1.NVL Chai'!J$13*'2.Hao hut &amp; % chai '!J5</f>
        <v>24062.5</v>
      </c>
      <c r="K147" s="450">
        <f>'1.NVL Chai'!K$13*'2.Hao hut &amp; % chai '!K5</f>
        <v>24062.5</v>
      </c>
      <c r="L147" s="450">
        <f>'1.NVL Chai'!L$13*'2.Hao hut &amp; % chai '!L5</f>
        <v>25025</v>
      </c>
      <c r="M147" s="450">
        <f>'1.NVL Chai'!M$13*'2.Hao hut &amp; % chai '!M5</f>
        <v>25987.499999999996</v>
      </c>
      <c r="N147" s="450">
        <f>'1.NVL Chai'!N$13*'2.Hao hut &amp; % chai '!N5</f>
        <v>25025</v>
      </c>
      <c r="O147" s="450">
        <f>'1.NVL Chai'!O$13*'2.Hao hut &amp; % chai '!O5</f>
        <v>23100</v>
      </c>
      <c r="P147" s="450">
        <f>'1.NVL Chai'!P$13*'2.Hao hut &amp; % chai '!P5</f>
        <v>25987.499999999996</v>
      </c>
      <c r="Q147" s="450">
        <f>'1.NVL Chai'!Q$13*'2.Hao hut &amp; % chai '!Q5</f>
        <v>24062.5</v>
      </c>
      <c r="R147" s="450">
        <f>'1.NVL Chai'!R$13*'2.Hao hut &amp; % chai '!R5</f>
        <v>25987.499999999996</v>
      </c>
      <c r="S147" s="449">
        <f t="shared" ref="S147:S149" si="59">SUM(G147:R147)</f>
        <v>270380</v>
      </c>
    </row>
    <row r="148" spans="2:19">
      <c r="B148" s="462">
        <v>2</v>
      </c>
      <c r="C148" s="463" t="s">
        <v>41</v>
      </c>
      <c r="D148" s="463"/>
      <c r="E148" s="463"/>
      <c r="F148" s="464"/>
      <c r="G148" s="454">
        <f>'1.NVL Chai'!G$13*'2.Hao hut &amp; % chai '!G6</f>
        <v>17160</v>
      </c>
      <c r="H148" s="454">
        <f>'1.NVL Chai'!H$13*'2.Hao hut &amp; % chai '!H6</f>
        <v>9900</v>
      </c>
      <c r="I148" s="454">
        <f>'1.NVL Chai'!I$13*'2.Hao hut &amp; % chai '!I6</f>
        <v>20020</v>
      </c>
      <c r="J148" s="454">
        <f>'1.NVL Chai'!J$13*'2.Hao hut &amp; % chai '!J6</f>
        <v>24062.5</v>
      </c>
      <c r="K148" s="454">
        <f>'1.NVL Chai'!K$13*'2.Hao hut &amp; % chai '!K6</f>
        <v>24062.5</v>
      </c>
      <c r="L148" s="454">
        <f>'1.NVL Chai'!L$13*'2.Hao hut &amp; % chai '!L6</f>
        <v>25025</v>
      </c>
      <c r="M148" s="454">
        <f>'1.NVL Chai'!M$13*'2.Hao hut &amp; % chai '!M6</f>
        <v>25987.499999999996</v>
      </c>
      <c r="N148" s="454">
        <f>'1.NVL Chai'!N$13*'2.Hao hut &amp; % chai '!N6</f>
        <v>25025</v>
      </c>
      <c r="O148" s="454">
        <f>'1.NVL Chai'!O$13*'2.Hao hut &amp; % chai '!O6</f>
        <v>23100</v>
      </c>
      <c r="P148" s="454">
        <f>'1.NVL Chai'!P$13*'2.Hao hut &amp; % chai '!P6</f>
        <v>25987.499999999996</v>
      </c>
      <c r="Q148" s="454">
        <f>'1.NVL Chai'!Q$13*'2.Hao hut &amp; % chai '!Q6</f>
        <v>24062.5</v>
      </c>
      <c r="R148" s="454">
        <f>'1.NVL Chai'!R$13*'2.Hao hut &amp; % chai '!R6</f>
        <v>25987.499999999996</v>
      </c>
      <c r="S148" s="453">
        <f t="shared" si="59"/>
        <v>270380</v>
      </c>
    </row>
    <row r="149" spans="2:19" ht="37.5">
      <c r="B149" s="465">
        <v>3</v>
      </c>
      <c r="C149" s="466" t="s">
        <v>67</v>
      </c>
      <c r="D149" s="466"/>
      <c r="E149" s="466"/>
      <c r="F149" s="467"/>
      <c r="G149" s="458">
        <f>'1.NVL Chai'!G$13*'2.Hao hut &amp; % chai '!G7</f>
        <v>0</v>
      </c>
      <c r="H149" s="458">
        <f>'1.NVL Chai'!H$13*'2.Hao hut &amp; % chai '!H7</f>
        <v>0</v>
      </c>
      <c r="I149" s="458">
        <f>'1.NVL Chai'!I$13*'2.Hao hut &amp; % chai '!I7</f>
        <v>0</v>
      </c>
      <c r="J149" s="458">
        <f>'1.NVL Chai'!J$13*'2.Hao hut &amp; % chai '!J7</f>
        <v>0</v>
      </c>
      <c r="K149" s="458">
        <f>'1.NVL Chai'!K$13*'2.Hao hut &amp; % chai '!K7</f>
        <v>0</v>
      </c>
      <c r="L149" s="458">
        <f>'1.NVL Chai'!L$13*'2.Hao hut &amp; % chai '!L7</f>
        <v>0</v>
      </c>
      <c r="M149" s="458">
        <f>'1.NVL Chai'!M$13*'2.Hao hut &amp; % chai '!M7</f>
        <v>0</v>
      </c>
      <c r="N149" s="458">
        <f>'1.NVL Chai'!N$13*'2.Hao hut &amp; % chai '!N7</f>
        <v>0</v>
      </c>
      <c r="O149" s="458">
        <f>'1.NVL Chai'!O$13*'2.Hao hut &amp; % chai '!O7</f>
        <v>0</v>
      </c>
      <c r="P149" s="458">
        <f>'1.NVL Chai'!P$13*'2.Hao hut &amp; % chai '!P7</f>
        <v>0</v>
      </c>
      <c r="Q149" s="458">
        <f>'1.NVL Chai'!Q$13*'2.Hao hut &amp; % chai '!Q7</f>
        <v>0</v>
      </c>
      <c r="R149" s="458">
        <f>'1.NVL Chai'!R$13*'2.Hao hut &amp; % chai '!R7</f>
        <v>0</v>
      </c>
      <c r="S149" s="457">
        <f t="shared" si="59"/>
        <v>0</v>
      </c>
    </row>
    <row r="150" spans="2:19" s="35" customFormat="1">
      <c r="B150" s="134"/>
      <c r="C150" s="41" t="s">
        <v>29</v>
      </c>
      <c r="D150" s="285"/>
      <c r="E150" s="285"/>
      <c r="F150" s="42"/>
      <c r="G150" s="29">
        <f t="shared" ref="G150:R150" si="60">SUM(G147:G149)</f>
        <v>34320</v>
      </c>
      <c r="H150" s="29">
        <f t="shared" si="60"/>
        <v>19800</v>
      </c>
      <c r="I150" s="29">
        <f t="shared" si="60"/>
        <v>40040</v>
      </c>
      <c r="J150" s="29">
        <f t="shared" si="60"/>
        <v>48125</v>
      </c>
      <c r="K150" s="29">
        <f t="shared" si="60"/>
        <v>48125</v>
      </c>
      <c r="L150" s="29">
        <f t="shared" si="60"/>
        <v>50050</v>
      </c>
      <c r="M150" s="29">
        <f t="shared" si="60"/>
        <v>51974.999999999993</v>
      </c>
      <c r="N150" s="29">
        <f t="shared" si="60"/>
        <v>50050</v>
      </c>
      <c r="O150" s="29">
        <f t="shared" si="60"/>
        <v>46200</v>
      </c>
      <c r="P150" s="29">
        <f t="shared" si="60"/>
        <v>51974.999999999993</v>
      </c>
      <c r="Q150" s="29">
        <f t="shared" si="60"/>
        <v>48125</v>
      </c>
      <c r="R150" s="29">
        <f t="shared" si="60"/>
        <v>51974.999999999993</v>
      </c>
      <c r="S150" s="29">
        <f>SUM(S147:S149)</f>
        <v>540760</v>
      </c>
    </row>
    <row r="151" spans="2:19" s="35" customFormat="1">
      <c r="B151" s="140"/>
      <c r="C151" s="37"/>
      <c r="D151" s="37"/>
      <c r="E151" s="37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</row>
    <row r="152" spans="2:19">
      <c r="B152" s="35" t="s">
        <v>1569</v>
      </c>
    </row>
    <row r="153" spans="2:19" s="37" customFormat="1" ht="26">
      <c r="B153" s="7">
        <v>2</v>
      </c>
      <c r="C153" s="36" t="s">
        <v>285</v>
      </c>
      <c r="D153" s="246" t="s">
        <v>9</v>
      </c>
      <c r="E153" s="174" t="s">
        <v>322</v>
      </c>
      <c r="F153" s="7" t="s">
        <v>350</v>
      </c>
      <c r="G153" s="7" t="s">
        <v>54</v>
      </c>
      <c r="H153" s="7" t="s">
        <v>55</v>
      </c>
      <c r="I153" s="7" t="s">
        <v>56</v>
      </c>
      <c r="J153" s="7" t="s">
        <v>57</v>
      </c>
      <c r="K153" s="7" t="s">
        <v>58</v>
      </c>
      <c r="L153" s="7" t="s">
        <v>59</v>
      </c>
      <c r="M153" s="7" t="s">
        <v>60</v>
      </c>
      <c r="N153" s="7" t="s">
        <v>61</v>
      </c>
      <c r="O153" s="7" t="s">
        <v>62</v>
      </c>
      <c r="P153" s="7" t="s">
        <v>63</v>
      </c>
      <c r="Q153" s="7" t="s">
        <v>64</v>
      </c>
      <c r="R153" s="7" t="s">
        <v>65</v>
      </c>
      <c r="S153" s="7" t="s">
        <v>345</v>
      </c>
    </row>
    <row r="154" spans="2:19">
      <c r="B154" s="459">
        <v>1</v>
      </c>
      <c r="C154" s="460" t="s">
        <v>66</v>
      </c>
      <c r="D154" s="460"/>
      <c r="E154" s="460"/>
      <c r="F154" s="461"/>
      <c r="G154" s="450">
        <f>'1.NVL Chai'!G$14*'2.Hao hut &amp; % chai '!G11</f>
        <v>25740</v>
      </c>
      <c r="H154" s="450">
        <f>'1.NVL Chai'!H$14*'2.Hao hut &amp; % chai '!H11</f>
        <v>14850</v>
      </c>
      <c r="I154" s="450">
        <f>'1.NVL Chai'!I$14*'2.Hao hut &amp; % chai '!I11</f>
        <v>37180</v>
      </c>
      <c r="J154" s="450">
        <f>'1.NVL Chai'!J$14*'2.Hao hut &amp; % chai '!J11</f>
        <v>44687.5</v>
      </c>
      <c r="K154" s="450">
        <f>'1.NVL Chai'!K$14*'2.Hao hut &amp; % chai '!K11</f>
        <v>44687.5</v>
      </c>
      <c r="L154" s="450">
        <f>'1.NVL Chai'!L$14*'2.Hao hut &amp; % chai '!L11</f>
        <v>46475</v>
      </c>
      <c r="M154" s="450">
        <f>'1.NVL Chai'!M$14*'2.Hao hut &amp; % chai '!M11</f>
        <v>48262.5</v>
      </c>
      <c r="N154" s="450">
        <f>'1.NVL Chai'!N$14*'2.Hao hut &amp; % chai '!N11</f>
        <v>46475</v>
      </c>
      <c r="O154" s="450">
        <f>'1.NVL Chai'!O$14*'2.Hao hut &amp; % chai '!O11</f>
        <v>42900</v>
      </c>
      <c r="P154" s="450">
        <f>'1.NVL Chai'!P$14*'2.Hao hut &amp; % chai '!P11</f>
        <v>48262.5</v>
      </c>
      <c r="Q154" s="450">
        <f>'1.NVL Chai'!Q$14*'2.Hao hut &amp; % chai '!Q11</f>
        <v>44687.5</v>
      </c>
      <c r="R154" s="450">
        <f>'1.NVL Chai'!R$14*'2.Hao hut &amp; % chai '!R11</f>
        <v>48262.5</v>
      </c>
      <c r="S154" s="449">
        <f t="shared" ref="S154:S156" si="61">SUM(G154:R154)</f>
        <v>492470</v>
      </c>
    </row>
    <row r="155" spans="2:19">
      <c r="B155" s="462">
        <v>2</v>
      </c>
      <c r="C155" s="463" t="s">
        <v>41</v>
      </c>
      <c r="D155" s="463"/>
      <c r="E155" s="463"/>
      <c r="F155" s="464"/>
      <c r="G155" s="454">
        <f>'1.NVL Chai'!G$14*'2.Hao hut &amp; % chai '!G12</f>
        <v>25740</v>
      </c>
      <c r="H155" s="454">
        <f>'1.NVL Chai'!H$14*'2.Hao hut &amp; % chai '!H12</f>
        <v>14850</v>
      </c>
      <c r="I155" s="454">
        <f>'1.NVL Chai'!I$14*'2.Hao hut &amp; % chai '!I12</f>
        <v>37180</v>
      </c>
      <c r="J155" s="454">
        <f>'1.NVL Chai'!J$14*'2.Hao hut &amp; % chai '!J12</f>
        <v>44687.5</v>
      </c>
      <c r="K155" s="454">
        <f>'1.NVL Chai'!K$14*'2.Hao hut &amp; % chai '!K12</f>
        <v>44687.5</v>
      </c>
      <c r="L155" s="454">
        <f>'1.NVL Chai'!L$14*'2.Hao hut &amp; % chai '!L12</f>
        <v>46475</v>
      </c>
      <c r="M155" s="454">
        <f>'1.NVL Chai'!M$14*'2.Hao hut &amp; % chai '!M12</f>
        <v>48262.5</v>
      </c>
      <c r="N155" s="454">
        <f>'1.NVL Chai'!N$14*'2.Hao hut &amp; % chai '!N12</f>
        <v>46475</v>
      </c>
      <c r="O155" s="454">
        <f>'1.NVL Chai'!O$14*'2.Hao hut &amp; % chai '!O12</f>
        <v>42900</v>
      </c>
      <c r="P155" s="454">
        <f>'1.NVL Chai'!P$14*'2.Hao hut &amp; % chai '!P12</f>
        <v>48262.5</v>
      </c>
      <c r="Q155" s="454">
        <f>'1.NVL Chai'!Q$14*'2.Hao hut &amp; % chai '!Q12</f>
        <v>44687.5</v>
      </c>
      <c r="R155" s="454">
        <f>'1.NVL Chai'!R$14*'2.Hao hut &amp; % chai '!R12</f>
        <v>48262.5</v>
      </c>
      <c r="S155" s="453">
        <f t="shared" si="61"/>
        <v>492470</v>
      </c>
    </row>
    <row r="156" spans="2:19" ht="37.5">
      <c r="B156" s="465">
        <v>3</v>
      </c>
      <c r="C156" s="466" t="s">
        <v>67</v>
      </c>
      <c r="D156" s="466"/>
      <c r="E156" s="466"/>
      <c r="F156" s="467"/>
      <c r="G156" s="458">
        <f>'1.NVL Chai'!G$14*'2.Hao hut &amp; % chai '!G13</f>
        <v>4680</v>
      </c>
      <c r="H156" s="458">
        <f>'1.NVL Chai'!H$14*'2.Hao hut &amp; % chai '!H13</f>
        <v>2700</v>
      </c>
      <c r="I156" s="458">
        <f>'1.NVL Chai'!I$14*'2.Hao hut &amp; % chai '!I13</f>
        <v>6760</v>
      </c>
      <c r="J156" s="458">
        <f>'1.NVL Chai'!J$14*'2.Hao hut &amp; % chai '!J13</f>
        <v>8125</v>
      </c>
      <c r="K156" s="458">
        <f>'1.NVL Chai'!K$14*'2.Hao hut &amp; % chai '!K13</f>
        <v>8125</v>
      </c>
      <c r="L156" s="458">
        <f>'1.NVL Chai'!L$14*'2.Hao hut &amp; % chai '!L13</f>
        <v>8450</v>
      </c>
      <c r="M156" s="458">
        <f>'1.NVL Chai'!M$14*'2.Hao hut &amp; % chai '!M13</f>
        <v>8775</v>
      </c>
      <c r="N156" s="458">
        <f>'1.NVL Chai'!N$14*'2.Hao hut &amp; % chai '!N13</f>
        <v>8450</v>
      </c>
      <c r="O156" s="458">
        <f>'1.NVL Chai'!O$14*'2.Hao hut &amp; % chai '!O13</f>
        <v>7800</v>
      </c>
      <c r="P156" s="458">
        <f>'1.NVL Chai'!P$14*'2.Hao hut &amp; % chai '!P13</f>
        <v>8775</v>
      </c>
      <c r="Q156" s="458">
        <f>'1.NVL Chai'!Q$14*'2.Hao hut &amp; % chai '!Q13</f>
        <v>8125</v>
      </c>
      <c r="R156" s="458">
        <f>'1.NVL Chai'!R$14*'2.Hao hut &amp; % chai '!R13</f>
        <v>8775</v>
      </c>
      <c r="S156" s="457">
        <f t="shared" si="61"/>
        <v>89540</v>
      </c>
    </row>
    <row r="157" spans="2:19" s="35" customFormat="1" ht="21" customHeight="1">
      <c r="B157" s="134"/>
      <c r="C157" s="41" t="s">
        <v>29</v>
      </c>
      <c r="D157" s="285"/>
      <c r="E157" s="285"/>
      <c r="F157" s="42">
        <f>SUM(F154:F156)</f>
        <v>0</v>
      </c>
      <c r="G157" s="29">
        <f t="shared" ref="G157:R157" si="62">SUM(G154:G156)</f>
        <v>56160</v>
      </c>
      <c r="H157" s="29">
        <f t="shared" si="62"/>
        <v>32400</v>
      </c>
      <c r="I157" s="29">
        <f t="shared" si="62"/>
        <v>81120</v>
      </c>
      <c r="J157" s="29">
        <f t="shared" si="62"/>
        <v>97500</v>
      </c>
      <c r="K157" s="29">
        <f t="shared" si="62"/>
        <v>97500</v>
      </c>
      <c r="L157" s="29">
        <f t="shared" si="62"/>
        <v>101400</v>
      </c>
      <c r="M157" s="29">
        <f t="shared" si="62"/>
        <v>105300</v>
      </c>
      <c r="N157" s="29">
        <f t="shared" si="62"/>
        <v>101400</v>
      </c>
      <c r="O157" s="29">
        <f t="shared" si="62"/>
        <v>93600</v>
      </c>
      <c r="P157" s="29">
        <f t="shared" si="62"/>
        <v>105300</v>
      </c>
      <c r="Q157" s="29">
        <f t="shared" si="62"/>
        <v>97500</v>
      </c>
      <c r="R157" s="29">
        <f t="shared" si="62"/>
        <v>105300</v>
      </c>
      <c r="S157" s="29">
        <f>SUM(S154:S156)</f>
        <v>1074480</v>
      </c>
    </row>
    <row r="158" spans="2:19" s="35" customFormat="1" ht="11.4" customHeight="1">
      <c r="B158" s="140"/>
      <c r="C158" s="37"/>
      <c r="D158" s="37"/>
      <c r="E158" s="37"/>
      <c r="F158" s="141"/>
      <c r="G158" s="141"/>
      <c r="H158" s="141"/>
      <c r="I158" s="141"/>
      <c r="J158" s="219"/>
      <c r="K158" s="141"/>
      <c r="L158" s="141"/>
      <c r="M158" s="141"/>
      <c r="N158" s="141"/>
      <c r="O158" s="141"/>
      <c r="P158" s="141"/>
      <c r="Q158" s="141"/>
      <c r="R158" s="141"/>
    </row>
    <row r="159" spans="2:19">
      <c r="B159" s="35" t="s">
        <v>1570</v>
      </c>
    </row>
    <row r="160" spans="2:19" s="37" customFormat="1" ht="26">
      <c r="B160" s="7">
        <v>3</v>
      </c>
      <c r="C160" s="36" t="s">
        <v>42</v>
      </c>
      <c r="D160" s="246" t="s">
        <v>9</v>
      </c>
      <c r="E160" s="174" t="s">
        <v>322</v>
      </c>
      <c r="F160" s="7" t="s">
        <v>350</v>
      </c>
      <c r="G160" s="7" t="s">
        <v>54</v>
      </c>
      <c r="H160" s="7" t="s">
        <v>55</v>
      </c>
      <c r="I160" s="7" t="s">
        <v>56</v>
      </c>
      <c r="J160" s="7" t="s">
        <v>57</v>
      </c>
      <c r="K160" s="7" t="s">
        <v>58</v>
      </c>
      <c r="L160" s="7" t="s">
        <v>59</v>
      </c>
      <c r="M160" s="7" t="s">
        <v>60</v>
      </c>
      <c r="N160" s="7" t="s">
        <v>61</v>
      </c>
      <c r="O160" s="7" t="s">
        <v>62</v>
      </c>
      <c r="P160" s="7" t="s">
        <v>63</v>
      </c>
      <c r="Q160" s="7" t="s">
        <v>64</v>
      </c>
      <c r="R160" s="7" t="s">
        <v>65</v>
      </c>
      <c r="S160" s="7" t="s">
        <v>345</v>
      </c>
    </row>
    <row r="161" spans="2:19">
      <c r="B161" s="459">
        <v>1</v>
      </c>
      <c r="C161" s="460" t="s">
        <v>66</v>
      </c>
      <c r="D161" s="460"/>
      <c r="E161" s="460"/>
      <c r="F161" s="461"/>
      <c r="G161" s="468">
        <f>'1.NVL Chai'!G$15*'2.Hao hut &amp; % chai '!G17</f>
        <v>0</v>
      </c>
      <c r="H161" s="468">
        <f>'1.NVL Chai'!H$15*'2.Hao hut &amp; % chai '!H17</f>
        <v>0</v>
      </c>
      <c r="I161" s="468">
        <f>'1.NVL Chai'!I$15*'2.Hao hut &amp; % chai '!I17</f>
        <v>0</v>
      </c>
      <c r="J161" s="468">
        <f>'1.NVL Chai'!J$15*'2.Hao hut &amp; % chai '!J17</f>
        <v>0</v>
      </c>
      <c r="K161" s="468">
        <f>'1.NVL Chai'!K$15*'2.Hao hut &amp; % chai '!K17</f>
        <v>0</v>
      </c>
      <c r="L161" s="468">
        <f>'1.NVL Chai'!L$15*'2.Hao hut &amp; % chai '!L17</f>
        <v>0</v>
      </c>
      <c r="M161" s="468">
        <f>'1.NVL Chai'!M$15*'2.Hao hut &amp; % chai '!M17</f>
        <v>0</v>
      </c>
      <c r="N161" s="468">
        <f>'1.NVL Chai'!N$15*'2.Hao hut &amp; % chai '!N17</f>
        <v>0</v>
      </c>
      <c r="O161" s="468">
        <f>'1.NVL Chai'!O$15*'2.Hao hut &amp; % chai '!O17</f>
        <v>0</v>
      </c>
      <c r="P161" s="468">
        <f>'1.NVL Chai'!P$15*'2.Hao hut &amp; % chai '!P17</f>
        <v>0</v>
      </c>
      <c r="Q161" s="468">
        <f>'1.NVL Chai'!Q$15*'2.Hao hut &amp; % chai '!Q17</f>
        <v>0</v>
      </c>
      <c r="R161" s="468">
        <f>'1.NVL Chai'!R$15*'2.Hao hut &amp; % chai '!R17</f>
        <v>0</v>
      </c>
      <c r="S161" s="469">
        <f t="shared" ref="S161:S163" si="63">SUM(G161:R161)</f>
        <v>0</v>
      </c>
    </row>
    <row r="162" spans="2:19">
      <c r="B162" s="462">
        <v>2</v>
      </c>
      <c r="C162" s="463" t="s">
        <v>41</v>
      </c>
      <c r="D162" s="463"/>
      <c r="E162" s="463"/>
      <c r="F162" s="464"/>
      <c r="G162" s="454">
        <f>'1.NVL Chai'!G$15*'2.Hao hut &amp; % chai '!G18</f>
        <v>0</v>
      </c>
      <c r="H162" s="454">
        <f>'1.NVL Chai'!H$15*'2.Hao hut &amp; % chai '!H18</f>
        <v>0</v>
      </c>
      <c r="I162" s="454">
        <f>'1.NVL Chai'!I$15*'2.Hao hut &amp; % chai '!I18</f>
        <v>0</v>
      </c>
      <c r="J162" s="454">
        <f>'1.NVL Chai'!J$15*'2.Hao hut &amp; % chai '!J18</f>
        <v>0</v>
      </c>
      <c r="K162" s="454">
        <f>'1.NVL Chai'!K$15*'2.Hao hut &amp; % chai '!K18</f>
        <v>0</v>
      </c>
      <c r="L162" s="454">
        <f>'1.NVL Chai'!L$15*'2.Hao hut &amp; % chai '!L18</f>
        <v>0</v>
      </c>
      <c r="M162" s="454">
        <f>'1.NVL Chai'!M$15*'2.Hao hut &amp; % chai '!M18</f>
        <v>0</v>
      </c>
      <c r="N162" s="454">
        <f>'1.NVL Chai'!N$15*'2.Hao hut &amp; % chai '!N18</f>
        <v>0</v>
      </c>
      <c r="O162" s="454">
        <f>'1.NVL Chai'!O$15*'2.Hao hut &amp; % chai '!O18</f>
        <v>0</v>
      </c>
      <c r="P162" s="454">
        <f>'1.NVL Chai'!P$15*'2.Hao hut &amp; % chai '!P18</f>
        <v>0</v>
      </c>
      <c r="Q162" s="454">
        <f>'1.NVL Chai'!Q$15*'2.Hao hut &amp; % chai '!Q18</f>
        <v>0</v>
      </c>
      <c r="R162" s="454">
        <f>'1.NVL Chai'!R$15*'2.Hao hut &amp; % chai '!R18</f>
        <v>0</v>
      </c>
      <c r="S162" s="453">
        <f t="shared" si="63"/>
        <v>0</v>
      </c>
    </row>
    <row r="163" spans="2:19" ht="37.5">
      <c r="B163" s="465">
        <v>3</v>
      </c>
      <c r="C163" s="466" t="s">
        <v>67</v>
      </c>
      <c r="D163" s="466"/>
      <c r="E163" s="466"/>
      <c r="F163" s="467"/>
      <c r="G163" s="458">
        <f>'1.NVL Chai'!G$15*'2.Hao hut &amp; % chai '!G19</f>
        <v>0</v>
      </c>
      <c r="H163" s="458">
        <f>'1.NVL Chai'!H$15*'2.Hao hut &amp; % chai '!H19</f>
        <v>0</v>
      </c>
      <c r="I163" s="458">
        <f>'1.NVL Chai'!I$15*'2.Hao hut &amp; % chai '!I19</f>
        <v>0</v>
      </c>
      <c r="J163" s="458">
        <f>'1.NVL Chai'!J$15*'2.Hao hut &amp; % chai '!J19</f>
        <v>0</v>
      </c>
      <c r="K163" s="458">
        <f>'1.NVL Chai'!K$15*'2.Hao hut &amp; % chai '!K19</f>
        <v>0</v>
      </c>
      <c r="L163" s="458">
        <f>'1.NVL Chai'!L$15*'2.Hao hut &amp; % chai '!L19</f>
        <v>0</v>
      </c>
      <c r="M163" s="458">
        <f>'1.NVL Chai'!M$15*'2.Hao hut &amp; % chai '!M19</f>
        <v>0</v>
      </c>
      <c r="N163" s="458">
        <f>'1.NVL Chai'!N$15*'2.Hao hut &amp; % chai '!N19</f>
        <v>0</v>
      </c>
      <c r="O163" s="458">
        <f>'1.NVL Chai'!O$15*'2.Hao hut &amp; % chai '!O19</f>
        <v>0</v>
      </c>
      <c r="P163" s="458">
        <f>'1.NVL Chai'!P$15*'2.Hao hut &amp; % chai '!P19</f>
        <v>0</v>
      </c>
      <c r="Q163" s="458">
        <f>'1.NVL Chai'!Q$15*'2.Hao hut &amp; % chai '!Q19</f>
        <v>0</v>
      </c>
      <c r="R163" s="458">
        <f>'1.NVL Chai'!R$15*'2.Hao hut &amp; % chai '!R19</f>
        <v>0</v>
      </c>
      <c r="S163" s="457">
        <f t="shared" si="63"/>
        <v>0</v>
      </c>
    </row>
    <row r="164" spans="2:19">
      <c r="B164" s="134"/>
      <c r="C164" s="41" t="s">
        <v>29</v>
      </c>
      <c r="D164" s="285"/>
      <c r="E164" s="285"/>
      <c r="F164" s="42">
        <f t="shared" ref="F164:R164" si="64">SUM(F161:F163)</f>
        <v>0</v>
      </c>
      <c r="G164" s="29">
        <f t="shared" si="64"/>
        <v>0</v>
      </c>
      <c r="H164" s="29">
        <f t="shared" si="64"/>
        <v>0</v>
      </c>
      <c r="I164" s="29">
        <f t="shared" si="64"/>
        <v>0</v>
      </c>
      <c r="J164" s="29">
        <f t="shared" si="64"/>
        <v>0</v>
      </c>
      <c r="K164" s="29">
        <f t="shared" si="64"/>
        <v>0</v>
      </c>
      <c r="L164" s="29">
        <f t="shared" si="64"/>
        <v>0</v>
      </c>
      <c r="M164" s="29">
        <f t="shared" si="64"/>
        <v>0</v>
      </c>
      <c r="N164" s="29">
        <f t="shared" si="64"/>
        <v>0</v>
      </c>
      <c r="O164" s="29">
        <f t="shared" si="64"/>
        <v>0</v>
      </c>
      <c r="P164" s="29">
        <f t="shared" si="64"/>
        <v>0</v>
      </c>
      <c r="Q164" s="29">
        <f t="shared" si="64"/>
        <v>0</v>
      </c>
      <c r="R164" s="29">
        <f t="shared" si="64"/>
        <v>0</v>
      </c>
      <c r="S164" s="29">
        <f>SUM(S161:S163)</f>
        <v>0</v>
      </c>
    </row>
    <row r="165" spans="2:19">
      <c r="B165" s="140"/>
      <c r="C165" s="37"/>
      <c r="D165" s="37"/>
      <c r="E165" s="37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</row>
    <row r="166" spans="2:19">
      <c r="B166" s="35" t="s">
        <v>1571</v>
      </c>
    </row>
    <row r="167" spans="2:19" ht="26">
      <c r="B167" s="92" t="s">
        <v>0</v>
      </c>
      <c r="C167" s="92" t="s">
        <v>359</v>
      </c>
      <c r="D167" s="246" t="s">
        <v>9</v>
      </c>
      <c r="E167" s="174" t="s">
        <v>322</v>
      </c>
      <c r="F167" s="7" t="s">
        <v>350</v>
      </c>
      <c r="G167" s="7" t="s">
        <v>54</v>
      </c>
      <c r="H167" s="7" t="s">
        <v>55</v>
      </c>
      <c r="I167" s="7" t="s">
        <v>56</v>
      </c>
      <c r="J167" s="7" t="s">
        <v>57</v>
      </c>
      <c r="K167" s="7" t="s">
        <v>58</v>
      </c>
      <c r="L167" s="7" t="s">
        <v>59</v>
      </c>
      <c r="M167" s="7" t="s">
        <v>60</v>
      </c>
      <c r="N167" s="7" t="s">
        <v>61</v>
      </c>
      <c r="O167" s="7" t="s">
        <v>62</v>
      </c>
      <c r="P167" s="7" t="s">
        <v>63</v>
      </c>
      <c r="Q167" s="7" t="s">
        <v>64</v>
      </c>
      <c r="R167" s="7" t="s">
        <v>65</v>
      </c>
      <c r="S167" s="7" t="s">
        <v>345</v>
      </c>
    </row>
    <row r="168" spans="2:19">
      <c r="B168" s="447">
        <v>1</v>
      </c>
      <c r="C168" s="448" t="s">
        <v>33</v>
      </c>
      <c r="D168" s="448"/>
      <c r="E168" s="448"/>
      <c r="F168" s="450"/>
      <c r="G168" s="450">
        <f>G102*'2.Hao hut &amp; % chai '!G130</f>
        <v>0</v>
      </c>
      <c r="H168" s="450">
        <f>H102*'2.Hao hut &amp; % chai '!H130</f>
        <v>0</v>
      </c>
      <c r="I168" s="450">
        <f>I102*'2.Hao hut &amp; % chai '!I130</f>
        <v>0</v>
      </c>
      <c r="J168" s="450">
        <f>J102*'2.Hao hut &amp; % chai '!J130</f>
        <v>0</v>
      </c>
      <c r="K168" s="450">
        <f>K102*'2.Hao hut &amp; % chai '!K130</f>
        <v>0</v>
      </c>
      <c r="L168" s="450">
        <f>L102*'2.Hao hut &amp; % chai '!L130</f>
        <v>0</v>
      </c>
      <c r="M168" s="450">
        <f>M102*'2.Hao hut &amp; % chai '!M130</f>
        <v>0</v>
      </c>
      <c r="N168" s="450">
        <f>N102*'2.Hao hut &amp; % chai '!N130</f>
        <v>0</v>
      </c>
      <c r="O168" s="450">
        <f>O102*'2.Hao hut &amp; % chai '!O130</f>
        <v>0</v>
      </c>
      <c r="P168" s="450">
        <f>P102*'2.Hao hut &amp; % chai '!P130</f>
        <v>0</v>
      </c>
      <c r="Q168" s="450">
        <f>Q102*'2.Hao hut &amp; % chai '!Q130</f>
        <v>0</v>
      </c>
      <c r="R168" s="450">
        <f>R102*'2.Hao hut &amp; % chai '!R130</f>
        <v>0</v>
      </c>
      <c r="S168" s="449">
        <f t="shared" ref="S168:S182" si="65">SUM(G168:R168)</f>
        <v>0</v>
      </c>
    </row>
    <row r="169" spans="2:19">
      <c r="B169" s="451">
        <v>2</v>
      </c>
      <c r="C169" s="452" t="s">
        <v>346</v>
      </c>
      <c r="D169" s="452"/>
      <c r="E169" s="452"/>
      <c r="F169" s="454"/>
      <c r="G169" s="454">
        <f>G103*'2.Hao hut &amp; % chai '!G131</f>
        <v>0</v>
      </c>
      <c r="H169" s="454">
        <f>H103*'2.Hao hut &amp; % chai '!H131</f>
        <v>0</v>
      </c>
      <c r="I169" s="454">
        <f>I103*'2.Hao hut &amp; % chai '!I131</f>
        <v>0</v>
      </c>
      <c r="J169" s="454">
        <f>J103*'2.Hao hut &amp; % chai '!J131</f>
        <v>35025</v>
      </c>
      <c r="K169" s="454">
        <f>K103*'2.Hao hut &amp; % chai '!K131</f>
        <v>35025</v>
      </c>
      <c r="L169" s="454">
        <f>L103*'2.Hao hut &amp; % chai '!L131</f>
        <v>36426</v>
      </c>
      <c r="M169" s="454">
        <f>M103*'2.Hao hut &amp; % chai '!M131</f>
        <v>37827</v>
      </c>
      <c r="N169" s="454">
        <f>N103*'2.Hao hut &amp; % chai '!N131</f>
        <v>36426</v>
      </c>
      <c r="O169" s="454">
        <f>O103*'2.Hao hut &amp; % chai '!O131</f>
        <v>33624</v>
      </c>
      <c r="P169" s="454">
        <f>P103*'2.Hao hut &amp; % chai '!P131</f>
        <v>37827</v>
      </c>
      <c r="Q169" s="454">
        <f>Q103*'2.Hao hut &amp; % chai '!Q131</f>
        <v>35025</v>
      </c>
      <c r="R169" s="454">
        <f>R103*'2.Hao hut &amp; % chai '!R131</f>
        <v>37827</v>
      </c>
      <c r="S169" s="453">
        <f t="shared" si="65"/>
        <v>325032</v>
      </c>
    </row>
    <row r="170" spans="2:19">
      <c r="B170" s="451">
        <v>3</v>
      </c>
      <c r="C170" s="452" t="s">
        <v>40</v>
      </c>
      <c r="D170" s="452"/>
      <c r="E170" s="452"/>
      <c r="F170" s="454"/>
      <c r="G170" s="454">
        <f>G104*'2.Hao hut &amp; % chai '!G132</f>
        <v>0</v>
      </c>
      <c r="H170" s="454">
        <f>H104*'2.Hao hut &amp; % chai '!H132</f>
        <v>0</v>
      </c>
      <c r="I170" s="454">
        <f>I104*'2.Hao hut &amp; % chai '!I132</f>
        <v>0</v>
      </c>
      <c r="J170" s="454">
        <f>J104*'2.Hao hut &amp; % chai '!J132</f>
        <v>0</v>
      </c>
      <c r="K170" s="454">
        <f>K104*'2.Hao hut &amp; % chai '!K132</f>
        <v>0</v>
      </c>
      <c r="L170" s="454">
        <f>L104*'2.Hao hut &amp; % chai '!L132</f>
        <v>0</v>
      </c>
      <c r="M170" s="454">
        <f>M104*'2.Hao hut &amp; % chai '!M132</f>
        <v>0</v>
      </c>
      <c r="N170" s="454">
        <f>N104*'2.Hao hut &amp; % chai '!N132</f>
        <v>0</v>
      </c>
      <c r="O170" s="454">
        <f>O104*'2.Hao hut &amp; % chai '!O132</f>
        <v>0</v>
      </c>
      <c r="P170" s="454">
        <f>P104*'2.Hao hut &amp; % chai '!P132</f>
        <v>0</v>
      </c>
      <c r="Q170" s="454">
        <f>Q104*'2.Hao hut &amp; % chai '!Q132</f>
        <v>0</v>
      </c>
      <c r="R170" s="454">
        <f>R104*'2.Hao hut &amp; % chai '!R132</f>
        <v>0</v>
      </c>
      <c r="S170" s="453">
        <f t="shared" si="65"/>
        <v>0</v>
      </c>
    </row>
    <row r="171" spans="2:19">
      <c r="B171" s="451">
        <v>4</v>
      </c>
      <c r="C171" s="452" t="s">
        <v>37</v>
      </c>
      <c r="D171" s="452"/>
      <c r="E171" s="452"/>
      <c r="F171" s="454"/>
      <c r="G171" s="454">
        <f>G105*'2.Hao hut &amp; % chai '!G133</f>
        <v>0</v>
      </c>
      <c r="H171" s="454">
        <f>H105*'2.Hao hut &amp; % chai '!H133</f>
        <v>0</v>
      </c>
      <c r="I171" s="454">
        <f>I105*'2.Hao hut &amp; % chai '!I133</f>
        <v>0</v>
      </c>
      <c r="J171" s="454">
        <f>J105*'2.Hao hut &amp; % chai '!J133</f>
        <v>0</v>
      </c>
      <c r="K171" s="454">
        <f>K105*'2.Hao hut &amp; % chai '!K133</f>
        <v>0</v>
      </c>
      <c r="L171" s="454">
        <f>L105*'2.Hao hut &amp; % chai '!L133</f>
        <v>0</v>
      </c>
      <c r="M171" s="454">
        <f>M105*'2.Hao hut &amp; % chai '!M133</f>
        <v>0</v>
      </c>
      <c r="N171" s="454">
        <f>N105*'2.Hao hut &amp; % chai '!N133</f>
        <v>0</v>
      </c>
      <c r="O171" s="454">
        <f>O105*'2.Hao hut &amp; % chai '!O133</f>
        <v>0</v>
      </c>
      <c r="P171" s="454">
        <f>P105*'2.Hao hut &amp; % chai '!P133</f>
        <v>0</v>
      </c>
      <c r="Q171" s="454">
        <f>Q105*'2.Hao hut &amp; % chai '!Q133</f>
        <v>0</v>
      </c>
      <c r="R171" s="454">
        <f>R105*'2.Hao hut &amp; % chai '!R133</f>
        <v>0</v>
      </c>
      <c r="S171" s="453">
        <f t="shared" si="65"/>
        <v>0</v>
      </c>
    </row>
    <row r="172" spans="2:19">
      <c r="B172" s="451">
        <v>5</v>
      </c>
      <c r="C172" s="452" t="s">
        <v>30</v>
      </c>
      <c r="D172" s="452"/>
      <c r="E172" s="452"/>
      <c r="F172" s="454"/>
      <c r="G172" s="454">
        <f>G106*'2.Hao hut &amp; % chai '!G134</f>
        <v>0</v>
      </c>
      <c r="H172" s="454">
        <f>H106*'2.Hao hut &amp; % chai '!H134</f>
        <v>0</v>
      </c>
      <c r="I172" s="454">
        <f>I106*'2.Hao hut &amp; % chai '!I134</f>
        <v>0</v>
      </c>
      <c r="J172" s="454">
        <f>J106*'2.Hao hut &amp; % chai '!J134</f>
        <v>9175</v>
      </c>
      <c r="K172" s="454">
        <f>K106*'2.Hao hut &amp; % chai '!K134</f>
        <v>9175</v>
      </c>
      <c r="L172" s="454">
        <f>L106*'2.Hao hut &amp; % chai '!L134</f>
        <v>9542</v>
      </c>
      <c r="M172" s="454">
        <f>M106*'2.Hao hut &amp; % chai '!M134</f>
        <v>9909</v>
      </c>
      <c r="N172" s="454">
        <f>N106*'2.Hao hut &amp; % chai '!N134</f>
        <v>9542</v>
      </c>
      <c r="O172" s="454">
        <f>O106*'2.Hao hut &amp; % chai '!O134</f>
        <v>8808</v>
      </c>
      <c r="P172" s="454">
        <f>P106*'2.Hao hut &amp; % chai '!P134</f>
        <v>9909</v>
      </c>
      <c r="Q172" s="454">
        <f>Q106*'2.Hao hut &amp; % chai '!Q134</f>
        <v>9175</v>
      </c>
      <c r="R172" s="454">
        <f>R106*'2.Hao hut &amp; % chai '!R134</f>
        <v>9909</v>
      </c>
      <c r="S172" s="453">
        <f t="shared" si="65"/>
        <v>85144</v>
      </c>
    </row>
    <row r="173" spans="2:19">
      <c r="B173" s="451">
        <v>6</v>
      </c>
      <c r="C173" s="452" t="s">
        <v>34</v>
      </c>
      <c r="D173" s="452"/>
      <c r="E173" s="452"/>
      <c r="F173" s="454"/>
      <c r="G173" s="454">
        <f>G107*'2.Hao hut &amp; % chai '!G135</f>
        <v>0</v>
      </c>
      <c r="H173" s="454">
        <f>H107*'2.Hao hut &amp; % chai '!H135</f>
        <v>0</v>
      </c>
      <c r="I173" s="454">
        <f>I107*'2.Hao hut &amp; % chai '!I135</f>
        <v>0</v>
      </c>
      <c r="J173" s="454">
        <f>J107*'2.Hao hut &amp; % chai '!J135</f>
        <v>0</v>
      </c>
      <c r="K173" s="454">
        <f>K107*'2.Hao hut &amp; % chai '!K135</f>
        <v>0</v>
      </c>
      <c r="L173" s="454">
        <f>L107*'2.Hao hut &amp; % chai '!L135</f>
        <v>0</v>
      </c>
      <c r="M173" s="454">
        <f>M107*'2.Hao hut &amp; % chai '!M135</f>
        <v>0</v>
      </c>
      <c r="N173" s="454">
        <f>N107*'2.Hao hut &amp; % chai '!N135</f>
        <v>0</v>
      </c>
      <c r="O173" s="454">
        <f>O107*'2.Hao hut &amp; % chai '!O135</f>
        <v>0</v>
      </c>
      <c r="P173" s="454">
        <f>P107*'2.Hao hut &amp; % chai '!P135</f>
        <v>0</v>
      </c>
      <c r="Q173" s="454">
        <f>Q107*'2.Hao hut &amp; % chai '!Q135</f>
        <v>0</v>
      </c>
      <c r="R173" s="454">
        <f>R107*'2.Hao hut &amp; % chai '!R135</f>
        <v>0</v>
      </c>
      <c r="S173" s="453">
        <f t="shared" si="65"/>
        <v>0</v>
      </c>
    </row>
    <row r="174" spans="2:19">
      <c r="B174" s="451">
        <v>7</v>
      </c>
      <c r="C174" s="452" t="s">
        <v>32</v>
      </c>
      <c r="D174" s="452"/>
      <c r="E174" s="452"/>
      <c r="F174" s="454"/>
      <c r="G174" s="454">
        <f>G108*'2.Hao hut &amp; % chai '!G136</f>
        <v>0</v>
      </c>
      <c r="H174" s="454">
        <f>H108*'2.Hao hut &amp; % chai '!H136</f>
        <v>0</v>
      </c>
      <c r="I174" s="454">
        <f>I108*'2.Hao hut &amp; % chai '!I136</f>
        <v>0</v>
      </c>
      <c r="J174" s="454">
        <f>J108*'2.Hao hut &amp; % chai '!J136</f>
        <v>0</v>
      </c>
      <c r="K174" s="454">
        <f>K108*'2.Hao hut &amp; % chai '!K136</f>
        <v>0</v>
      </c>
      <c r="L174" s="454">
        <f>L108*'2.Hao hut &amp; % chai '!L136</f>
        <v>0</v>
      </c>
      <c r="M174" s="454">
        <f>M108*'2.Hao hut &amp; % chai '!M136</f>
        <v>0</v>
      </c>
      <c r="N174" s="454">
        <f>N108*'2.Hao hut &amp; % chai '!N136</f>
        <v>0</v>
      </c>
      <c r="O174" s="454">
        <f>O108*'2.Hao hut &amp; % chai '!O136</f>
        <v>0</v>
      </c>
      <c r="P174" s="454">
        <f>P108*'2.Hao hut &amp; % chai '!P136</f>
        <v>0</v>
      </c>
      <c r="Q174" s="454">
        <f>Q108*'2.Hao hut &amp; % chai '!Q136</f>
        <v>0</v>
      </c>
      <c r="R174" s="454">
        <f>R108*'2.Hao hut &amp; % chai '!R136</f>
        <v>0</v>
      </c>
      <c r="S174" s="453">
        <f t="shared" si="65"/>
        <v>0</v>
      </c>
    </row>
    <row r="175" spans="2:19">
      <c r="B175" s="451">
        <v>8</v>
      </c>
      <c r="C175" s="452" t="s">
        <v>31</v>
      </c>
      <c r="D175" s="452"/>
      <c r="E175" s="452"/>
      <c r="F175" s="454"/>
      <c r="G175" s="454">
        <f>G109*'2.Hao hut &amp; % chai '!G137</f>
        <v>0</v>
      </c>
      <c r="H175" s="454">
        <f>H109*'2.Hao hut &amp; % chai '!H137</f>
        <v>0</v>
      </c>
      <c r="I175" s="454">
        <f>I109*'2.Hao hut &amp; % chai '!I137</f>
        <v>0</v>
      </c>
      <c r="J175" s="454">
        <f>J109*'2.Hao hut &amp; % chai '!J137</f>
        <v>0</v>
      </c>
      <c r="K175" s="454">
        <f>K109*'2.Hao hut &amp; % chai '!K137</f>
        <v>0</v>
      </c>
      <c r="L175" s="454">
        <f>L109*'2.Hao hut &amp; % chai '!L137</f>
        <v>0</v>
      </c>
      <c r="M175" s="454">
        <f>M109*'2.Hao hut &amp; % chai '!M137</f>
        <v>0</v>
      </c>
      <c r="N175" s="454">
        <f>N109*'2.Hao hut &amp; % chai '!N137</f>
        <v>0</v>
      </c>
      <c r="O175" s="454">
        <f>O109*'2.Hao hut &amp; % chai '!O137</f>
        <v>0</v>
      </c>
      <c r="P175" s="454">
        <f>P109*'2.Hao hut &amp; % chai '!P137</f>
        <v>0</v>
      </c>
      <c r="Q175" s="454">
        <f>Q109*'2.Hao hut &amp; % chai '!Q137</f>
        <v>0</v>
      </c>
      <c r="R175" s="454">
        <f>R109*'2.Hao hut &amp; % chai '!R137</f>
        <v>0</v>
      </c>
      <c r="S175" s="453">
        <f t="shared" si="65"/>
        <v>0</v>
      </c>
    </row>
    <row r="176" spans="2:19">
      <c r="B176" s="451">
        <v>9</v>
      </c>
      <c r="C176" s="452" t="s">
        <v>35</v>
      </c>
      <c r="D176" s="452"/>
      <c r="E176" s="452"/>
      <c r="F176" s="454"/>
      <c r="G176" s="454">
        <f>G110*'2.Hao hut &amp; % chai '!G138</f>
        <v>0</v>
      </c>
      <c r="H176" s="454">
        <f>H110*'2.Hao hut &amp; % chai '!H138</f>
        <v>0</v>
      </c>
      <c r="I176" s="454">
        <f>I110*'2.Hao hut &amp; % chai '!I138</f>
        <v>0</v>
      </c>
      <c r="J176" s="454">
        <f>J110*'2.Hao hut &amp; % chai '!J138</f>
        <v>0</v>
      </c>
      <c r="K176" s="454">
        <f>K110*'2.Hao hut &amp; % chai '!K138</f>
        <v>0</v>
      </c>
      <c r="L176" s="454">
        <f>L110*'2.Hao hut &amp; % chai '!L138</f>
        <v>0</v>
      </c>
      <c r="M176" s="454">
        <f>M110*'2.Hao hut &amp; % chai '!M138</f>
        <v>0</v>
      </c>
      <c r="N176" s="454">
        <f>N110*'2.Hao hut &amp; % chai '!N138</f>
        <v>0</v>
      </c>
      <c r="O176" s="454">
        <f>O110*'2.Hao hut &amp; % chai '!O138</f>
        <v>0</v>
      </c>
      <c r="P176" s="454">
        <f>P110*'2.Hao hut &amp; % chai '!P138</f>
        <v>0</v>
      </c>
      <c r="Q176" s="454">
        <f>Q110*'2.Hao hut &amp; % chai '!Q138</f>
        <v>0</v>
      </c>
      <c r="R176" s="454">
        <f>R110*'2.Hao hut &amp; % chai '!R138</f>
        <v>0</v>
      </c>
      <c r="S176" s="453">
        <f t="shared" si="65"/>
        <v>0</v>
      </c>
    </row>
    <row r="177" spans="2:19">
      <c r="B177" s="451">
        <v>10</v>
      </c>
      <c r="C177" s="452" t="s">
        <v>36</v>
      </c>
      <c r="D177" s="452"/>
      <c r="E177" s="452"/>
      <c r="F177" s="454"/>
      <c r="G177" s="454">
        <f>G111*'2.Hao hut &amp; % chai '!G139</f>
        <v>0</v>
      </c>
      <c r="H177" s="454">
        <f>H111*'2.Hao hut &amp; % chai '!H139</f>
        <v>0</v>
      </c>
      <c r="I177" s="454">
        <f>I111*'2.Hao hut &amp; % chai '!I139</f>
        <v>0</v>
      </c>
      <c r="J177" s="454">
        <f>J111*'2.Hao hut &amp; % chai '!J139</f>
        <v>34562.500000000007</v>
      </c>
      <c r="K177" s="454">
        <f>K111*'2.Hao hut &amp; % chai '!K139</f>
        <v>34562.500000000007</v>
      </c>
      <c r="L177" s="454">
        <f>L111*'2.Hao hut &amp; % chai '!L139</f>
        <v>35945.000000000007</v>
      </c>
      <c r="M177" s="454">
        <f>M111*'2.Hao hut &amp; % chai '!M139</f>
        <v>37327.5</v>
      </c>
      <c r="N177" s="454">
        <f>N111*'2.Hao hut &amp; % chai '!N139</f>
        <v>35945.000000000007</v>
      </c>
      <c r="O177" s="454">
        <f>O111*'2.Hao hut &amp; % chai '!O139</f>
        <v>33180.000000000007</v>
      </c>
      <c r="P177" s="454">
        <f>P111*'2.Hao hut &amp; % chai '!P139</f>
        <v>37327.5</v>
      </c>
      <c r="Q177" s="454">
        <f>Q111*'2.Hao hut &amp; % chai '!Q139</f>
        <v>34562.500000000007</v>
      </c>
      <c r="R177" s="454">
        <f>R111*'2.Hao hut &amp; % chai '!R139</f>
        <v>37327.5</v>
      </c>
      <c r="S177" s="453">
        <f t="shared" si="65"/>
        <v>320740.00000000006</v>
      </c>
    </row>
    <row r="178" spans="2:19">
      <c r="B178" s="451">
        <v>11</v>
      </c>
      <c r="C178" s="452" t="s">
        <v>347</v>
      </c>
      <c r="D178" s="452"/>
      <c r="E178" s="452"/>
      <c r="F178" s="454"/>
      <c r="G178" s="454">
        <f>G112*'2.Hao hut &amp; % chai '!G140</f>
        <v>0</v>
      </c>
      <c r="H178" s="454">
        <f>H112*'2.Hao hut &amp; % chai '!H140</f>
        <v>0</v>
      </c>
      <c r="I178" s="454">
        <f>I112*'2.Hao hut &amp; % chai '!I140</f>
        <v>0</v>
      </c>
      <c r="J178" s="454">
        <f>J112*'2.Hao hut &amp; % chai '!J140</f>
        <v>0</v>
      </c>
      <c r="K178" s="454">
        <f>K112*'2.Hao hut &amp; % chai '!K140</f>
        <v>0</v>
      </c>
      <c r="L178" s="454">
        <f>L112*'2.Hao hut &amp; % chai '!L140</f>
        <v>0</v>
      </c>
      <c r="M178" s="454">
        <f>M112*'2.Hao hut &amp; % chai '!M140</f>
        <v>0</v>
      </c>
      <c r="N178" s="454">
        <f>N112*'2.Hao hut &amp; % chai '!N140</f>
        <v>0</v>
      </c>
      <c r="O178" s="454">
        <f>O112*'2.Hao hut &amp; % chai '!O140</f>
        <v>0</v>
      </c>
      <c r="P178" s="454">
        <f>P112*'2.Hao hut &amp; % chai '!P140</f>
        <v>0</v>
      </c>
      <c r="Q178" s="454">
        <f>Q112*'2.Hao hut &amp; % chai '!Q140</f>
        <v>0</v>
      </c>
      <c r="R178" s="454">
        <f>R112*'2.Hao hut &amp; % chai '!R140</f>
        <v>0</v>
      </c>
      <c r="S178" s="453">
        <f t="shared" si="65"/>
        <v>0</v>
      </c>
    </row>
    <row r="179" spans="2:19">
      <c r="B179" s="451">
        <v>12</v>
      </c>
      <c r="C179" s="452" t="s">
        <v>263</v>
      </c>
      <c r="D179" s="452"/>
      <c r="E179" s="452"/>
      <c r="F179" s="454"/>
      <c r="G179" s="454">
        <f>G113*'2.Hao hut &amp; % chai '!G141</f>
        <v>0</v>
      </c>
      <c r="H179" s="454">
        <f>H113*'2.Hao hut &amp; % chai '!H141</f>
        <v>0</v>
      </c>
      <c r="I179" s="454">
        <f>I113*'2.Hao hut &amp; % chai '!I141</f>
        <v>0</v>
      </c>
      <c r="J179" s="454">
        <f>J113*'2.Hao hut &amp; % chai '!J141</f>
        <v>0</v>
      </c>
      <c r="K179" s="454">
        <f>K113*'2.Hao hut &amp; % chai '!K141</f>
        <v>0</v>
      </c>
      <c r="L179" s="454">
        <f>L113*'2.Hao hut &amp; % chai '!L141</f>
        <v>0</v>
      </c>
      <c r="M179" s="454">
        <f>M113*'2.Hao hut &amp; % chai '!M141</f>
        <v>0</v>
      </c>
      <c r="N179" s="454">
        <f>N113*'2.Hao hut &amp; % chai '!N141</f>
        <v>0</v>
      </c>
      <c r="O179" s="454">
        <f>O113*'2.Hao hut &amp; % chai '!O141</f>
        <v>0</v>
      </c>
      <c r="P179" s="454">
        <f>P113*'2.Hao hut &amp; % chai '!P141</f>
        <v>0</v>
      </c>
      <c r="Q179" s="454">
        <f>Q113*'2.Hao hut &amp; % chai '!Q141</f>
        <v>0</v>
      </c>
      <c r="R179" s="454">
        <f>R113*'2.Hao hut &amp; % chai '!R141</f>
        <v>0</v>
      </c>
      <c r="S179" s="453">
        <f t="shared" si="65"/>
        <v>0</v>
      </c>
    </row>
    <row r="180" spans="2:19">
      <c r="B180" s="451">
        <v>13</v>
      </c>
      <c r="C180" s="452" t="s">
        <v>348</v>
      </c>
      <c r="D180" s="452"/>
      <c r="E180" s="452"/>
      <c r="F180" s="454"/>
      <c r="G180" s="470">
        <f>G114*'2.Hao hut &amp; % chai '!G142</f>
        <v>0</v>
      </c>
      <c r="H180" s="470">
        <f>H114*'2.Hao hut &amp; % chai '!H142</f>
        <v>0</v>
      </c>
      <c r="I180" s="470">
        <f>I114*'2.Hao hut &amp; % chai '!I142</f>
        <v>0</v>
      </c>
      <c r="J180" s="470">
        <f>J114*'2.Hao hut &amp; % chai '!J142</f>
        <v>125</v>
      </c>
      <c r="K180" s="470">
        <f>K114*'2.Hao hut &amp; % chai '!K142</f>
        <v>125</v>
      </c>
      <c r="L180" s="470">
        <f>L114*'2.Hao hut &amp; % chai '!L142</f>
        <v>130</v>
      </c>
      <c r="M180" s="470">
        <f>M114*'2.Hao hut &amp; % chai '!M142</f>
        <v>135</v>
      </c>
      <c r="N180" s="470">
        <f>N114*'2.Hao hut &amp; % chai '!N142</f>
        <v>130</v>
      </c>
      <c r="O180" s="470">
        <f>O114*'2.Hao hut &amp; % chai '!O142</f>
        <v>120</v>
      </c>
      <c r="P180" s="470">
        <f>P114*'2.Hao hut &amp; % chai '!P142</f>
        <v>135</v>
      </c>
      <c r="Q180" s="470">
        <f>Q114*'2.Hao hut &amp; % chai '!Q142</f>
        <v>125</v>
      </c>
      <c r="R180" s="470">
        <f>R114*'2.Hao hut &amp; % chai '!R142</f>
        <v>135</v>
      </c>
      <c r="S180" s="471">
        <f t="shared" si="65"/>
        <v>1160</v>
      </c>
    </row>
    <row r="181" spans="2:19">
      <c r="B181" s="451">
        <v>14</v>
      </c>
      <c r="C181" s="452" t="s">
        <v>349</v>
      </c>
      <c r="D181" s="452"/>
      <c r="E181" s="452"/>
      <c r="F181" s="454"/>
      <c r="G181" s="454">
        <f>G115*'2.Hao hut &amp; % chai '!G143</f>
        <v>0</v>
      </c>
      <c r="H181" s="454">
        <f>H115*'2.Hao hut &amp; % chai '!H143</f>
        <v>0</v>
      </c>
      <c r="I181" s="454">
        <f>I115*'2.Hao hut &amp; % chai '!I143</f>
        <v>0</v>
      </c>
      <c r="J181" s="454">
        <f>J115*'2.Hao hut &amp; % chai '!J143</f>
        <v>125</v>
      </c>
      <c r="K181" s="454">
        <f>K115*'2.Hao hut &amp; % chai '!K143</f>
        <v>125</v>
      </c>
      <c r="L181" s="454">
        <f>L115*'2.Hao hut &amp; % chai '!L143</f>
        <v>130</v>
      </c>
      <c r="M181" s="454">
        <f>M115*'2.Hao hut &amp; % chai '!M143</f>
        <v>135</v>
      </c>
      <c r="N181" s="454">
        <f>N115*'2.Hao hut &amp; % chai '!N143</f>
        <v>130</v>
      </c>
      <c r="O181" s="454">
        <f>O115*'2.Hao hut &amp; % chai '!O143</f>
        <v>120</v>
      </c>
      <c r="P181" s="454">
        <f>P115*'2.Hao hut &amp; % chai '!P143</f>
        <v>135</v>
      </c>
      <c r="Q181" s="454">
        <f>Q115*'2.Hao hut &amp; % chai '!Q143</f>
        <v>125</v>
      </c>
      <c r="R181" s="454">
        <f>R115*'2.Hao hut &amp; % chai '!R143</f>
        <v>135</v>
      </c>
      <c r="S181" s="453">
        <f t="shared" si="65"/>
        <v>1160</v>
      </c>
    </row>
    <row r="182" spans="2:19">
      <c r="B182" s="455">
        <v>15</v>
      </c>
      <c r="C182" s="456" t="s">
        <v>25</v>
      </c>
      <c r="D182" s="456"/>
      <c r="E182" s="456"/>
      <c r="F182" s="458"/>
      <c r="G182" s="458">
        <f>G116*'2.Hao hut &amp; % chai '!G144</f>
        <v>0</v>
      </c>
      <c r="H182" s="458">
        <f>H116*'2.Hao hut &amp; % chai '!H144</f>
        <v>0</v>
      </c>
      <c r="I182" s="458">
        <f>I116*'2.Hao hut &amp; % chai '!I144</f>
        <v>0</v>
      </c>
      <c r="J182" s="458">
        <f>J116*'2.Hao hut &amp; % chai '!J144</f>
        <v>0</v>
      </c>
      <c r="K182" s="458">
        <f>K116*'2.Hao hut &amp; % chai '!K144</f>
        <v>0</v>
      </c>
      <c r="L182" s="458">
        <f>L116*'2.Hao hut &amp; % chai '!L144</f>
        <v>0</v>
      </c>
      <c r="M182" s="458">
        <f>M116*'2.Hao hut &amp; % chai '!M144</f>
        <v>0</v>
      </c>
      <c r="N182" s="458">
        <f>N116*'2.Hao hut &amp; % chai '!N144</f>
        <v>0</v>
      </c>
      <c r="O182" s="458">
        <f>O116*'2.Hao hut &amp; % chai '!O144</f>
        <v>0</v>
      </c>
      <c r="P182" s="458">
        <f>P116*'2.Hao hut &amp; % chai '!P144</f>
        <v>0</v>
      </c>
      <c r="Q182" s="458">
        <f>Q116*'2.Hao hut &amp; % chai '!Q144</f>
        <v>0</v>
      </c>
      <c r="R182" s="458">
        <f>R116*'2.Hao hut &amp; % chai '!R144</f>
        <v>0</v>
      </c>
      <c r="S182" s="457">
        <f t="shared" si="65"/>
        <v>0</v>
      </c>
    </row>
    <row r="183" spans="2:19">
      <c r="B183" s="23"/>
      <c r="C183" s="24" t="s">
        <v>39</v>
      </c>
      <c r="D183" s="222"/>
      <c r="E183" s="222"/>
      <c r="F183" s="196">
        <f>SUM(F168:F181)</f>
        <v>0</v>
      </c>
      <c r="G183" s="29">
        <f>SUM(G168:G182)</f>
        <v>0</v>
      </c>
      <c r="H183" s="29">
        <f t="shared" ref="H183:Q183" si="66">SUM(H168:H182)</f>
        <v>0</v>
      </c>
      <c r="I183" s="29">
        <f t="shared" si="66"/>
        <v>0</v>
      </c>
      <c r="J183" s="29">
        <f t="shared" si="66"/>
        <v>79012.5</v>
      </c>
      <c r="K183" s="29">
        <f t="shared" si="66"/>
        <v>79012.5</v>
      </c>
      <c r="L183" s="29">
        <f t="shared" si="66"/>
        <v>82173</v>
      </c>
      <c r="M183" s="29">
        <f t="shared" si="66"/>
        <v>85333.5</v>
      </c>
      <c r="N183" s="29">
        <f t="shared" si="66"/>
        <v>82173</v>
      </c>
      <c r="O183" s="29">
        <f t="shared" si="66"/>
        <v>75852</v>
      </c>
      <c r="P183" s="29">
        <f t="shared" si="66"/>
        <v>85333.5</v>
      </c>
      <c r="Q183" s="29">
        <f t="shared" si="66"/>
        <v>79012.5</v>
      </c>
      <c r="R183" s="29">
        <f>SUM(R168:R182)</f>
        <v>85333.5</v>
      </c>
      <c r="S183" s="29">
        <f>SUM(S168:S182)</f>
        <v>733236</v>
      </c>
    </row>
    <row r="185" spans="2:19">
      <c r="B185" s="35" t="s">
        <v>1572</v>
      </c>
    </row>
    <row r="186" spans="2:19" ht="26">
      <c r="B186" s="195" t="s">
        <v>0</v>
      </c>
      <c r="C186" s="195" t="s">
        <v>361</v>
      </c>
      <c r="D186" s="246" t="s">
        <v>9</v>
      </c>
      <c r="E186" s="174" t="s">
        <v>322</v>
      </c>
      <c r="F186" s="220" t="s">
        <v>350</v>
      </c>
      <c r="G186" s="220" t="s">
        <v>54</v>
      </c>
      <c r="H186" s="220" t="s">
        <v>55</v>
      </c>
      <c r="I186" s="220" t="s">
        <v>56</v>
      </c>
      <c r="J186" s="220" t="s">
        <v>57</v>
      </c>
      <c r="K186" s="220" t="s">
        <v>58</v>
      </c>
      <c r="L186" s="220" t="s">
        <v>59</v>
      </c>
      <c r="M186" s="220" t="s">
        <v>60</v>
      </c>
      <c r="N186" s="220" t="s">
        <v>61</v>
      </c>
      <c r="O186" s="220" t="s">
        <v>62</v>
      </c>
      <c r="P186" s="220" t="s">
        <v>63</v>
      </c>
      <c r="Q186" s="220" t="s">
        <v>64</v>
      </c>
      <c r="R186" s="220" t="s">
        <v>65</v>
      </c>
      <c r="S186" s="220" t="s">
        <v>345</v>
      </c>
    </row>
    <row r="187" spans="2:19">
      <c r="B187" s="402">
        <v>1</v>
      </c>
      <c r="C187" s="417" t="s">
        <v>362</v>
      </c>
      <c r="D187" s="417"/>
      <c r="E187" s="417"/>
      <c r="F187" s="473"/>
      <c r="G187" s="474">
        <f>G$150</f>
        <v>34320</v>
      </c>
      <c r="H187" s="474">
        <f t="shared" ref="H187:S187" si="67">H$150</f>
        <v>19800</v>
      </c>
      <c r="I187" s="474">
        <f t="shared" si="67"/>
        <v>40040</v>
      </c>
      <c r="J187" s="474">
        <f t="shared" si="67"/>
        <v>48125</v>
      </c>
      <c r="K187" s="474">
        <f t="shared" si="67"/>
        <v>48125</v>
      </c>
      <c r="L187" s="474">
        <f t="shared" si="67"/>
        <v>50050</v>
      </c>
      <c r="M187" s="474">
        <f t="shared" si="67"/>
        <v>51974.999999999993</v>
      </c>
      <c r="N187" s="474">
        <f t="shared" si="67"/>
        <v>50050</v>
      </c>
      <c r="O187" s="474">
        <f t="shared" si="67"/>
        <v>46200</v>
      </c>
      <c r="P187" s="474">
        <f t="shared" si="67"/>
        <v>51974.999999999993</v>
      </c>
      <c r="Q187" s="474">
        <f t="shared" si="67"/>
        <v>48125</v>
      </c>
      <c r="R187" s="474">
        <f t="shared" si="67"/>
        <v>51974.999999999993</v>
      </c>
      <c r="S187" s="475">
        <f t="shared" si="67"/>
        <v>540760</v>
      </c>
    </row>
    <row r="188" spans="2:19">
      <c r="B188" s="407">
        <v>2</v>
      </c>
      <c r="C188" s="476" t="s">
        <v>363</v>
      </c>
      <c r="D188" s="476"/>
      <c r="E188" s="476"/>
      <c r="F188" s="477"/>
      <c r="G188" s="478">
        <f>G$157</f>
        <v>56160</v>
      </c>
      <c r="H188" s="478">
        <f t="shared" ref="H188:S188" si="68">H$157</f>
        <v>32400</v>
      </c>
      <c r="I188" s="478">
        <f t="shared" si="68"/>
        <v>81120</v>
      </c>
      <c r="J188" s="478">
        <f t="shared" si="68"/>
        <v>97500</v>
      </c>
      <c r="K188" s="478">
        <f t="shared" si="68"/>
        <v>97500</v>
      </c>
      <c r="L188" s="478">
        <f t="shared" si="68"/>
        <v>101400</v>
      </c>
      <c r="M188" s="478">
        <f t="shared" si="68"/>
        <v>105300</v>
      </c>
      <c r="N188" s="478">
        <f t="shared" si="68"/>
        <v>101400</v>
      </c>
      <c r="O188" s="478">
        <f t="shared" si="68"/>
        <v>93600</v>
      </c>
      <c r="P188" s="478">
        <f t="shared" si="68"/>
        <v>105300</v>
      </c>
      <c r="Q188" s="478">
        <f t="shared" si="68"/>
        <v>97500</v>
      </c>
      <c r="R188" s="478">
        <f t="shared" si="68"/>
        <v>105300</v>
      </c>
      <c r="S188" s="479">
        <f t="shared" si="68"/>
        <v>1074480</v>
      </c>
    </row>
    <row r="189" spans="2:19">
      <c r="B189" s="407">
        <v>3</v>
      </c>
      <c r="C189" s="476" t="s">
        <v>364</v>
      </c>
      <c r="D189" s="476"/>
      <c r="E189" s="476"/>
      <c r="F189" s="477"/>
      <c r="G189" s="478">
        <f>G$164</f>
        <v>0</v>
      </c>
      <c r="H189" s="478">
        <f t="shared" ref="H189:S189" si="69">H$164</f>
        <v>0</v>
      </c>
      <c r="I189" s="478">
        <f t="shared" si="69"/>
        <v>0</v>
      </c>
      <c r="J189" s="478">
        <f t="shared" si="69"/>
        <v>0</v>
      </c>
      <c r="K189" s="478">
        <f t="shared" si="69"/>
        <v>0</v>
      </c>
      <c r="L189" s="478">
        <f t="shared" si="69"/>
        <v>0</v>
      </c>
      <c r="M189" s="478">
        <f t="shared" si="69"/>
        <v>0</v>
      </c>
      <c r="N189" s="478">
        <f t="shared" si="69"/>
        <v>0</v>
      </c>
      <c r="O189" s="478">
        <f t="shared" si="69"/>
        <v>0</v>
      </c>
      <c r="P189" s="478">
        <f t="shared" si="69"/>
        <v>0</v>
      </c>
      <c r="Q189" s="478">
        <f t="shared" si="69"/>
        <v>0</v>
      </c>
      <c r="R189" s="478">
        <f t="shared" si="69"/>
        <v>0</v>
      </c>
      <c r="S189" s="479">
        <f t="shared" si="69"/>
        <v>0</v>
      </c>
    </row>
    <row r="190" spans="2:19">
      <c r="B190" s="412">
        <v>4</v>
      </c>
      <c r="C190" s="419" t="s">
        <v>365</v>
      </c>
      <c r="D190" s="419"/>
      <c r="E190" s="419"/>
      <c r="F190" s="480"/>
      <c r="G190" s="481">
        <f>G$183</f>
        <v>0</v>
      </c>
      <c r="H190" s="481">
        <f>H$183</f>
        <v>0</v>
      </c>
      <c r="I190" s="481">
        <f t="shared" ref="I190:S190" si="70">I$183</f>
        <v>0</v>
      </c>
      <c r="J190" s="481">
        <f t="shared" si="70"/>
        <v>79012.5</v>
      </c>
      <c r="K190" s="481">
        <f t="shared" si="70"/>
        <v>79012.5</v>
      </c>
      <c r="L190" s="481">
        <f t="shared" si="70"/>
        <v>82173</v>
      </c>
      <c r="M190" s="481">
        <f t="shared" si="70"/>
        <v>85333.5</v>
      </c>
      <c r="N190" s="481">
        <f t="shared" si="70"/>
        <v>82173</v>
      </c>
      <c r="O190" s="481">
        <f t="shared" si="70"/>
        <v>75852</v>
      </c>
      <c r="P190" s="481">
        <f t="shared" si="70"/>
        <v>85333.5</v>
      </c>
      <c r="Q190" s="481">
        <f t="shared" si="70"/>
        <v>79012.5</v>
      </c>
      <c r="R190" s="481">
        <f t="shared" si="70"/>
        <v>85333.5</v>
      </c>
      <c r="S190" s="482">
        <f t="shared" si="70"/>
        <v>733236</v>
      </c>
    </row>
    <row r="191" spans="2:19">
      <c r="B191" s="221"/>
      <c r="C191" s="222" t="s">
        <v>39</v>
      </c>
      <c r="D191" s="222"/>
      <c r="E191" s="222"/>
      <c r="F191" s="223">
        <f>SUM(F176:F189)</f>
        <v>0</v>
      </c>
      <c r="G191" s="224">
        <f>SUM(G187:G190)</f>
        <v>90480</v>
      </c>
      <c r="H191" s="224">
        <f t="shared" ref="H191:R191" si="71">SUM(H187:H190)</f>
        <v>52200</v>
      </c>
      <c r="I191" s="224">
        <f t="shared" si="71"/>
        <v>121160</v>
      </c>
      <c r="J191" s="224">
        <f t="shared" si="71"/>
        <v>224637.5</v>
      </c>
      <c r="K191" s="224">
        <f t="shared" si="71"/>
        <v>224637.5</v>
      </c>
      <c r="L191" s="224">
        <f t="shared" si="71"/>
        <v>233623</v>
      </c>
      <c r="M191" s="224">
        <f t="shared" si="71"/>
        <v>242608.5</v>
      </c>
      <c r="N191" s="224">
        <f t="shared" si="71"/>
        <v>233623</v>
      </c>
      <c r="O191" s="224">
        <f t="shared" si="71"/>
        <v>215652</v>
      </c>
      <c r="P191" s="224">
        <f t="shared" si="71"/>
        <v>242608.5</v>
      </c>
      <c r="Q191" s="224">
        <f t="shared" si="71"/>
        <v>224637.5</v>
      </c>
      <c r="R191" s="224">
        <f t="shared" si="71"/>
        <v>242608.5</v>
      </c>
      <c r="S191" s="224">
        <f>SUM(S187:S190)</f>
        <v>2348476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BCCFE-26FE-45C2-AF11-E1887C173DB9}">
  <sheetPr>
    <tabColor theme="9"/>
  </sheetPr>
  <dimension ref="A3:AR157"/>
  <sheetViews>
    <sheetView topLeftCell="B59" zoomScale="90" zoomScaleNormal="90" workbookViewId="0">
      <selection activeCell="Q159" sqref="Q159"/>
    </sheetView>
  </sheetViews>
  <sheetFormatPr defaultColWidth="8.6328125" defaultRowHeight="13" outlineLevelRow="1" outlineLevelCol="1"/>
  <cols>
    <col min="1" max="1" width="2.6328125" style="34" customWidth="1"/>
    <col min="2" max="2" width="4.6328125" style="38" customWidth="1"/>
    <col min="3" max="3" width="11" style="1244" hidden="1" customWidth="1"/>
    <col min="4" max="4" width="11" style="2" hidden="1" customWidth="1"/>
    <col min="5" max="5" width="42.08984375" style="38" hidden="1" customWidth="1"/>
    <col min="6" max="6" width="25.90625" style="38" hidden="1" customWidth="1"/>
    <col min="7" max="7" width="50.08984375" style="225" customWidth="1" outlineLevel="1"/>
    <col min="8" max="8" width="24.08984375" style="225" hidden="1" customWidth="1" outlineLevel="1"/>
    <col min="9" max="9" width="18.36328125" style="34" hidden="1" customWidth="1" outlineLevel="1"/>
    <col min="10" max="10" width="7.90625" style="48" hidden="1" customWidth="1"/>
    <col min="11" max="22" width="8.81640625" style="48" bestFit="1" customWidth="1" outlineLevel="1"/>
    <col min="23" max="23" width="8.36328125" style="49" customWidth="1" outlineLevel="1"/>
    <col min="24" max="24" width="5.1796875" style="34" customWidth="1"/>
    <col min="25" max="25" width="9" style="48" customWidth="1"/>
    <col min="26" max="33" width="6.1796875" style="48" customWidth="1"/>
    <col min="34" max="34" width="8.453125" style="48" customWidth="1"/>
    <col min="35" max="36" width="5.54296875" style="48" customWidth="1"/>
    <col min="37" max="37" width="13.453125" style="49" customWidth="1"/>
    <col min="38" max="38" width="2.08984375" style="34" customWidth="1"/>
    <col min="39" max="39" width="8.36328125" style="49" customWidth="1"/>
    <col min="40" max="40" width="2" style="34" customWidth="1"/>
    <col min="41" max="41" width="9.6328125" style="49" customWidth="1"/>
    <col min="42" max="42" width="2.36328125" style="34" customWidth="1"/>
    <col min="43" max="43" width="8.36328125" style="49" customWidth="1"/>
    <col min="44" max="44" width="8.36328125" style="749" customWidth="1"/>
    <col min="45" max="16384" width="8.6328125" style="34"/>
  </cols>
  <sheetData>
    <row r="3" spans="2:44" ht="16.25" customHeight="1">
      <c r="B3" s="90" t="s">
        <v>1535</v>
      </c>
      <c r="C3" s="1245"/>
      <c r="D3" s="1246"/>
      <c r="E3" s="90"/>
      <c r="F3" s="90"/>
      <c r="G3" s="90"/>
      <c r="W3" s="429" t="s">
        <v>186</v>
      </c>
      <c r="AK3" s="429"/>
      <c r="AM3" s="429"/>
      <c r="AO3" s="429"/>
      <c r="AQ3" s="429"/>
      <c r="AR3" s="750"/>
    </row>
    <row r="4" spans="2:44" ht="43.5">
      <c r="B4" s="228" t="s">
        <v>0</v>
      </c>
      <c r="C4" s="1247" t="s">
        <v>630</v>
      </c>
      <c r="D4" s="229" t="s">
        <v>514</v>
      </c>
      <c r="E4" s="230" t="s">
        <v>411</v>
      </c>
      <c r="F4" s="296" t="s">
        <v>628</v>
      </c>
      <c r="G4" s="228" t="s">
        <v>629</v>
      </c>
      <c r="H4" s="228" t="s">
        <v>104</v>
      </c>
      <c r="I4" s="440" t="s">
        <v>185</v>
      </c>
      <c r="J4" s="174" t="s">
        <v>1831</v>
      </c>
      <c r="K4" s="174" t="s">
        <v>54</v>
      </c>
      <c r="L4" s="174" t="s">
        <v>55</v>
      </c>
      <c r="M4" s="174" t="s">
        <v>56</v>
      </c>
      <c r="N4" s="174" t="s">
        <v>57</v>
      </c>
      <c r="O4" s="174" t="s">
        <v>58</v>
      </c>
      <c r="P4" s="174" t="s">
        <v>59</v>
      </c>
      <c r="Q4" s="174" t="s">
        <v>60</v>
      </c>
      <c r="R4" s="174" t="s">
        <v>61</v>
      </c>
      <c r="S4" s="174" t="s">
        <v>62</v>
      </c>
      <c r="T4" s="174" t="s">
        <v>63</v>
      </c>
      <c r="U4" s="174" t="s">
        <v>64</v>
      </c>
      <c r="V4" s="174" t="s">
        <v>65</v>
      </c>
      <c r="W4" s="174" t="s">
        <v>2474</v>
      </c>
      <c r="Y4" s="745" t="s">
        <v>54</v>
      </c>
      <c r="Z4" s="745" t="s">
        <v>55</v>
      </c>
      <c r="AA4" s="745" t="s">
        <v>56</v>
      </c>
      <c r="AB4" s="745" t="s">
        <v>57</v>
      </c>
      <c r="AC4" s="745" t="s">
        <v>58</v>
      </c>
      <c r="AD4" s="745" t="s">
        <v>59</v>
      </c>
      <c r="AE4" s="745" t="s">
        <v>60</v>
      </c>
      <c r="AF4" s="745" t="s">
        <v>61</v>
      </c>
      <c r="AG4" s="745" t="s">
        <v>62</v>
      </c>
      <c r="AH4" s="745" t="s">
        <v>63</v>
      </c>
      <c r="AI4" s="745" t="s">
        <v>64</v>
      </c>
      <c r="AJ4" s="745" t="s">
        <v>65</v>
      </c>
      <c r="AK4" s="745" t="s">
        <v>350</v>
      </c>
      <c r="AM4" s="745" t="s">
        <v>1829</v>
      </c>
      <c r="AO4" s="745" t="s">
        <v>1830</v>
      </c>
      <c r="AQ4" s="757" t="s">
        <v>676</v>
      </c>
      <c r="AR4" s="758" t="s">
        <v>677</v>
      </c>
    </row>
    <row r="5" spans="2:44" s="35" customFormat="1">
      <c r="B5" s="233" t="s">
        <v>2</v>
      </c>
      <c r="C5" s="1248"/>
      <c r="D5" s="1249"/>
      <c r="E5" s="304" t="s">
        <v>82</v>
      </c>
      <c r="F5" s="234"/>
      <c r="G5" s="446" t="s">
        <v>2496</v>
      </c>
      <c r="H5" s="234"/>
      <c r="I5" s="234"/>
      <c r="J5" s="236">
        <f>SUM(J6:J26)</f>
        <v>0</v>
      </c>
      <c r="K5" s="236">
        <f>SUM(K6:K26)</f>
        <v>735407929.19660652</v>
      </c>
      <c r="L5" s="236">
        <f>SUM(L6:L26)</f>
        <v>645573482.53315926</v>
      </c>
      <c r="M5" s="236">
        <f t="shared" ref="M5:W5" si="0">SUM(M6:M26)</f>
        <v>1060566342.6251622</v>
      </c>
      <c r="N5" s="236">
        <f t="shared" si="0"/>
        <v>2092679194.297786</v>
      </c>
      <c r="O5" s="236">
        <f t="shared" si="0"/>
        <v>2181415635.5699277</v>
      </c>
      <c r="P5" s="236">
        <f t="shared" si="0"/>
        <v>2254747826.7660584</v>
      </c>
      <c r="Q5" s="236">
        <f t="shared" si="0"/>
        <v>2301549180.9621887</v>
      </c>
      <c r="R5" s="236">
        <f t="shared" si="0"/>
        <v>2242195684.7660584</v>
      </c>
      <c r="S5" s="236">
        <f t="shared" si="0"/>
        <v>2139417101.3737974</v>
      </c>
      <c r="T5" s="236">
        <f t="shared" si="0"/>
        <v>2288900852.9621887</v>
      </c>
      <c r="U5" s="236">
        <f t="shared" si="0"/>
        <v>2195096571.5699277</v>
      </c>
      <c r="V5" s="236">
        <f t="shared" si="0"/>
        <v>2300676930.9621887</v>
      </c>
      <c r="W5" s="236">
        <f t="shared" si="0"/>
        <v>22438226733.585045</v>
      </c>
      <c r="Y5" s="236">
        <f>SUM(Y6:Y26)</f>
        <v>224266813</v>
      </c>
      <c r="Z5" s="236">
        <f t="shared" ref="Z5:AK5" si="1">SUM(Z6:Z26)</f>
        <v>254341330</v>
      </c>
      <c r="AA5" s="236">
        <f t="shared" si="1"/>
        <v>288826945</v>
      </c>
      <c r="AB5" s="236">
        <f t="shared" si="1"/>
        <v>387207413</v>
      </c>
      <c r="AC5" s="236">
        <f t="shared" si="1"/>
        <v>383065025</v>
      </c>
      <c r="AD5" s="236">
        <f t="shared" si="1"/>
        <v>421767777</v>
      </c>
      <c r="AE5" s="236">
        <f t="shared" si="1"/>
        <v>480396573</v>
      </c>
      <c r="AF5" s="236">
        <f t="shared" si="1"/>
        <v>565377330</v>
      </c>
      <c r="AG5" s="236">
        <f t="shared" si="1"/>
        <v>542848127</v>
      </c>
      <c r="AH5" s="236">
        <f t="shared" si="1"/>
        <v>415448970</v>
      </c>
      <c r="AI5" s="236">
        <f t="shared" si="1"/>
        <v>383681853</v>
      </c>
      <c r="AJ5" s="236">
        <f t="shared" si="1"/>
        <v>406522353</v>
      </c>
      <c r="AK5" s="236">
        <f t="shared" si="1"/>
        <v>4753750509</v>
      </c>
      <c r="AM5" s="236">
        <f t="shared" ref="AM5:AO5" si="2">SUM(AM6:AM26)</f>
        <v>3597312726</v>
      </c>
      <c r="AO5" s="236">
        <f t="shared" si="2"/>
        <v>3209492030.5230765</v>
      </c>
      <c r="AQ5" s="236">
        <f>IFERROR(W5-AK5,0)</f>
        <v>17684476224.585045</v>
      </c>
      <c r="AR5" s="748">
        <f>IFERROR((W5/AK5)-1,0)</f>
        <v>3.7201102984062908</v>
      </c>
    </row>
    <row r="6" spans="2:44">
      <c r="B6" s="402">
        <v>1</v>
      </c>
      <c r="C6" s="1250"/>
      <c r="D6" s="1251">
        <v>6220002601</v>
      </c>
      <c r="E6" s="404" t="s">
        <v>395</v>
      </c>
      <c r="F6" s="404" t="s">
        <v>515</v>
      </c>
      <c r="G6" s="404" t="s">
        <v>395</v>
      </c>
      <c r="H6" s="403" t="s">
        <v>462</v>
      </c>
      <c r="I6" s="442" t="s">
        <v>557</v>
      </c>
      <c r="J6" s="406"/>
      <c r="K6" s="411">
        <f t="shared" ref="K6:V6" si="3">K28+K50</f>
        <v>263488896</v>
      </c>
      <c r="L6" s="411">
        <f t="shared" si="3"/>
        <v>276790173</v>
      </c>
      <c r="M6" s="411">
        <f t="shared" si="3"/>
        <v>443202378</v>
      </c>
      <c r="N6" s="411">
        <f t="shared" si="3"/>
        <v>494436328</v>
      </c>
      <c r="O6" s="411">
        <f t="shared" si="3"/>
        <v>476685464</v>
      </c>
      <c r="P6" s="411">
        <f t="shared" si="3"/>
        <v>494436328</v>
      </c>
      <c r="Q6" s="411">
        <f t="shared" si="3"/>
        <v>485560896</v>
      </c>
      <c r="R6" s="411">
        <f t="shared" si="3"/>
        <v>485560896</v>
      </c>
      <c r="S6" s="411">
        <f t="shared" si="3"/>
        <v>494436328</v>
      </c>
      <c r="T6" s="411">
        <f t="shared" si="3"/>
        <v>476685464</v>
      </c>
      <c r="U6" s="411">
        <f t="shared" si="3"/>
        <v>494436328</v>
      </c>
      <c r="V6" s="411">
        <f t="shared" si="3"/>
        <v>485560896</v>
      </c>
      <c r="W6" s="431">
        <f t="shared" ref="W6:W15" si="4">SUM(K6:V6)</f>
        <v>5371280375</v>
      </c>
      <c r="Y6" s="406">
        <f t="shared" ref="Y6:AJ6" si="5">Y28+Y50</f>
        <v>125988780</v>
      </c>
      <c r="Z6" s="406">
        <f t="shared" si="5"/>
        <v>144883986</v>
      </c>
      <c r="AA6" s="406">
        <f t="shared" si="5"/>
        <v>147356116</v>
      </c>
      <c r="AB6" s="406">
        <f t="shared" si="5"/>
        <v>166183183</v>
      </c>
      <c r="AC6" s="406">
        <f t="shared" si="5"/>
        <v>159507171</v>
      </c>
      <c r="AD6" s="406">
        <f t="shared" si="5"/>
        <v>153968364</v>
      </c>
      <c r="AE6" s="406">
        <f t="shared" si="5"/>
        <v>148313616</v>
      </c>
      <c r="AF6" s="406">
        <f t="shared" si="5"/>
        <v>145809321</v>
      </c>
      <c r="AG6" s="406">
        <f t="shared" si="5"/>
        <v>145120120</v>
      </c>
      <c r="AH6" s="406">
        <f t="shared" si="5"/>
        <v>110689194</v>
      </c>
      <c r="AI6" s="406">
        <f t="shared" si="5"/>
        <v>111713500</v>
      </c>
      <c r="AJ6" s="406">
        <f t="shared" si="5"/>
        <v>126849500</v>
      </c>
      <c r="AK6" s="430">
        <f t="shared" ref="AK6:AK15" si="6">SUM(Y6:AJ6)</f>
        <v>1686382851</v>
      </c>
      <c r="AM6" s="406">
        <f t="shared" ref="AM6:AO6" si="7">AM28+AM50</f>
        <v>1888688486</v>
      </c>
      <c r="AO6" s="406">
        <f t="shared" si="7"/>
        <v>2073255304</v>
      </c>
      <c r="AQ6" s="406">
        <f>IFERROR(W6-AK6,0)</f>
        <v>3684897524</v>
      </c>
      <c r="AR6" s="747">
        <f>IFERROR((W6/AK6)-1,0)</f>
        <v>2.185089537535863</v>
      </c>
    </row>
    <row r="7" spans="2:44">
      <c r="B7" s="407">
        <v>2</v>
      </c>
      <c r="C7" s="1252"/>
      <c r="D7" s="1253">
        <v>6220002602</v>
      </c>
      <c r="E7" s="409" t="s">
        <v>396</v>
      </c>
      <c r="F7" s="409" t="s">
        <v>515</v>
      </c>
      <c r="G7" s="409" t="s">
        <v>396</v>
      </c>
      <c r="H7" s="408" t="s">
        <v>462</v>
      </c>
      <c r="I7" s="443" t="s">
        <v>557</v>
      </c>
      <c r="J7" s="411"/>
      <c r="K7" s="411">
        <f t="shared" ref="K7:V7" si="8">K29+K51</f>
        <v>23794440</v>
      </c>
      <c r="L7" s="411">
        <f t="shared" si="8"/>
        <v>24822496</v>
      </c>
      <c r="M7" s="411">
        <f t="shared" si="8"/>
        <v>24822496</v>
      </c>
      <c r="N7" s="411">
        <f t="shared" si="8"/>
        <v>26575726</v>
      </c>
      <c r="O7" s="411">
        <f t="shared" si="8"/>
        <v>26575726</v>
      </c>
      <c r="P7" s="411">
        <f t="shared" si="8"/>
        <v>26575726</v>
      </c>
      <c r="Q7" s="411">
        <f t="shared" si="8"/>
        <v>26575726</v>
      </c>
      <c r="R7" s="411">
        <f t="shared" si="8"/>
        <v>26575726</v>
      </c>
      <c r="S7" s="411">
        <f t="shared" si="8"/>
        <v>26575726</v>
      </c>
      <c r="T7" s="411">
        <f t="shared" si="8"/>
        <v>26575726</v>
      </c>
      <c r="U7" s="411">
        <f t="shared" si="8"/>
        <v>26575726</v>
      </c>
      <c r="V7" s="411">
        <f t="shared" si="8"/>
        <v>26575726</v>
      </c>
      <c r="W7" s="431">
        <f t="shared" si="4"/>
        <v>312620966</v>
      </c>
      <c r="Y7" s="411">
        <f t="shared" ref="Y7:AJ7" si="9">Y29+Y51</f>
        <v>8873833</v>
      </c>
      <c r="Z7" s="411">
        <f t="shared" si="9"/>
        <v>9510167</v>
      </c>
      <c r="AA7" s="411">
        <f t="shared" si="9"/>
        <v>7969833</v>
      </c>
      <c r="AB7" s="411">
        <f t="shared" si="9"/>
        <v>8319833</v>
      </c>
      <c r="AC7" s="411">
        <f t="shared" si="9"/>
        <v>7619833</v>
      </c>
      <c r="AD7" s="411">
        <f t="shared" si="9"/>
        <v>8669833</v>
      </c>
      <c r="AE7" s="411">
        <f t="shared" si="9"/>
        <v>8300417</v>
      </c>
      <c r="AF7" s="411">
        <f t="shared" si="9"/>
        <v>7882417</v>
      </c>
      <c r="AG7" s="411">
        <f t="shared" si="9"/>
        <v>7882417</v>
      </c>
      <c r="AH7" s="411">
        <f t="shared" si="9"/>
        <v>7882417</v>
      </c>
      <c r="AI7" s="411">
        <f t="shared" si="9"/>
        <v>7882417</v>
      </c>
      <c r="AJ7" s="411">
        <f t="shared" si="9"/>
        <v>7882417</v>
      </c>
      <c r="AK7" s="431">
        <f t="shared" si="6"/>
        <v>98675834</v>
      </c>
      <c r="AM7" s="411">
        <f t="shared" ref="AM7:AO7" si="10">AM29+AM51</f>
        <v>128423000</v>
      </c>
      <c r="AO7" s="411">
        <f t="shared" si="10"/>
        <v>118950107.91370773</v>
      </c>
      <c r="AQ7" s="406">
        <f t="shared" ref="AQ7:AQ26" si="11">IFERROR(W7-AK7,0)</f>
        <v>213945132</v>
      </c>
      <c r="AR7" s="747">
        <f t="shared" ref="AR7:AR26" si="12">IFERROR((W7/AK7)-1,0)</f>
        <v>2.1681613757629856</v>
      </c>
    </row>
    <row r="8" spans="2:44">
      <c r="B8" s="407">
        <v>3</v>
      </c>
      <c r="C8" s="1252"/>
      <c r="D8" s="1253">
        <v>6220002802</v>
      </c>
      <c r="E8" s="409" t="s">
        <v>399</v>
      </c>
      <c r="F8" s="409" t="s">
        <v>516</v>
      </c>
      <c r="G8" s="409" t="s">
        <v>399</v>
      </c>
      <c r="H8" s="408" t="s">
        <v>462</v>
      </c>
      <c r="I8" s="443" t="s">
        <v>557</v>
      </c>
      <c r="J8" s="411"/>
      <c r="K8" s="411">
        <f t="shared" ref="K8:V8" si="13">K30+K52</f>
        <v>0</v>
      </c>
      <c r="L8" s="411">
        <f t="shared" si="13"/>
        <v>0</v>
      </c>
      <c r="M8" s="411">
        <f t="shared" si="13"/>
        <v>0</v>
      </c>
      <c r="N8" s="411">
        <f t="shared" si="13"/>
        <v>0</v>
      </c>
      <c r="O8" s="411">
        <f t="shared" si="13"/>
        <v>0</v>
      </c>
      <c r="P8" s="411">
        <f t="shared" si="13"/>
        <v>0</v>
      </c>
      <c r="Q8" s="411">
        <f t="shared" si="13"/>
        <v>0</v>
      </c>
      <c r="R8" s="411">
        <f t="shared" si="13"/>
        <v>0</v>
      </c>
      <c r="S8" s="411">
        <f t="shared" si="13"/>
        <v>0</v>
      </c>
      <c r="T8" s="411">
        <f t="shared" si="13"/>
        <v>0</v>
      </c>
      <c r="U8" s="411">
        <f t="shared" si="13"/>
        <v>0</v>
      </c>
      <c r="V8" s="411">
        <f t="shared" si="13"/>
        <v>0</v>
      </c>
      <c r="W8" s="431">
        <f t="shared" si="4"/>
        <v>0</v>
      </c>
      <c r="Y8" s="411">
        <f t="shared" ref="Y8:AJ8" si="14">Y30+Y52</f>
        <v>1828356</v>
      </c>
      <c r="Z8" s="411">
        <f t="shared" si="14"/>
        <v>1936527</v>
      </c>
      <c r="AA8" s="411">
        <f t="shared" si="14"/>
        <v>1674683</v>
      </c>
      <c r="AB8" s="411">
        <f t="shared" si="14"/>
        <v>1734180</v>
      </c>
      <c r="AC8" s="411">
        <f t="shared" si="14"/>
        <v>1615186</v>
      </c>
      <c r="AD8" s="411">
        <f t="shared" si="14"/>
        <v>2056177</v>
      </c>
      <c r="AE8" s="411">
        <f t="shared" si="14"/>
        <v>2006504</v>
      </c>
      <c r="AF8" s="411">
        <f t="shared" si="14"/>
        <v>1935448</v>
      </c>
      <c r="AG8" s="411">
        <f t="shared" si="14"/>
        <v>1935448</v>
      </c>
      <c r="AH8" s="411">
        <f t="shared" si="14"/>
        <v>1935448</v>
      </c>
      <c r="AI8" s="411">
        <f t="shared" si="14"/>
        <v>1935448</v>
      </c>
      <c r="AJ8" s="411">
        <f t="shared" si="14"/>
        <v>1935448</v>
      </c>
      <c r="AK8" s="431">
        <f t="shared" si="6"/>
        <v>22528853</v>
      </c>
      <c r="AM8" s="411">
        <f t="shared" ref="AM8:AO8" si="15">AM30+AM52</f>
        <v>28132008</v>
      </c>
      <c r="AO8" s="411">
        <f t="shared" si="15"/>
        <v>48349812.609369032</v>
      </c>
      <c r="AQ8" s="406">
        <f t="shared" si="11"/>
        <v>-22528853</v>
      </c>
      <c r="AR8" s="747">
        <f t="shared" si="12"/>
        <v>-1</v>
      </c>
    </row>
    <row r="9" spans="2:44">
      <c r="B9" s="407">
        <v>4</v>
      </c>
      <c r="C9" s="1252"/>
      <c r="D9" s="1253">
        <v>6220002806</v>
      </c>
      <c r="E9" s="409" t="s">
        <v>412</v>
      </c>
      <c r="F9" s="409" t="s">
        <v>515</v>
      </c>
      <c r="G9" s="409" t="s">
        <v>412</v>
      </c>
      <c r="H9" s="408" t="s">
        <v>462</v>
      </c>
      <c r="I9" s="443" t="s">
        <v>557</v>
      </c>
      <c r="J9" s="411"/>
      <c r="K9" s="411">
        <f t="shared" ref="K9:V9" si="16">K31+K53</f>
        <v>0</v>
      </c>
      <c r="L9" s="411">
        <f t="shared" si="16"/>
        <v>0</v>
      </c>
      <c r="M9" s="411">
        <f t="shared" si="16"/>
        <v>0</v>
      </c>
      <c r="N9" s="411">
        <f t="shared" si="16"/>
        <v>0</v>
      </c>
      <c r="O9" s="411">
        <f t="shared" si="16"/>
        <v>0</v>
      </c>
      <c r="P9" s="411">
        <f t="shared" si="16"/>
        <v>0</v>
      </c>
      <c r="Q9" s="411">
        <f t="shared" si="16"/>
        <v>0</v>
      </c>
      <c r="R9" s="411">
        <f t="shared" si="16"/>
        <v>0</v>
      </c>
      <c r="S9" s="411">
        <f t="shared" si="16"/>
        <v>0</v>
      </c>
      <c r="T9" s="411">
        <f t="shared" si="16"/>
        <v>0</v>
      </c>
      <c r="U9" s="411">
        <f t="shared" si="16"/>
        <v>0</v>
      </c>
      <c r="V9" s="411">
        <f t="shared" si="16"/>
        <v>0</v>
      </c>
      <c r="W9" s="431">
        <f t="shared" si="4"/>
        <v>0</v>
      </c>
      <c r="Y9" s="411">
        <f t="shared" ref="Y9:AJ9" si="17">Y31+Y53</f>
        <v>0</v>
      </c>
      <c r="Z9" s="411">
        <f t="shared" si="17"/>
        <v>0</v>
      </c>
      <c r="AA9" s="411">
        <f t="shared" si="17"/>
        <v>0</v>
      </c>
      <c r="AB9" s="411">
        <f t="shared" si="17"/>
        <v>0</v>
      </c>
      <c r="AC9" s="411">
        <f t="shared" si="17"/>
        <v>0</v>
      </c>
      <c r="AD9" s="411">
        <f t="shared" si="17"/>
        <v>0</v>
      </c>
      <c r="AE9" s="411">
        <f t="shared" si="17"/>
        <v>0</v>
      </c>
      <c r="AF9" s="411">
        <f t="shared" si="17"/>
        <v>0</v>
      </c>
      <c r="AG9" s="411">
        <f t="shared" si="17"/>
        <v>0</v>
      </c>
      <c r="AH9" s="411">
        <f t="shared" si="17"/>
        <v>0</v>
      </c>
      <c r="AI9" s="411">
        <f t="shared" si="17"/>
        <v>0</v>
      </c>
      <c r="AJ9" s="411">
        <f t="shared" si="17"/>
        <v>0</v>
      </c>
      <c r="AK9" s="431">
        <f t="shared" si="6"/>
        <v>0</v>
      </c>
      <c r="AM9" s="411">
        <f t="shared" ref="AM9:AO9" si="18">AM31+AM53</f>
        <v>0</v>
      </c>
      <c r="AO9" s="411">
        <f t="shared" si="18"/>
        <v>0</v>
      </c>
      <c r="AQ9" s="406">
        <f t="shared" si="11"/>
        <v>0</v>
      </c>
      <c r="AR9" s="747">
        <f t="shared" si="12"/>
        <v>0</v>
      </c>
    </row>
    <row r="10" spans="2:44">
      <c r="B10" s="407">
        <v>5</v>
      </c>
      <c r="C10" s="1252"/>
      <c r="D10" s="1253">
        <v>6220007202</v>
      </c>
      <c r="E10" s="409" t="s">
        <v>372</v>
      </c>
      <c r="F10" s="409" t="s">
        <v>516</v>
      </c>
      <c r="G10" s="409" t="s">
        <v>372</v>
      </c>
      <c r="H10" s="408" t="s">
        <v>462</v>
      </c>
      <c r="I10" s="443" t="s">
        <v>557</v>
      </c>
      <c r="J10" s="411"/>
      <c r="K10" s="411">
        <f t="shared" ref="K10:V10" si="19">K32+K54</f>
        <v>68253344</v>
      </c>
      <c r="L10" s="411">
        <f t="shared" si="19"/>
        <v>63023344</v>
      </c>
      <c r="M10" s="411">
        <f t="shared" si="19"/>
        <v>63023344</v>
      </c>
      <c r="N10" s="411">
        <f t="shared" si="19"/>
        <v>63023344</v>
      </c>
      <c r="O10" s="411">
        <f t="shared" si="19"/>
        <v>80623344</v>
      </c>
      <c r="P10" s="411">
        <f t="shared" si="19"/>
        <v>63023344</v>
      </c>
      <c r="Q10" s="411">
        <f t="shared" si="19"/>
        <v>63023344</v>
      </c>
      <c r="R10" s="411">
        <f t="shared" si="19"/>
        <v>63023344</v>
      </c>
      <c r="S10" s="411">
        <f t="shared" si="19"/>
        <v>71823344</v>
      </c>
      <c r="T10" s="411">
        <f t="shared" si="19"/>
        <v>63023344</v>
      </c>
      <c r="U10" s="411">
        <f t="shared" si="19"/>
        <v>63023344</v>
      </c>
      <c r="V10" s="411">
        <f t="shared" si="19"/>
        <v>63023344</v>
      </c>
      <c r="W10" s="431">
        <f t="shared" si="4"/>
        <v>787910128</v>
      </c>
      <c r="Y10" s="411">
        <f t="shared" ref="Y10:AJ10" si="20">Y32+Y54</f>
        <v>0</v>
      </c>
      <c r="Z10" s="411">
        <f t="shared" si="20"/>
        <v>0</v>
      </c>
      <c r="AA10" s="411">
        <f t="shared" si="20"/>
        <v>0</v>
      </c>
      <c r="AB10" s="411">
        <f t="shared" si="20"/>
        <v>0</v>
      </c>
      <c r="AC10" s="411">
        <f t="shared" si="20"/>
        <v>0</v>
      </c>
      <c r="AD10" s="411">
        <f t="shared" si="20"/>
        <v>0</v>
      </c>
      <c r="AE10" s="411">
        <f t="shared" si="20"/>
        <v>0</v>
      </c>
      <c r="AF10" s="411">
        <f t="shared" si="20"/>
        <v>0</v>
      </c>
      <c r="AG10" s="411">
        <f t="shared" si="20"/>
        <v>0</v>
      </c>
      <c r="AH10" s="411">
        <f t="shared" si="20"/>
        <v>0</v>
      </c>
      <c r="AI10" s="411">
        <f t="shared" si="20"/>
        <v>0</v>
      </c>
      <c r="AJ10" s="411">
        <f t="shared" si="20"/>
        <v>0</v>
      </c>
      <c r="AK10" s="431">
        <f t="shared" si="6"/>
        <v>0</v>
      </c>
      <c r="AM10" s="411">
        <f t="shared" ref="AM10:AO10" si="21">AM32+AM54</f>
        <v>0</v>
      </c>
      <c r="AO10" s="411">
        <f t="shared" si="21"/>
        <v>0</v>
      </c>
      <c r="AQ10" s="406">
        <f t="shared" si="11"/>
        <v>787910128</v>
      </c>
      <c r="AR10" s="747">
        <f t="shared" si="12"/>
        <v>0</v>
      </c>
    </row>
    <row r="11" spans="2:44">
      <c r="B11" s="407">
        <v>6</v>
      </c>
      <c r="C11" s="1252"/>
      <c r="D11" s="1253">
        <v>6220003201</v>
      </c>
      <c r="E11" s="409" t="s">
        <v>401</v>
      </c>
      <c r="F11" s="409" t="s">
        <v>516</v>
      </c>
      <c r="G11" s="409" t="s">
        <v>401</v>
      </c>
      <c r="H11" s="408" t="s">
        <v>462</v>
      </c>
      <c r="I11" s="443" t="s">
        <v>557</v>
      </c>
      <c r="J11" s="411"/>
      <c r="K11" s="411">
        <f t="shared" ref="K11:V11" si="22">K33+K55</f>
        <v>28000000</v>
      </c>
      <c r="L11" s="411">
        <f t="shared" si="22"/>
        <v>25256000</v>
      </c>
      <c r="M11" s="411">
        <f t="shared" si="22"/>
        <v>27552000</v>
      </c>
      <c r="N11" s="411">
        <f t="shared" si="22"/>
        <v>33264000</v>
      </c>
      <c r="O11" s="411">
        <f t="shared" si="22"/>
        <v>27104000</v>
      </c>
      <c r="P11" s="411">
        <f t="shared" si="22"/>
        <v>33264000</v>
      </c>
      <c r="Q11" s="411">
        <f t="shared" si="22"/>
        <v>32032000</v>
      </c>
      <c r="R11" s="411">
        <f t="shared" si="22"/>
        <v>32032000</v>
      </c>
      <c r="S11" s="411">
        <f t="shared" si="22"/>
        <v>30800000</v>
      </c>
      <c r="T11" s="411">
        <f t="shared" si="22"/>
        <v>30800000</v>
      </c>
      <c r="U11" s="411">
        <f t="shared" si="22"/>
        <v>33264000</v>
      </c>
      <c r="V11" s="411">
        <f t="shared" si="22"/>
        <v>32032000</v>
      </c>
      <c r="W11" s="431">
        <f t="shared" si="4"/>
        <v>365400000</v>
      </c>
      <c r="Y11" s="411">
        <f t="shared" ref="Y11:AJ11" si="23">Y33+Y55</f>
        <v>12887500</v>
      </c>
      <c r="Z11" s="411">
        <f t="shared" si="23"/>
        <v>10900000</v>
      </c>
      <c r="AA11" s="411">
        <f t="shared" si="23"/>
        <v>12112500</v>
      </c>
      <c r="AB11" s="411">
        <f t="shared" si="23"/>
        <v>12350000</v>
      </c>
      <c r="AC11" s="411">
        <f t="shared" si="23"/>
        <v>10375000</v>
      </c>
      <c r="AD11" s="411">
        <f t="shared" si="23"/>
        <v>12262500</v>
      </c>
      <c r="AE11" s="411">
        <f t="shared" si="23"/>
        <v>11975000</v>
      </c>
      <c r="AF11" s="411">
        <f t="shared" si="23"/>
        <v>12100000</v>
      </c>
      <c r="AG11" s="411">
        <f t="shared" si="23"/>
        <v>11787500</v>
      </c>
      <c r="AH11" s="411">
        <f t="shared" si="23"/>
        <v>11862500</v>
      </c>
      <c r="AI11" s="411">
        <f t="shared" si="23"/>
        <v>11787500</v>
      </c>
      <c r="AJ11" s="411">
        <f t="shared" si="23"/>
        <v>12100000</v>
      </c>
      <c r="AK11" s="431">
        <f t="shared" si="6"/>
        <v>142500000</v>
      </c>
      <c r="AM11" s="411">
        <f t="shared" ref="AM11:AO11" si="24">AM33+AM55</f>
        <v>190787500</v>
      </c>
      <c r="AO11" s="411">
        <f t="shared" si="24"/>
        <v>0</v>
      </c>
      <c r="AQ11" s="406">
        <f t="shared" si="11"/>
        <v>222900000</v>
      </c>
      <c r="AR11" s="747">
        <f t="shared" si="12"/>
        <v>1.5642105263157893</v>
      </c>
    </row>
    <row r="12" spans="2:44">
      <c r="B12" s="407">
        <v>7</v>
      </c>
      <c r="C12" s="1252"/>
      <c r="D12" s="1253">
        <v>6220002603</v>
      </c>
      <c r="E12" s="409" t="s">
        <v>400</v>
      </c>
      <c r="F12" s="409" t="s">
        <v>515</v>
      </c>
      <c r="G12" s="409" t="s">
        <v>400</v>
      </c>
      <c r="H12" s="408" t="s">
        <v>462</v>
      </c>
      <c r="I12" s="443" t="s">
        <v>557</v>
      </c>
      <c r="J12" s="411"/>
      <c r="K12" s="411">
        <f t="shared" ref="K12:V12" si="25">K34+K56</f>
        <v>0</v>
      </c>
      <c r="L12" s="411">
        <f t="shared" si="25"/>
        <v>0</v>
      </c>
      <c r="M12" s="411">
        <f t="shared" si="25"/>
        <v>0</v>
      </c>
      <c r="N12" s="411">
        <f t="shared" si="25"/>
        <v>0</v>
      </c>
      <c r="O12" s="411">
        <f t="shared" si="25"/>
        <v>0</v>
      </c>
      <c r="P12" s="411">
        <f t="shared" si="25"/>
        <v>0</v>
      </c>
      <c r="Q12" s="411">
        <f t="shared" si="25"/>
        <v>0</v>
      </c>
      <c r="R12" s="411">
        <f t="shared" si="25"/>
        <v>0</v>
      </c>
      <c r="S12" s="411">
        <f t="shared" si="25"/>
        <v>0</v>
      </c>
      <c r="T12" s="411">
        <f t="shared" si="25"/>
        <v>0</v>
      </c>
      <c r="U12" s="411">
        <f t="shared" si="25"/>
        <v>0</v>
      </c>
      <c r="V12" s="411">
        <f t="shared" si="25"/>
        <v>0</v>
      </c>
      <c r="W12" s="431">
        <f t="shared" si="4"/>
        <v>0</v>
      </c>
      <c r="Y12" s="411">
        <f t="shared" ref="Y12:AJ12" si="26">Y34+Y56</f>
        <v>0</v>
      </c>
      <c r="Z12" s="411">
        <f t="shared" si="26"/>
        <v>0</v>
      </c>
      <c r="AA12" s="411">
        <f t="shared" si="26"/>
        <v>0</v>
      </c>
      <c r="AB12" s="411">
        <f t="shared" si="26"/>
        <v>0</v>
      </c>
      <c r="AC12" s="411">
        <f t="shared" si="26"/>
        <v>0</v>
      </c>
      <c r="AD12" s="411">
        <f t="shared" si="26"/>
        <v>0</v>
      </c>
      <c r="AE12" s="411">
        <f t="shared" si="26"/>
        <v>0</v>
      </c>
      <c r="AF12" s="411">
        <f t="shared" si="26"/>
        <v>0</v>
      </c>
      <c r="AG12" s="411">
        <f t="shared" si="26"/>
        <v>0</v>
      </c>
      <c r="AH12" s="411">
        <f t="shared" si="26"/>
        <v>0</v>
      </c>
      <c r="AI12" s="411">
        <f t="shared" si="26"/>
        <v>0</v>
      </c>
      <c r="AJ12" s="411">
        <f t="shared" si="26"/>
        <v>0</v>
      </c>
      <c r="AK12" s="431">
        <f t="shared" si="6"/>
        <v>0</v>
      </c>
      <c r="AM12" s="411">
        <f t="shared" ref="AM12:AO12" si="27">AM34+AM56</f>
        <v>0</v>
      </c>
      <c r="AO12" s="411">
        <f t="shared" si="27"/>
        <v>0</v>
      </c>
      <c r="AQ12" s="406">
        <f t="shared" si="11"/>
        <v>0</v>
      </c>
      <c r="AR12" s="747">
        <f t="shared" si="12"/>
        <v>0</v>
      </c>
    </row>
    <row r="13" spans="2:44">
      <c r="B13" s="407">
        <v>8</v>
      </c>
      <c r="C13" s="1252"/>
      <c r="D13" s="1253">
        <v>6220003401</v>
      </c>
      <c r="E13" s="409" t="s">
        <v>397</v>
      </c>
      <c r="F13" s="409" t="s">
        <v>516</v>
      </c>
      <c r="G13" s="409" t="s">
        <v>397</v>
      </c>
      <c r="H13" s="408" t="s">
        <v>462</v>
      </c>
      <c r="I13" s="443" t="s">
        <v>557</v>
      </c>
      <c r="J13" s="411"/>
      <c r="K13" s="411">
        <f t="shared" ref="K13:V13" si="28">K35+K57</f>
        <v>49088896</v>
      </c>
      <c r="L13" s="411">
        <f t="shared" si="28"/>
        <v>50280816</v>
      </c>
      <c r="M13" s="411">
        <f t="shared" si="28"/>
        <v>50280816</v>
      </c>
      <c r="N13" s="411">
        <f t="shared" si="28"/>
        <v>54228816</v>
      </c>
      <c r="O13" s="411">
        <f t="shared" si="28"/>
        <v>54228816</v>
      </c>
      <c r="P13" s="411">
        <f t="shared" si="28"/>
        <v>54228816</v>
      </c>
      <c r="Q13" s="411">
        <f t="shared" si="28"/>
        <v>54228816</v>
      </c>
      <c r="R13" s="411">
        <f t="shared" si="28"/>
        <v>54228816</v>
      </c>
      <c r="S13" s="411">
        <f t="shared" si="28"/>
        <v>54228816</v>
      </c>
      <c r="T13" s="411">
        <f t="shared" si="28"/>
        <v>54228816</v>
      </c>
      <c r="U13" s="411">
        <f t="shared" si="28"/>
        <v>54228816</v>
      </c>
      <c r="V13" s="411">
        <f t="shared" si="28"/>
        <v>54228816</v>
      </c>
      <c r="W13" s="431">
        <f t="shared" si="4"/>
        <v>637709872</v>
      </c>
      <c r="Y13" s="411">
        <f t="shared" ref="Y13:AJ13" si="29">Y35+Y57</f>
        <v>20736750</v>
      </c>
      <c r="Z13" s="411">
        <f t="shared" si="29"/>
        <v>20153700</v>
      </c>
      <c r="AA13" s="411">
        <f t="shared" si="29"/>
        <v>19918800</v>
      </c>
      <c r="AB13" s="411">
        <f t="shared" si="29"/>
        <v>26657550</v>
      </c>
      <c r="AC13" s="411">
        <f t="shared" si="29"/>
        <v>17183850</v>
      </c>
      <c r="AD13" s="411">
        <f t="shared" si="29"/>
        <v>20690400</v>
      </c>
      <c r="AE13" s="411">
        <f t="shared" si="29"/>
        <v>20388600</v>
      </c>
      <c r="AF13" s="411">
        <f t="shared" si="29"/>
        <v>21572100</v>
      </c>
      <c r="AG13" s="411">
        <f t="shared" si="29"/>
        <v>21361500</v>
      </c>
      <c r="AH13" s="411">
        <f t="shared" si="29"/>
        <v>21361500</v>
      </c>
      <c r="AI13" s="411">
        <f t="shared" si="29"/>
        <v>21361500</v>
      </c>
      <c r="AJ13" s="411">
        <f t="shared" si="29"/>
        <v>21361500</v>
      </c>
      <c r="AK13" s="431">
        <f t="shared" si="6"/>
        <v>252747750</v>
      </c>
      <c r="AM13" s="411">
        <f t="shared" ref="AM13:AO13" si="30">AM35+AM57</f>
        <v>310201500</v>
      </c>
      <c r="AO13" s="411">
        <f t="shared" si="30"/>
        <v>330733300</v>
      </c>
      <c r="AQ13" s="406">
        <f t="shared" si="11"/>
        <v>384962122</v>
      </c>
      <c r="AR13" s="747">
        <f t="shared" si="12"/>
        <v>1.5231080078853325</v>
      </c>
    </row>
    <row r="14" spans="2:44">
      <c r="B14" s="407">
        <v>9</v>
      </c>
      <c r="C14" s="1252"/>
      <c r="D14" s="1253">
        <v>6220002701</v>
      </c>
      <c r="E14" s="409" t="s">
        <v>398</v>
      </c>
      <c r="F14" s="409" t="s">
        <v>515</v>
      </c>
      <c r="G14" s="409" t="s">
        <v>398</v>
      </c>
      <c r="H14" s="408" t="s">
        <v>462</v>
      </c>
      <c r="I14" s="443" t="s">
        <v>557</v>
      </c>
      <c r="J14" s="411"/>
      <c r="K14" s="411">
        <f t="shared" ref="K14:V14" si="31">K36+K58</f>
        <v>0</v>
      </c>
      <c r="L14" s="411">
        <f t="shared" si="31"/>
        <v>0</v>
      </c>
      <c r="M14" s="411">
        <f t="shared" si="31"/>
        <v>0</v>
      </c>
      <c r="N14" s="411">
        <f t="shared" si="31"/>
        <v>45052811</v>
      </c>
      <c r="O14" s="411">
        <f t="shared" si="31"/>
        <v>36709689</v>
      </c>
      <c r="P14" s="411">
        <f t="shared" si="31"/>
        <v>45052811</v>
      </c>
      <c r="Q14" s="411">
        <f t="shared" si="31"/>
        <v>43384192</v>
      </c>
      <c r="R14" s="411">
        <f t="shared" si="31"/>
        <v>43384192</v>
      </c>
      <c r="S14" s="411">
        <f t="shared" si="31"/>
        <v>41715546</v>
      </c>
      <c r="T14" s="411">
        <f t="shared" si="31"/>
        <v>41715546</v>
      </c>
      <c r="U14" s="411">
        <f t="shared" si="31"/>
        <v>45052811</v>
      </c>
      <c r="V14" s="411">
        <f t="shared" si="31"/>
        <v>43384192</v>
      </c>
      <c r="W14" s="431">
        <f t="shared" si="4"/>
        <v>385451790</v>
      </c>
      <c r="Y14" s="411">
        <f t="shared" ref="Y14:AJ14" si="32">Y36+Y58</f>
        <v>0</v>
      </c>
      <c r="Z14" s="411">
        <f t="shared" si="32"/>
        <v>0</v>
      </c>
      <c r="AA14" s="411">
        <f t="shared" si="32"/>
        <v>0</v>
      </c>
      <c r="AB14" s="411">
        <f t="shared" si="32"/>
        <v>0</v>
      </c>
      <c r="AC14" s="411">
        <f t="shared" si="32"/>
        <v>0</v>
      </c>
      <c r="AD14" s="411">
        <f t="shared" si="32"/>
        <v>0</v>
      </c>
      <c r="AE14" s="411">
        <f t="shared" si="32"/>
        <v>0</v>
      </c>
      <c r="AF14" s="411">
        <f t="shared" si="32"/>
        <v>0</v>
      </c>
      <c r="AG14" s="411">
        <f t="shared" si="32"/>
        <v>0</v>
      </c>
      <c r="AH14" s="411">
        <f t="shared" si="32"/>
        <v>0</v>
      </c>
      <c r="AI14" s="411">
        <f t="shared" si="32"/>
        <v>0</v>
      </c>
      <c r="AJ14" s="411">
        <f t="shared" si="32"/>
        <v>0</v>
      </c>
      <c r="AK14" s="431">
        <f t="shared" si="6"/>
        <v>0</v>
      </c>
      <c r="AM14" s="411">
        <f t="shared" ref="AM14:AO14" si="33">AM36+AM58</f>
        <v>0</v>
      </c>
      <c r="AO14" s="411">
        <f t="shared" si="33"/>
        <v>0</v>
      </c>
      <c r="AQ14" s="406">
        <f t="shared" si="11"/>
        <v>385451790</v>
      </c>
      <c r="AR14" s="747">
        <f t="shared" si="12"/>
        <v>0</v>
      </c>
    </row>
    <row r="15" spans="2:44">
      <c r="B15" s="407">
        <v>10</v>
      </c>
      <c r="C15" s="1252"/>
      <c r="D15" s="1253" t="s">
        <v>1858</v>
      </c>
      <c r="E15" s="409" t="s">
        <v>1859</v>
      </c>
      <c r="F15" s="409" t="s">
        <v>744</v>
      </c>
      <c r="G15" s="409" t="s">
        <v>2442</v>
      </c>
      <c r="H15" s="408" t="s">
        <v>462</v>
      </c>
      <c r="I15" s="443" t="s">
        <v>557</v>
      </c>
      <c r="J15" s="810"/>
      <c r="K15" s="411">
        <f t="shared" ref="K15:V15" si="34">K37+K59</f>
        <v>0</v>
      </c>
      <c r="L15" s="411">
        <f t="shared" si="34"/>
        <v>0</v>
      </c>
      <c r="M15" s="411">
        <f t="shared" si="34"/>
        <v>0</v>
      </c>
      <c r="N15" s="411">
        <f t="shared" si="34"/>
        <v>0</v>
      </c>
      <c r="O15" s="411">
        <f t="shared" si="34"/>
        <v>0</v>
      </c>
      <c r="P15" s="411">
        <f t="shared" si="34"/>
        <v>0</v>
      </c>
      <c r="Q15" s="411">
        <f t="shared" si="34"/>
        <v>0</v>
      </c>
      <c r="R15" s="411">
        <f t="shared" si="34"/>
        <v>0</v>
      </c>
      <c r="S15" s="411">
        <f t="shared" si="34"/>
        <v>0</v>
      </c>
      <c r="T15" s="411">
        <f t="shared" si="34"/>
        <v>0</v>
      </c>
      <c r="U15" s="411">
        <f t="shared" si="34"/>
        <v>0</v>
      </c>
      <c r="V15" s="411">
        <f t="shared" si="34"/>
        <v>0</v>
      </c>
      <c r="W15" s="431">
        <f t="shared" si="4"/>
        <v>0</v>
      </c>
      <c r="Y15" s="810">
        <f t="shared" ref="Y15:AJ15" si="35">Y37+Y59</f>
        <v>0</v>
      </c>
      <c r="Z15" s="810">
        <f t="shared" si="35"/>
        <v>0</v>
      </c>
      <c r="AA15" s="810">
        <f t="shared" si="35"/>
        <v>17865750</v>
      </c>
      <c r="AB15" s="810">
        <f t="shared" si="35"/>
        <v>77028750</v>
      </c>
      <c r="AC15" s="810">
        <f t="shared" si="35"/>
        <v>82379250</v>
      </c>
      <c r="AD15" s="810">
        <f t="shared" si="35"/>
        <v>85054500</v>
      </c>
      <c r="AE15" s="810">
        <f t="shared" si="35"/>
        <v>124230000</v>
      </c>
      <c r="AF15" s="810">
        <f t="shared" si="35"/>
        <v>184884375</v>
      </c>
      <c r="AG15" s="810">
        <f t="shared" si="35"/>
        <v>192003000</v>
      </c>
      <c r="AH15" s="810">
        <f t="shared" si="35"/>
        <v>140235375</v>
      </c>
      <c r="AI15" s="810">
        <f t="shared" si="35"/>
        <v>85054500</v>
      </c>
      <c r="AJ15" s="810">
        <f t="shared" si="35"/>
        <v>85054500</v>
      </c>
      <c r="AK15" s="817">
        <f t="shared" si="6"/>
        <v>1073790000</v>
      </c>
      <c r="AM15" s="810">
        <f t="shared" ref="AM15:AO15" si="36">AM37+AM59</f>
        <v>0</v>
      </c>
      <c r="AO15" s="810">
        <f t="shared" si="36"/>
        <v>0</v>
      </c>
      <c r="AQ15" s="818">
        <f t="shared" ref="AQ15" si="37">IFERROR(W15-AK15,0)</f>
        <v>-1073790000</v>
      </c>
      <c r="AR15" s="819">
        <f t="shared" ref="AR15" si="38">IFERROR((W15/AK15)-1,0)</f>
        <v>-1</v>
      </c>
    </row>
    <row r="16" spans="2:44">
      <c r="B16" s="407">
        <v>11</v>
      </c>
      <c r="C16" s="1252"/>
      <c r="D16" s="1253">
        <v>6220003001</v>
      </c>
      <c r="E16" s="409" t="s">
        <v>371</v>
      </c>
      <c r="F16" s="409" t="s">
        <v>516</v>
      </c>
      <c r="G16" s="409" t="s">
        <v>371</v>
      </c>
      <c r="H16" s="408" t="s">
        <v>462</v>
      </c>
      <c r="I16" s="1002" t="s">
        <v>562</v>
      </c>
      <c r="J16" s="411"/>
      <c r="K16" s="411">
        <f t="shared" ref="K16:V16" si="39">K38+K60</f>
        <v>872250</v>
      </c>
      <c r="L16" s="411">
        <f t="shared" si="39"/>
        <v>872250</v>
      </c>
      <c r="M16" s="411">
        <f t="shared" si="39"/>
        <v>872250</v>
      </c>
      <c r="N16" s="411">
        <f t="shared" si="39"/>
        <v>3319333.333333333</v>
      </c>
      <c r="O16" s="411">
        <f t="shared" si="39"/>
        <v>3319333.333333333</v>
      </c>
      <c r="P16" s="411">
        <f t="shared" si="39"/>
        <v>3319333.333333333</v>
      </c>
      <c r="Q16" s="411">
        <f t="shared" si="39"/>
        <v>3319333.333333333</v>
      </c>
      <c r="R16" s="411">
        <f t="shared" si="39"/>
        <v>2644042.333333333</v>
      </c>
      <c r="S16" s="411">
        <f t="shared" si="39"/>
        <v>2447083.333333333</v>
      </c>
      <c r="T16" s="411">
        <f t="shared" si="39"/>
        <v>2447083.333333333</v>
      </c>
      <c r="U16" s="411">
        <f t="shared" si="39"/>
        <v>2447083.333333333</v>
      </c>
      <c r="V16" s="411">
        <f t="shared" si="39"/>
        <v>2447083.333333333</v>
      </c>
      <c r="W16" s="431">
        <f t="shared" ref="W16:W23" si="40">SUM(K16:V16)</f>
        <v>28326458.999999993</v>
      </c>
      <c r="Y16" s="411">
        <f t="shared" ref="Y16:AJ16" si="41">Y38+Y60</f>
        <v>1029776</v>
      </c>
      <c r="Z16" s="411">
        <f t="shared" si="41"/>
        <v>1029776</v>
      </c>
      <c r="AA16" s="411">
        <f t="shared" si="41"/>
        <v>1029776</v>
      </c>
      <c r="AB16" s="411">
        <f t="shared" si="41"/>
        <v>1029776</v>
      </c>
      <c r="AC16" s="411">
        <f t="shared" si="41"/>
        <v>1029776</v>
      </c>
      <c r="AD16" s="411">
        <f t="shared" si="41"/>
        <v>1029772</v>
      </c>
      <c r="AE16" s="411">
        <f t="shared" si="41"/>
        <v>0</v>
      </c>
      <c r="AF16" s="411">
        <f t="shared" si="41"/>
        <v>675291</v>
      </c>
      <c r="AG16" s="411">
        <f t="shared" si="41"/>
        <v>872250</v>
      </c>
      <c r="AH16" s="411">
        <f t="shared" si="41"/>
        <v>872250</v>
      </c>
      <c r="AI16" s="411">
        <f t="shared" si="41"/>
        <v>872250</v>
      </c>
      <c r="AJ16" s="411">
        <f t="shared" si="41"/>
        <v>872250</v>
      </c>
      <c r="AK16" s="431">
        <f t="shared" ref="AK16" si="42">SUM(Y16:AJ16)</f>
        <v>10342943</v>
      </c>
      <c r="AM16" s="411">
        <f t="shared" ref="AM16:AO16" si="43">AM38+AM60</f>
        <v>6178656</v>
      </c>
      <c r="AO16" s="411">
        <f t="shared" si="43"/>
        <v>0</v>
      </c>
      <c r="AQ16" s="406">
        <f t="shared" si="11"/>
        <v>17983515.999999993</v>
      </c>
      <c r="AR16" s="747">
        <f t="shared" si="12"/>
        <v>1.7387233014819854</v>
      </c>
    </row>
    <row r="17" spans="2:44">
      <c r="B17" s="407">
        <v>12</v>
      </c>
      <c r="C17" s="1252"/>
      <c r="D17" s="1254" t="s">
        <v>1853</v>
      </c>
      <c r="E17" s="476" t="s">
        <v>382</v>
      </c>
      <c r="F17" s="476" t="s">
        <v>516</v>
      </c>
      <c r="G17" s="476" t="s">
        <v>1854</v>
      </c>
      <c r="H17" s="809" t="s">
        <v>462</v>
      </c>
      <c r="I17" s="1002" t="s">
        <v>562</v>
      </c>
      <c r="J17" s="810"/>
      <c r="K17" s="810">
        <f t="shared" ref="K17:V17" si="44">K39+K61</f>
        <v>376002</v>
      </c>
      <c r="L17" s="810">
        <f t="shared" si="44"/>
        <v>100800</v>
      </c>
      <c r="M17" s="810">
        <f t="shared" si="44"/>
        <v>934133.33333333337</v>
      </c>
      <c r="N17" s="810">
        <f t="shared" si="44"/>
        <v>1214133.3333333335</v>
      </c>
      <c r="O17" s="810">
        <f t="shared" si="44"/>
        <v>1214133.3333333335</v>
      </c>
      <c r="P17" s="810">
        <f t="shared" si="44"/>
        <v>1214133.3333333335</v>
      </c>
      <c r="Q17" s="810">
        <f t="shared" si="44"/>
        <v>1113333.3333333335</v>
      </c>
      <c r="R17" s="810">
        <f t="shared" si="44"/>
        <v>1113333.3333333335</v>
      </c>
      <c r="S17" s="810">
        <f t="shared" si="44"/>
        <v>1113333.3333333335</v>
      </c>
      <c r="T17" s="810">
        <f t="shared" si="44"/>
        <v>1113333.3333333335</v>
      </c>
      <c r="U17" s="810">
        <f t="shared" si="44"/>
        <v>1113333.3333333335</v>
      </c>
      <c r="V17" s="810">
        <f t="shared" si="44"/>
        <v>1113333.3333333335</v>
      </c>
      <c r="W17" s="817">
        <f t="shared" ref="W17" si="45">SUM(K17:V17)</f>
        <v>11733335.333333338</v>
      </c>
      <c r="Y17" s="810">
        <f t="shared" ref="Y17:AJ17" si="46">Y39+Y61</f>
        <v>543448</v>
      </c>
      <c r="Z17" s="810">
        <f t="shared" si="46"/>
        <v>818650</v>
      </c>
      <c r="AA17" s="810">
        <f t="shared" si="46"/>
        <v>818650</v>
      </c>
      <c r="AB17" s="810">
        <f t="shared" si="46"/>
        <v>818650</v>
      </c>
      <c r="AC17" s="810">
        <f t="shared" si="46"/>
        <v>818650</v>
      </c>
      <c r="AD17" s="810">
        <f t="shared" si="46"/>
        <v>818650</v>
      </c>
      <c r="AE17" s="810">
        <f t="shared" si="46"/>
        <v>814676</v>
      </c>
      <c r="AF17" s="810">
        <f t="shared" si="46"/>
        <v>757050</v>
      </c>
      <c r="AG17" s="810">
        <f t="shared" si="46"/>
        <v>757050</v>
      </c>
      <c r="AH17" s="810">
        <f t="shared" si="46"/>
        <v>757050</v>
      </c>
      <c r="AI17" s="810">
        <f t="shared" si="46"/>
        <v>757050</v>
      </c>
      <c r="AJ17" s="810">
        <f t="shared" si="46"/>
        <v>757050</v>
      </c>
      <c r="AK17" s="817">
        <f t="shared" ref="AK17:AK25" si="47">SUM(Y17:AJ17)</f>
        <v>9236624</v>
      </c>
      <c r="AM17" s="810">
        <f t="shared" ref="AM17:AO17" si="48">AM39+AM61</f>
        <v>8684249</v>
      </c>
      <c r="AO17" s="810">
        <f t="shared" si="48"/>
        <v>1447781</v>
      </c>
      <c r="AQ17" s="818">
        <f t="shared" si="11"/>
        <v>2496711.3333333377</v>
      </c>
      <c r="AR17" s="819">
        <f t="shared" si="12"/>
        <v>0.27030561526953334</v>
      </c>
    </row>
    <row r="18" spans="2:44">
      <c r="B18" s="407">
        <v>13</v>
      </c>
      <c r="C18" s="1252"/>
      <c r="D18" s="1253">
        <v>6275001801</v>
      </c>
      <c r="E18" s="409" t="s">
        <v>369</v>
      </c>
      <c r="F18" s="409" t="s">
        <v>517</v>
      </c>
      <c r="G18" s="409" t="s">
        <v>369</v>
      </c>
      <c r="H18" s="408" t="s">
        <v>459</v>
      </c>
      <c r="I18" s="443" t="s">
        <v>561</v>
      </c>
      <c r="J18" s="411"/>
      <c r="K18" s="411">
        <f t="shared" ref="K18:V18" si="49">K40+K62</f>
        <v>165388637.60330579</v>
      </c>
      <c r="L18" s="411">
        <f t="shared" si="49"/>
        <v>95416521.69421488</v>
      </c>
      <c r="M18" s="411">
        <f t="shared" si="49"/>
        <v>227162632.29571986</v>
      </c>
      <c r="N18" s="411">
        <f t="shared" si="49"/>
        <v>542357362.05415046</v>
      </c>
      <c r="O18" s="411">
        <f t="shared" si="49"/>
        <v>542357362.05415046</v>
      </c>
      <c r="P18" s="411">
        <f t="shared" si="49"/>
        <v>564051656.53631651</v>
      </c>
      <c r="Q18" s="411">
        <f t="shared" si="49"/>
        <v>585745951.01848245</v>
      </c>
      <c r="R18" s="411">
        <f t="shared" si="49"/>
        <v>564051656.53631651</v>
      </c>
      <c r="S18" s="411">
        <f t="shared" si="49"/>
        <v>520663067.57198441</v>
      </c>
      <c r="T18" s="411">
        <f t="shared" si="49"/>
        <v>585745951.01848245</v>
      </c>
      <c r="U18" s="411">
        <f t="shared" si="49"/>
        <v>542357362.05415046</v>
      </c>
      <c r="V18" s="411">
        <f t="shared" si="49"/>
        <v>585745951.01848245</v>
      </c>
      <c r="W18" s="431">
        <f t="shared" ref="W18" si="50">SUM(K18:V18)</f>
        <v>5521044111.4557562</v>
      </c>
      <c r="Y18" s="411">
        <f t="shared" ref="Y18:AJ18" si="51">Y40+Y62</f>
        <v>14966664</v>
      </c>
      <c r="Z18" s="411">
        <f t="shared" si="51"/>
        <v>21292373</v>
      </c>
      <c r="AA18" s="411">
        <f t="shared" si="51"/>
        <v>25117015</v>
      </c>
      <c r="AB18" s="411">
        <f t="shared" si="51"/>
        <v>32094081</v>
      </c>
      <c r="AC18" s="411">
        <f t="shared" si="51"/>
        <v>37969299</v>
      </c>
      <c r="AD18" s="411">
        <f t="shared" si="51"/>
        <v>37177652</v>
      </c>
      <c r="AE18" s="411">
        <f t="shared" si="51"/>
        <v>43890267</v>
      </c>
      <c r="AF18" s="411">
        <f t="shared" si="51"/>
        <v>52273770</v>
      </c>
      <c r="AG18" s="411">
        <f t="shared" si="51"/>
        <v>44157689</v>
      </c>
      <c r="AH18" s="411">
        <f t="shared" si="51"/>
        <v>36272022</v>
      </c>
      <c r="AI18" s="411">
        <f t="shared" si="51"/>
        <v>27456000</v>
      </c>
      <c r="AJ18" s="411">
        <f t="shared" si="51"/>
        <v>29568000</v>
      </c>
      <c r="AK18" s="431">
        <f t="shared" si="47"/>
        <v>402234832</v>
      </c>
      <c r="AM18" s="411">
        <f t="shared" ref="AM18:AO18" si="52">AM40+AM62</f>
        <v>225768346</v>
      </c>
      <c r="AO18" s="411">
        <f t="shared" si="52"/>
        <v>160219300</v>
      </c>
      <c r="AQ18" s="406">
        <f t="shared" si="11"/>
        <v>5118809279.4557562</v>
      </c>
      <c r="AR18" s="747">
        <f t="shared" si="12"/>
        <v>12.725922451827236</v>
      </c>
    </row>
    <row r="19" spans="2:44">
      <c r="B19" s="407">
        <v>14</v>
      </c>
      <c r="C19" s="1252"/>
      <c r="D19" s="1253">
        <v>6272000100</v>
      </c>
      <c r="E19" s="409" t="s">
        <v>370</v>
      </c>
      <c r="F19" s="409" t="s">
        <v>518</v>
      </c>
      <c r="G19" s="409" t="s">
        <v>1700</v>
      </c>
      <c r="H19" s="408" t="s">
        <v>459</v>
      </c>
      <c r="I19" s="443" t="s">
        <v>561</v>
      </c>
      <c r="J19" s="411"/>
      <c r="K19" s="411">
        <f t="shared" ref="K19:V19" si="53">K41+K63</f>
        <v>42793167.315175094</v>
      </c>
      <c r="L19" s="411">
        <f t="shared" si="53"/>
        <v>24688365.758754864</v>
      </c>
      <c r="M19" s="411">
        <f t="shared" si="53"/>
        <v>57025284.04669261</v>
      </c>
      <c r="N19" s="411">
        <f t="shared" si="53"/>
        <v>68540004.863813236</v>
      </c>
      <c r="O19" s="411">
        <f t="shared" si="53"/>
        <v>171930432.13595498</v>
      </c>
      <c r="P19" s="411">
        <f t="shared" si="53"/>
        <v>178807649.42139316</v>
      </c>
      <c r="Q19" s="411">
        <f t="shared" si="53"/>
        <v>185684866.70683134</v>
      </c>
      <c r="R19" s="411">
        <f t="shared" si="53"/>
        <v>178807649.42139316</v>
      </c>
      <c r="S19" s="411">
        <f t="shared" si="53"/>
        <v>165053214.85051677</v>
      </c>
      <c r="T19" s="411">
        <f t="shared" si="53"/>
        <v>185684866.70683134</v>
      </c>
      <c r="U19" s="411">
        <f t="shared" si="53"/>
        <v>171930432.13595498</v>
      </c>
      <c r="V19" s="411">
        <f t="shared" si="53"/>
        <v>185684866.70683134</v>
      </c>
      <c r="W19" s="431">
        <f t="shared" ref="W19" si="54">SUM(K19:V19)</f>
        <v>1616630800.0701427</v>
      </c>
      <c r="Y19" s="411">
        <f t="shared" ref="Y19:AJ19" si="55">Y41+Y63</f>
        <v>0</v>
      </c>
      <c r="Z19" s="411">
        <f t="shared" si="55"/>
        <v>0</v>
      </c>
      <c r="AA19" s="411">
        <f t="shared" si="55"/>
        <v>8000000</v>
      </c>
      <c r="AB19" s="411">
        <f t="shared" si="55"/>
        <v>20666667</v>
      </c>
      <c r="AC19" s="411">
        <f t="shared" si="55"/>
        <v>20666667</v>
      </c>
      <c r="AD19" s="411">
        <f t="shared" si="55"/>
        <v>37333334</v>
      </c>
      <c r="AE19" s="411">
        <f t="shared" si="55"/>
        <v>37333334</v>
      </c>
      <c r="AF19" s="411">
        <f t="shared" si="55"/>
        <v>37333334</v>
      </c>
      <c r="AG19" s="411">
        <f t="shared" si="55"/>
        <v>29333332</v>
      </c>
      <c r="AH19" s="411">
        <f t="shared" si="55"/>
        <v>29333332</v>
      </c>
      <c r="AI19" s="411">
        <f t="shared" si="55"/>
        <v>29333332</v>
      </c>
      <c r="AJ19" s="411">
        <f t="shared" si="55"/>
        <v>29333332</v>
      </c>
      <c r="AK19" s="431">
        <f t="shared" si="47"/>
        <v>278666664</v>
      </c>
      <c r="AM19" s="411">
        <f t="shared" ref="AM19:AO19" si="56">AM41+AM63</f>
        <v>235000000</v>
      </c>
      <c r="AO19" s="411">
        <f t="shared" si="56"/>
        <v>0</v>
      </c>
      <c r="AQ19" s="406">
        <f t="shared" si="11"/>
        <v>1337964136.0701427</v>
      </c>
      <c r="AR19" s="747">
        <f t="shared" si="12"/>
        <v>4.8013067543311987</v>
      </c>
    </row>
    <row r="20" spans="2:44">
      <c r="B20" s="407">
        <v>15</v>
      </c>
      <c r="C20" s="1252"/>
      <c r="D20" s="1253">
        <v>6272000100</v>
      </c>
      <c r="E20" s="409" t="s">
        <v>370</v>
      </c>
      <c r="F20" s="409" t="s">
        <v>518</v>
      </c>
      <c r="G20" s="409" t="s">
        <v>12</v>
      </c>
      <c r="H20" s="408" t="s">
        <v>457</v>
      </c>
      <c r="I20" s="443" t="s">
        <v>561</v>
      </c>
      <c r="J20" s="411"/>
      <c r="K20" s="411">
        <f>K42+K64</f>
        <v>56842160.869565211</v>
      </c>
      <c r="L20" s="411">
        <f t="shared" ref="L20:V20" si="57">L42+L64</f>
        <v>61989945.652173907</v>
      </c>
      <c r="M20" s="411">
        <f t="shared" si="57"/>
        <v>118036099.99999999</v>
      </c>
      <c r="N20" s="411">
        <f t="shared" si="57"/>
        <v>55126426.630434781</v>
      </c>
      <c r="O20" s="411">
        <f t="shared" si="57"/>
        <v>55126426.630434781</v>
      </c>
      <c r="P20" s="411">
        <f t="shared" si="57"/>
        <v>57331483.695652172</v>
      </c>
      <c r="Q20" s="411">
        <f t="shared" si="57"/>
        <v>59536540.760869563</v>
      </c>
      <c r="R20" s="411">
        <f t="shared" si="57"/>
        <v>57331483.695652172</v>
      </c>
      <c r="S20" s="411">
        <f t="shared" si="57"/>
        <v>52921369.565217391</v>
      </c>
      <c r="T20" s="411">
        <f t="shared" si="57"/>
        <v>59536540.760869563</v>
      </c>
      <c r="U20" s="411">
        <f t="shared" si="57"/>
        <v>55126426.630434781</v>
      </c>
      <c r="V20" s="411">
        <f t="shared" si="57"/>
        <v>59536540.760869563</v>
      </c>
      <c r="W20" s="431">
        <f>SUM(K20:V20)</f>
        <v>748441445.65217376</v>
      </c>
      <c r="Y20" s="411">
        <f t="shared" ref="Y20:AJ20" si="58">Y42+Y64</f>
        <v>13688889</v>
      </c>
      <c r="Z20" s="411">
        <f t="shared" si="58"/>
        <v>20192129</v>
      </c>
      <c r="AA20" s="411">
        <f t="shared" si="58"/>
        <v>16922685</v>
      </c>
      <c r="AB20" s="411">
        <f t="shared" si="58"/>
        <v>8153242</v>
      </c>
      <c r="AC20" s="411">
        <f t="shared" si="58"/>
        <v>13653240</v>
      </c>
      <c r="AD20" s="411">
        <f t="shared" si="58"/>
        <v>25911113</v>
      </c>
      <c r="AE20" s="411">
        <f t="shared" si="58"/>
        <v>32435740</v>
      </c>
      <c r="AF20" s="411">
        <f t="shared" si="58"/>
        <v>39873983</v>
      </c>
      <c r="AG20" s="411">
        <f t="shared" si="58"/>
        <v>42054624</v>
      </c>
      <c r="AH20" s="411">
        <f t="shared" si="58"/>
        <v>17146761</v>
      </c>
      <c r="AI20" s="411">
        <f t="shared" si="58"/>
        <v>36608000</v>
      </c>
      <c r="AJ20" s="411">
        <f t="shared" si="58"/>
        <v>39424000</v>
      </c>
      <c r="AK20" s="431">
        <f t="shared" si="47"/>
        <v>306064406</v>
      </c>
      <c r="AM20" s="411">
        <f t="shared" ref="AM20:AO20" si="59">AM42+AM64</f>
        <v>235517131</v>
      </c>
      <c r="AO20" s="411">
        <f t="shared" si="59"/>
        <v>184707281</v>
      </c>
      <c r="AQ20" s="406">
        <f t="shared" si="11"/>
        <v>442377039.65217376</v>
      </c>
      <c r="AR20" s="747">
        <f t="shared" si="12"/>
        <v>1.4453723823480922</v>
      </c>
    </row>
    <row r="21" spans="2:44">
      <c r="B21" s="407">
        <v>16</v>
      </c>
      <c r="C21" s="1252"/>
      <c r="D21" s="1253">
        <v>6272000100</v>
      </c>
      <c r="E21" s="409" t="s">
        <v>370</v>
      </c>
      <c r="F21" s="409" t="s">
        <v>518</v>
      </c>
      <c r="G21" s="409" t="s">
        <v>262</v>
      </c>
      <c r="H21" s="408" t="s">
        <v>457</v>
      </c>
      <c r="I21" s="443" t="s">
        <v>561</v>
      </c>
      <c r="J21" s="411"/>
      <c r="K21" s="411">
        <f t="shared" ref="K21:V21" si="60">K43+K65</f>
        <v>1341478.59922179</v>
      </c>
      <c r="L21" s="411">
        <f t="shared" si="60"/>
        <v>773929.96108949417</v>
      </c>
      <c r="M21" s="411">
        <f t="shared" si="60"/>
        <v>1787626.4591439688</v>
      </c>
      <c r="N21" s="411">
        <f t="shared" si="60"/>
        <v>167156922.82749674</v>
      </c>
      <c r="O21" s="411">
        <f t="shared" si="60"/>
        <v>167156922.82749674</v>
      </c>
      <c r="P21" s="411">
        <f t="shared" si="60"/>
        <v>173843199.74059662</v>
      </c>
      <c r="Q21" s="411">
        <f t="shared" si="60"/>
        <v>180529476.65369651</v>
      </c>
      <c r="R21" s="411">
        <f t="shared" si="60"/>
        <v>173843199.74059662</v>
      </c>
      <c r="S21" s="411">
        <f t="shared" si="60"/>
        <v>160470645.91439688</v>
      </c>
      <c r="T21" s="411">
        <f t="shared" si="60"/>
        <v>180529476.65369651</v>
      </c>
      <c r="U21" s="411">
        <f t="shared" si="60"/>
        <v>167156922.82749674</v>
      </c>
      <c r="V21" s="411">
        <f t="shared" si="60"/>
        <v>180529476.65369651</v>
      </c>
      <c r="W21" s="431">
        <f>SUM(K21:V21)</f>
        <v>1555119278.8586252</v>
      </c>
      <c r="Y21" s="411">
        <f t="shared" ref="Y21:AJ21" si="61">Y43+Y65</f>
        <v>0</v>
      </c>
      <c r="Z21" s="411">
        <f t="shared" si="61"/>
        <v>0</v>
      </c>
      <c r="AA21" s="411">
        <f t="shared" si="61"/>
        <v>489247</v>
      </c>
      <c r="AB21" s="411">
        <f t="shared" si="61"/>
        <v>1083333</v>
      </c>
      <c r="AC21" s="411">
        <f t="shared" si="61"/>
        <v>1083333</v>
      </c>
      <c r="AD21" s="411">
        <f t="shared" si="61"/>
        <v>1083333</v>
      </c>
      <c r="AE21" s="411">
        <f t="shared" si="61"/>
        <v>1083333</v>
      </c>
      <c r="AF21" s="411">
        <f t="shared" si="61"/>
        <v>1083333</v>
      </c>
      <c r="AG21" s="411">
        <f t="shared" si="61"/>
        <v>1083333</v>
      </c>
      <c r="AH21" s="411">
        <f t="shared" si="61"/>
        <v>1083333</v>
      </c>
      <c r="AI21" s="411">
        <f t="shared" si="61"/>
        <v>1083333</v>
      </c>
      <c r="AJ21" s="411">
        <f t="shared" si="61"/>
        <v>1083333</v>
      </c>
      <c r="AK21" s="431">
        <f t="shared" si="47"/>
        <v>10239244</v>
      </c>
      <c r="AM21" s="411">
        <f t="shared" ref="AM21:AO21" si="62">AM43+AM65</f>
        <v>0</v>
      </c>
      <c r="AO21" s="411">
        <f t="shared" si="62"/>
        <v>0</v>
      </c>
      <c r="AQ21" s="406">
        <f t="shared" si="11"/>
        <v>1544880034.8586252</v>
      </c>
      <c r="AR21" s="747">
        <f t="shared" si="12"/>
        <v>150.8783299683673</v>
      </c>
    </row>
    <row r="22" spans="2:44">
      <c r="B22" s="407">
        <v>17</v>
      </c>
      <c r="C22" s="1252"/>
      <c r="D22" s="1253">
        <v>6272000100</v>
      </c>
      <c r="E22" s="409" t="s">
        <v>370</v>
      </c>
      <c r="F22" s="409" t="s">
        <v>518</v>
      </c>
      <c r="G22" s="409" t="s">
        <v>207</v>
      </c>
      <c r="H22" s="408" t="s">
        <v>457</v>
      </c>
      <c r="I22" s="443" t="s">
        <v>561</v>
      </c>
      <c r="J22" s="411"/>
      <c r="K22" s="411">
        <f t="shared" ref="K22:V22" si="63">K44+K66</f>
        <v>0</v>
      </c>
      <c r="L22" s="411">
        <f t="shared" si="63"/>
        <v>0</v>
      </c>
      <c r="M22" s="411">
        <f t="shared" si="63"/>
        <v>0</v>
      </c>
      <c r="N22" s="411">
        <f t="shared" si="63"/>
        <v>0</v>
      </c>
      <c r="O22" s="411">
        <f t="shared" si="63"/>
        <v>0</v>
      </c>
      <c r="P22" s="411">
        <f t="shared" si="63"/>
        <v>0</v>
      </c>
      <c r="Q22" s="411">
        <f t="shared" si="63"/>
        <v>0</v>
      </c>
      <c r="R22" s="411">
        <f t="shared" si="63"/>
        <v>0</v>
      </c>
      <c r="S22" s="411">
        <f t="shared" si="63"/>
        <v>0</v>
      </c>
      <c r="T22" s="411">
        <f t="shared" si="63"/>
        <v>0</v>
      </c>
      <c r="U22" s="411">
        <f t="shared" si="63"/>
        <v>0</v>
      </c>
      <c r="V22" s="411">
        <f t="shared" si="63"/>
        <v>0</v>
      </c>
      <c r="W22" s="431">
        <f t="shared" si="40"/>
        <v>0</v>
      </c>
      <c r="Y22" s="411">
        <f t="shared" ref="Y22:AJ22" si="64">Y44+Y66</f>
        <v>0</v>
      </c>
      <c r="Z22" s="411">
        <f t="shared" si="64"/>
        <v>0</v>
      </c>
      <c r="AA22" s="411">
        <f t="shared" si="64"/>
        <v>0</v>
      </c>
      <c r="AB22" s="411">
        <f t="shared" si="64"/>
        <v>0</v>
      </c>
      <c r="AC22" s="411">
        <f t="shared" si="64"/>
        <v>0</v>
      </c>
      <c r="AD22" s="411">
        <f t="shared" si="64"/>
        <v>0</v>
      </c>
      <c r="AE22" s="411">
        <f t="shared" si="64"/>
        <v>0</v>
      </c>
      <c r="AF22" s="411">
        <f t="shared" si="64"/>
        <v>0</v>
      </c>
      <c r="AG22" s="411">
        <f t="shared" si="64"/>
        <v>0</v>
      </c>
      <c r="AH22" s="411">
        <f t="shared" si="64"/>
        <v>0</v>
      </c>
      <c r="AI22" s="411">
        <f t="shared" si="64"/>
        <v>0</v>
      </c>
      <c r="AJ22" s="411">
        <f t="shared" si="64"/>
        <v>0</v>
      </c>
      <c r="AK22" s="431">
        <f t="shared" si="47"/>
        <v>0</v>
      </c>
      <c r="AM22" s="411">
        <f t="shared" ref="AM22:AO22" si="65">AM44+AM66</f>
        <v>0</v>
      </c>
      <c r="AO22" s="411">
        <f t="shared" si="65"/>
        <v>0</v>
      </c>
      <c r="AQ22" s="406">
        <f t="shared" si="11"/>
        <v>0</v>
      </c>
      <c r="AR22" s="747">
        <f t="shared" si="12"/>
        <v>0</v>
      </c>
    </row>
    <row r="23" spans="2:44">
      <c r="B23" s="407">
        <v>18</v>
      </c>
      <c r="C23" s="1252"/>
      <c r="D23" s="1253">
        <v>6272000100</v>
      </c>
      <c r="E23" s="409" t="s">
        <v>370</v>
      </c>
      <c r="F23" s="409" t="s">
        <v>518</v>
      </c>
      <c r="G23" s="409" t="s">
        <v>336</v>
      </c>
      <c r="H23" s="408" t="s">
        <v>457</v>
      </c>
      <c r="I23" s="443" t="s">
        <v>561</v>
      </c>
      <c r="J23" s="411"/>
      <c r="K23" s="411">
        <f t="shared" ref="K23:V24" si="66">K45+K67</f>
        <v>13280638.132295718</v>
      </c>
      <c r="L23" s="411">
        <f t="shared" si="66"/>
        <v>7661906.6147859916</v>
      </c>
      <c r="M23" s="411">
        <f t="shared" si="66"/>
        <v>17697501.945525292</v>
      </c>
      <c r="N23" s="411">
        <f t="shared" si="66"/>
        <v>488094994.32555121</v>
      </c>
      <c r="O23" s="411">
        <f t="shared" si="66"/>
        <v>488094994.32555121</v>
      </c>
      <c r="P23" s="411">
        <f t="shared" si="66"/>
        <v>507618794.09857327</v>
      </c>
      <c r="Q23" s="411">
        <f t="shared" si="66"/>
        <v>527142593.87159526</v>
      </c>
      <c r="R23" s="411">
        <f t="shared" si="66"/>
        <v>507618794.09857327</v>
      </c>
      <c r="S23" s="411">
        <f t="shared" si="66"/>
        <v>468571194.5525291</v>
      </c>
      <c r="T23" s="411">
        <f t="shared" si="66"/>
        <v>527142593.87159526</v>
      </c>
      <c r="U23" s="411">
        <f t="shared" si="66"/>
        <v>488094994.32555121</v>
      </c>
      <c r="V23" s="411">
        <f t="shared" si="66"/>
        <v>527142593.87159526</v>
      </c>
      <c r="W23" s="431">
        <f t="shared" si="40"/>
        <v>4568161594.0337219</v>
      </c>
      <c r="Y23" s="411">
        <f t="shared" ref="Y23:AJ23" si="67">Y45+Y67</f>
        <v>6627000</v>
      </c>
      <c r="Z23" s="411">
        <f t="shared" si="67"/>
        <v>0</v>
      </c>
      <c r="AA23" s="411">
        <f t="shared" si="67"/>
        <v>0</v>
      </c>
      <c r="AB23" s="411">
        <f t="shared" si="67"/>
        <v>0</v>
      </c>
      <c r="AC23" s="411">
        <f t="shared" si="67"/>
        <v>0</v>
      </c>
      <c r="AD23" s="411">
        <f t="shared" si="67"/>
        <v>0</v>
      </c>
      <c r="AE23" s="411">
        <f t="shared" si="67"/>
        <v>0</v>
      </c>
      <c r="AF23" s="411">
        <f t="shared" si="67"/>
        <v>8100000</v>
      </c>
      <c r="AG23" s="411">
        <f t="shared" si="67"/>
        <v>2500000</v>
      </c>
      <c r="AH23" s="411">
        <f t="shared" si="67"/>
        <v>0</v>
      </c>
      <c r="AI23" s="411">
        <f t="shared" si="67"/>
        <v>10805023</v>
      </c>
      <c r="AJ23" s="411">
        <f t="shared" si="67"/>
        <v>10805023</v>
      </c>
      <c r="AK23" s="431">
        <f t="shared" si="47"/>
        <v>38837046</v>
      </c>
      <c r="AM23" s="411">
        <f t="shared" ref="AM23:AO23" si="68">AM45+AM67</f>
        <v>63942000</v>
      </c>
      <c r="AO23" s="411">
        <f t="shared" si="68"/>
        <v>30100000</v>
      </c>
      <c r="AQ23" s="406">
        <f t="shared" si="11"/>
        <v>4529324548.0337219</v>
      </c>
      <c r="AR23" s="747">
        <f t="shared" si="12"/>
        <v>116.62381706460687</v>
      </c>
    </row>
    <row r="24" spans="2:44">
      <c r="B24" s="407">
        <v>19</v>
      </c>
      <c r="C24" s="1252"/>
      <c r="D24" s="1254" t="s">
        <v>846</v>
      </c>
      <c r="E24" s="476" t="s">
        <v>847</v>
      </c>
      <c r="F24" s="476" t="s">
        <v>518</v>
      </c>
      <c r="G24" s="476" t="s">
        <v>1860</v>
      </c>
      <c r="H24" s="809" t="s">
        <v>457</v>
      </c>
      <c r="I24" s="443" t="s">
        <v>563</v>
      </c>
      <c r="J24" s="810"/>
      <c r="K24" s="810">
        <f t="shared" si="66"/>
        <v>3000000</v>
      </c>
      <c r="L24" s="810">
        <f t="shared" si="66"/>
        <v>3000000</v>
      </c>
      <c r="M24" s="810">
        <f t="shared" si="66"/>
        <v>3000000</v>
      </c>
      <c r="N24" s="810">
        <f t="shared" si="66"/>
        <v>8000000</v>
      </c>
      <c r="O24" s="810">
        <f t="shared" si="66"/>
        <v>8000000</v>
      </c>
      <c r="P24" s="810">
        <f t="shared" si="66"/>
        <v>8000000</v>
      </c>
      <c r="Q24" s="810">
        <f t="shared" si="66"/>
        <v>8000000</v>
      </c>
      <c r="R24" s="810">
        <f t="shared" si="66"/>
        <v>8000000</v>
      </c>
      <c r="S24" s="810">
        <f t="shared" si="66"/>
        <v>8000000</v>
      </c>
      <c r="T24" s="810">
        <f t="shared" si="66"/>
        <v>8000000</v>
      </c>
      <c r="U24" s="810">
        <f t="shared" si="66"/>
        <v>8000000</v>
      </c>
      <c r="V24" s="810">
        <f t="shared" si="66"/>
        <v>8000000</v>
      </c>
      <c r="W24" s="817">
        <f t="shared" ref="W24" si="69">SUM(K24:V24)</f>
        <v>81000000</v>
      </c>
      <c r="Y24" s="810">
        <f t="shared" ref="Y24:AJ24" si="70">Y46+Y68</f>
        <v>2510000</v>
      </c>
      <c r="Z24" s="810">
        <f t="shared" si="70"/>
        <v>2710000</v>
      </c>
      <c r="AA24" s="810">
        <f t="shared" si="70"/>
        <v>2910000</v>
      </c>
      <c r="AB24" s="810">
        <f t="shared" si="70"/>
        <v>392012</v>
      </c>
      <c r="AC24" s="810">
        <f t="shared" si="70"/>
        <v>2360578</v>
      </c>
      <c r="AD24" s="810">
        <f t="shared" si="70"/>
        <v>4899948</v>
      </c>
      <c r="AE24" s="810">
        <f t="shared" si="70"/>
        <v>4690982</v>
      </c>
      <c r="AF24" s="810">
        <f t="shared" si="70"/>
        <v>5265653</v>
      </c>
      <c r="AG24" s="810">
        <f t="shared" si="70"/>
        <v>2950398</v>
      </c>
      <c r="AH24" s="810">
        <f t="shared" si="70"/>
        <v>2446780</v>
      </c>
      <c r="AI24" s="810">
        <f t="shared" si="70"/>
        <v>5000000</v>
      </c>
      <c r="AJ24" s="810">
        <f t="shared" si="70"/>
        <v>5000000</v>
      </c>
      <c r="AK24" s="817">
        <f t="shared" si="47"/>
        <v>41136351</v>
      </c>
      <c r="AM24" s="810">
        <f t="shared" ref="AM24:AO24" si="71">AM46+AM68</f>
        <v>43906012</v>
      </c>
      <c r="AO24" s="810">
        <f t="shared" si="71"/>
        <v>48468204</v>
      </c>
      <c r="AQ24" s="818">
        <f t="shared" ref="AQ24" si="72">IFERROR(W24-AK24,0)</f>
        <v>39863649</v>
      </c>
      <c r="AR24" s="819">
        <f t="shared" ref="AR24" si="73">IFERROR((W24/AK24)-1,0)</f>
        <v>0.9690613783415063</v>
      </c>
    </row>
    <row r="25" spans="2:44">
      <c r="B25" s="407">
        <v>20</v>
      </c>
      <c r="C25" s="1252"/>
      <c r="D25" s="1253">
        <v>6272003502</v>
      </c>
      <c r="E25" s="409" t="s">
        <v>391</v>
      </c>
      <c r="F25" s="409" t="s">
        <v>519</v>
      </c>
      <c r="G25" s="409" t="s">
        <v>84</v>
      </c>
      <c r="H25" s="408" t="s">
        <v>458</v>
      </c>
      <c r="I25" s="443" t="s">
        <v>561</v>
      </c>
      <c r="J25" s="411"/>
      <c r="K25" s="411">
        <f t="shared" ref="K25:V25" si="74">K47+K69</f>
        <v>18888018.677042801</v>
      </c>
      <c r="L25" s="411">
        <f t="shared" si="74"/>
        <v>10896933.852140076</v>
      </c>
      <c r="M25" s="411">
        <f t="shared" si="74"/>
        <v>25169780.544747081</v>
      </c>
      <c r="N25" s="411">
        <f t="shared" si="74"/>
        <v>42288991.92967286</v>
      </c>
      <c r="O25" s="411">
        <f t="shared" si="74"/>
        <v>42288991.92967286</v>
      </c>
      <c r="P25" s="411">
        <f t="shared" si="74"/>
        <v>43980551.606859773</v>
      </c>
      <c r="Q25" s="411">
        <f t="shared" si="74"/>
        <v>45672111.284046695</v>
      </c>
      <c r="R25" s="411">
        <f t="shared" si="74"/>
        <v>43980551.606859773</v>
      </c>
      <c r="S25" s="411">
        <f t="shared" si="74"/>
        <v>40597432.252485946</v>
      </c>
      <c r="T25" s="411">
        <f t="shared" si="74"/>
        <v>45672111.284046695</v>
      </c>
      <c r="U25" s="411">
        <f t="shared" si="74"/>
        <v>42288991.92967286</v>
      </c>
      <c r="V25" s="411">
        <f t="shared" si="74"/>
        <v>45672111.284046695</v>
      </c>
      <c r="W25" s="431">
        <f>SUM(K25:V25)</f>
        <v>447396578.18129414</v>
      </c>
      <c r="Y25" s="411">
        <f t="shared" ref="Y25:AJ25" si="75">Y47+Y69</f>
        <v>14585817</v>
      </c>
      <c r="Z25" s="411">
        <f t="shared" si="75"/>
        <v>20914022</v>
      </c>
      <c r="AA25" s="411">
        <f t="shared" si="75"/>
        <v>26641890</v>
      </c>
      <c r="AB25" s="411">
        <f t="shared" si="75"/>
        <v>30696156</v>
      </c>
      <c r="AC25" s="411">
        <f t="shared" si="75"/>
        <v>26803192</v>
      </c>
      <c r="AD25" s="411">
        <f t="shared" si="75"/>
        <v>30812201</v>
      </c>
      <c r="AE25" s="411">
        <f t="shared" si="75"/>
        <v>44934104</v>
      </c>
      <c r="AF25" s="411">
        <f t="shared" si="75"/>
        <v>45831255</v>
      </c>
      <c r="AG25" s="411">
        <f t="shared" si="75"/>
        <v>39049466</v>
      </c>
      <c r="AH25" s="411">
        <f t="shared" si="75"/>
        <v>33571008</v>
      </c>
      <c r="AI25" s="411">
        <f t="shared" si="75"/>
        <v>32032000</v>
      </c>
      <c r="AJ25" s="411">
        <f t="shared" si="75"/>
        <v>34496000</v>
      </c>
      <c r="AK25" s="431">
        <f t="shared" si="47"/>
        <v>380367111</v>
      </c>
      <c r="AM25" s="411">
        <f t="shared" ref="AM25:AO25" si="76">AM47+AM69</f>
        <v>232083838</v>
      </c>
      <c r="AO25" s="411">
        <f t="shared" si="76"/>
        <v>213260940</v>
      </c>
      <c r="AQ25" s="406">
        <f t="shared" si="11"/>
        <v>67029467.181294143</v>
      </c>
      <c r="AR25" s="747">
        <f t="shared" si="12"/>
        <v>0.17622308880773385</v>
      </c>
    </row>
    <row r="26" spans="2:44">
      <c r="B26" s="412"/>
      <c r="C26" s="1255"/>
      <c r="D26" s="1256"/>
      <c r="E26" s="414"/>
      <c r="F26" s="414"/>
      <c r="G26" s="414"/>
      <c r="H26" s="413"/>
      <c r="I26" s="444"/>
      <c r="J26" s="416"/>
      <c r="K26" s="416"/>
      <c r="L26" s="416"/>
      <c r="M26" s="416"/>
      <c r="N26" s="416"/>
      <c r="O26" s="416"/>
      <c r="P26" s="416"/>
      <c r="Q26" s="416"/>
      <c r="R26" s="416"/>
      <c r="S26" s="416"/>
      <c r="T26" s="416"/>
      <c r="U26" s="416"/>
      <c r="V26" s="416"/>
      <c r="W26" s="432"/>
      <c r="Y26" s="416"/>
      <c r="Z26" s="416"/>
      <c r="AA26" s="416"/>
      <c r="AB26" s="416"/>
      <c r="AC26" s="416"/>
      <c r="AD26" s="416"/>
      <c r="AE26" s="416"/>
      <c r="AF26" s="416"/>
      <c r="AG26" s="416"/>
      <c r="AH26" s="416"/>
      <c r="AI26" s="416"/>
      <c r="AJ26" s="416"/>
      <c r="AK26" s="432"/>
      <c r="AM26" s="432"/>
      <c r="AO26" s="432"/>
      <c r="AQ26" s="406">
        <f t="shared" si="11"/>
        <v>0</v>
      </c>
      <c r="AR26" s="747">
        <f t="shared" si="12"/>
        <v>0</v>
      </c>
    </row>
    <row r="27" spans="2:44" s="35" customFormat="1">
      <c r="B27" s="243" t="s">
        <v>163</v>
      </c>
      <c r="C27" s="1257"/>
      <c r="D27" s="1258"/>
      <c r="E27" s="299" t="s">
        <v>559</v>
      </c>
      <c r="F27" s="300"/>
      <c r="G27" s="299" t="s">
        <v>2497</v>
      </c>
      <c r="H27" s="299"/>
      <c r="I27" s="445"/>
      <c r="J27" s="401">
        <f t="shared" ref="J27:W27" si="77">SUM(J28:J48)</f>
        <v>0</v>
      </c>
      <c r="K27" s="244">
        <f t="shared" si="77"/>
        <v>735407929.19660652</v>
      </c>
      <c r="L27" s="244">
        <f t="shared" si="77"/>
        <v>645573482.53315926</v>
      </c>
      <c r="M27" s="244">
        <f t="shared" si="77"/>
        <v>1060566342.6251622</v>
      </c>
      <c r="N27" s="244">
        <f t="shared" si="77"/>
        <v>1097469313.6959341</v>
      </c>
      <c r="O27" s="244">
        <f t="shared" si="77"/>
        <v>1083327637.6959341</v>
      </c>
      <c r="P27" s="244">
        <f t="shared" si="77"/>
        <v>1115484121.9771051</v>
      </c>
      <c r="Q27" s="244">
        <f t="shared" si="77"/>
        <v>1122352234.2582755</v>
      </c>
      <c r="R27" s="244">
        <f t="shared" si="77"/>
        <v>1103662134.9771049</v>
      </c>
      <c r="S27" s="244">
        <f t="shared" si="77"/>
        <v>1081048190.4147635</v>
      </c>
      <c r="T27" s="244">
        <f t="shared" si="77"/>
        <v>1110434061.2582755</v>
      </c>
      <c r="U27" s="244">
        <f t="shared" si="77"/>
        <v>1096496263.6959341</v>
      </c>
      <c r="V27" s="244">
        <f t="shared" si="77"/>
        <v>1121479984.2582755</v>
      </c>
      <c r="W27" s="244">
        <f t="shared" si="77"/>
        <v>12373301696.586531</v>
      </c>
      <c r="Y27" s="244">
        <f t="shared" ref="Y27:AK27" si="78">SUM(Y28:Y48)</f>
        <v>224266813</v>
      </c>
      <c r="Z27" s="244">
        <f t="shared" si="78"/>
        <v>254341330</v>
      </c>
      <c r="AA27" s="244">
        <f t="shared" si="78"/>
        <v>288826945</v>
      </c>
      <c r="AB27" s="244">
        <f t="shared" si="78"/>
        <v>387207413</v>
      </c>
      <c r="AC27" s="244">
        <f t="shared" si="78"/>
        <v>383065025</v>
      </c>
      <c r="AD27" s="244">
        <f t="shared" si="78"/>
        <v>421767777</v>
      </c>
      <c r="AE27" s="244">
        <f t="shared" si="78"/>
        <v>480396573</v>
      </c>
      <c r="AF27" s="244">
        <f t="shared" si="78"/>
        <v>565377330</v>
      </c>
      <c r="AG27" s="244">
        <f t="shared" si="78"/>
        <v>542848127</v>
      </c>
      <c r="AH27" s="244">
        <f t="shared" si="78"/>
        <v>415448970</v>
      </c>
      <c r="AI27" s="244">
        <f t="shared" si="78"/>
        <v>383681853</v>
      </c>
      <c r="AJ27" s="244">
        <f t="shared" si="78"/>
        <v>406522353</v>
      </c>
      <c r="AK27" s="244">
        <f t="shared" si="78"/>
        <v>4753750509</v>
      </c>
      <c r="AM27" s="244">
        <f>SUM(AM28:AM48)</f>
        <v>3597312726</v>
      </c>
      <c r="AO27" s="244">
        <f>SUM(AO28:AO48)</f>
        <v>3209492030.5230765</v>
      </c>
      <c r="AQ27" s="244">
        <f t="shared" ref="AQ27:AQ101" si="79">IFERROR(W27-AK27,0)</f>
        <v>7619551187.5865307</v>
      </c>
      <c r="AR27" s="752">
        <f t="shared" ref="AR27:AR101" si="80">IFERROR((W27/AK27)-1,0)</f>
        <v>1.6028504594763389</v>
      </c>
    </row>
    <row r="28" spans="2:44" outlineLevel="1">
      <c r="B28" s="402">
        <v>1</v>
      </c>
      <c r="C28" s="1250">
        <v>6326221101</v>
      </c>
      <c r="D28" s="1251">
        <v>6220002601</v>
      </c>
      <c r="E28" s="404" t="s">
        <v>395</v>
      </c>
      <c r="F28" s="404" t="s">
        <v>515</v>
      </c>
      <c r="G28" s="404" t="s">
        <v>395</v>
      </c>
      <c r="H28" s="403" t="s">
        <v>462</v>
      </c>
      <c r="I28" s="442" t="s">
        <v>557</v>
      </c>
      <c r="J28" s="406"/>
      <c r="K28" s="810">
        <v>263488896</v>
      </c>
      <c r="L28" s="810">
        <v>276790173</v>
      </c>
      <c r="M28" s="810">
        <v>443202378</v>
      </c>
      <c r="N28" s="810">
        <v>422390173</v>
      </c>
      <c r="O28" s="810">
        <v>405931619</v>
      </c>
      <c r="P28" s="810">
        <v>422390173</v>
      </c>
      <c r="Q28" s="810">
        <v>414160896</v>
      </c>
      <c r="R28" s="810">
        <v>414160896</v>
      </c>
      <c r="S28" s="810">
        <v>422390173</v>
      </c>
      <c r="T28" s="810">
        <v>405931619</v>
      </c>
      <c r="U28" s="810">
        <v>422390173</v>
      </c>
      <c r="V28" s="810">
        <v>414160896</v>
      </c>
      <c r="W28" s="817">
        <f>SUM(K28:V28)</f>
        <v>4727388065</v>
      </c>
      <c r="Y28" s="411">
        <v>125988780</v>
      </c>
      <c r="Z28" s="411">
        <v>144883986</v>
      </c>
      <c r="AA28" s="411">
        <v>147356116</v>
      </c>
      <c r="AB28" s="411">
        <v>166183183</v>
      </c>
      <c r="AC28" s="411">
        <v>159507171</v>
      </c>
      <c r="AD28" s="411">
        <v>153968364</v>
      </c>
      <c r="AE28" s="411">
        <v>148313616</v>
      </c>
      <c r="AF28" s="411">
        <v>145809321</v>
      </c>
      <c r="AG28" s="411">
        <v>145120120</v>
      </c>
      <c r="AH28" s="411">
        <v>110689194</v>
      </c>
      <c r="AI28" s="411">
        <v>111713500</v>
      </c>
      <c r="AJ28" s="411">
        <v>126849500</v>
      </c>
      <c r="AK28" s="824">
        <f t="shared" ref="AK28" si="81">SUM(Y28:AJ28)</f>
        <v>1686382851</v>
      </c>
      <c r="AL28" s="822"/>
      <c r="AM28" s="824">
        <v>1888688486</v>
      </c>
      <c r="AN28" s="822"/>
      <c r="AO28" s="824">
        <v>2073255304</v>
      </c>
      <c r="AQ28" s="406">
        <f t="shared" si="79"/>
        <v>3041005214</v>
      </c>
      <c r="AR28" s="747">
        <f t="shared" si="80"/>
        <v>1.8032709548704964</v>
      </c>
    </row>
    <row r="29" spans="2:44" outlineLevel="1">
      <c r="B29" s="407">
        <v>2</v>
      </c>
      <c r="C29" s="1252">
        <v>6326221102</v>
      </c>
      <c r="D29" s="1253">
        <v>6220002602</v>
      </c>
      <c r="E29" s="409" t="s">
        <v>396</v>
      </c>
      <c r="F29" s="409" t="s">
        <v>515</v>
      </c>
      <c r="G29" s="409" t="s">
        <v>396</v>
      </c>
      <c r="H29" s="408" t="s">
        <v>462</v>
      </c>
      <c r="I29" s="443" t="s">
        <v>557</v>
      </c>
      <c r="J29" s="411"/>
      <c r="K29" s="810">
        <v>23794440</v>
      </c>
      <c r="L29" s="810">
        <v>24822496</v>
      </c>
      <c r="M29" s="810">
        <v>24822496</v>
      </c>
      <c r="N29" s="810">
        <v>24822496</v>
      </c>
      <c r="O29" s="810">
        <v>24822496</v>
      </c>
      <c r="P29" s="810">
        <v>24822496</v>
      </c>
      <c r="Q29" s="810">
        <v>24822496</v>
      </c>
      <c r="R29" s="810">
        <v>24822496</v>
      </c>
      <c r="S29" s="810">
        <v>24822496</v>
      </c>
      <c r="T29" s="810">
        <v>24822496</v>
      </c>
      <c r="U29" s="810">
        <v>24822496</v>
      </c>
      <c r="V29" s="810">
        <v>24822496</v>
      </c>
      <c r="W29" s="817">
        <f t="shared" ref="W29:W47" si="82">SUM(K29:V29)</f>
        <v>296841896</v>
      </c>
      <c r="Y29" s="823">
        <v>8873833</v>
      </c>
      <c r="Z29" s="823">
        <v>9510167</v>
      </c>
      <c r="AA29" s="823">
        <v>7969833</v>
      </c>
      <c r="AB29" s="823">
        <v>8319833</v>
      </c>
      <c r="AC29" s="823">
        <v>7619833</v>
      </c>
      <c r="AD29" s="823">
        <v>8669833</v>
      </c>
      <c r="AE29" s="823">
        <v>8300417</v>
      </c>
      <c r="AF29" s="823">
        <v>7882417</v>
      </c>
      <c r="AG29" s="823">
        <v>7882417</v>
      </c>
      <c r="AH29" s="823">
        <v>7882417</v>
      </c>
      <c r="AI29" s="823">
        <v>7882417</v>
      </c>
      <c r="AJ29" s="823">
        <v>7882417</v>
      </c>
      <c r="AK29" s="824">
        <f t="shared" ref="AK29:AK30" si="83">SUM(Y29:AJ29)</f>
        <v>98675834</v>
      </c>
      <c r="AL29" s="822"/>
      <c r="AM29" s="824">
        <v>128423000</v>
      </c>
      <c r="AN29" s="822"/>
      <c r="AO29" s="824">
        <v>118950107.91370773</v>
      </c>
      <c r="AQ29" s="411">
        <f t="shared" si="79"/>
        <v>198166062</v>
      </c>
      <c r="AR29" s="754">
        <f t="shared" si="80"/>
        <v>2.0082532264181321</v>
      </c>
    </row>
    <row r="30" spans="2:44" outlineLevel="1">
      <c r="B30" s="407">
        <v>3</v>
      </c>
      <c r="C30" s="1252">
        <v>6326221104</v>
      </c>
      <c r="D30" s="1253">
        <v>6220002802</v>
      </c>
      <c r="E30" s="409" t="s">
        <v>399</v>
      </c>
      <c r="F30" s="409" t="s">
        <v>516</v>
      </c>
      <c r="G30" s="409" t="s">
        <v>399</v>
      </c>
      <c r="H30" s="408" t="s">
        <v>462</v>
      </c>
      <c r="I30" s="443" t="s">
        <v>557</v>
      </c>
      <c r="J30" s="411"/>
      <c r="K30" s="810">
        <v>0</v>
      </c>
      <c r="L30" s="810">
        <v>0</v>
      </c>
      <c r="M30" s="810">
        <v>0</v>
      </c>
      <c r="N30" s="810">
        <v>0</v>
      </c>
      <c r="O30" s="810">
        <v>0</v>
      </c>
      <c r="P30" s="810">
        <v>0</v>
      </c>
      <c r="Q30" s="810">
        <v>0</v>
      </c>
      <c r="R30" s="810">
        <v>0</v>
      </c>
      <c r="S30" s="810">
        <v>0</v>
      </c>
      <c r="T30" s="810">
        <v>0</v>
      </c>
      <c r="U30" s="810">
        <v>0</v>
      </c>
      <c r="V30" s="810">
        <v>0</v>
      </c>
      <c r="W30" s="817">
        <f t="shared" si="82"/>
        <v>0</v>
      </c>
      <c r="Y30" s="823">
        <v>1828356</v>
      </c>
      <c r="Z30" s="823">
        <v>1936527</v>
      </c>
      <c r="AA30" s="823">
        <v>1674683</v>
      </c>
      <c r="AB30" s="823">
        <v>1734180</v>
      </c>
      <c r="AC30" s="823">
        <v>1615186</v>
      </c>
      <c r="AD30" s="823">
        <v>2056177</v>
      </c>
      <c r="AE30" s="823">
        <v>2006504</v>
      </c>
      <c r="AF30" s="823">
        <v>1935448</v>
      </c>
      <c r="AG30" s="823">
        <v>1935448</v>
      </c>
      <c r="AH30" s="823">
        <v>1935448</v>
      </c>
      <c r="AI30" s="823">
        <v>1935448</v>
      </c>
      <c r="AJ30" s="823">
        <v>1935448</v>
      </c>
      <c r="AK30" s="824">
        <f t="shared" si="83"/>
        <v>22528853</v>
      </c>
      <c r="AL30" s="822"/>
      <c r="AM30" s="824">
        <v>28132008</v>
      </c>
      <c r="AN30" s="822"/>
      <c r="AO30" s="824">
        <v>48349812.609369032</v>
      </c>
      <c r="AQ30" s="411">
        <f t="shared" si="79"/>
        <v>-22528853</v>
      </c>
      <c r="AR30" s="754">
        <f t="shared" si="80"/>
        <v>-1</v>
      </c>
    </row>
    <row r="31" spans="2:44" outlineLevel="1">
      <c r="B31" s="407">
        <v>4</v>
      </c>
      <c r="C31" s="1252"/>
      <c r="D31" s="1253">
        <v>6220002806</v>
      </c>
      <c r="E31" s="409" t="s">
        <v>412</v>
      </c>
      <c r="F31" s="409" t="s">
        <v>515</v>
      </c>
      <c r="G31" s="409" t="s">
        <v>412</v>
      </c>
      <c r="H31" s="408" t="s">
        <v>462</v>
      </c>
      <c r="I31" s="443" t="s">
        <v>557</v>
      </c>
      <c r="J31" s="411"/>
      <c r="K31" s="810">
        <v>0</v>
      </c>
      <c r="L31" s="810">
        <v>0</v>
      </c>
      <c r="M31" s="810">
        <v>0</v>
      </c>
      <c r="N31" s="810">
        <v>0</v>
      </c>
      <c r="O31" s="810">
        <v>0</v>
      </c>
      <c r="P31" s="810">
        <v>0</v>
      </c>
      <c r="Q31" s="810">
        <v>0</v>
      </c>
      <c r="R31" s="810">
        <v>0</v>
      </c>
      <c r="S31" s="810">
        <v>0</v>
      </c>
      <c r="T31" s="810">
        <v>0</v>
      </c>
      <c r="U31" s="810">
        <v>0</v>
      </c>
      <c r="V31" s="810">
        <v>0</v>
      </c>
      <c r="W31" s="817">
        <f t="shared" si="82"/>
        <v>0</v>
      </c>
      <c r="Y31" s="411"/>
      <c r="Z31" s="411"/>
      <c r="AA31" s="411"/>
      <c r="AB31" s="411"/>
      <c r="AC31" s="411"/>
      <c r="AD31" s="411"/>
      <c r="AE31" s="411"/>
      <c r="AF31" s="411"/>
      <c r="AG31" s="411"/>
      <c r="AH31" s="411"/>
      <c r="AI31" s="411"/>
      <c r="AJ31" s="411"/>
      <c r="AK31" s="431"/>
      <c r="AM31" s="431"/>
      <c r="AO31" s="431"/>
      <c r="AQ31" s="411">
        <f t="shared" si="79"/>
        <v>0</v>
      </c>
      <c r="AR31" s="754">
        <f t="shared" si="80"/>
        <v>0</v>
      </c>
    </row>
    <row r="32" spans="2:44" outlineLevel="1">
      <c r="B32" s="407">
        <v>5</v>
      </c>
      <c r="C32" s="1252"/>
      <c r="D32" s="1253">
        <v>6220007202</v>
      </c>
      <c r="E32" s="409" t="s">
        <v>372</v>
      </c>
      <c r="F32" s="409" t="s">
        <v>516</v>
      </c>
      <c r="G32" s="409" t="s">
        <v>372</v>
      </c>
      <c r="H32" s="408" t="s">
        <v>462</v>
      </c>
      <c r="I32" s="443" t="s">
        <v>557</v>
      </c>
      <c r="J32" s="411"/>
      <c r="K32" s="810">
        <v>68253344</v>
      </c>
      <c r="L32" s="810">
        <v>63023344</v>
      </c>
      <c r="M32" s="810">
        <v>63023344</v>
      </c>
      <c r="N32" s="810">
        <v>63023344</v>
      </c>
      <c r="O32" s="810">
        <v>79423344</v>
      </c>
      <c r="P32" s="810">
        <v>63023344</v>
      </c>
      <c r="Q32" s="810">
        <v>63023344</v>
      </c>
      <c r="R32" s="810">
        <v>63023344</v>
      </c>
      <c r="S32" s="810">
        <v>71223344</v>
      </c>
      <c r="T32" s="810">
        <v>63023344</v>
      </c>
      <c r="U32" s="810">
        <v>63023344</v>
      </c>
      <c r="V32" s="810">
        <v>63023344</v>
      </c>
      <c r="W32" s="817">
        <f t="shared" si="82"/>
        <v>786110128</v>
      </c>
      <c r="Y32" s="411"/>
      <c r="Z32" s="411"/>
      <c r="AA32" s="411"/>
      <c r="AB32" s="411"/>
      <c r="AC32" s="411"/>
      <c r="AD32" s="411"/>
      <c r="AE32" s="411"/>
      <c r="AF32" s="411"/>
      <c r="AG32" s="411"/>
      <c r="AH32" s="411"/>
      <c r="AI32" s="411"/>
      <c r="AJ32" s="411"/>
      <c r="AK32" s="431"/>
      <c r="AM32" s="431"/>
      <c r="AO32" s="431"/>
      <c r="AQ32" s="411">
        <f t="shared" si="79"/>
        <v>786110128</v>
      </c>
      <c r="AR32" s="754">
        <f t="shared" si="80"/>
        <v>0</v>
      </c>
    </row>
    <row r="33" spans="1:44" outlineLevel="1">
      <c r="B33" s="407">
        <v>6</v>
      </c>
      <c r="C33" s="1252">
        <v>6326221105</v>
      </c>
      <c r="D33" s="1253">
        <v>6220003201</v>
      </c>
      <c r="E33" s="409" t="s">
        <v>401</v>
      </c>
      <c r="F33" s="409" t="s">
        <v>516</v>
      </c>
      <c r="G33" s="409" t="s">
        <v>401</v>
      </c>
      <c r="H33" s="408" t="s">
        <v>462</v>
      </c>
      <c r="I33" s="443" t="s">
        <v>557</v>
      </c>
      <c r="J33" s="411"/>
      <c r="K33" s="810">
        <v>28000000</v>
      </c>
      <c r="L33" s="810">
        <v>25256000</v>
      </c>
      <c r="M33" s="810">
        <v>27552000</v>
      </c>
      <c r="N33" s="810">
        <v>30996000</v>
      </c>
      <c r="O33" s="810">
        <v>25256000</v>
      </c>
      <c r="P33" s="810">
        <v>30996000</v>
      </c>
      <c r="Q33" s="810">
        <v>29848000</v>
      </c>
      <c r="R33" s="810">
        <v>29848000</v>
      </c>
      <c r="S33" s="810">
        <v>28700000</v>
      </c>
      <c r="T33" s="810">
        <v>28700000</v>
      </c>
      <c r="U33" s="810">
        <v>30996000</v>
      </c>
      <c r="V33" s="810">
        <v>29848000</v>
      </c>
      <c r="W33" s="817">
        <f t="shared" si="82"/>
        <v>345996000</v>
      </c>
      <c r="Y33" s="823">
        <v>12887500</v>
      </c>
      <c r="Z33" s="823">
        <v>10900000</v>
      </c>
      <c r="AA33" s="823">
        <v>12112500</v>
      </c>
      <c r="AB33" s="823">
        <v>12350000</v>
      </c>
      <c r="AC33" s="823">
        <v>10375000</v>
      </c>
      <c r="AD33" s="823">
        <v>12262500</v>
      </c>
      <c r="AE33" s="823">
        <v>11975000</v>
      </c>
      <c r="AF33" s="823">
        <v>12100000</v>
      </c>
      <c r="AG33" s="823">
        <v>11787500</v>
      </c>
      <c r="AH33" s="823">
        <v>11862500</v>
      </c>
      <c r="AI33" s="823">
        <v>11787500</v>
      </c>
      <c r="AJ33" s="823">
        <v>12100000</v>
      </c>
      <c r="AK33" s="824">
        <f t="shared" ref="AK33:AK46" si="84">SUM(Y33:AJ33)</f>
        <v>142500000</v>
      </c>
      <c r="AL33" s="822"/>
      <c r="AM33" s="824">
        <v>190787500</v>
      </c>
      <c r="AN33" s="822"/>
      <c r="AO33" s="824">
        <v>0</v>
      </c>
      <c r="AQ33" s="411">
        <f t="shared" si="79"/>
        <v>203496000</v>
      </c>
      <c r="AR33" s="754">
        <f t="shared" si="80"/>
        <v>1.4280421052631578</v>
      </c>
    </row>
    <row r="34" spans="1:44" outlineLevel="1">
      <c r="B34" s="407">
        <v>7</v>
      </c>
      <c r="C34" s="1252"/>
      <c r="D34" s="1253">
        <v>6220002603</v>
      </c>
      <c r="E34" s="409" t="s">
        <v>400</v>
      </c>
      <c r="F34" s="409" t="s">
        <v>515</v>
      </c>
      <c r="G34" s="409" t="s">
        <v>400</v>
      </c>
      <c r="H34" s="408" t="s">
        <v>462</v>
      </c>
      <c r="I34" s="443" t="s">
        <v>557</v>
      </c>
      <c r="J34" s="411"/>
      <c r="K34" s="810">
        <v>0</v>
      </c>
      <c r="L34" s="810">
        <v>0</v>
      </c>
      <c r="M34" s="810">
        <v>0</v>
      </c>
      <c r="N34" s="810">
        <v>0</v>
      </c>
      <c r="O34" s="810">
        <v>0</v>
      </c>
      <c r="P34" s="810">
        <v>0</v>
      </c>
      <c r="Q34" s="810">
        <v>0</v>
      </c>
      <c r="R34" s="810">
        <v>0</v>
      </c>
      <c r="S34" s="810">
        <v>0</v>
      </c>
      <c r="T34" s="810">
        <v>0</v>
      </c>
      <c r="U34" s="810">
        <v>0</v>
      </c>
      <c r="V34" s="810">
        <v>0</v>
      </c>
      <c r="W34" s="817">
        <f t="shared" si="82"/>
        <v>0</v>
      </c>
      <c r="Y34" s="411"/>
      <c r="Z34" s="411"/>
      <c r="AA34" s="411"/>
      <c r="AB34" s="411"/>
      <c r="AC34" s="411"/>
      <c r="AD34" s="411"/>
      <c r="AE34" s="411"/>
      <c r="AF34" s="411"/>
      <c r="AG34" s="411"/>
      <c r="AH34" s="411"/>
      <c r="AI34" s="411"/>
      <c r="AJ34" s="411"/>
      <c r="AK34" s="431"/>
      <c r="AM34" s="431"/>
      <c r="AO34" s="431"/>
      <c r="AQ34" s="411">
        <f t="shared" si="79"/>
        <v>0</v>
      </c>
      <c r="AR34" s="754">
        <f t="shared" si="80"/>
        <v>0</v>
      </c>
    </row>
    <row r="35" spans="1:44" outlineLevel="1">
      <c r="B35" s="407">
        <v>8</v>
      </c>
      <c r="C35" s="1252">
        <v>6326221103</v>
      </c>
      <c r="D35" s="1253">
        <v>6220003401</v>
      </c>
      <c r="E35" s="409" t="s">
        <v>397</v>
      </c>
      <c r="F35" s="409" t="s">
        <v>516</v>
      </c>
      <c r="G35" s="409" t="s">
        <v>397</v>
      </c>
      <c r="H35" s="408" t="s">
        <v>462</v>
      </c>
      <c r="I35" s="443" t="s">
        <v>557</v>
      </c>
      <c r="J35" s="411"/>
      <c r="K35" s="810">
        <v>49088896</v>
      </c>
      <c r="L35" s="810">
        <v>50280816</v>
      </c>
      <c r="M35" s="810">
        <v>50280816</v>
      </c>
      <c r="N35" s="810">
        <v>50280816</v>
      </c>
      <c r="O35" s="810">
        <v>50280816</v>
      </c>
      <c r="P35" s="810">
        <v>50280816</v>
      </c>
      <c r="Q35" s="810">
        <v>50280816</v>
      </c>
      <c r="R35" s="810">
        <v>50280816</v>
      </c>
      <c r="S35" s="810">
        <v>50280816</v>
      </c>
      <c r="T35" s="810">
        <v>50280816</v>
      </c>
      <c r="U35" s="810">
        <v>50280816</v>
      </c>
      <c r="V35" s="810">
        <v>50280816</v>
      </c>
      <c r="W35" s="817">
        <f t="shared" si="82"/>
        <v>602177872</v>
      </c>
      <c r="Y35" s="823">
        <v>20736750</v>
      </c>
      <c r="Z35" s="823">
        <v>20153700</v>
      </c>
      <c r="AA35" s="823">
        <v>19918800</v>
      </c>
      <c r="AB35" s="823">
        <v>26657550</v>
      </c>
      <c r="AC35" s="823">
        <v>17183850</v>
      </c>
      <c r="AD35" s="823">
        <v>20690400</v>
      </c>
      <c r="AE35" s="823">
        <v>20388600</v>
      </c>
      <c r="AF35" s="823">
        <v>21572100</v>
      </c>
      <c r="AG35" s="823">
        <v>21361500</v>
      </c>
      <c r="AH35" s="823">
        <v>21361500</v>
      </c>
      <c r="AI35" s="823">
        <v>21361500</v>
      </c>
      <c r="AJ35" s="823">
        <v>21361500</v>
      </c>
      <c r="AK35" s="824">
        <f t="shared" si="84"/>
        <v>252747750</v>
      </c>
      <c r="AL35" s="822"/>
      <c r="AM35" s="824">
        <v>310201500</v>
      </c>
      <c r="AN35" s="822"/>
      <c r="AO35" s="824">
        <v>330733300</v>
      </c>
      <c r="AQ35" s="411">
        <f t="shared" si="79"/>
        <v>349430122</v>
      </c>
      <c r="AR35" s="754">
        <f t="shared" si="80"/>
        <v>1.382525154032034</v>
      </c>
    </row>
    <row r="36" spans="1:44" outlineLevel="1">
      <c r="B36" s="407">
        <v>9</v>
      </c>
      <c r="C36" s="1252"/>
      <c r="D36" s="1253">
        <v>6220002701</v>
      </c>
      <c r="E36" s="409" t="s">
        <v>398</v>
      </c>
      <c r="F36" s="409" t="s">
        <v>515</v>
      </c>
      <c r="G36" s="409" t="s">
        <v>398</v>
      </c>
      <c r="H36" s="408" t="s">
        <v>462</v>
      </c>
      <c r="I36" s="443" t="s">
        <v>557</v>
      </c>
      <c r="J36" s="411"/>
      <c r="K36" s="810">
        <v>0</v>
      </c>
      <c r="L36" s="810">
        <v>0</v>
      </c>
      <c r="M36" s="810">
        <v>0</v>
      </c>
      <c r="N36" s="810">
        <v>45052811</v>
      </c>
      <c r="O36" s="810">
        <v>36709689</v>
      </c>
      <c r="P36" s="810">
        <v>45052811</v>
      </c>
      <c r="Q36" s="810">
        <v>43384192</v>
      </c>
      <c r="R36" s="810">
        <v>43384192</v>
      </c>
      <c r="S36" s="810">
        <v>41715546</v>
      </c>
      <c r="T36" s="810">
        <v>41715546</v>
      </c>
      <c r="U36" s="810">
        <v>45052811</v>
      </c>
      <c r="V36" s="810">
        <v>43384192</v>
      </c>
      <c r="W36" s="817">
        <f t="shared" si="82"/>
        <v>385451790</v>
      </c>
      <c r="Y36" s="411"/>
      <c r="Z36" s="411"/>
      <c r="AA36" s="411"/>
      <c r="AB36" s="411"/>
      <c r="AC36" s="411"/>
      <c r="AD36" s="411"/>
      <c r="AE36" s="411"/>
      <c r="AF36" s="411"/>
      <c r="AG36" s="411"/>
      <c r="AH36" s="411"/>
      <c r="AI36" s="411"/>
      <c r="AJ36" s="411"/>
      <c r="AK36" s="431"/>
      <c r="AM36" s="431"/>
      <c r="AO36" s="431"/>
      <c r="AQ36" s="411">
        <f t="shared" ref="AQ36:AQ38" si="85">IFERROR(W36-AK36,0)</f>
        <v>385451790</v>
      </c>
      <c r="AR36" s="754">
        <f t="shared" ref="AR36:AR38" si="86">IFERROR((W36/AK36)-1,0)</f>
        <v>0</v>
      </c>
    </row>
    <row r="37" spans="1:44" outlineLevel="1">
      <c r="B37" s="407">
        <v>10</v>
      </c>
      <c r="C37" s="1252"/>
      <c r="D37" s="1253" t="s">
        <v>1858</v>
      </c>
      <c r="E37" s="409" t="s">
        <v>1859</v>
      </c>
      <c r="F37" s="409" t="s">
        <v>744</v>
      </c>
      <c r="G37" s="409" t="s">
        <v>2442</v>
      </c>
      <c r="H37" s="809" t="s">
        <v>462</v>
      </c>
      <c r="I37" s="443" t="s">
        <v>563</v>
      </c>
      <c r="J37" s="810"/>
      <c r="K37" s="810"/>
      <c r="L37" s="810"/>
      <c r="M37" s="810"/>
      <c r="N37" s="810"/>
      <c r="O37" s="810"/>
      <c r="P37" s="810"/>
      <c r="Q37" s="810"/>
      <c r="R37" s="810"/>
      <c r="S37" s="810"/>
      <c r="T37" s="810"/>
      <c r="U37" s="810"/>
      <c r="V37" s="810"/>
      <c r="W37" s="817">
        <f t="shared" si="82"/>
        <v>0</v>
      </c>
      <c r="Y37" s="810"/>
      <c r="Z37" s="810"/>
      <c r="AA37" s="810">
        <v>17865750</v>
      </c>
      <c r="AB37" s="810">
        <v>77028750</v>
      </c>
      <c r="AC37" s="810">
        <v>82379250</v>
      </c>
      <c r="AD37" s="810">
        <v>85054500</v>
      </c>
      <c r="AE37" s="810">
        <v>124230000</v>
      </c>
      <c r="AF37" s="810">
        <v>184884375</v>
      </c>
      <c r="AG37" s="810">
        <v>192003000</v>
      </c>
      <c r="AH37" s="810">
        <v>140235375</v>
      </c>
      <c r="AI37" s="810">
        <v>85054500</v>
      </c>
      <c r="AJ37" s="810">
        <v>85054500</v>
      </c>
      <c r="AK37" s="824">
        <f t="shared" si="84"/>
        <v>1073790000</v>
      </c>
      <c r="AM37" s="817"/>
      <c r="AO37" s="817"/>
      <c r="AQ37" s="411">
        <f t="shared" si="85"/>
        <v>-1073790000</v>
      </c>
      <c r="AR37" s="754">
        <f t="shared" si="86"/>
        <v>-1</v>
      </c>
    </row>
    <row r="38" spans="1:44" outlineLevel="1">
      <c r="B38" s="407">
        <v>11</v>
      </c>
      <c r="C38" s="1252" t="s">
        <v>1855</v>
      </c>
      <c r="D38" s="1253">
        <v>6220003001</v>
      </c>
      <c r="E38" s="409" t="s">
        <v>371</v>
      </c>
      <c r="F38" s="409" t="s">
        <v>516</v>
      </c>
      <c r="G38" s="409" t="s">
        <v>371</v>
      </c>
      <c r="H38" s="408" t="s">
        <v>462</v>
      </c>
      <c r="I38" s="1002" t="s">
        <v>562</v>
      </c>
      <c r="J38" s="411"/>
      <c r="K38" s="411">
        <v>872250</v>
      </c>
      <c r="L38" s="411">
        <v>872250</v>
      </c>
      <c r="M38" s="411">
        <v>872250</v>
      </c>
      <c r="N38" s="411">
        <v>3319333.333333333</v>
      </c>
      <c r="O38" s="411">
        <v>3319333.333333333</v>
      </c>
      <c r="P38" s="411">
        <v>3319333.333333333</v>
      </c>
      <c r="Q38" s="411">
        <v>3319333.333333333</v>
      </c>
      <c r="R38" s="411">
        <v>2644042.333333333</v>
      </c>
      <c r="S38" s="411">
        <v>2447083.333333333</v>
      </c>
      <c r="T38" s="411">
        <v>2447083.333333333</v>
      </c>
      <c r="U38" s="411">
        <v>2447083.333333333</v>
      </c>
      <c r="V38" s="411">
        <v>2447083.333333333</v>
      </c>
      <c r="W38" s="817">
        <f t="shared" si="82"/>
        <v>28326458.999999993</v>
      </c>
      <c r="Y38" s="823">
        <v>1029776</v>
      </c>
      <c r="Z38" s="823">
        <v>1029776</v>
      </c>
      <c r="AA38" s="823">
        <v>1029776</v>
      </c>
      <c r="AB38" s="823">
        <v>1029776</v>
      </c>
      <c r="AC38" s="823">
        <v>1029776</v>
      </c>
      <c r="AD38" s="823">
        <v>1029772</v>
      </c>
      <c r="AE38" s="823">
        <v>0</v>
      </c>
      <c r="AF38" s="823">
        <v>675291</v>
      </c>
      <c r="AG38" s="823">
        <v>872250</v>
      </c>
      <c r="AH38" s="823">
        <v>872250</v>
      </c>
      <c r="AI38" s="823">
        <v>872250</v>
      </c>
      <c r="AJ38" s="823">
        <v>872250</v>
      </c>
      <c r="AK38" s="824">
        <f t="shared" si="84"/>
        <v>10342943</v>
      </c>
      <c r="AL38" s="822"/>
      <c r="AM38" s="824">
        <v>6178656</v>
      </c>
      <c r="AN38" s="822"/>
      <c r="AO38" s="824">
        <v>0</v>
      </c>
      <c r="AQ38" s="411">
        <f t="shared" si="85"/>
        <v>17983515.999999993</v>
      </c>
      <c r="AR38" s="754">
        <f t="shared" si="86"/>
        <v>1.7387233014819854</v>
      </c>
    </row>
    <row r="39" spans="1:44" outlineLevel="1">
      <c r="A39" s="1108">
        <v>6326221106</v>
      </c>
      <c r="B39" s="407">
        <v>12</v>
      </c>
      <c r="C39" s="1252" t="s">
        <v>1856</v>
      </c>
      <c r="D39" s="1254" t="s">
        <v>1853</v>
      </c>
      <c r="E39" s="476" t="s">
        <v>382</v>
      </c>
      <c r="F39" s="476" t="s">
        <v>516</v>
      </c>
      <c r="G39" s="476" t="s">
        <v>1854</v>
      </c>
      <c r="H39" s="809" t="s">
        <v>462</v>
      </c>
      <c r="I39" s="1002" t="s">
        <v>562</v>
      </c>
      <c r="J39" s="810"/>
      <c r="K39" s="411">
        <v>376002</v>
      </c>
      <c r="L39" s="411">
        <v>100800</v>
      </c>
      <c r="M39" s="411">
        <v>934133.33333333337</v>
      </c>
      <c r="N39" s="411">
        <v>1214133.3333333335</v>
      </c>
      <c r="O39" s="411">
        <v>1214133.3333333335</v>
      </c>
      <c r="P39" s="411">
        <v>1214133.3333333335</v>
      </c>
      <c r="Q39" s="411">
        <v>1113333.3333333335</v>
      </c>
      <c r="R39" s="411">
        <v>1113333.3333333335</v>
      </c>
      <c r="S39" s="411">
        <v>1113333.3333333335</v>
      </c>
      <c r="T39" s="411">
        <v>1113333.3333333335</v>
      </c>
      <c r="U39" s="411">
        <v>1113333.3333333335</v>
      </c>
      <c r="V39" s="411">
        <v>1113333.3333333335</v>
      </c>
      <c r="W39" s="817">
        <f t="shared" si="82"/>
        <v>11733335.333333338</v>
      </c>
      <c r="Y39" s="823">
        <v>543448</v>
      </c>
      <c r="Z39" s="823">
        <v>818650</v>
      </c>
      <c r="AA39" s="823">
        <v>818650</v>
      </c>
      <c r="AB39" s="823">
        <v>818650</v>
      </c>
      <c r="AC39" s="823">
        <v>818650</v>
      </c>
      <c r="AD39" s="823">
        <v>818650</v>
      </c>
      <c r="AE39" s="823">
        <v>814676</v>
      </c>
      <c r="AF39" s="823">
        <v>757050</v>
      </c>
      <c r="AG39" s="823">
        <v>757050</v>
      </c>
      <c r="AH39" s="823">
        <v>757050</v>
      </c>
      <c r="AI39" s="823">
        <v>757050</v>
      </c>
      <c r="AJ39" s="823">
        <v>757050</v>
      </c>
      <c r="AK39" s="824">
        <f t="shared" si="84"/>
        <v>9236624</v>
      </c>
      <c r="AL39" s="822"/>
      <c r="AM39" s="824">
        <v>8684249</v>
      </c>
      <c r="AN39" s="822"/>
      <c r="AO39" s="824">
        <v>1447781</v>
      </c>
      <c r="AQ39" s="411">
        <f t="shared" ref="AQ39:AQ40" si="87">IFERROR(W39-AK39,0)</f>
        <v>2496711.3333333377</v>
      </c>
      <c r="AR39" s="754">
        <f t="shared" ref="AR39:AR40" si="88">IFERROR((W39/AK39)-1,0)</f>
        <v>0.27030561526953334</v>
      </c>
    </row>
    <row r="40" spans="1:44" outlineLevel="1">
      <c r="A40" s="1115"/>
      <c r="B40" s="407">
        <v>13</v>
      </c>
      <c r="C40" s="1252">
        <v>6326272003</v>
      </c>
      <c r="D40" s="1253">
        <v>6275001801</v>
      </c>
      <c r="E40" s="409" t="s">
        <v>369</v>
      </c>
      <c r="F40" s="409" t="s">
        <v>517</v>
      </c>
      <c r="G40" s="409" t="s">
        <v>369</v>
      </c>
      <c r="H40" s="408" t="s">
        <v>459</v>
      </c>
      <c r="I40" s="443" t="s">
        <v>561</v>
      </c>
      <c r="J40" s="411"/>
      <c r="K40" s="411">
        <f>IFERROR('Dinh muc'!$G$10*'3.Thanh pham'!G$78,0)</f>
        <v>165388637.60330579</v>
      </c>
      <c r="L40" s="411">
        <f>IFERROR('Dinh muc'!$G$10*'3.Thanh pham'!H$78,0)</f>
        <v>95416521.69421488</v>
      </c>
      <c r="M40" s="411">
        <f>IFERROR('Dinh muc'!$G$11*'3.Thanh pham'!I$78,0)</f>
        <v>227162632.29571986</v>
      </c>
      <c r="N40" s="411">
        <f>IFERROR('Dinh muc'!$G$11*'3.Thanh pham'!J$78,0)</f>
        <v>273032009.97081715</v>
      </c>
      <c r="O40" s="411">
        <f>IFERROR('Dinh muc'!$G$11*'3.Thanh pham'!K$78,0)</f>
        <v>273032009.97081715</v>
      </c>
      <c r="P40" s="411">
        <f>IFERROR('Dinh muc'!$G$11*'3.Thanh pham'!L$78,0)</f>
        <v>283953290.36964983</v>
      </c>
      <c r="Q40" s="411">
        <f>IFERROR('Dinh muc'!$G$11*'3.Thanh pham'!M$78,0)</f>
        <v>294874570.76848251</v>
      </c>
      <c r="R40" s="411">
        <f>IFERROR('Dinh muc'!$G$11*'3.Thanh pham'!N$78,0)</f>
        <v>283953290.36964983</v>
      </c>
      <c r="S40" s="411">
        <f>IFERROR('Dinh muc'!$G$11*'3.Thanh pham'!O$78,0)</f>
        <v>262110729.57198444</v>
      </c>
      <c r="T40" s="411">
        <f>IFERROR('Dinh muc'!$G$11*'3.Thanh pham'!P$78,0)</f>
        <v>294874570.76848251</v>
      </c>
      <c r="U40" s="411">
        <f>IFERROR('Dinh muc'!$G$11*'3.Thanh pham'!Q$78,0)</f>
        <v>273032009.97081715</v>
      </c>
      <c r="V40" s="411">
        <f>IFERROR('Dinh muc'!$G$11*'3.Thanh pham'!R$78,0)</f>
        <v>294874570.76848251</v>
      </c>
      <c r="W40" s="817">
        <f t="shared" si="82"/>
        <v>3021704844.1224236</v>
      </c>
      <c r="Y40" s="823">
        <v>14966664</v>
      </c>
      <c r="Z40" s="823">
        <v>21292373</v>
      </c>
      <c r="AA40" s="823">
        <v>25117015</v>
      </c>
      <c r="AB40" s="823">
        <v>32094081</v>
      </c>
      <c r="AC40" s="823">
        <v>37969299</v>
      </c>
      <c r="AD40" s="823">
        <v>37177652</v>
      </c>
      <c r="AE40" s="823">
        <v>43890267</v>
      </c>
      <c r="AF40" s="823">
        <v>52273770</v>
      </c>
      <c r="AG40" s="823">
        <v>44157689</v>
      </c>
      <c r="AH40" s="823">
        <v>36272022</v>
      </c>
      <c r="AI40" s="823">
        <v>27456000</v>
      </c>
      <c r="AJ40" s="823">
        <v>29568000</v>
      </c>
      <c r="AK40" s="824">
        <f t="shared" ref="AK40:AK44" si="89">SUM(Y40:AJ40)</f>
        <v>402234832</v>
      </c>
      <c r="AL40" s="822"/>
      <c r="AM40" s="824">
        <v>225768346</v>
      </c>
      <c r="AN40" s="822"/>
      <c r="AO40" s="824">
        <v>160219300</v>
      </c>
      <c r="AQ40" s="411">
        <f t="shared" si="87"/>
        <v>2619470012.1224236</v>
      </c>
      <c r="AR40" s="754">
        <f t="shared" si="88"/>
        <v>6.5122903431755104</v>
      </c>
    </row>
    <row r="41" spans="1:44" outlineLevel="1">
      <c r="B41" s="407">
        <v>14</v>
      </c>
      <c r="C41" s="1252"/>
      <c r="D41" s="1253">
        <v>6272000100</v>
      </c>
      <c r="E41" s="409" t="s">
        <v>370</v>
      </c>
      <c r="F41" s="409" t="s">
        <v>518</v>
      </c>
      <c r="G41" s="409" t="s">
        <v>623</v>
      </c>
      <c r="H41" s="408" t="s">
        <v>459</v>
      </c>
      <c r="I41" s="443" t="s">
        <v>561</v>
      </c>
      <c r="J41" s="411"/>
      <c r="K41" s="411">
        <f>IFERROR('Dinh muc'!$G$12*'3.Thanh pham'!G$78,0)</f>
        <v>42793167.315175094</v>
      </c>
      <c r="L41" s="411">
        <f>IFERROR('Dinh muc'!$G$12*'3.Thanh pham'!H$78,0)</f>
        <v>24688365.758754864</v>
      </c>
      <c r="M41" s="411">
        <f>IFERROR('Dinh muc'!$G$12*'3.Thanh pham'!I$78,0)</f>
        <v>57025284.04669261</v>
      </c>
      <c r="N41" s="411">
        <f>IFERROR('Dinh muc'!$G$12*'3.Thanh pham'!J$78,0)</f>
        <v>68540004.863813236</v>
      </c>
      <c r="O41" s="411">
        <f>IFERROR('Dinh muc'!$G$12*'3.Thanh pham'!K$78,0)</f>
        <v>68540004.863813236</v>
      </c>
      <c r="P41" s="411">
        <f>IFERROR('Dinh muc'!$G$12*'3.Thanh pham'!L$78,0)</f>
        <v>71281605.058365762</v>
      </c>
      <c r="Q41" s="411">
        <f>IFERROR('Dinh muc'!$G$12*'3.Thanh pham'!M$78,0)</f>
        <v>74023205.252918288</v>
      </c>
      <c r="R41" s="411">
        <f>IFERROR('Dinh muc'!$G$12*'3.Thanh pham'!N$78,0)</f>
        <v>71281605.058365762</v>
      </c>
      <c r="S41" s="411">
        <f>IFERROR('Dinh muc'!$G$12*'3.Thanh pham'!O$78,0)</f>
        <v>65798404.669260703</v>
      </c>
      <c r="T41" s="411">
        <f>IFERROR('Dinh muc'!$G$12*'3.Thanh pham'!P$78,0)</f>
        <v>74023205.252918288</v>
      </c>
      <c r="U41" s="411">
        <f>IFERROR('Dinh muc'!$G$12*'3.Thanh pham'!Q$78,0)</f>
        <v>68540004.863813236</v>
      </c>
      <c r="V41" s="411">
        <f>IFERROR('Dinh muc'!$G$12*'3.Thanh pham'!R$78,0)</f>
        <v>74023205.252918288</v>
      </c>
      <c r="W41" s="817">
        <f t="shared" si="82"/>
        <v>760558062.25680935</v>
      </c>
      <c r="Y41" s="823"/>
      <c r="Z41" s="823"/>
      <c r="AA41" s="823">
        <v>8000000</v>
      </c>
      <c r="AB41" s="823">
        <v>20666667</v>
      </c>
      <c r="AC41" s="823">
        <v>20666667</v>
      </c>
      <c r="AD41" s="823">
        <v>37333334</v>
      </c>
      <c r="AE41" s="823">
        <v>37333334</v>
      </c>
      <c r="AF41" s="823">
        <v>37333334</v>
      </c>
      <c r="AG41" s="823">
        <v>29333332</v>
      </c>
      <c r="AH41" s="823">
        <v>29333332</v>
      </c>
      <c r="AI41" s="823">
        <v>29333332</v>
      </c>
      <c r="AJ41" s="823">
        <v>29333332</v>
      </c>
      <c r="AK41" s="824">
        <f t="shared" si="89"/>
        <v>278666664</v>
      </c>
      <c r="AL41" s="822"/>
      <c r="AM41" s="824">
        <v>235000000</v>
      </c>
      <c r="AN41" s="822"/>
      <c r="AO41" s="824">
        <v>0</v>
      </c>
      <c r="AQ41" s="411">
        <f t="shared" si="79"/>
        <v>481891398.25680935</v>
      </c>
      <c r="AR41" s="754">
        <f t="shared" si="80"/>
        <v>1.7292753691442955</v>
      </c>
    </row>
    <row r="42" spans="1:44" outlineLevel="1">
      <c r="B42" s="407">
        <v>15</v>
      </c>
      <c r="C42" s="1252">
        <v>6326272001</v>
      </c>
      <c r="D42" s="1253">
        <v>6272000100</v>
      </c>
      <c r="E42" s="409" t="s">
        <v>370</v>
      </c>
      <c r="F42" s="409" t="s">
        <v>518</v>
      </c>
      <c r="G42" s="409" t="s">
        <v>12</v>
      </c>
      <c r="H42" s="408" t="s">
        <v>457</v>
      </c>
      <c r="I42" s="443" t="s">
        <v>561</v>
      </c>
      <c r="J42" s="411"/>
      <c r="K42" s="411">
        <f>IFERROR('Dinh muc'!$G$13*('3.Thanh pham'!G$97+'3.Thanh pham'!G$147+'3.Thanh pham'!G$154),0)</f>
        <v>56842160.869565211</v>
      </c>
      <c r="L42" s="411">
        <f>IFERROR('Dinh muc'!$G$13*('3.Thanh pham'!H$97+'3.Thanh pham'!H$72+'3.Thanh pham'!H$67+'3.Thanh pham'!H$147+'3.Thanh pham'!H$154+'3.Thanh pham'!H$64),0)</f>
        <v>61989945.652173907</v>
      </c>
      <c r="M42" s="411">
        <f>IFERROR('Dinh muc'!$G$13*('3.Thanh pham'!I$97+'3.Thanh pham'!I$72+'3.Thanh pham'!I$67+'3.Thanh pham'!I$147+'3.Thanh pham'!I$154+'3.Thanh pham'!I$64/3),0)</f>
        <v>118036099.99999999</v>
      </c>
      <c r="N42" s="411">
        <f>IFERROR('Dinh muc'!$G$13*('3.Thanh pham'!J$97+'3.Thanh pham'!J$72+'3.Thanh pham'!J$67+'3.Thanh pham'!J$147+'3.Thanh pham'!J$154+'3.Thanh pham'!J$64/4),0)</f>
        <v>55126426.630434781</v>
      </c>
      <c r="O42" s="411">
        <f>IFERROR('Dinh muc'!$G$13*('3.Thanh pham'!K$97+'3.Thanh pham'!K$72+'3.Thanh pham'!K$67+'3.Thanh pham'!K$147+'3.Thanh pham'!K$154+'3.Thanh pham'!K$64/4),0)</f>
        <v>55126426.630434781</v>
      </c>
      <c r="P42" s="411">
        <f>IFERROR('Dinh muc'!$G$13*('3.Thanh pham'!L$97+'3.Thanh pham'!L$72+'3.Thanh pham'!L$67+'3.Thanh pham'!L$147+'3.Thanh pham'!L$154+'3.Thanh pham'!L$64/4),0)</f>
        <v>57331483.695652172</v>
      </c>
      <c r="Q42" s="411">
        <f>IFERROR('Dinh muc'!$G$13*('3.Thanh pham'!M$97+'3.Thanh pham'!M$72+'3.Thanh pham'!M$67+'3.Thanh pham'!M$147+'3.Thanh pham'!M$154+'3.Thanh pham'!M$64/4),0)</f>
        <v>59536540.760869563</v>
      </c>
      <c r="R42" s="411">
        <f>IFERROR('Dinh muc'!$G$13*('3.Thanh pham'!N$97+'3.Thanh pham'!N$72+'3.Thanh pham'!N$67+'3.Thanh pham'!N$147+'3.Thanh pham'!N$154+'3.Thanh pham'!N$64/4),0)</f>
        <v>57331483.695652172</v>
      </c>
      <c r="S42" s="411">
        <f>IFERROR('Dinh muc'!$G$13*('3.Thanh pham'!O$97+'3.Thanh pham'!O$72+'3.Thanh pham'!O$67+'3.Thanh pham'!O$147+'3.Thanh pham'!O$154+'3.Thanh pham'!O$64/4),0)</f>
        <v>52921369.565217391</v>
      </c>
      <c r="T42" s="411">
        <f>IFERROR('Dinh muc'!$G$13*('3.Thanh pham'!P$97+'3.Thanh pham'!P$72+'3.Thanh pham'!P$67+'3.Thanh pham'!P$147+'3.Thanh pham'!P$154+'3.Thanh pham'!P$64/4),0)</f>
        <v>59536540.760869563</v>
      </c>
      <c r="U42" s="411">
        <f>IFERROR('Dinh muc'!$G$13*('3.Thanh pham'!Q$97+'3.Thanh pham'!Q$72+'3.Thanh pham'!Q$67+'3.Thanh pham'!Q$147+'3.Thanh pham'!Q$154+'3.Thanh pham'!Q$64/4),0)</f>
        <v>55126426.630434781</v>
      </c>
      <c r="V42" s="411">
        <f>IFERROR('Dinh muc'!$G$13*('3.Thanh pham'!R$97+'3.Thanh pham'!R$72+'3.Thanh pham'!R$67+'3.Thanh pham'!R$147+'3.Thanh pham'!R$154+'3.Thanh pham'!R$64/4),0)</f>
        <v>59536540.760869563</v>
      </c>
      <c r="W42" s="817">
        <f t="shared" si="82"/>
        <v>748441445.65217376</v>
      </c>
      <c r="Y42" s="823">
        <v>13688889</v>
      </c>
      <c r="Z42" s="823">
        <v>20192129</v>
      </c>
      <c r="AA42" s="823">
        <v>16922685</v>
      </c>
      <c r="AB42" s="823">
        <v>8153242</v>
      </c>
      <c r="AC42" s="823">
        <v>13653240</v>
      </c>
      <c r="AD42" s="823">
        <v>25911113</v>
      </c>
      <c r="AE42" s="823">
        <v>32435740</v>
      </c>
      <c r="AF42" s="823">
        <v>39873983</v>
      </c>
      <c r="AG42" s="823">
        <v>42054624</v>
      </c>
      <c r="AH42" s="823">
        <v>17146761</v>
      </c>
      <c r="AI42" s="823">
        <v>36608000</v>
      </c>
      <c r="AJ42" s="823">
        <v>39424000</v>
      </c>
      <c r="AK42" s="824">
        <f t="shared" si="89"/>
        <v>306064406</v>
      </c>
      <c r="AL42" s="822"/>
      <c r="AM42" s="824">
        <v>235517131</v>
      </c>
      <c r="AN42" s="822"/>
      <c r="AO42" s="824">
        <v>184707281</v>
      </c>
      <c r="AQ42" s="411">
        <f t="shared" si="79"/>
        <v>442377039.65217376</v>
      </c>
      <c r="AR42" s="754">
        <f t="shared" si="80"/>
        <v>1.4453723823480922</v>
      </c>
    </row>
    <row r="43" spans="1:44" outlineLevel="1">
      <c r="B43" s="407">
        <v>16</v>
      </c>
      <c r="C43" s="1252"/>
      <c r="D43" s="1253">
        <v>6272000100</v>
      </c>
      <c r="E43" s="409" t="s">
        <v>370</v>
      </c>
      <c r="F43" s="409" t="s">
        <v>518</v>
      </c>
      <c r="G43" s="409" t="s">
        <v>262</v>
      </c>
      <c r="H43" s="408" t="s">
        <v>457</v>
      </c>
      <c r="I43" s="443" t="s">
        <v>561</v>
      </c>
      <c r="J43" s="411"/>
      <c r="K43" s="411">
        <f>IFERROR('Dinh muc'!$G$14*'3.Thanh pham'!G$78,0)</f>
        <v>1341478.59922179</v>
      </c>
      <c r="L43" s="411">
        <f>IFERROR('Dinh muc'!$G$14*'3.Thanh pham'!H$78,0)</f>
        <v>773929.96108949417</v>
      </c>
      <c r="M43" s="411">
        <f>IFERROR('Dinh muc'!$G$14*'3.Thanh pham'!I$78,0)</f>
        <v>1787626.4591439688</v>
      </c>
      <c r="N43" s="411">
        <f>IFERROR('Dinh muc'!$G$14*'3.Thanh pham'!J$78,0)</f>
        <v>2148589.4941634242</v>
      </c>
      <c r="O43" s="411">
        <f>IFERROR('Dinh muc'!$G$14*'3.Thanh pham'!K$78,0)</f>
        <v>2148589.4941634242</v>
      </c>
      <c r="P43" s="411">
        <f>IFERROR('Dinh muc'!$G$14*'3.Thanh pham'!L$78,0)</f>
        <v>2234533.0739299608</v>
      </c>
      <c r="Q43" s="411">
        <f>IFERROR('Dinh muc'!$G$14*'3.Thanh pham'!M$78,0)</f>
        <v>2320476.6536964979</v>
      </c>
      <c r="R43" s="411">
        <f>IFERROR('Dinh muc'!$G$14*'3.Thanh pham'!N$78,0)</f>
        <v>2234533.0739299608</v>
      </c>
      <c r="S43" s="411">
        <f>IFERROR('Dinh muc'!$G$14*'3.Thanh pham'!O$78,0)</f>
        <v>2062645.9143968872</v>
      </c>
      <c r="T43" s="411">
        <f>IFERROR('Dinh muc'!$G$14*'3.Thanh pham'!P$78,0)</f>
        <v>2320476.6536964979</v>
      </c>
      <c r="U43" s="411">
        <f>IFERROR('Dinh muc'!$G$14*'3.Thanh pham'!Q$78,0)</f>
        <v>2148589.4941634242</v>
      </c>
      <c r="V43" s="411">
        <f>IFERROR('Dinh muc'!$G$14*'3.Thanh pham'!R$78,0)</f>
        <v>2320476.6536964979</v>
      </c>
      <c r="W43" s="817">
        <f t="shared" si="82"/>
        <v>23841945.52529183</v>
      </c>
      <c r="Y43" s="823"/>
      <c r="Z43" s="823"/>
      <c r="AA43" s="823">
        <v>489247</v>
      </c>
      <c r="AB43" s="823">
        <v>1083333</v>
      </c>
      <c r="AC43" s="823">
        <v>1083333</v>
      </c>
      <c r="AD43" s="823">
        <v>1083333</v>
      </c>
      <c r="AE43" s="823">
        <v>1083333</v>
      </c>
      <c r="AF43" s="823">
        <v>1083333</v>
      </c>
      <c r="AG43" s="823">
        <v>1083333</v>
      </c>
      <c r="AH43" s="823">
        <v>1083333</v>
      </c>
      <c r="AI43" s="823">
        <v>1083333</v>
      </c>
      <c r="AJ43" s="823">
        <v>1083333</v>
      </c>
      <c r="AK43" s="824">
        <f t="shared" si="89"/>
        <v>10239244</v>
      </c>
      <c r="AL43" s="822"/>
      <c r="AM43" s="824"/>
      <c r="AN43" s="822"/>
      <c r="AO43" s="824"/>
      <c r="AQ43" s="411">
        <f t="shared" si="79"/>
        <v>13602701.52529183</v>
      </c>
      <c r="AR43" s="754">
        <f t="shared" si="80"/>
        <v>1.3284869005262334</v>
      </c>
    </row>
    <row r="44" spans="1:44" outlineLevel="1">
      <c r="B44" s="407">
        <v>17</v>
      </c>
      <c r="C44" s="1252">
        <v>6326272005</v>
      </c>
      <c r="D44" s="1253">
        <v>6272000100</v>
      </c>
      <c r="E44" s="409" t="s">
        <v>370</v>
      </c>
      <c r="F44" s="409" t="s">
        <v>518</v>
      </c>
      <c r="G44" s="409" t="s">
        <v>207</v>
      </c>
      <c r="H44" s="408" t="s">
        <v>457</v>
      </c>
      <c r="I44" s="443" t="s">
        <v>561</v>
      </c>
      <c r="J44" s="411"/>
      <c r="K44" s="411">
        <f>IFERROR('Dinh muc'!$G$15*'3.Thanh pham'!G$78,0)</f>
        <v>0</v>
      </c>
      <c r="L44" s="411">
        <f>IFERROR('Dinh muc'!$G$15*'3.Thanh pham'!H$78,0)</f>
        <v>0</v>
      </c>
      <c r="M44" s="411">
        <f>IFERROR('Dinh muc'!$G$15*'3.Thanh pham'!I$78,0)</f>
        <v>0</v>
      </c>
      <c r="N44" s="411">
        <f>IFERROR('Dinh muc'!$G$15*'3.Thanh pham'!J$78,0)</f>
        <v>0</v>
      </c>
      <c r="O44" s="411">
        <f>IFERROR('Dinh muc'!$G$15*'3.Thanh pham'!K$78,0)</f>
        <v>0</v>
      </c>
      <c r="P44" s="411">
        <f>IFERROR('Dinh muc'!$G$15*'3.Thanh pham'!L$78,0)</f>
        <v>0</v>
      </c>
      <c r="Q44" s="411">
        <f>IFERROR('Dinh muc'!$G$15*'3.Thanh pham'!M$78,0)</f>
        <v>0</v>
      </c>
      <c r="R44" s="411">
        <f>IFERROR('Dinh muc'!$G$15*'3.Thanh pham'!N$78,0)</f>
        <v>0</v>
      </c>
      <c r="S44" s="411">
        <f>IFERROR('Dinh muc'!$G$15*'3.Thanh pham'!O$78,0)</f>
        <v>0</v>
      </c>
      <c r="T44" s="411">
        <f>IFERROR('Dinh muc'!$G$15*'3.Thanh pham'!P$78,0)</f>
        <v>0</v>
      </c>
      <c r="U44" s="411">
        <f>IFERROR('Dinh muc'!$G$15*'3.Thanh pham'!Q$78,0)</f>
        <v>0</v>
      </c>
      <c r="V44" s="411">
        <f>IFERROR('Dinh muc'!$G$15*'3.Thanh pham'!R$78,0)</f>
        <v>0</v>
      </c>
      <c r="W44" s="817">
        <f t="shared" si="82"/>
        <v>0</v>
      </c>
      <c r="Y44" s="823">
        <v>0</v>
      </c>
      <c r="Z44" s="823">
        <v>0</v>
      </c>
      <c r="AA44" s="823">
        <v>0</v>
      </c>
      <c r="AB44" s="823">
        <v>0</v>
      </c>
      <c r="AC44" s="823">
        <v>0</v>
      </c>
      <c r="AD44" s="823">
        <v>0</v>
      </c>
      <c r="AE44" s="823">
        <v>0</v>
      </c>
      <c r="AF44" s="823">
        <v>0</v>
      </c>
      <c r="AG44" s="823">
        <v>0</v>
      </c>
      <c r="AH44" s="823">
        <v>0</v>
      </c>
      <c r="AI44" s="823">
        <v>0</v>
      </c>
      <c r="AJ44" s="823">
        <v>0</v>
      </c>
      <c r="AK44" s="824">
        <f t="shared" si="89"/>
        <v>0</v>
      </c>
      <c r="AL44" s="822"/>
      <c r="AM44" s="824">
        <v>0</v>
      </c>
      <c r="AN44" s="822"/>
      <c r="AO44" s="824">
        <v>0</v>
      </c>
      <c r="AQ44" s="411">
        <f t="shared" si="79"/>
        <v>0</v>
      </c>
      <c r="AR44" s="754">
        <f t="shared" si="80"/>
        <v>0</v>
      </c>
    </row>
    <row r="45" spans="1:44" outlineLevel="1">
      <c r="B45" s="407">
        <v>18</v>
      </c>
      <c r="C45" s="1252"/>
      <c r="D45" s="1253">
        <v>6272000100</v>
      </c>
      <c r="E45" s="409" t="s">
        <v>370</v>
      </c>
      <c r="F45" s="409" t="s">
        <v>518</v>
      </c>
      <c r="G45" s="409" t="s">
        <v>1536</v>
      </c>
      <c r="H45" s="408" t="s">
        <v>457</v>
      </c>
      <c r="I45" s="443" t="s">
        <v>561</v>
      </c>
      <c r="J45" s="411"/>
      <c r="K45" s="411">
        <f>IFERROR('Dinh muc'!$G$16*'3.Thanh pham'!G$78,0)</f>
        <v>13280638.132295718</v>
      </c>
      <c r="L45" s="411">
        <f>IFERROR('Dinh muc'!$G$16*'3.Thanh pham'!H$78,0)</f>
        <v>7661906.6147859916</v>
      </c>
      <c r="M45" s="411">
        <f>IFERROR('Dinh muc'!$G$16*'3.Thanh pham'!I$78,0)</f>
        <v>17697501.945525292</v>
      </c>
      <c r="N45" s="411">
        <f>IFERROR('Dinh muc'!$G$16*'3.Thanh pham'!J$78,0)</f>
        <v>21271035.992217898</v>
      </c>
      <c r="O45" s="411">
        <f>IFERROR('Dinh muc'!$G$16*'3.Thanh pham'!K$78,0)</f>
        <v>21271035.992217898</v>
      </c>
      <c r="P45" s="411">
        <f>IFERROR('Dinh muc'!$G$16*'3.Thanh pham'!L$78,0)</f>
        <v>22121877.431906614</v>
      </c>
      <c r="Q45" s="411">
        <f>IFERROR('Dinh muc'!$G$16*'3.Thanh pham'!M$78,0)</f>
        <v>22972718.871595331</v>
      </c>
      <c r="R45" s="411">
        <f>IFERROR('Dinh muc'!$G$16*'3.Thanh pham'!N$78,0)</f>
        <v>22121877.431906614</v>
      </c>
      <c r="S45" s="411">
        <f>IFERROR('Dinh muc'!$G$16*'3.Thanh pham'!O$78,0)</f>
        <v>20420194.552529182</v>
      </c>
      <c r="T45" s="411">
        <f>IFERROR('Dinh muc'!$G$16*'3.Thanh pham'!P$78,0)</f>
        <v>22972718.871595331</v>
      </c>
      <c r="U45" s="411">
        <f>IFERROR('Dinh muc'!$G$16*'3.Thanh pham'!Q$78,0)</f>
        <v>21271035.992217898</v>
      </c>
      <c r="V45" s="411">
        <f>IFERROR('Dinh muc'!$G$16*'3.Thanh pham'!R$78,0)</f>
        <v>22972718.871595331</v>
      </c>
      <c r="W45" s="817">
        <f t="shared" si="82"/>
        <v>236035260.70038909</v>
      </c>
      <c r="Y45" s="411">
        <v>6627000</v>
      </c>
      <c r="Z45" s="411">
        <v>0</v>
      </c>
      <c r="AA45" s="411">
        <v>0</v>
      </c>
      <c r="AB45" s="411">
        <v>0</v>
      </c>
      <c r="AC45" s="411">
        <v>0</v>
      </c>
      <c r="AD45" s="411">
        <v>0</v>
      </c>
      <c r="AE45" s="411">
        <v>0</v>
      </c>
      <c r="AF45" s="411">
        <v>8100000</v>
      </c>
      <c r="AG45" s="411">
        <v>2500000</v>
      </c>
      <c r="AH45" s="411"/>
      <c r="AI45" s="411">
        <v>10805023</v>
      </c>
      <c r="AJ45" s="411">
        <v>10805023</v>
      </c>
      <c r="AK45" s="431">
        <f t="shared" si="84"/>
        <v>38837046</v>
      </c>
      <c r="AM45" s="431">
        <v>63942000</v>
      </c>
      <c r="AO45" s="817">
        <v>30100000</v>
      </c>
      <c r="AQ45" s="411">
        <f t="shared" si="79"/>
        <v>197198214.70038909</v>
      </c>
      <c r="AR45" s="754">
        <f t="shared" si="80"/>
        <v>5.0775801717872433</v>
      </c>
    </row>
    <row r="46" spans="1:44" outlineLevel="1">
      <c r="B46" s="407">
        <v>19</v>
      </c>
      <c r="C46" s="1252"/>
      <c r="D46" s="1254" t="s">
        <v>846</v>
      </c>
      <c r="E46" s="476" t="s">
        <v>847</v>
      </c>
      <c r="F46" s="476" t="s">
        <v>518</v>
      </c>
      <c r="G46" s="476" t="s">
        <v>1860</v>
      </c>
      <c r="H46" s="809" t="s">
        <v>457</v>
      </c>
      <c r="I46" s="443" t="s">
        <v>563</v>
      </c>
      <c r="J46" s="810"/>
      <c r="K46" s="810">
        <v>3000000</v>
      </c>
      <c r="L46" s="810">
        <v>3000000</v>
      </c>
      <c r="M46" s="810">
        <v>3000000</v>
      </c>
      <c r="N46" s="810">
        <v>6000000</v>
      </c>
      <c r="O46" s="810">
        <v>6000000</v>
      </c>
      <c r="P46" s="810">
        <v>6000000</v>
      </c>
      <c r="Q46" s="810">
        <v>6000000</v>
      </c>
      <c r="R46" s="810">
        <v>6000000</v>
      </c>
      <c r="S46" s="810">
        <v>6000000</v>
      </c>
      <c r="T46" s="810">
        <v>6000000</v>
      </c>
      <c r="U46" s="810">
        <v>6000000</v>
      </c>
      <c r="V46" s="810">
        <v>6000000</v>
      </c>
      <c r="W46" s="817">
        <f t="shared" si="82"/>
        <v>63000000</v>
      </c>
      <c r="Y46" s="810">
        <v>2510000</v>
      </c>
      <c r="Z46" s="810">
        <v>2710000</v>
      </c>
      <c r="AA46" s="810">
        <v>2910000</v>
      </c>
      <c r="AB46" s="810">
        <v>392012</v>
      </c>
      <c r="AC46" s="810">
        <v>2360578</v>
      </c>
      <c r="AD46" s="810">
        <v>4899948</v>
      </c>
      <c r="AE46" s="810">
        <v>4690982</v>
      </c>
      <c r="AF46" s="810">
        <v>5265653</v>
      </c>
      <c r="AG46" s="810">
        <v>2950398</v>
      </c>
      <c r="AH46" s="810">
        <v>2446780</v>
      </c>
      <c r="AI46" s="810">
        <v>5000000</v>
      </c>
      <c r="AJ46" s="810">
        <v>5000000</v>
      </c>
      <c r="AK46" s="817">
        <f t="shared" si="84"/>
        <v>41136351</v>
      </c>
      <c r="AM46" s="817">
        <v>43906012</v>
      </c>
      <c r="AO46" s="817">
        <v>48468204</v>
      </c>
      <c r="AQ46" s="810">
        <f t="shared" si="79"/>
        <v>21863649</v>
      </c>
      <c r="AR46" s="820">
        <f t="shared" si="80"/>
        <v>0.53149218315450497</v>
      </c>
    </row>
    <row r="47" spans="1:44" outlineLevel="1">
      <c r="A47" s="1181"/>
      <c r="B47" s="407">
        <v>20</v>
      </c>
      <c r="C47" s="1252">
        <v>6326272002</v>
      </c>
      <c r="D47" s="1253">
        <v>6272003502</v>
      </c>
      <c r="E47" s="409" t="s">
        <v>391</v>
      </c>
      <c r="F47" s="409" t="s">
        <v>519</v>
      </c>
      <c r="G47" s="409" t="s">
        <v>84</v>
      </c>
      <c r="H47" s="408" t="s">
        <v>458</v>
      </c>
      <c r="I47" s="443" t="s">
        <v>561</v>
      </c>
      <c r="J47" s="411"/>
      <c r="K47" s="411">
        <f>IFERROR('Dinh muc'!$G$17*'3.Thanh pham'!G$78,0)</f>
        <v>18888018.677042801</v>
      </c>
      <c r="L47" s="411">
        <f>IFERROR('Dinh muc'!$G$17*'3.Thanh pham'!H$78,0)</f>
        <v>10896933.852140076</v>
      </c>
      <c r="M47" s="411">
        <f>IFERROR('Dinh muc'!$G$17*'3.Thanh pham'!I$78,0)</f>
        <v>25169780.544747081</v>
      </c>
      <c r="N47" s="411">
        <f>IFERROR('Dinh muc'!$G$17*'3.Thanh pham'!J$78,0)</f>
        <v>30252140.077821009</v>
      </c>
      <c r="O47" s="411">
        <f>IFERROR('Dinh muc'!$G$17*'3.Thanh pham'!K$78,0)</f>
        <v>30252140.077821009</v>
      </c>
      <c r="P47" s="411">
        <f>IFERROR('Dinh muc'!$G$17*'3.Thanh pham'!L$78,0)</f>
        <v>31462225.680933852</v>
      </c>
      <c r="Q47" s="411">
        <f>IFERROR('Dinh muc'!$G$17*'3.Thanh pham'!M$78,0)</f>
        <v>32672311.284046691</v>
      </c>
      <c r="R47" s="411">
        <f>IFERROR('Dinh muc'!$G$17*'3.Thanh pham'!N$78,0)</f>
        <v>31462225.680933852</v>
      </c>
      <c r="S47" s="411">
        <f>IFERROR('Dinh muc'!$G$17*'3.Thanh pham'!O$78,0)</f>
        <v>29042054.47470817</v>
      </c>
      <c r="T47" s="411">
        <f>IFERROR('Dinh muc'!$G$17*'3.Thanh pham'!P$78,0)</f>
        <v>32672311.284046691</v>
      </c>
      <c r="U47" s="411">
        <f>IFERROR('Dinh muc'!$G$17*'3.Thanh pham'!Q$78,0)</f>
        <v>30252140.077821009</v>
      </c>
      <c r="V47" s="411">
        <f>IFERROR('Dinh muc'!$G$17*'3.Thanh pham'!R$78,0)</f>
        <v>32672311.284046691</v>
      </c>
      <c r="W47" s="817">
        <f t="shared" si="82"/>
        <v>335694592.99610895</v>
      </c>
      <c r="Y47" s="823">
        <v>14585817</v>
      </c>
      <c r="Z47" s="823">
        <v>20914022</v>
      </c>
      <c r="AA47" s="823">
        <v>26641890</v>
      </c>
      <c r="AB47" s="823">
        <v>30696156</v>
      </c>
      <c r="AC47" s="823">
        <v>26803192</v>
      </c>
      <c r="AD47" s="823">
        <v>30812201</v>
      </c>
      <c r="AE47" s="823">
        <v>44934104</v>
      </c>
      <c r="AF47" s="823">
        <v>45831255</v>
      </c>
      <c r="AG47" s="823">
        <v>39049466</v>
      </c>
      <c r="AH47" s="823">
        <v>33571008</v>
      </c>
      <c r="AI47" s="823">
        <v>32032000</v>
      </c>
      <c r="AJ47" s="823">
        <v>34496000</v>
      </c>
      <c r="AK47" s="824">
        <f t="shared" ref="AK47" si="90">SUM(Y47:AJ47)</f>
        <v>380367111</v>
      </c>
      <c r="AL47" s="822"/>
      <c r="AM47" s="824">
        <v>232083838</v>
      </c>
      <c r="AN47" s="822"/>
      <c r="AO47" s="824">
        <v>213260940</v>
      </c>
      <c r="AQ47" s="411">
        <f t="shared" si="79"/>
        <v>-44672518.003891051</v>
      </c>
      <c r="AR47" s="754">
        <f t="shared" si="80"/>
        <v>-0.11744579568524016</v>
      </c>
    </row>
    <row r="48" spans="1:44" outlineLevel="1">
      <c r="B48" s="412"/>
      <c r="C48" s="1255"/>
      <c r="D48" s="1256"/>
      <c r="E48" s="414"/>
      <c r="F48" s="414"/>
      <c r="G48" s="414"/>
      <c r="H48" s="413"/>
      <c r="I48" s="444"/>
      <c r="J48" s="416"/>
      <c r="K48" s="416"/>
      <c r="L48" s="416"/>
      <c r="M48" s="416"/>
      <c r="N48" s="416"/>
      <c r="O48" s="416"/>
      <c r="P48" s="416"/>
      <c r="Q48" s="416"/>
      <c r="R48" s="416"/>
      <c r="S48" s="416"/>
      <c r="T48" s="416"/>
      <c r="U48" s="416"/>
      <c r="V48" s="416"/>
      <c r="W48" s="432"/>
      <c r="Y48" s="416"/>
      <c r="Z48" s="416"/>
      <c r="AA48" s="416"/>
      <c r="AB48" s="416"/>
      <c r="AC48" s="416"/>
      <c r="AD48" s="416"/>
      <c r="AE48" s="416"/>
      <c r="AF48" s="416"/>
      <c r="AG48" s="416"/>
      <c r="AH48" s="416"/>
      <c r="AI48" s="416"/>
      <c r="AJ48" s="416"/>
      <c r="AK48" s="431">
        <f t="shared" ref="AK48:AK70" si="91">SUM(Y48:AJ48)</f>
        <v>0</v>
      </c>
      <c r="AM48" s="432"/>
      <c r="AO48" s="432"/>
      <c r="AQ48" s="416">
        <f t="shared" si="79"/>
        <v>0</v>
      </c>
      <c r="AR48" s="755">
        <f t="shared" si="80"/>
        <v>0</v>
      </c>
    </row>
    <row r="49" spans="2:44" s="35" customFormat="1">
      <c r="B49" s="243" t="s">
        <v>164</v>
      </c>
      <c r="C49" s="1257"/>
      <c r="D49" s="1258"/>
      <c r="E49" s="299" t="s">
        <v>560</v>
      </c>
      <c r="F49" s="300"/>
      <c r="G49" s="299" t="s">
        <v>2498</v>
      </c>
      <c r="H49" s="299"/>
      <c r="I49" s="445"/>
      <c r="J49" s="401">
        <f>SUM(J50:J70)</f>
        <v>0</v>
      </c>
      <c r="K49" s="244">
        <f>SUM(K50:K70)</f>
        <v>0</v>
      </c>
      <c r="L49" s="244">
        <f t="shared" ref="L49:W49" si="92">SUM(L50:L70)</f>
        <v>0</v>
      </c>
      <c r="M49" s="244">
        <f t="shared" si="92"/>
        <v>0</v>
      </c>
      <c r="N49" s="244">
        <f t="shared" si="92"/>
        <v>995209880.60185182</v>
      </c>
      <c r="O49" s="244">
        <f t="shared" si="92"/>
        <v>1098087997.8739936</v>
      </c>
      <c r="P49" s="244">
        <f t="shared" si="92"/>
        <v>1139263704.7889533</v>
      </c>
      <c r="Q49" s="244">
        <f t="shared" si="92"/>
        <v>1179196946.703913</v>
      </c>
      <c r="R49" s="244">
        <f t="shared" si="92"/>
        <v>1138533549.7889533</v>
      </c>
      <c r="S49" s="244">
        <f t="shared" si="92"/>
        <v>1058368910.9590338</v>
      </c>
      <c r="T49" s="244">
        <f t="shared" si="92"/>
        <v>1178466791.703913</v>
      </c>
      <c r="U49" s="244">
        <f t="shared" si="92"/>
        <v>1098600307.8739936</v>
      </c>
      <c r="V49" s="244">
        <f t="shared" si="92"/>
        <v>1179196946.703913</v>
      </c>
      <c r="W49" s="244">
        <f t="shared" si="92"/>
        <v>10064925036.998518</v>
      </c>
      <c r="Y49" s="244">
        <f>SUM(Y50:Y70)</f>
        <v>0</v>
      </c>
      <c r="Z49" s="244">
        <f t="shared" ref="Z49:AK49" si="93">SUM(Z50:Z70)</f>
        <v>0</v>
      </c>
      <c r="AA49" s="244">
        <f t="shared" si="93"/>
        <v>0</v>
      </c>
      <c r="AB49" s="244">
        <f t="shared" si="93"/>
        <v>0</v>
      </c>
      <c r="AC49" s="244">
        <f t="shared" si="93"/>
        <v>0</v>
      </c>
      <c r="AD49" s="244">
        <f t="shared" si="93"/>
        <v>0</v>
      </c>
      <c r="AE49" s="244">
        <f t="shared" si="93"/>
        <v>0</v>
      </c>
      <c r="AF49" s="244">
        <f t="shared" si="93"/>
        <v>0</v>
      </c>
      <c r="AG49" s="244">
        <f t="shared" si="93"/>
        <v>0</v>
      </c>
      <c r="AH49" s="244">
        <f t="shared" si="93"/>
        <v>0</v>
      </c>
      <c r="AI49" s="244">
        <f t="shared" si="93"/>
        <v>0</v>
      </c>
      <c r="AJ49" s="244">
        <f t="shared" si="93"/>
        <v>0</v>
      </c>
      <c r="AK49" s="244">
        <f t="shared" si="93"/>
        <v>0</v>
      </c>
      <c r="AM49" s="244">
        <f t="shared" ref="AM49:AO49" si="94">SUM(AM50:AM70)</f>
        <v>0</v>
      </c>
      <c r="AO49" s="244">
        <f t="shared" si="94"/>
        <v>0</v>
      </c>
      <c r="AQ49" s="244">
        <f t="shared" si="79"/>
        <v>10064925036.998518</v>
      </c>
      <c r="AR49" s="752">
        <f t="shared" si="80"/>
        <v>0</v>
      </c>
    </row>
    <row r="50" spans="2:44" outlineLevel="1">
      <c r="B50" s="402">
        <v>1</v>
      </c>
      <c r="C50" s="1250"/>
      <c r="D50" s="1251">
        <v>6220002601</v>
      </c>
      <c r="E50" s="404" t="s">
        <v>395</v>
      </c>
      <c r="F50" s="404" t="s">
        <v>515</v>
      </c>
      <c r="G50" s="404" t="s">
        <v>395</v>
      </c>
      <c r="H50" s="403" t="s">
        <v>462</v>
      </c>
      <c r="I50" s="442" t="s">
        <v>557</v>
      </c>
      <c r="J50" s="406"/>
      <c r="K50" s="810">
        <v>0</v>
      </c>
      <c r="L50" s="810"/>
      <c r="M50" s="810"/>
      <c r="N50" s="810">
        <v>72046155</v>
      </c>
      <c r="O50" s="810">
        <v>70753845</v>
      </c>
      <c r="P50" s="810">
        <v>72046155</v>
      </c>
      <c r="Q50" s="810">
        <v>71400000</v>
      </c>
      <c r="R50" s="810">
        <v>71400000</v>
      </c>
      <c r="S50" s="810">
        <v>72046155</v>
      </c>
      <c r="T50" s="810">
        <v>70753845</v>
      </c>
      <c r="U50" s="810">
        <v>72046155</v>
      </c>
      <c r="V50" s="810">
        <v>71400000</v>
      </c>
      <c r="W50" s="817">
        <f t="shared" ref="W50:W69" si="95">SUM(K50:V50)</f>
        <v>643892310</v>
      </c>
      <c r="Y50" s="406"/>
      <c r="Z50" s="406"/>
      <c r="AA50" s="406"/>
      <c r="AB50" s="406"/>
      <c r="AC50" s="406"/>
      <c r="AD50" s="406"/>
      <c r="AE50" s="406"/>
      <c r="AF50" s="406"/>
      <c r="AG50" s="406"/>
      <c r="AH50" s="406"/>
      <c r="AI50" s="406"/>
      <c r="AJ50" s="406"/>
      <c r="AK50" s="431">
        <f t="shared" si="91"/>
        <v>0</v>
      </c>
      <c r="AM50" s="430"/>
      <c r="AO50" s="430"/>
      <c r="AQ50" s="406">
        <f t="shared" si="79"/>
        <v>643892310</v>
      </c>
      <c r="AR50" s="747">
        <f t="shared" si="80"/>
        <v>0</v>
      </c>
    </row>
    <row r="51" spans="2:44" outlineLevel="1">
      <c r="B51" s="407">
        <v>2</v>
      </c>
      <c r="C51" s="1252"/>
      <c r="D51" s="1253">
        <v>6220002602</v>
      </c>
      <c r="E51" s="409" t="s">
        <v>396</v>
      </c>
      <c r="F51" s="409" t="s">
        <v>515</v>
      </c>
      <c r="G51" s="409" t="s">
        <v>396</v>
      </c>
      <c r="H51" s="408" t="s">
        <v>462</v>
      </c>
      <c r="I51" s="443" t="s">
        <v>557</v>
      </c>
      <c r="J51" s="411"/>
      <c r="K51" s="810">
        <v>0</v>
      </c>
      <c r="L51" s="810"/>
      <c r="M51" s="810"/>
      <c r="N51" s="810">
        <v>1753230</v>
      </c>
      <c r="O51" s="810">
        <v>1753230</v>
      </c>
      <c r="P51" s="810">
        <v>1753230</v>
      </c>
      <c r="Q51" s="810">
        <v>1753230</v>
      </c>
      <c r="R51" s="810">
        <v>1753230</v>
      </c>
      <c r="S51" s="810">
        <v>1753230</v>
      </c>
      <c r="T51" s="810">
        <v>1753230</v>
      </c>
      <c r="U51" s="810">
        <v>1753230</v>
      </c>
      <c r="V51" s="810">
        <v>1753230</v>
      </c>
      <c r="W51" s="817">
        <f t="shared" si="95"/>
        <v>15779070</v>
      </c>
      <c r="Y51" s="411"/>
      <c r="Z51" s="411"/>
      <c r="AA51" s="411"/>
      <c r="AB51" s="411"/>
      <c r="AC51" s="411"/>
      <c r="AD51" s="411"/>
      <c r="AE51" s="411"/>
      <c r="AF51" s="411"/>
      <c r="AG51" s="411"/>
      <c r="AH51" s="411"/>
      <c r="AI51" s="411"/>
      <c r="AJ51" s="411"/>
      <c r="AK51" s="431">
        <f t="shared" si="91"/>
        <v>0</v>
      </c>
      <c r="AM51" s="431"/>
      <c r="AO51" s="431"/>
      <c r="AQ51" s="411">
        <f t="shared" si="79"/>
        <v>15779070</v>
      </c>
      <c r="AR51" s="754">
        <f t="shared" si="80"/>
        <v>0</v>
      </c>
    </row>
    <row r="52" spans="2:44" ht="16" outlineLevel="1">
      <c r="B52" s="407">
        <v>3</v>
      </c>
      <c r="C52" s="1252"/>
      <c r="D52" s="1253">
        <v>6220002802</v>
      </c>
      <c r="E52" s="409" t="s">
        <v>399</v>
      </c>
      <c r="F52" s="409" t="s">
        <v>516</v>
      </c>
      <c r="G52" s="409" t="s">
        <v>399</v>
      </c>
      <c r="H52" s="408" t="s">
        <v>462</v>
      </c>
      <c r="I52" s="443" t="s">
        <v>557</v>
      </c>
      <c r="J52" s="411"/>
      <c r="K52" s="810">
        <v>0</v>
      </c>
      <c r="L52" s="810"/>
      <c r="M52" s="810"/>
      <c r="N52" s="810">
        <v>0</v>
      </c>
      <c r="O52" s="810">
        <v>0</v>
      </c>
      <c r="P52" s="810">
        <v>0</v>
      </c>
      <c r="Q52" s="810">
        <v>0</v>
      </c>
      <c r="R52" s="810">
        <v>0</v>
      </c>
      <c r="S52" s="810">
        <v>0</v>
      </c>
      <c r="T52" s="810">
        <v>0</v>
      </c>
      <c r="U52" s="810">
        <v>0</v>
      </c>
      <c r="V52" s="810">
        <v>0</v>
      </c>
      <c r="W52" s="817">
        <f t="shared" si="95"/>
        <v>0</v>
      </c>
      <c r="Y52" s="411"/>
      <c r="Z52" s="411"/>
      <c r="AA52" s="411"/>
      <c r="AB52" s="829"/>
      <c r="AC52" s="829"/>
      <c r="AD52" s="829"/>
      <c r="AE52" s="829"/>
      <c r="AF52" s="829"/>
      <c r="AG52" s="829"/>
      <c r="AH52" s="829"/>
      <c r="AI52" s="411"/>
      <c r="AJ52" s="411"/>
      <c r="AK52" s="431">
        <f t="shared" si="91"/>
        <v>0</v>
      </c>
      <c r="AM52" s="431"/>
      <c r="AO52" s="431"/>
      <c r="AQ52" s="411">
        <f t="shared" si="79"/>
        <v>0</v>
      </c>
      <c r="AR52" s="754">
        <f t="shared" si="80"/>
        <v>0</v>
      </c>
    </row>
    <row r="53" spans="2:44" outlineLevel="1">
      <c r="B53" s="407">
        <v>4</v>
      </c>
      <c r="C53" s="1252"/>
      <c r="D53" s="1253">
        <v>6220002806</v>
      </c>
      <c r="E53" s="409" t="s">
        <v>412</v>
      </c>
      <c r="F53" s="409" t="s">
        <v>515</v>
      </c>
      <c r="G53" s="409" t="s">
        <v>412</v>
      </c>
      <c r="H53" s="408" t="s">
        <v>462</v>
      </c>
      <c r="I53" s="443" t="s">
        <v>557</v>
      </c>
      <c r="J53" s="411"/>
      <c r="K53" s="810">
        <v>0</v>
      </c>
      <c r="L53" s="810"/>
      <c r="M53" s="810"/>
      <c r="N53" s="810">
        <v>0</v>
      </c>
      <c r="O53" s="810">
        <v>0</v>
      </c>
      <c r="P53" s="810">
        <v>0</v>
      </c>
      <c r="Q53" s="810">
        <v>0</v>
      </c>
      <c r="R53" s="810">
        <v>0</v>
      </c>
      <c r="S53" s="810">
        <v>0</v>
      </c>
      <c r="T53" s="810">
        <v>0</v>
      </c>
      <c r="U53" s="810">
        <v>0</v>
      </c>
      <c r="V53" s="810">
        <v>0</v>
      </c>
      <c r="W53" s="817">
        <f t="shared" si="95"/>
        <v>0</v>
      </c>
      <c r="Y53" s="411"/>
      <c r="Z53" s="411"/>
      <c r="AA53" s="411"/>
      <c r="AB53" s="411"/>
      <c r="AC53" s="411"/>
      <c r="AD53" s="411"/>
      <c r="AE53" s="411"/>
      <c r="AF53" s="411"/>
      <c r="AG53" s="411"/>
      <c r="AH53" s="411"/>
      <c r="AI53" s="411"/>
      <c r="AJ53" s="411"/>
      <c r="AK53" s="431">
        <f t="shared" si="91"/>
        <v>0</v>
      </c>
      <c r="AM53" s="431"/>
      <c r="AO53" s="431"/>
      <c r="AQ53" s="411">
        <f t="shared" si="79"/>
        <v>0</v>
      </c>
      <c r="AR53" s="754">
        <f t="shared" si="80"/>
        <v>0</v>
      </c>
    </row>
    <row r="54" spans="2:44" outlineLevel="1">
      <c r="B54" s="407">
        <v>5</v>
      </c>
      <c r="C54" s="1252"/>
      <c r="D54" s="1253">
        <v>6220007202</v>
      </c>
      <c r="E54" s="409" t="s">
        <v>372</v>
      </c>
      <c r="F54" s="409" t="s">
        <v>516</v>
      </c>
      <c r="G54" s="409" t="s">
        <v>372</v>
      </c>
      <c r="H54" s="408" t="s">
        <v>462</v>
      </c>
      <c r="I54" s="443" t="s">
        <v>557</v>
      </c>
      <c r="J54" s="411"/>
      <c r="K54" s="810">
        <v>0</v>
      </c>
      <c r="L54" s="810"/>
      <c r="M54" s="810"/>
      <c r="N54" s="810">
        <v>0</v>
      </c>
      <c r="O54" s="810">
        <v>1200000</v>
      </c>
      <c r="P54" s="810">
        <v>0</v>
      </c>
      <c r="Q54" s="810">
        <v>0</v>
      </c>
      <c r="R54" s="810">
        <v>0</v>
      </c>
      <c r="S54" s="810">
        <v>600000</v>
      </c>
      <c r="T54" s="810">
        <v>0</v>
      </c>
      <c r="U54" s="810">
        <v>0</v>
      </c>
      <c r="V54" s="810">
        <v>0</v>
      </c>
      <c r="W54" s="817">
        <f t="shared" si="95"/>
        <v>1800000</v>
      </c>
      <c r="Y54" s="411"/>
      <c r="Z54" s="411"/>
      <c r="AA54" s="411"/>
      <c r="AB54" s="411"/>
      <c r="AC54" s="411"/>
      <c r="AD54" s="411"/>
      <c r="AE54" s="411"/>
      <c r="AF54" s="411"/>
      <c r="AG54" s="411"/>
      <c r="AH54" s="411"/>
      <c r="AI54" s="411"/>
      <c r="AJ54" s="411"/>
      <c r="AK54" s="431">
        <f t="shared" si="91"/>
        <v>0</v>
      </c>
      <c r="AM54" s="431"/>
      <c r="AO54" s="431"/>
      <c r="AQ54" s="411">
        <f t="shared" si="79"/>
        <v>1800000</v>
      </c>
      <c r="AR54" s="754">
        <f t="shared" si="80"/>
        <v>0</v>
      </c>
    </row>
    <row r="55" spans="2:44" outlineLevel="1">
      <c r="B55" s="407">
        <v>6</v>
      </c>
      <c r="C55" s="1252"/>
      <c r="D55" s="1253">
        <v>6220003201</v>
      </c>
      <c r="E55" s="409" t="s">
        <v>401</v>
      </c>
      <c r="F55" s="409" t="s">
        <v>516</v>
      </c>
      <c r="G55" s="409" t="s">
        <v>401</v>
      </c>
      <c r="H55" s="408" t="s">
        <v>462</v>
      </c>
      <c r="I55" s="443" t="s">
        <v>557</v>
      </c>
      <c r="J55" s="411"/>
      <c r="K55" s="810">
        <v>0</v>
      </c>
      <c r="L55" s="810"/>
      <c r="M55" s="810"/>
      <c r="N55" s="810">
        <v>2268000</v>
      </c>
      <c r="O55" s="810">
        <v>1848000</v>
      </c>
      <c r="P55" s="810">
        <v>2268000</v>
      </c>
      <c r="Q55" s="810">
        <v>2184000</v>
      </c>
      <c r="R55" s="810">
        <v>2184000</v>
      </c>
      <c r="S55" s="810">
        <v>2100000</v>
      </c>
      <c r="T55" s="810">
        <v>2100000</v>
      </c>
      <c r="U55" s="810">
        <v>2268000</v>
      </c>
      <c r="V55" s="810">
        <v>2184000</v>
      </c>
      <c r="W55" s="817">
        <f t="shared" si="95"/>
        <v>19404000</v>
      </c>
      <c r="Y55" s="411"/>
      <c r="Z55" s="411"/>
      <c r="AA55" s="411"/>
      <c r="AB55" s="411"/>
      <c r="AC55" s="411"/>
      <c r="AD55" s="411"/>
      <c r="AE55" s="411"/>
      <c r="AF55" s="411"/>
      <c r="AG55" s="411"/>
      <c r="AH55" s="411"/>
      <c r="AI55" s="411"/>
      <c r="AJ55" s="411"/>
      <c r="AK55" s="431">
        <f t="shared" si="91"/>
        <v>0</v>
      </c>
      <c r="AM55" s="431"/>
      <c r="AO55" s="431"/>
      <c r="AQ55" s="411">
        <f t="shared" si="79"/>
        <v>19404000</v>
      </c>
      <c r="AR55" s="754">
        <f t="shared" si="80"/>
        <v>0</v>
      </c>
    </row>
    <row r="56" spans="2:44" outlineLevel="1">
      <c r="B56" s="407">
        <v>7</v>
      </c>
      <c r="C56" s="1252"/>
      <c r="D56" s="1253">
        <v>6220002603</v>
      </c>
      <c r="E56" s="409" t="s">
        <v>400</v>
      </c>
      <c r="F56" s="409" t="s">
        <v>515</v>
      </c>
      <c r="G56" s="409" t="s">
        <v>400</v>
      </c>
      <c r="H56" s="408" t="s">
        <v>462</v>
      </c>
      <c r="I56" s="443" t="s">
        <v>557</v>
      </c>
      <c r="J56" s="411"/>
      <c r="K56" s="810">
        <v>0</v>
      </c>
      <c r="L56" s="810"/>
      <c r="M56" s="810"/>
      <c r="N56" s="810">
        <v>0</v>
      </c>
      <c r="O56" s="810">
        <v>0</v>
      </c>
      <c r="P56" s="810">
        <v>0</v>
      </c>
      <c r="Q56" s="810">
        <v>0</v>
      </c>
      <c r="R56" s="810">
        <v>0</v>
      </c>
      <c r="S56" s="810">
        <v>0</v>
      </c>
      <c r="T56" s="810">
        <v>0</v>
      </c>
      <c r="U56" s="810">
        <v>0</v>
      </c>
      <c r="V56" s="810">
        <v>0</v>
      </c>
      <c r="W56" s="817">
        <f t="shared" si="95"/>
        <v>0</v>
      </c>
      <c r="Y56" s="411"/>
      <c r="Z56" s="411"/>
      <c r="AA56" s="411"/>
      <c r="AB56" s="411"/>
      <c r="AC56" s="411"/>
      <c r="AD56" s="411"/>
      <c r="AE56" s="411"/>
      <c r="AF56" s="411"/>
      <c r="AG56" s="411"/>
      <c r="AH56" s="411"/>
      <c r="AI56" s="411"/>
      <c r="AJ56" s="411"/>
      <c r="AK56" s="431">
        <f t="shared" si="91"/>
        <v>0</v>
      </c>
      <c r="AM56" s="431"/>
      <c r="AO56" s="431"/>
      <c r="AQ56" s="411">
        <f t="shared" si="79"/>
        <v>0</v>
      </c>
      <c r="AR56" s="754">
        <f t="shared" si="80"/>
        <v>0</v>
      </c>
    </row>
    <row r="57" spans="2:44" outlineLevel="1">
      <c r="B57" s="407">
        <v>8</v>
      </c>
      <c r="C57" s="1252"/>
      <c r="D57" s="1253">
        <v>6220003401</v>
      </c>
      <c r="E57" s="409" t="s">
        <v>397</v>
      </c>
      <c r="F57" s="409" t="s">
        <v>516</v>
      </c>
      <c r="G57" s="409" t="s">
        <v>397</v>
      </c>
      <c r="H57" s="408" t="s">
        <v>462</v>
      </c>
      <c r="I57" s="443" t="s">
        <v>557</v>
      </c>
      <c r="J57" s="411"/>
      <c r="K57" s="810">
        <v>0</v>
      </c>
      <c r="L57" s="810"/>
      <c r="M57" s="810"/>
      <c r="N57" s="810">
        <v>3948000</v>
      </c>
      <c r="O57" s="810">
        <v>3948000</v>
      </c>
      <c r="P57" s="810">
        <v>3948000</v>
      </c>
      <c r="Q57" s="810">
        <v>3948000</v>
      </c>
      <c r="R57" s="810">
        <v>3948000</v>
      </c>
      <c r="S57" s="810">
        <v>3948000</v>
      </c>
      <c r="T57" s="810">
        <v>3948000</v>
      </c>
      <c r="U57" s="810">
        <v>3948000</v>
      </c>
      <c r="V57" s="810">
        <v>3948000</v>
      </c>
      <c r="W57" s="817">
        <f t="shared" si="95"/>
        <v>35532000</v>
      </c>
      <c r="Y57" s="411"/>
      <c r="Z57" s="411"/>
      <c r="AA57" s="411"/>
      <c r="AB57" s="411"/>
      <c r="AC57" s="411"/>
      <c r="AD57" s="411"/>
      <c r="AE57" s="411"/>
      <c r="AF57" s="411"/>
      <c r="AG57" s="411"/>
      <c r="AH57" s="411"/>
      <c r="AI57" s="411"/>
      <c r="AJ57" s="411"/>
      <c r="AK57" s="431">
        <f t="shared" si="91"/>
        <v>0</v>
      </c>
      <c r="AM57" s="431"/>
      <c r="AO57" s="431"/>
      <c r="AQ57" s="411">
        <f t="shared" si="79"/>
        <v>35532000</v>
      </c>
      <c r="AR57" s="754">
        <f t="shared" si="80"/>
        <v>0</v>
      </c>
    </row>
    <row r="58" spans="2:44" outlineLevel="1">
      <c r="B58" s="407">
        <v>9</v>
      </c>
      <c r="C58" s="1252"/>
      <c r="D58" s="1253">
        <v>6220002701</v>
      </c>
      <c r="E58" s="409" t="s">
        <v>398</v>
      </c>
      <c r="F58" s="409" t="s">
        <v>515</v>
      </c>
      <c r="G58" s="409" t="s">
        <v>398</v>
      </c>
      <c r="H58" s="408" t="s">
        <v>462</v>
      </c>
      <c r="I58" s="443" t="s">
        <v>557</v>
      </c>
      <c r="J58" s="411"/>
      <c r="K58" s="810">
        <v>0</v>
      </c>
      <c r="L58" s="810">
        <v>0</v>
      </c>
      <c r="M58" s="810">
        <v>0</v>
      </c>
      <c r="N58" s="810">
        <v>0</v>
      </c>
      <c r="O58" s="810">
        <v>0</v>
      </c>
      <c r="P58" s="810">
        <v>0</v>
      </c>
      <c r="Q58" s="810">
        <v>0</v>
      </c>
      <c r="R58" s="810">
        <v>0</v>
      </c>
      <c r="S58" s="810">
        <v>0</v>
      </c>
      <c r="T58" s="810">
        <v>0</v>
      </c>
      <c r="U58" s="810">
        <v>0</v>
      </c>
      <c r="V58" s="810">
        <v>0</v>
      </c>
      <c r="W58" s="817">
        <f t="shared" si="95"/>
        <v>0</v>
      </c>
      <c r="Y58" s="411"/>
      <c r="Z58" s="411"/>
      <c r="AA58" s="411"/>
      <c r="AB58" s="411"/>
      <c r="AC58" s="411"/>
      <c r="AD58" s="411"/>
      <c r="AE58" s="411"/>
      <c r="AF58" s="411"/>
      <c r="AG58" s="411"/>
      <c r="AH58" s="411"/>
      <c r="AI58" s="411"/>
      <c r="AJ58" s="411"/>
      <c r="AK58" s="431">
        <f t="shared" si="91"/>
        <v>0</v>
      </c>
      <c r="AM58" s="431"/>
      <c r="AO58" s="431"/>
      <c r="AQ58" s="411">
        <f t="shared" si="79"/>
        <v>0</v>
      </c>
      <c r="AR58" s="754">
        <f t="shared" si="80"/>
        <v>0</v>
      </c>
    </row>
    <row r="59" spans="2:44" outlineLevel="1">
      <c r="B59" s="407">
        <v>10</v>
      </c>
      <c r="C59" s="1252"/>
      <c r="D59" s="1254" t="s">
        <v>1858</v>
      </c>
      <c r="E59" s="476" t="s">
        <v>1859</v>
      </c>
      <c r="F59" s="476" t="s">
        <v>744</v>
      </c>
      <c r="G59" s="409" t="s">
        <v>2442</v>
      </c>
      <c r="H59" s="809" t="s">
        <v>462</v>
      </c>
      <c r="I59" s="443" t="s">
        <v>563</v>
      </c>
      <c r="J59" s="810"/>
      <c r="K59" s="810">
        <v>0</v>
      </c>
      <c r="L59" s="810"/>
      <c r="M59" s="810"/>
      <c r="N59" s="810"/>
      <c r="O59" s="810"/>
      <c r="P59" s="810"/>
      <c r="Q59" s="810"/>
      <c r="R59" s="810"/>
      <c r="S59" s="810"/>
      <c r="T59" s="810"/>
      <c r="U59" s="810"/>
      <c r="V59" s="810"/>
      <c r="W59" s="817">
        <f t="shared" si="95"/>
        <v>0</v>
      </c>
      <c r="Y59" s="810"/>
      <c r="Z59" s="810"/>
      <c r="AA59" s="810"/>
      <c r="AB59" s="810"/>
      <c r="AC59" s="810"/>
      <c r="AD59" s="810"/>
      <c r="AE59" s="810"/>
      <c r="AF59" s="810"/>
      <c r="AG59" s="810"/>
      <c r="AH59" s="810"/>
      <c r="AI59" s="810"/>
      <c r="AJ59" s="810"/>
      <c r="AK59" s="817"/>
      <c r="AM59" s="817"/>
      <c r="AO59" s="817"/>
      <c r="AQ59" s="818">
        <f t="shared" si="79"/>
        <v>0</v>
      </c>
      <c r="AR59" s="819">
        <f t="shared" si="80"/>
        <v>0</v>
      </c>
    </row>
    <row r="60" spans="2:44" outlineLevel="1">
      <c r="B60" s="407">
        <v>11</v>
      </c>
      <c r="C60" s="1252"/>
      <c r="D60" s="1253">
        <v>6220003001</v>
      </c>
      <c r="E60" s="409" t="s">
        <v>371</v>
      </c>
      <c r="F60" s="409" t="s">
        <v>516</v>
      </c>
      <c r="G60" s="409" t="s">
        <v>371</v>
      </c>
      <c r="H60" s="408" t="s">
        <v>462</v>
      </c>
      <c r="I60" s="443" t="s">
        <v>562</v>
      </c>
      <c r="J60" s="411"/>
      <c r="K60" s="411"/>
      <c r="L60" s="411"/>
      <c r="M60" s="411"/>
      <c r="N60" s="411"/>
      <c r="O60" s="411"/>
      <c r="P60" s="411"/>
      <c r="Q60" s="411"/>
      <c r="R60" s="411"/>
      <c r="S60" s="411"/>
      <c r="T60" s="411"/>
      <c r="U60" s="411"/>
      <c r="V60" s="411"/>
      <c r="W60" s="817">
        <f t="shared" si="95"/>
        <v>0</v>
      </c>
      <c r="Y60" s="411"/>
      <c r="Z60" s="411"/>
      <c r="AA60" s="411"/>
      <c r="AB60" s="411"/>
      <c r="AC60" s="411"/>
      <c r="AD60" s="411"/>
      <c r="AE60" s="411"/>
      <c r="AF60" s="411"/>
      <c r="AG60" s="411"/>
      <c r="AH60" s="411"/>
      <c r="AI60" s="411"/>
      <c r="AJ60" s="411"/>
      <c r="AK60" s="431">
        <f t="shared" si="91"/>
        <v>0</v>
      </c>
      <c r="AM60" s="431"/>
      <c r="AO60" s="431"/>
      <c r="AQ60" s="411">
        <f t="shared" si="79"/>
        <v>0</v>
      </c>
      <c r="AR60" s="754">
        <f t="shared" si="80"/>
        <v>0</v>
      </c>
    </row>
    <row r="61" spans="2:44" outlineLevel="1">
      <c r="B61" s="407">
        <v>12</v>
      </c>
      <c r="C61" s="1252"/>
      <c r="D61" s="1254" t="s">
        <v>1853</v>
      </c>
      <c r="E61" s="476" t="s">
        <v>382</v>
      </c>
      <c r="F61" s="476" t="s">
        <v>516</v>
      </c>
      <c r="G61" s="476" t="s">
        <v>1854</v>
      </c>
      <c r="H61" s="809" t="s">
        <v>462</v>
      </c>
      <c r="I61" s="443" t="s">
        <v>562</v>
      </c>
      <c r="J61" s="810"/>
      <c r="K61" s="411"/>
      <c r="L61" s="411"/>
      <c r="M61" s="411"/>
      <c r="N61" s="411"/>
      <c r="O61" s="411"/>
      <c r="P61" s="411"/>
      <c r="Q61" s="411"/>
      <c r="R61" s="411"/>
      <c r="S61" s="411"/>
      <c r="T61" s="411"/>
      <c r="U61" s="411"/>
      <c r="V61" s="411"/>
      <c r="W61" s="817">
        <f t="shared" si="95"/>
        <v>0</v>
      </c>
      <c r="Y61" s="810"/>
      <c r="Z61" s="810"/>
      <c r="AA61" s="810"/>
      <c r="AB61" s="810"/>
      <c r="AC61" s="810"/>
      <c r="AD61" s="810"/>
      <c r="AE61" s="810"/>
      <c r="AF61" s="810"/>
      <c r="AG61" s="810"/>
      <c r="AH61" s="810"/>
      <c r="AI61" s="810"/>
      <c r="AJ61" s="810"/>
      <c r="AK61" s="817"/>
      <c r="AM61" s="817"/>
      <c r="AO61" s="817"/>
      <c r="AQ61" s="411">
        <f t="shared" ref="AQ61" si="96">IFERROR(W61-AK61,0)</f>
        <v>0</v>
      </c>
      <c r="AR61" s="754">
        <f t="shared" ref="AR61" si="97">IFERROR((W61/AK61)-1,0)</f>
        <v>0</v>
      </c>
    </row>
    <row r="62" spans="2:44" outlineLevel="1">
      <c r="B62" s="407">
        <v>13</v>
      </c>
      <c r="C62" s="1252"/>
      <c r="D62" s="1253">
        <v>6275001801</v>
      </c>
      <c r="E62" s="409" t="s">
        <v>369</v>
      </c>
      <c r="F62" s="409" t="s">
        <v>517</v>
      </c>
      <c r="G62" s="409" t="s">
        <v>369</v>
      </c>
      <c r="H62" s="408" t="s">
        <v>459</v>
      </c>
      <c r="I62" s="443" t="s">
        <v>561</v>
      </c>
      <c r="J62" s="411"/>
      <c r="K62" s="411">
        <f>IFERROR('Dinh muc'!$G$27*'3.Thanh pham'!G$136,0)</f>
        <v>0</v>
      </c>
      <c r="L62" s="411">
        <f>IFERROR('Dinh muc'!$G$27*'3.Thanh pham'!H$136,0)</f>
        <v>0</v>
      </c>
      <c r="M62" s="411">
        <f>IFERROR('Dinh muc'!$G$27*'3.Thanh pham'!I$136,0)</f>
        <v>0</v>
      </c>
      <c r="N62" s="411">
        <f>IFERROR('Dinh muc'!$G$27*'3.Thanh pham'!J$136,0)</f>
        <v>269325352.08333331</v>
      </c>
      <c r="O62" s="411">
        <f>IFERROR('Dinh muc'!$G$27*'3.Thanh pham'!K$136,0)</f>
        <v>269325352.08333331</v>
      </c>
      <c r="P62" s="411">
        <f>IFERROR('Dinh muc'!$G$27*'3.Thanh pham'!L$136,0)</f>
        <v>280098366.16666669</v>
      </c>
      <c r="Q62" s="411">
        <f>IFERROR('Dinh muc'!$G$27*'3.Thanh pham'!M$136,0)</f>
        <v>290871380.25</v>
      </c>
      <c r="R62" s="411">
        <f>IFERROR('Dinh muc'!$G$27*'3.Thanh pham'!N$136,0)</f>
        <v>280098366.16666669</v>
      </c>
      <c r="S62" s="411">
        <f>IFERROR('Dinh muc'!$G$27*'3.Thanh pham'!O$136,0)</f>
        <v>258552338</v>
      </c>
      <c r="T62" s="411">
        <f>IFERROR('Dinh muc'!$G$27*'3.Thanh pham'!P$136,0)</f>
        <v>290871380.25</v>
      </c>
      <c r="U62" s="411">
        <f>IFERROR('Dinh muc'!$G$27*'3.Thanh pham'!Q$136,0)</f>
        <v>269325352.08333331</v>
      </c>
      <c r="V62" s="411">
        <f>IFERROR('Dinh muc'!$G$27*'3.Thanh pham'!R$136,0)</f>
        <v>290871380.25</v>
      </c>
      <c r="W62" s="817">
        <f t="shared" si="95"/>
        <v>2499339267.3333335</v>
      </c>
      <c r="Y62" s="411"/>
      <c r="Z62" s="411"/>
      <c r="AA62" s="411"/>
      <c r="AB62" s="411"/>
      <c r="AC62" s="411"/>
      <c r="AD62" s="411"/>
      <c r="AE62" s="411"/>
      <c r="AF62" s="411"/>
      <c r="AG62" s="411"/>
      <c r="AH62" s="411"/>
      <c r="AI62" s="411"/>
      <c r="AJ62" s="411"/>
      <c r="AK62" s="431">
        <f t="shared" si="91"/>
        <v>0</v>
      </c>
      <c r="AM62" s="431"/>
      <c r="AO62" s="431"/>
      <c r="AQ62" s="411">
        <f t="shared" si="79"/>
        <v>2499339267.3333335</v>
      </c>
      <c r="AR62" s="754">
        <f t="shared" si="80"/>
        <v>0</v>
      </c>
    </row>
    <row r="63" spans="2:44" outlineLevel="1">
      <c r="B63" s="407">
        <v>14</v>
      </c>
      <c r="C63" s="1252"/>
      <c r="D63" s="1253">
        <v>6272000100</v>
      </c>
      <c r="E63" s="409" t="s">
        <v>370</v>
      </c>
      <c r="F63" s="409" t="s">
        <v>518</v>
      </c>
      <c r="G63" s="409" t="s">
        <v>624</v>
      </c>
      <c r="H63" s="408" t="s">
        <v>459</v>
      </c>
      <c r="I63" s="443" t="s">
        <v>561</v>
      </c>
      <c r="J63" s="411"/>
      <c r="K63" s="411">
        <f>IFERROR('Dinh muc'!$G$28*'3.Thanh pham'!G$136,0)</f>
        <v>0</v>
      </c>
      <c r="L63" s="411">
        <f>IFERROR('Dinh muc'!$G$28*'3.Thanh pham'!H$136,0)</f>
        <v>0</v>
      </c>
      <c r="M63" s="411">
        <f>IFERROR('Dinh muc'!$G$28*'3.Thanh pham'!I$136,0)</f>
        <v>0</v>
      </c>
      <c r="N63" s="411"/>
      <c r="O63" s="411">
        <f>IFERROR('Dinh muc'!$G$28*'3.Thanh pham'!K$136,0)</f>
        <v>103390427.27214172</v>
      </c>
      <c r="P63" s="411">
        <f>IFERROR('Dinh muc'!$G$28*'3.Thanh pham'!L$136,0)</f>
        <v>107526044.36302739</v>
      </c>
      <c r="Q63" s="411">
        <f>IFERROR('Dinh muc'!$G$28*'3.Thanh pham'!M$136,0)</f>
        <v>111661661.45391306</v>
      </c>
      <c r="R63" s="411">
        <f>IFERROR('Dinh muc'!$G$28*'3.Thanh pham'!N$136,0)</f>
        <v>107526044.36302739</v>
      </c>
      <c r="S63" s="411">
        <f>IFERROR('Dinh muc'!$G$28*'3.Thanh pham'!O$136,0)</f>
        <v>99254810.181256056</v>
      </c>
      <c r="T63" s="411">
        <f>IFERROR('Dinh muc'!$G$28*'3.Thanh pham'!P$136,0)</f>
        <v>111661661.45391306</v>
      </c>
      <c r="U63" s="411">
        <f>IFERROR('Dinh muc'!$G$28*'3.Thanh pham'!Q$136,0)</f>
        <v>103390427.27214172</v>
      </c>
      <c r="V63" s="411">
        <f>IFERROR('Dinh muc'!$G$28*'3.Thanh pham'!R$136,0)</f>
        <v>111661661.45391306</v>
      </c>
      <c r="W63" s="817">
        <f t="shared" si="95"/>
        <v>856072737.81333351</v>
      </c>
      <c r="Y63" s="411"/>
      <c r="Z63" s="411"/>
      <c r="AA63" s="411"/>
      <c r="AB63" s="411"/>
      <c r="AC63" s="411"/>
      <c r="AD63" s="411"/>
      <c r="AE63" s="411"/>
      <c r="AF63" s="411"/>
      <c r="AG63" s="411"/>
      <c r="AH63" s="411"/>
      <c r="AI63" s="411"/>
      <c r="AJ63" s="411"/>
      <c r="AK63" s="431">
        <f t="shared" si="91"/>
        <v>0</v>
      </c>
      <c r="AM63" s="431"/>
      <c r="AO63" s="431"/>
      <c r="AQ63" s="411">
        <f t="shared" si="79"/>
        <v>856072737.81333351</v>
      </c>
      <c r="AR63" s="754">
        <f t="shared" si="80"/>
        <v>0</v>
      </c>
    </row>
    <row r="64" spans="2:44" outlineLevel="1">
      <c r="B64" s="407">
        <v>15</v>
      </c>
      <c r="C64" s="1252"/>
      <c r="D64" s="1253">
        <v>6272000100</v>
      </c>
      <c r="E64" s="409" t="s">
        <v>370</v>
      </c>
      <c r="F64" s="409" t="s">
        <v>518</v>
      </c>
      <c r="G64" s="409" t="s">
        <v>12</v>
      </c>
      <c r="H64" s="408" t="s">
        <v>457</v>
      </c>
      <c r="I64" s="443" t="s">
        <v>561</v>
      </c>
      <c r="J64" s="411"/>
      <c r="K64" s="411">
        <f>IFERROR('Dinh muc'!$G$29*'3.Thanh pham'!G$136,0)</f>
        <v>0</v>
      </c>
      <c r="L64" s="411">
        <f>IFERROR('Dinh muc'!$G$29*'3.Thanh pham'!H$136,0)</f>
        <v>0</v>
      </c>
      <c r="M64" s="411">
        <f>IFERROR('Dinh muc'!$G$29*'3.Thanh pham'!I$136,0)</f>
        <v>0</v>
      </c>
      <c r="N64" s="411">
        <f>IFERROR('Dinh muc'!$G$29*'3.Thanh pham'!J$136,0)</f>
        <v>0</v>
      </c>
      <c r="O64" s="411">
        <f>IFERROR('Dinh muc'!$G$29*'3.Thanh pham'!K$136,0)</f>
        <v>0</v>
      </c>
      <c r="P64" s="411">
        <f>IFERROR('Dinh muc'!$G$29*'3.Thanh pham'!L$136,0)</f>
        <v>0</v>
      </c>
      <c r="Q64" s="411">
        <f>IFERROR('Dinh muc'!$G$29*'3.Thanh pham'!M$136,0)</f>
        <v>0</v>
      </c>
      <c r="R64" s="411">
        <f>IFERROR('Dinh muc'!$G$29*'3.Thanh pham'!N$136,0)</f>
        <v>0</v>
      </c>
      <c r="S64" s="411">
        <f>IFERROR('Dinh muc'!$G$29*'3.Thanh pham'!O$136,0)</f>
        <v>0</v>
      </c>
      <c r="T64" s="411">
        <f>IFERROR('Dinh muc'!$G$29*'3.Thanh pham'!P$136,0)</f>
        <v>0</v>
      </c>
      <c r="U64" s="411">
        <f>IFERROR('Dinh muc'!$G$29*'3.Thanh pham'!Q$136,0)</f>
        <v>0</v>
      </c>
      <c r="V64" s="411">
        <f>IFERROR('Dinh muc'!$G$29*'3.Thanh pham'!R$136,0)</f>
        <v>0</v>
      </c>
      <c r="W64" s="817">
        <f t="shared" si="95"/>
        <v>0</v>
      </c>
      <c r="Y64" s="411"/>
      <c r="Z64" s="411"/>
      <c r="AA64" s="411"/>
      <c r="AB64" s="411"/>
      <c r="AC64" s="411"/>
      <c r="AD64" s="411"/>
      <c r="AE64" s="411"/>
      <c r="AF64" s="411"/>
      <c r="AG64" s="411"/>
      <c r="AH64" s="411"/>
      <c r="AI64" s="411"/>
      <c r="AJ64" s="411"/>
      <c r="AK64" s="431">
        <f t="shared" si="91"/>
        <v>0</v>
      </c>
      <c r="AM64" s="431"/>
      <c r="AO64" s="431"/>
      <c r="AQ64" s="411">
        <f t="shared" si="79"/>
        <v>0</v>
      </c>
      <c r="AR64" s="754">
        <f t="shared" si="80"/>
        <v>0</v>
      </c>
    </row>
    <row r="65" spans="1:44" outlineLevel="1">
      <c r="B65" s="407">
        <v>16</v>
      </c>
      <c r="C65" s="1252"/>
      <c r="D65" s="1253">
        <v>6272000100</v>
      </c>
      <c r="E65" s="409" t="s">
        <v>370</v>
      </c>
      <c r="F65" s="409" t="s">
        <v>518</v>
      </c>
      <c r="G65" s="409" t="s">
        <v>262</v>
      </c>
      <c r="H65" s="408" t="s">
        <v>457</v>
      </c>
      <c r="I65" s="443" t="s">
        <v>561</v>
      </c>
      <c r="J65" s="411"/>
      <c r="K65" s="411">
        <f>IFERROR('Dinh muc'!$G$30*'3.Thanh pham'!G$136,0)</f>
        <v>0</v>
      </c>
      <c r="L65" s="411">
        <f>IFERROR('Dinh muc'!$G$30*'3.Thanh pham'!H$136,0)</f>
        <v>0</v>
      </c>
      <c r="M65" s="411">
        <f>IFERROR('Dinh muc'!$G$30*'3.Thanh pham'!I$136,0)</f>
        <v>0</v>
      </c>
      <c r="N65" s="411">
        <f>IFERROR('Dinh muc'!$G$30*'3.Thanh pham'!J$136,0)</f>
        <v>165008333.33333331</v>
      </c>
      <c r="O65" s="411">
        <f>IFERROR('Dinh muc'!$G$30*'3.Thanh pham'!K$136,0)</f>
        <v>165008333.33333331</v>
      </c>
      <c r="P65" s="411">
        <f>IFERROR('Dinh muc'!$G$30*'3.Thanh pham'!L$136,0)</f>
        <v>171608666.66666666</v>
      </c>
      <c r="Q65" s="411">
        <f>IFERROR('Dinh muc'!$G$30*'3.Thanh pham'!M$136,0)</f>
        <v>178209000</v>
      </c>
      <c r="R65" s="411">
        <f>IFERROR('Dinh muc'!$G$30*'3.Thanh pham'!N$136,0)</f>
        <v>171608666.66666666</v>
      </c>
      <c r="S65" s="411">
        <f>IFERROR('Dinh muc'!$G$30*'3.Thanh pham'!O$136,0)</f>
        <v>158408000</v>
      </c>
      <c r="T65" s="411">
        <f>IFERROR('Dinh muc'!$G$30*'3.Thanh pham'!P$136,0)</f>
        <v>178209000</v>
      </c>
      <c r="U65" s="411">
        <f>IFERROR('Dinh muc'!$G$30*'3.Thanh pham'!Q$136,0)</f>
        <v>165008333.33333331</v>
      </c>
      <c r="V65" s="411">
        <f>IFERROR('Dinh muc'!$G$30*'3.Thanh pham'!R$136,0)</f>
        <v>178209000</v>
      </c>
      <c r="W65" s="817">
        <f t="shared" si="95"/>
        <v>1531277333.3333333</v>
      </c>
      <c r="Y65" s="411"/>
      <c r="Z65" s="411"/>
      <c r="AA65" s="411"/>
      <c r="AB65" s="411"/>
      <c r="AC65" s="411"/>
      <c r="AD65" s="411"/>
      <c r="AE65" s="411"/>
      <c r="AF65" s="411"/>
      <c r="AG65" s="411"/>
      <c r="AH65" s="411"/>
      <c r="AI65" s="411"/>
      <c r="AJ65" s="411"/>
      <c r="AK65" s="431">
        <f t="shared" si="91"/>
        <v>0</v>
      </c>
      <c r="AM65" s="431"/>
      <c r="AO65" s="431"/>
      <c r="AQ65" s="411">
        <f t="shared" si="79"/>
        <v>1531277333.3333333</v>
      </c>
      <c r="AR65" s="754">
        <f t="shared" si="80"/>
        <v>0</v>
      </c>
    </row>
    <row r="66" spans="1:44" outlineLevel="1">
      <c r="B66" s="407">
        <v>17</v>
      </c>
      <c r="C66" s="1252"/>
      <c r="D66" s="1253">
        <v>6272000100</v>
      </c>
      <c r="E66" s="409" t="s">
        <v>370</v>
      </c>
      <c r="F66" s="409" t="s">
        <v>518</v>
      </c>
      <c r="G66" s="409" t="s">
        <v>207</v>
      </c>
      <c r="H66" s="408" t="s">
        <v>457</v>
      </c>
      <c r="I66" s="443" t="s">
        <v>561</v>
      </c>
      <c r="J66" s="411"/>
      <c r="K66" s="411">
        <f>IFERROR('Dinh muc'!$G$31*'3.Thanh pham'!G$136,0)</f>
        <v>0</v>
      </c>
      <c r="L66" s="411">
        <f>IFERROR('Dinh muc'!$G$31*'3.Thanh pham'!H$136,0)</f>
        <v>0</v>
      </c>
      <c r="M66" s="411">
        <f>IFERROR('Dinh muc'!$G$31*'3.Thanh pham'!I$136,0)</f>
        <v>0</v>
      </c>
      <c r="N66" s="411">
        <f>IFERROR('Dinh muc'!$G$31*'3.Thanh pham'!J$136,0)</f>
        <v>0</v>
      </c>
      <c r="O66" s="411">
        <f>IFERROR('Dinh muc'!$G$31*'3.Thanh pham'!K$136,0)</f>
        <v>0</v>
      </c>
      <c r="P66" s="411">
        <f>IFERROR('Dinh muc'!$G$31*'3.Thanh pham'!L$136,0)</f>
        <v>0</v>
      </c>
      <c r="Q66" s="411">
        <f>IFERROR('Dinh muc'!$G$31*'3.Thanh pham'!M$136,0)</f>
        <v>0</v>
      </c>
      <c r="R66" s="411">
        <f>IFERROR('Dinh muc'!$G$31*'3.Thanh pham'!N$136,0)</f>
        <v>0</v>
      </c>
      <c r="S66" s="411">
        <f>IFERROR('Dinh muc'!$G$31*'3.Thanh pham'!O$136,0)</f>
        <v>0</v>
      </c>
      <c r="T66" s="411">
        <f>IFERROR('Dinh muc'!$G$31*'3.Thanh pham'!P$136,0)</f>
        <v>0</v>
      </c>
      <c r="U66" s="411">
        <f>IFERROR('Dinh muc'!$G$31*'3.Thanh pham'!Q$136,0)</f>
        <v>0</v>
      </c>
      <c r="V66" s="411">
        <f>IFERROR('Dinh muc'!$G$31*'3.Thanh pham'!R$136,0)</f>
        <v>0</v>
      </c>
      <c r="W66" s="817">
        <f t="shared" si="95"/>
        <v>0</v>
      </c>
      <c r="Y66" s="411"/>
      <c r="Z66" s="411"/>
      <c r="AA66" s="411"/>
      <c r="AB66" s="411"/>
      <c r="AC66" s="411"/>
      <c r="AD66" s="411"/>
      <c r="AE66" s="411"/>
      <c r="AF66" s="411"/>
      <c r="AG66" s="411"/>
      <c r="AH66" s="411"/>
      <c r="AI66" s="411"/>
      <c r="AJ66" s="411"/>
      <c r="AK66" s="431">
        <f t="shared" si="91"/>
        <v>0</v>
      </c>
      <c r="AM66" s="431"/>
      <c r="AO66" s="431"/>
      <c r="AQ66" s="411">
        <f t="shared" si="79"/>
        <v>0</v>
      </c>
      <c r="AR66" s="754">
        <f t="shared" si="80"/>
        <v>0</v>
      </c>
    </row>
    <row r="67" spans="1:44" outlineLevel="1">
      <c r="B67" s="407">
        <v>18</v>
      </c>
      <c r="C67" s="1252"/>
      <c r="D67" s="1253">
        <v>6272000100</v>
      </c>
      <c r="E67" s="409" t="s">
        <v>370</v>
      </c>
      <c r="F67" s="409" t="s">
        <v>518</v>
      </c>
      <c r="G67" s="409" t="s">
        <v>336</v>
      </c>
      <c r="H67" s="408" t="s">
        <v>457</v>
      </c>
      <c r="I67" s="443" t="s">
        <v>561</v>
      </c>
      <c r="J67" s="411"/>
      <c r="K67" s="411">
        <f>IFERROR('Dinh muc'!$G$32*'3.Thanh pham'!G$136,0)</f>
        <v>0</v>
      </c>
      <c r="L67" s="411">
        <f>IFERROR('Dinh muc'!$G$32*'3.Thanh pham'!H$136,0)</f>
        <v>0</v>
      </c>
      <c r="M67" s="411">
        <f>IFERROR('Dinh muc'!$G$32*'3.Thanh pham'!I$136,0)</f>
        <v>0</v>
      </c>
      <c r="N67" s="411">
        <f>IFERROR('Dinh muc'!$G$32*'3.Thanh pham'!J$136,0)</f>
        <v>466823958.33333331</v>
      </c>
      <c r="O67" s="411">
        <f>IFERROR('Dinh muc'!$G$32*'3.Thanh pham'!K$136,0)</f>
        <v>466823958.33333331</v>
      </c>
      <c r="P67" s="411">
        <f>IFERROR('Dinh muc'!$G$32*'3.Thanh pham'!L$136,0)</f>
        <v>485496916.66666663</v>
      </c>
      <c r="Q67" s="411">
        <f>IFERROR('Dinh muc'!$G$32*'3.Thanh pham'!M$136,0)</f>
        <v>504169874.99999994</v>
      </c>
      <c r="R67" s="411">
        <f>IFERROR('Dinh muc'!$G$32*'3.Thanh pham'!N$136,0)</f>
        <v>485496916.66666663</v>
      </c>
      <c r="S67" s="411">
        <f>IFERROR('Dinh muc'!$G$32*'3.Thanh pham'!O$136,0)</f>
        <v>448150999.99999994</v>
      </c>
      <c r="T67" s="411">
        <f>IFERROR('Dinh muc'!$G$32*'3.Thanh pham'!P$136,0)</f>
        <v>504169874.99999994</v>
      </c>
      <c r="U67" s="411">
        <f>IFERROR('Dinh muc'!$G$32*'3.Thanh pham'!Q$136,0)</f>
        <v>466823958.33333331</v>
      </c>
      <c r="V67" s="411">
        <f>IFERROR('Dinh muc'!$G$32*'3.Thanh pham'!R$136,0)</f>
        <v>504169874.99999994</v>
      </c>
      <c r="W67" s="817">
        <f t="shared" si="95"/>
        <v>4332126333.333333</v>
      </c>
      <c r="Y67" s="411"/>
      <c r="Z67" s="411"/>
      <c r="AA67" s="411"/>
      <c r="AB67" s="411"/>
      <c r="AC67" s="411"/>
      <c r="AD67" s="411"/>
      <c r="AE67" s="411"/>
      <c r="AF67" s="411"/>
      <c r="AG67" s="411"/>
      <c r="AH67" s="411"/>
      <c r="AI67" s="411"/>
      <c r="AJ67" s="411"/>
      <c r="AK67" s="431">
        <f t="shared" si="91"/>
        <v>0</v>
      </c>
      <c r="AM67" s="431"/>
      <c r="AO67" s="431"/>
      <c r="AQ67" s="411">
        <f t="shared" si="79"/>
        <v>4332126333.333333</v>
      </c>
      <c r="AR67" s="754">
        <f t="shared" si="80"/>
        <v>0</v>
      </c>
    </row>
    <row r="68" spans="1:44" outlineLevel="1">
      <c r="B68" s="407">
        <v>19</v>
      </c>
      <c r="C68" s="1252"/>
      <c r="D68" s="1254" t="s">
        <v>846</v>
      </c>
      <c r="E68" s="476" t="s">
        <v>847</v>
      </c>
      <c r="F68" s="476" t="s">
        <v>518</v>
      </c>
      <c r="G68" s="476" t="s">
        <v>1860</v>
      </c>
      <c r="H68" s="809" t="s">
        <v>457</v>
      </c>
      <c r="I68" s="443" t="s">
        <v>563</v>
      </c>
      <c r="J68" s="810"/>
      <c r="K68" s="810"/>
      <c r="L68" s="810"/>
      <c r="M68" s="810"/>
      <c r="N68" s="810">
        <v>2000000</v>
      </c>
      <c r="O68" s="810">
        <v>2000000</v>
      </c>
      <c r="P68" s="810">
        <v>2000000</v>
      </c>
      <c r="Q68" s="810">
        <v>2000000</v>
      </c>
      <c r="R68" s="810">
        <v>2000000</v>
      </c>
      <c r="S68" s="810">
        <v>2000000</v>
      </c>
      <c r="T68" s="810">
        <v>2000000</v>
      </c>
      <c r="U68" s="810">
        <v>2000000</v>
      </c>
      <c r="V68" s="810">
        <v>2000000</v>
      </c>
      <c r="W68" s="817">
        <f t="shared" si="95"/>
        <v>18000000</v>
      </c>
      <c r="Y68" s="810"/>
      <c r="Z68" s="810"/>
      <c r="AA68" s="810"/>
      <c r="AB68" s="810"/>
      <c r="AC68" s="810"/>
      <c r="AD68" s="810"/>
      <c r="AE68" s="810"/>
      <c r="AF68" s="810"/>
      <c r="AG68" s="810"/>
      <c r="AH68" s="810"/>
      <c r="AI68" s="810"/>
      <c r="AJ68" s="810"/>
      <c r="AK68" s="817"/>
      <c r="AM68" s="817"/>
      <c r="AO68" s="817"/>
      <c r="AQ68" s="810">
        <f t="shared" si="79"/>
        <v>18000000</v>
      </c>
      <c r="AR68" s="820">
        <f t="shared" si="80"/>
        <v>0</v>
      </c>
    </row>
    <row r="69" spans="1:44" outlineLevel="1">
      <c r="B69" s="407">
        <v>20</v>
      </c>
      <c r="C69" s="1252"/>
      <c r="D69" s="1253">
        <v>6272003502</v>
      </c>
      <c r="E69" s="409" t="s">
        <v>391</v>
      </c>
      <c r="F69" s="409" t="s">
        <v>519</v>
      </c>
      <c r="G69" s="409" t="s">
        <v>84</v>
      </c>
      <c r="H69" s="408" t="s">
        <v>458</v>
      </c>
      <c r="I69" s="443" t="s">
        <v>561</v>
      </c>
      <c r="J69" s="411"/>
      <c r="K69" s="411">
        <f>IFERROR('Dinh muc'!$G$33*'3.Thanh pham'!G$136,0)/3</f>
        <v>0</v>
      </c>
      <c r="L69" s="411">
        <f>IFERROR('Dinh muc'!$G$33*'3.Thanh pham'!H$136,0)/3</f>
        <v>0</v>
      </c>
      <c r="M69" s="411">
        <f>IFERROR('Dinh muc'!$G$33*'3.Thanh pham'!I$136,0)/3</f>
        <v>0</v>
      </c>
      <c r="N69" s="411">
        <f>IFERROR('Dinh muc'!$G$33*'3.Thanh pham'!J$136,0)/3</f>
        <v>12036851.851851851</v>
      </c>
      <c r="O69" s="411">
        <f>IFERROR('Dinh muc'!$G$33*'3.Thanh pham'!K$136,0)/3</f>
        <v>12036851.851851851</v>
      </c>
      <c r="P69" s="411">
        <f>IFERROR('Dinh muc'!$G$33*'3.Thanh pham'!L$136,0)/3</f>
        <v>12518325.925925925</v>
      </c>
      <c r="Q69" s="411">
        <f>IFERROR('Dinh muc'!$G$33*'3.Thanh pham'!M$136,0)/3</f>
        <v>12999800</v>
      </c>
      <c r="R69" s="411">
        <f>IFERROR('Dinh muc'!$G$33*'3.Thanh pham'!N$136,0)/3</f>
        <v>12518325.925925925</v>
      </c>
      <c r="S69" s="411">
        <f>IFERROR('Dinh muc'!$G$33*'3.Thanh pham'!O$136,0)/3</f>
        <v>11555377.777777778</v>
      </c>
      <c r="T69" s="411">
        <f>IFERROR('Dinh muc'!$G$33*'3.Thanh pham'!P$136,0)/3</f>
        <v>12999800</v>
      </c>
      <c r="U69" s="411">
        <f>IFERROR('Dinh muc'!$G$33*'3.Thanh pham'!Q$136,0)/3</f>
        <v>12036851.851851851</v>
      </c>
      <c r="V69" s="411">
        <f>IFERROR('Dinh muc'!$G$33*'3.Thanh pham'!R$136,0)/3</f>
        <v>12999800</v>
      </c>
      <c r="W69" s="817">
        <f t="shared" si="95"/>
        <v>111701985.18518518</v>
      </c>
      <c r="Y69" s="411"/>
      <c r="Z69" s="411"/>
      <c r="AA69" s="411"/>
      <c r="AB69" s="411"/>
      <c r="AC69" s="411"/>
      <c r="AD69" s="411"/>
      <c r="AE69" s="411"/>
      <c r="AF69" s="411"/>
      <c r="AG69" s="411"/>
      <c r="AH69" s="411"/>
      <c r="AI69" s="411"/>
      <c r="AJ69" s="411"/>
      <c r="AK69" s="431">
        <f t="shared" si="91"/>
        <v>0</v>
      </c>
      <c r="AM69" s="431"/>
      <c r="AO69" s="431"/>
      <c r="AQ69" s="411">
        <f t="shared" si="79"/>
        <v>111701985.18518518</v>
      </c>
      <c r="AR69" s="754">
        <f t="shared" si="80"/>
        <v>0</v>
      </c>
    </row>
    <row r="70" spans="1:44" outlineLevel="1">
      <c r="B70" s="412"/>
      <c r="C70" s="1255"/>
      <c r="D70" s="1256"/>
      <c r="E70" s="414"/>
      <c r="F70" s="414"/>
      <c r="G70" s="414"/>
      <c r="H70" s="413"/>
      <c r="I70" s="444"/>
      <c r="J70" s="416"/>
      <c r="K70" s="416"/>
      <c r="L70" s="416"/>
      <c r="M70" s="416"/>
      <c r="N70" s="416"/>
      <c r="O70" s="416"/>
      <c r="P70" s="416"/>
      <c r="Q70" s="416"/>
      <c r="R70" s="416"/>
      <c r="S70" s="416"/>
      <c r="T70" s="416"/>
      <c r="U70" s="416"/>
      <c r="V70" s="416"/>
      <c r="W70" s="432"/>
      <c r="Y70" s="416"/>
      <c r="Z70" s="416"/>
      <c r="AA70" s="416"/>
      <c r="AB70" s="416"/>
      <c r="AC70" s="416"/>
      <c r="AD70" s="416"/>
      <c r="AE70" s="416"/>
      <c r="AF70" s="416"/>
      <c r="AG70" s="416"/>
      <c r="AH70" s="416"/>
      <c r="AI70" s="416"/>
      <c r="AJ70" s="416"/>
      <c r="AK70" s="431">
        <f t="shared" si="91"/>
        <v>0</v>
      </c>
      <c r="AM70" s="432"/>
      <c r="AO70" s="432"/>
      <c r="AQ70" s="416">
        <f t="shared" si="79"/>
        <v>0</v>
      </c>
      <c r="AR70" s="755">
        <f t="shared" si="80"/>
        <v>0</v>
      </c>
    </row>
    <row r="71" spans="1:44" s="35" customFormat="1">
      <c r="B71" s="305" t="s">
        <v>4</v>
      </c>
      <c r="C71" s="1248"/>
      <c r="D71" s="1249"/>
      <c r="E71" s="304" t="s">
        <v>83</v>
      </c>
      <c r="F71" s="234"/>
      <c r="G71" s="446" t="s">
        <v>2499</v>
      </c>
      <c r="H71" s="304"/>
      <c r="I71" s="446"/>
      <c r="J71" s="400">
        <f>SUM(J72:J100)</f>
        <v>0</v>
      </c>
      <c r="K71" s="400">
        <f>SUM(K72:K100)</f>
        <v>526861903.7166667</v>
      </c>
      <c r="L71" s="301">
        <f t="shared" ref="L71:W71" si="98">SUM(L72:L100)</f>
        <v>545036115.52777791</v>
      </c>
      <c r="M71" s="301">
        <f t="shared" si="98"/>
        <v>620217408.59444451</v>
      </c>
      <c r="N71" s="301">
        <f t="shared" si="98"/>
        <v>1076800732.1611111</v>
      </c>
      <c r="O71" s="301">
        <f t="shared" si="98"/>
        <v>1125493946.8277779</v>
      </c>
      <c r="P71" s="301">
        <f t="shared" si="98"/>
        <v>1145813527.1611114</v>
      </c>
      <c r="Q71" s="301">
        <f t="shared" si="98"/>
        <v>1188037362.1611114</v>
      </c>
      <c r="R71" s="301">
        <f t="shared" si="98"/>
        <v>1189868175.1611114</v>
      </c>
      <c r="S71" s="301">
        <f t="shared" si="98"/>
        <v>1204448040.8277776</v>
      </c>
      <c r="T71" s="301">
        <f t="shared" si="98"/>
        <v>1182758533.8277776</v>
      </c>
      <c r="U71" s="301">
        <f t="shared" si="98"/>
        <v>1201954177.8277776</v>
      </c>
      <c r="V71" s="301">
        <f t="shared" si="98"/>
        <v>1178645816.8277779</v>
      </c>
      <c r="W71" s="301">
        <f t="shared" si="98"/>
        <v>12185935740.622223</v>
      </c>
      <c r="Y71" s="400">
        <f>SUM(Y72:Y100)</f>
        <v>411413387</v>
      </c>
      <c r="Z71" s="301">
        <f t="shared" ref="Z71:AK71" si="99">SUM(Z72:Z100)</f>
        <v>414941118</v>
      </c>
      <c r="AA71" s="301">
        <f t="shared" si="99"/>
        <v>434776336</v>
      </c>
      <c r="AB71" s="301">
        <f t="shared" si="99"/>
        <v>459874779</v>
      </c>
      <c r="AC71" s="301">
        <f t="shared" si="99"/>
        <v>472693268</v>
      </c>
      <c r="AD71" s="301">
        <f t="shared" si="99"/>
        <v>482146544</v>
      </c>
      <c r="AE71" s="301">
        <f t="shared" si="99"/>
        <v>487343473</v>
      </c>
      <c r="AF71" s="301">
        <f t="shared" si="99"/>
        <v>518172939</v>
      </c>
      <c r="AG71" s="301">
        <f t="shared" si="99"/>
        <v>521967967</v>
      </c>
      <c r="AH71" s="301">
        <f t="shared" si="99"/>
        <v>482112156</v>
      </c>
      <c r="AI71" s="301">
        <f t="shared" si="99"/>
        <v>543556817</v>
      </c>
      <c r="AJ71" s="301">
        <f t="shared" si="99"/>
        <v>538797305</v>
      </c>
      <c r="AK71" s="301">
        <f t="shared" si="99"/>
        <v>5767796089</v>
      </c>
      <c r="AM71" s="400">
        <f t="shared" ref="AM71:AO71" si="100">SUM(AM72:AM100)</f>
        <v>4829448992</v>
      </c>
      <c r="AO71" s="400">
        <f t="shared" si="100"/>
        <v>3486936542.476923</v>
      </c>
      <c r="AQ71" s="242">
        <f t="shared" si="79"/>
        <v>6418139651.6222229</v>
      </c>
      <c r="AR71" s="753">
        <f t="shared" si="80"/>
        <v>1.1127542570137874</v>
      </c>
    </row>
    <row r="72" spans="1:44">
      <c r="B72" s="402">
        <v>1</v>
      </c>
      <c r="C72" s="1250">
        <v>6326271001</v>
      </c>
      <c r="D72" s="1251">
        <v>6271002604</v>
      </c>
      <c r="E72" s="404" t="s">
        <v>402</v>
      </c>
      <c r="F72" s="404" t="s">
        <v>515</v>
      </c>
      <c r="G72" s="404" t="s">
        <v>402</v>
      </c>
      <c r="H72" s="403" t="s">
        <v>462</v>
      </c>
      <c r="I72" s="442" t="s">
        <v>557</v>
      </c>
      <c r="J72" s="406"/>
      <c r="K72" s="406">
        <v>118814500</v>
      </c>
      <c r="L72" s="406">
        <v>123384288.7</v>
      </c>
      <c r="M72" s="406">
        <v>109674923.59999999</v>
      </c>
      <c r="N72" s="406">
        <v>217299115</v>
      </c>
      <c r="O72" s="406">
        <v>201202885</v>
      </c>
      <c r="P72" s="406">
        <v>217299115</v>
      </c>
      <c r="Q72" s="406">
        <v>209251000</v>
      </c>
      <c r="R72" s="406">
        <v>209251000</v>
      </c>
      <c r="S72" s="406">
        <v>217299115</v>
      </c>
      <c r="T72" s="406">
        <v>201202885</v>
      </c>
      <c r="U72" s="406">
        <v>217299115</v>
      </c>
      <c r="V72" s="406">
        <v>209251000</v>
      </c>
      <c r="W72" s="430">
        <f t="shared" ref="W72:W99" si="101">SUM(K72:V72)</f>
        <v>2251228942.3000002</v>
      </c>
      <c r="Y72" s="823">
        <v>39684565</v>
      </c>
      <c r="Z72" s="823">
        <v>46632123</v>
      </c>
      <c r="AA72" s="823">
        <v>58036238</v>
      </c>
      <c r="AB72" s="823">
        <v>76576840</v>
      </c>
      <c r="AC72" s="823">
        <v>88859072</v>
      </c>
      <c r="AD72" s="823">
        <v>84455394</v>
      </c>
      <c r="AE72" s="823">
        <v>85853988</v>
      </c>
      <c r="AF72" s="823">
        <v>110961417</v>
      </c>
      <c r="AG72" s="823">
        <v>98840596</v>
      </c>
      <c r="AH72" s="823">
        <v>71620616</v>
      </c>
      <c r="AI72" s="823">
        <v>100000000</v>
      </c>
      <c r="AJ72" s="823">
        <v>93373000</v>
      </c>
      <c r="AK72" s="824">
        <f>SUM(Y72:AJ72)</f>
        <v>954893849</v>
      </c>
      <c r="AL72" s="822"/>
      <c r="AM72" s="824">
        <v>408992265</v>
      </c>
      <c r="AN72" s="822"/>
      <c r="AO72" s="824">
        <v>329182242</v>
      </c>
      <c r="AQ72" s="406">
        <f t="shared" si="79"/>
        <v>1296335093.3000002</v>
      </c>
      <c r="AR72" s="747">
        <f t="shared" si="80"/>
        <v>1.35756984366123</v>
      </c>
    </row>
    <row r="73" spans="1:44">
      <c r="B73" s="407">
        <v>2</v>
      </c>
      <c r="C73" s="1252">
        <v>6326271002</v>
      </c>
      <c r="D73" s="1253">
        <v>6271002605</v>
      </c>
      <c r="E73" s="409" t="s">
        <v>403</v>
      </c>
      <c r="F73" s="409" t="s">
        <v>520</v>
      </c>
      <c r="G73" s="409" t="s">
        <v>403</v>
      </c>
      <c r="H73" s="408" t="s">
        <v>462</v>
      </c>
      <c r="I73" s="443" t="s">
        <v>557</v>
      </c>
      <c r="J73" s="411"/>
      <c r="K73" s="406">
        <v>20928482</v>
      </c>
      <c r="L73" s="406">
        <v>20928482</v>
      </c>
      <c r="M73" s="406">
        <v>20928482</v>
      </c>
      <c r="N73" s="406">
        <v>37809962</v>
      </c>
      <c r="O73" s="406">
        <v>37809962</v>
      </c>
      <c r="P73" s="406">
        <v>37809962</v>
      </c>
      <c r="Q73" s="406">
        <v>37809962</v>
      </c>
      <c r="R73" s="406">
        <v>37809962</v>
      </c>
      <c r="S73" s="406">
        <v>37809962</v>
      </c>
      <c r="T73" s="406">
        <v>37809962</v>
      </c>
      <c r="U73" s="406">
        <v>37809962</v>
      </c>
      <c r="V73" s="406">
        <v>37809962</v>
      </c>
      <c r="W73" s="430">
        <f t="shared" si="101"/>
        <v>403075104</v>
      </c>
      <c r="Y73" s="823">
        <v>2238667</v>
      </c>
      <c r="Z73" s="823">
        <v>3171999</v>
      </c>
      <c r="AA73" s="823">
        <v>2938667</v>
      </c>
      <c r="AB73" s="823">
        <v>4105334</v>
      </c>
      <c r="AC73" s="823">
        <v>4105334</v>
      </c>
      <c r="AD73" s="823">
        <v>4105334</v>
      </c>
      <c r="AE73" s="823">
        <v>4450000</v>
      </c>
      <c r="AF73" s="823">
        <v>5950000</v>
      </c>
      <c r="AG73" s="823">
        <v>4450000</v>
      </c>
      <c r="AH73" s="823">
        <v>4450000</v>
      </c>
      <c r="AI73" s="823">
        <v>4450000</v>
      </c>
      <c r="AJ73" s="823">
        <v>4450000</v>
      </c>
      <c r="AK73" s="824">
        <f t="shared" ref="AK73:AK82" si="102">SUM(Y73:AJ73)</f>
        <v>48865335</v>
      </c>
      <c r="AL73" s="822"/>
      <c r="AM73" s="824">
        <v>26895831</v>
      </c>
      <c r="AN73" s="822"/>
      <c r="AO73" s="824">
        <v>19290384.583333336</v>
      </c>
      <c r="AQ73" s="411">
        <f t="shared" si="79"/>
        <v>354209769</v>
      </c>
      <c r="AR73" s="754">
        <f t="shared" si="80"/>
        <v>7.248692125000268</v>
      </c>
    </row>
    <row r="74" spans="1:44">
      <c r="B74" s="407">
        <v>3</v>
      </c>
      <c r="C74" s="1252">
        <v>6326271004</v>
      </c>
      <c r="D74" s="1253">
        <v>6271002802</v>
      </c>
      <c r="E74" s="409" t="s">
        <v>406</v>
      </c>
      <c r="F74" s="409" t="s">
        <v>516</v>
      </c>
      <c r="G74" s="409" t="s">
        <v>406</v>
      </c>
      <c r="H74" s="408" t="s">
        <v>462</v>
      </c>
      <c r="I74" s="443" t="s">
        <v>557</v>
      </c>
      <c r="J74" s="411"/>
      <c r="K74" s="406"/>
      <c r="L74" s="406"/>
      <c r="M74" s="406"/>
      <c r="N74" s="406"/>
      <c r="O74" s="406"/>
      <c r="P74" s="406"/>
      <c r="Q74" s="406"/>
      <c r="R74" s="406"/>
      <c r="S74" s="406"/>
      <c r="T74" s="406"/>
      <c r="U74" s="406"/>
      <c r="V74" s="406"/>
      <c r="W74" s="430">
        <f t="shared" si="101"/>
        <v>0</v>
      </c>
      <c r="Y74" s="823">
        <v>1139181</v>
      </c>
      <c r="Z74" s="823">
        <v>1997840</v>
      </c>
      <c r="AA74" s="823">
        <v>1783175</v>
      </c>
      <c r="AB74" s="823">
        <v>2593999</v>
      </c>
      <c r="AC74" s="823">
        <v>2593998</v>
      </c>
      <c r="AD74" s="823">
        <v>2331499</v>
      </c>
      <c r="AE74" s="823">
        <v>3504839</v>
      </c>
      <c r="AF74" s="823">
        <v>4884827</v>
      </c>
      <c r="AG74" s="823">
        <v>3504839</v>
      </c>
      <c r="AH74" s="823">
        <v>3504839</v>
      </c>
      <c r="AI74" s="823">
        <v>3504839</v>
      </c>
      <c r="AJ74" s="823">
        <v>4884827</v>
      </c>
      <c r="AK74" s="824">
        <f t="shared" si="102"/>
        <v>36228702</v>
      </c>
      <c r="AL74" s="822"/>
      <c r="AM74" s="824">
        <v>24743950</v>
      </c>
      <c r="AN74" s="822"/>
      <c r="AO74" s="824">
        <v>14667705.89359</v>
      </c>
      <c r="AQ74" s="411">
        <f t="shared" si="79"/>
        <v>-36228702</v>
      </c>
      <c r="AR74" s="754">
        <f t="shared" si="80"/>
        <v>-1</v>
      </c>
    </row>
    <row r="75" spans="1:44">
      <c r="B75" s="407">
        <v>4</v>
      </c>
      <c r="C75" s="1252"/>
      <c r="D75" s="1253">
        <v>6271002806</v>
      </c>
      <c r="E75" s="409" t="s">
        <v>413</v>
      </c>
      <c r="F75" s="409" t="s">
        <v>520</v>
      </c>
      <c r="G75" s="409" t="s">
        <v>413</v>
      </c>
      <c r="H75" s="408" t="s">
        <v>462</v>
      </c>
      <c r="I75" s="443" t="s">
        <v>557</v>
      </c>
      <c r="J75" s="411"/>
      <c r="K75" s="406"/>
      <c r="L75" s="406"/>
      <c r="M75" s="406"/>
      <c r="N75" s="406"/>
      <c r="O75" s="406"/>
      <c r="P75" s="406"/>
      <c r="Q75" s="406"/>
      <c r="R75" s="406"/>
      <c r="S75" s="406"/>
      <c r="T75" s="406"/>
      <c r="U75" s="406"/>
      <c r="V75" s="406"/>
      <c r="W75" s="430">
        <f t="shared" si="101"/>
        <v>0</v>
      </c>
      <c r="Y75" s="823"/>
      <c r="Z75" s="823"/>
      <c r="AA75" s="823"/>
      <c r="AB75" s="823"/>
      <c r="AC75" s="823"/>
      <c r="AD75" s="823"/>
      <c r="AE75" s="823"/>
      <c r="AF75" s="823"/>
      <c r="AG75" s="823"/>
      <c r="AH75" s="823"/>
      <c r="AI75" s="823"/>
      <c r="AJ75" s="823"/>
      <c r="AK75" s="824"/>
      <c r="AL75" s="822"/>
      <c r="AM75" s="824"/>
      <c r="AN75" s="822"/>
      <c r="AO75" s="824"/>
      <c r="AQ75" s="411">
        <f t="shared" si="79"/>
        <v>0</v>
      </c>
      <c r="AR75" s="754">
        <f t="shared" si="80"/>
        <v>0</v>
      </c>
    </row>
    <row r="76" spans="1:44">
      <c r="B76" s="407">
        <v>5</v>
      </c>
      <c r="C76" s="1252"/>
      <c r="D76" s="1253">
        <v>6271007202</v>
      </c>
      <c r="E76" s="409" t="s">
        <v>372</v>
      </c>
      <c r="F76" s="409" t="s">
        <v>516</v>
      </c>
      <c r="G76" s="409" t="s">
        <v>372</v>
      </c>
      <c r="H76" s="408" t="s">
        <v>462</v>
      </c>
      <c r="I76" s="443" t="s">
        <v>557</v>
      </c>
      <c r="J76" s="411"/>
      <c r="K76" s="406">
        <v>25770000</v>
      </c>
      <c r="L76" s="406">
        <v>22370000</v>
      </c>
      <c r="M76" s="406">
        <v>22370000</v>
      </c>
      <c r="N76" s="406">
        <v>30630000</v>
      </c>
      <c r="O76" s="406">
        <v>41030000</v>
      </c>
      <c r="P76" s="406">
        <v>30630000</v>
      </c>
      <c r="Q76" s="406">
        <v>30630000</v>
      </c>
      <c r="R76" s="406">
        <v>30630000</v>
      </c>
      <c r="S76" s="406">
        <v>35830000</v>
      </c>
      <c r="T76" s="406">
        <v>30630000</v>
      </c>
      <c r="U76" s="406">
        <v>30630000</v>
      </c>
      <c r="V76" s="406">
        <v>30630000</v>
      </c>
      <c r="W76" s="430">
        <f t="shared" si="101"/>
        <v>361780000</v>
      </c>
      <c r="Y76" s="823"/>
      <c r="Z76" s="823"/>
      <c r="AA76" s="823"/>
      <c r="AB76" s="823"/>
      <c r="AC76" s="823"/>
      <c r="AD76" s="823"/>
      <c r="AE76" s="823"/>
      <c r="AF76" s="823"/>
      <c r="AG76" s="823"/>
      <c r="AH76" s="823"/>
      <c r="AI76" s="823"/>
      <c r="AJ76" s="823"/>
      <c r="AK76" s="824"/>
      <c r="AL76" s="822"/>
      <c r="AM76" s="824"/>
      <c r="AN76" s="822"/>
      <c r="AO76" s="824"/>
      <c r="AQ76" s="411">
        <f t="shared" si="79"/>
        <v>361780000</v>
      </c>
      <c r="AR76" s="754">
        <f t="shared" si="80"/>
        <v>0</v>
      </c>
    </row>
    <row r="77" spans="1:44">
      <c r="B77" s="407">
        <v>6</v>
      </c>
      <c r="C77" s="1252">
        <v>6326271005</v>
      </c>
      <c r="D77" s="1253">
        <v>6271003202</v>
      </c>
      <c r="E77" s="409" t="s">
        <v>408</v>
      </c>
      <c r="F77" s="409" t="s">
        <v>516</v>
      </c>
      <c r="G77" s="409" t="s">
        <v>408</v>
      </c>
      <c r="H77" s="408" t="s">
        <v>462</v>
      </c>
      <c r="I77" s="443" t="s">
        <v>557</v>
      </c>
      <c r="J77" s="411"/>
      <c r="K77" s="406">
        <v>11900000</v>
      </c>
      <c r="L77" s="406">
        <v>10472000</v>
      </c>
      <c r="M77" s="406">
        <v>11424000</v>
      </c>
      <c r="N77" s="406">
        <v>19656000</v>
      </c>
      <c r="O77" s="406">
        <v>16016000</v>
      </c>
      <c r="P77" s="406">
        <v>19656000</v>
      </c>
      <c r="Q77" s="406">
        <v>18928000</v>
      </c>
      <c r="R77" s="406">
        <v>18928000</v>
      </c>
      <c r="S77" s="406">
        <v>18200000</v>
      </c>
      <c r="T77" s="406">
        <v>18200000</v>
      </c>
      <c r="U77" s="406">
        <v>19656000</v>
      </c>
      <c r="V77" s="406">
        <v>18928000</v>
      </c>
      <c r="W77" s="430">
        <f t="shared" si="101"/>
        <v>201964000</v>
      </c>
      <c r="Y77" s="823">
        <v>3062500</v>
      </c>
      <c r="Z77" s="823">
        <v>2925000</v>
      </c>
      <c r="AA77" s="823">
        <v>4325000</v>
      </c>
      <c r="AB77" s="823">
        <v>5187500</v>
      </c>
      <c r="AC77" s="823">
        <v>5312500</v>
      </c>
      <c r="AD77" s="823">
        <v>5600000</v>
      </c>
      <c r="AE77" s="823">
        <v>5487500</v>
      </c>
      <c r="AF77" s="823">
        <v>5975000</v>
      </c>
      <c r="AG77" s="823">
        <v>5875000</v>
      </c>
      <c r="AH77" s="823">
        <v>5475000</v>
      </c>
      <c r="AI77" s="823">
        <v>5487500</v>
      </c>
      <c r="AJ77" s="823">
        <v>5975000</v>
      </c>
      <c r="AK77" s="824">
        <f t="shared" si="102"/>
        <v>60687500</v>
      </c>
      <c r="AL77" s="822"/>
      <c r="AM77" s="824">
        <v>19437500</v>
      </c>
      <c r="AN77" s="822"/>
      <c r="AO77" s="824">
        <v>0</v>
      </c>
      <c r="AQ77" s="411">
        <f t="shared" si="79"/>
        <v>141276500</v>
      </c>
      <c r="AR77" s="754">
        <f t="shared" si="80"/>
        <v>2.3279340885684863</v>
      </c>
    </row>
    <row r="78" spans="1:44">
      <c r="B78" s="407">
        <v>7</v>
      </c>
      <c r="C78" s="1252"/>
      <c r="D78" s="1253">
        <v>6271002603</v>
      </c>
      <c r="E78" s="409" t="s">
        <v>407</v>
      </c>
      <c r="F78" s="409" t="s">
        <v>520</v>
      </c>
      <c r="G78" s="409" t="s">
        <v>407</v>
      </c>
      <c r="H78" s="408" t="s">
        <v>462</v>
      </c>
      <c r="I78" s="443" t="s">
        <v>557</v>
      </c>
      <c r="J78" s="411"/>
      <c r="K78" s="406">
        <v>0</v>
      </c>
      <c r="L78" s="406">
        <v>0</v>
      </c>
      <c r="M78" s="406">
        <v>0</v>
      </c>
      <c r="N78" s="406">
        <v>0</v>
      </c>
      <c r="O78" s="406">
        <v>0</v>
      </c>
      <c r="P78" s="406">
        <v>0</v>
      </c>
      <c r="Q78" s="406">
        <v>0</v>
      </c>
      <c r="R78" s="406">
        <v>0</v>
      </c>
      <c r="S78" s="406">
        <v>0</v>
      </c>
      <c r="T78" s="406">
        <v>0</v>
      </c>
      <c r="U78" s="406">
        <v>0</v>
      </c>
      <c r="V78" s="406">
        <v>0</v>
      </c>
      <c r="W78" s="430">
        <f t="shared" si="101"/>
        <v>0</v>
      </c>
      <c r="Y78" s="823"/>
      <c r="Z78" s="823"/>
      <c r="AA78" s="823"/>
      <c r="AB78" s="823"/>
      <c r="AC78" s="823"/>
      <c r="AD78" s="823"/>
      <c r="AE78" s="823"/>
      <c r="AF78" s="823"/>
      <c r="AG78" s="823"/>
      <c r="AH78" s="823"/>
      <c r="AI78" s="823"/>
      <c r="AJ78" s="823"/>
      <c r="AK78" s="824"/>
      <c r="AL78" s="822"/>
      <c r="AM78" s="824"/>
      <c r="AN78" s="822"/>
      <c r="AO78" s="824"/>
      <c r="AQ78" s="411">
        <f t="shared" si="79"/>
        <v>0</v>
      </c>
      <c r="AR78" s="754">
        <f t="shared" si="80"/>
        <v>0</v>
      </c>
    </row>
    <row r="79" spans="1:44">
      <c r="B79" s="407">
        <v>8</v>
      </c>
      <c r="C79" s="1252">
        <v>6326271003</v>
      </c>
      <c r="D79" s="1253">
        <v>6271003401</v>
      </c>
      <c r="E79" s="409" t="s">
        <v>404</v>
      </c>
      <c r="F79" s="409" t="s">
        <v>516</v>
      </c>
      <c r="G79" s="409" t="s">
        <v>404</v>
      </c>
      <c r="H79" s="408" t="s">
        <v>462</v>
      </c>
      <c r="I79" s="443" t="s">
        <v>557</v>
      </c>
      <c r="J79" s="411"/>
      <c r="K79" s="406">
        <v>27921409.5</v>
      </c>
      <c r="L79" s="406">
        <v>27921409.5</v>
      </c>
      <c r="M79" s="406">
        <v>27921409.5</v>
      </c>
      <c r="N79" s="406">
        <v>49173987</v>
      </c>
      <c r="O79" s="406">
        <v>49173987</v>
      </c>
      <c r="P79" s="406">
        <v>49173987</v>
      </c>
      <c r="Q79" s="406">
        <v>49173987</v>
      </c>
      <c r="R79" s="406">
        <v>49173987</v>
      </c>
      <c r="S79" s="406">
        <v>49173987</v>
      </c>
      <c r="T79" s="406">
        <v>49173987</v>
      </c>
      <c r="U79" s="406">
        <v>49173987</v>
      </c>
      <c r="V79" s="406">
        <v>49173987</v>
      </c>
      <c r="W79" s="430">
        <f t="shared" si="101"/>
        <v>526330111.5</v>
      </c>
      <c r="Y79" s="823">
        <v>5018100</v>
      </c>
      <c r="Z79" s="823">
        <v>5018100</v>
      </c>
      <c r="AA79" s="823">
        <v>5018100</v>
      </c>
      <c r="AB79" s="823">
        <v>6885300</v>
      </c>
      <c r="AC79" s="823">
        <v>6471900</v>
      </c>
      <c r="AD79" s="823">
        <v>9761900</v>
      </c>
      <c r="AE79" s="823">
        <v>11935650</v>
      </c>
      <c r="AF79" s="823">
        <v>11935650</v>
      </c>
      <c r="AG79" s="823">
        <v>11935650</v>
      </c>
      <c r="AH79" s="823">
        <v>11935650</v>
      </c>
      <c r="AI79" s="823">
        <v>11935650</v>
      </c>
      <c r="AJ79" s="823">
        <v>11935650</v>
      </c>
      <c r="AK79" s="824">
        <f t="shared" si="102"/>
        <v>109787300</v>
      </c>
      <c r="AL79" s="822"/>
      <c r="AM79" s="824">
        <v>49710500</v>
      </c>
      <c r="AN79" s="822"/>
      <c r="AO79" s="824">
        <v>35365000</v>
      </c>
      <c r="AQ79" s="411">
        <f t="shared" si="79"/>
        <v>416542811.5</v>
      </c>
      <c r="AR79" s="754">
        <f t="shared" si="80"/>
        <v>3.7940892207022126</v>
      </c>
    </row>
    <row r="80" spans="1:44">
      <c r="A80" s="1108"/>
      <c r="B80" s="407">
        <v>9</v>
      </c>
      <c r="C80" s="1252"/>
      <c r="D80" s="1253">
        <v>6271002703</v>
      </c>
      <c r="E80" s="409" t="s">
        <v>405</v>
      </c>
      <c r="F80" s="409" t="s">
        <v>520</v>
      </c>
      <c r="G80" s="409" t="s">
        <v>405</v>
      </c>
      <c r="H80" s="408" t="s">
        <v>462</v>
      </c>
      <c r="I80" s="443" t="s">
        <v>557</v>
      </c>
      <c r="J80" s="411"/>
      <c r="K80" s="406">
        <v>15313847</v>
      </c>
      <c r="L80" s="406">
        <v>13476188</v>
      </c>
      <c r="M80" s="406">
        <v>14701294</v>
      </c>
      <c r="N80" s="406">
        <v>19621107</v>
      </c>
      <c r="O80" s="406">
        <v>15987572</v>
      </c>
      <c r="P80" s="406">
        <v>19621107</v>
      </c>
      <c r="Q80" s="406">
        <v>18894400</v>
      </c>
      <c r="R80" s="406">
        <v>18894400</v>
      </c>
      <c r="S80" s="406">
        <v>18167693</v>
      </c>
      <c r="T80" s="406">
        <v>18167693</v>
      </c>
      <c r="U80" s="406">
        <v>19621107</v>
      </c>
      <c r="V80" s="406">
        <v>18894400</v>
      </c>
      <c r="W80" s="430">
        <f t="shared" si="101"/>
        <v>211360808</v>
      </c>
      <c r="Y80" s="823"/>
      <c r="Z80" s="823"/>
      <c r="AA80" s="823"/>
      <c r="AB80" s="823"/>
      <c r="AC80" s="823"/>
      <c r="AD80" s="823"/>
      <c r="AE80" s="823"/>
      <c r="AF80" s="823"/>
      <c r="AG80" s="823"/>
      <c r="AH80" s="823"/>
      <c r="AI80" s="823"/>
      <c r="AJ80" s="823"/>
      <c r="AK80" s="824"/>
      <c r="AL80" s="822"/>
      <c r="AM80" s="824"/>
      <c r="AN80" s="822"/>
      <c r="AO80" s="824"/>
      <c r="AQ80" s="411">
        <f t="shared" si="79"/>
        <v>211360808</v>
      </c>
      <c r="AR80" s="754">
        <f t="shared" si="80"/>
        <v>0</v>
      </c>
    </row>
    <row r="81" spans="1:44">
      <c r="A81" s="1108"/>
      <c r="B81" s="407">
        <v>10</v>
      </c>
      <c r="C81" s="1252"/>
      <c r="D81" s="1254" t="s">
        <v>799</v>
      </c>
      <c r="E81" s="476" t="s">
        <v>800</v>
      </c>
      <c r="F81" s="476" t="s">
        <v>744</v>
      </c>
      <c r="G81" s="409" t="s">
        <v>2491</v>
      </c>
      <c r="H81" s="809" t="s">
        <v>462</v>
      </c>
      <c r="I81" s="443" t="s">
        <v>563</v>
      </c>
      <c r="J81" s="810"/>
      <c r="K81" s="810">
        <v>0</v>
      </c>
      <c r="L81" s="810">
        <v>0</v>
      </c>
      <c r="M81" s="810">
        <v>0</v>
      </c>
      <c r="N81" s="810">
        <v>0</v>
      </c>
      <c r="O81" s="810">
        <v>0</v>
      </c>
      <c r="P81" s="810">
        <v>0</v>
      </c>
      <c r="Q81" s="810">
        <v>0</v>
      </c>
      <c r="R81" s="810">
        <v>0</v>
      </c>
      <c r="S81" s="810">
        <v>0</v>
      </c>
      <c r="T81" s="810">
        <v>0</v>
      </c>
      <c r="U81" s="810">
        <v>0</v>
      </c>
      <c r="V81" s="810">
        <v>0</v>
      </c>
      <c r="W81" s="430">
        <f t="shared" si="101"/>
        <v>0</v>
      </c>
      <c r="Y81" s="823"/>
      <c r="Z81" s="823"/>
      <c r="AA81" s="823"/>
      <c r="AB81" s="823"/>
      <c r="AC81" s="823"/>
      <c r="AD81" s="823"/>
      <c r="AE81" s="823"/>
      <c r="AF81" s="823"/>
      <c r="AG81" s="823"/>
      <c r="AH81" s="823"/>
      <c r="AI81" s="823"/>
      <c r="AJ81" s="823"/>
      <c r="AK81" s="824"/>
      <c r="AL81" s="822"/>
      <c r="AM81" s="824"/>
      <c r="AN81" s="822"/>
      <c r="AO81" s="824"/>
      <c r="AQ81" s="810">
        <f t="shared" si="79"/>
        <v>0</v>
      </c>
      <c r="AR81" s="820">
        <f t="shared" si="80"/>
        <v>0</v>
      </c>
    </row>
    <row r="82" spans="1:44">
      <c r="A82" s="1108"/>
      <c r="B82" s="407">
        <v>11</v>
      </c>
      <c r="C82" s="1252">
        <v>6326271007</v>
      </c>
      <c r="D82" s="1253">
        <v>6271003001</v>
      </c>
      <c r="E82" s="409" t="s">
        <v>371</v>
      </c>
      <c r="F82" s="409" t="s">
        <v>516</v>
      </c>
      <c r="G82" s="409" t="s">
        <v>371</v>
      </c>
      <c r="H82" s="408" t="s">
        <v>462</v>
      </c>
      <c r="I82" s="1002" t="s">
        <v>562</v>
      </c>
      <c r="J82" s="411"/>
      <c r="K82" s="411">
        <v>433501</v>
      </c>
      <c r="L82" s="411">
        <v>433501</v>
      </c>
      <c r="M82" s="411">
        <v>369035</v>
      </c>
      <c r="N82" s="411">
        <v>3520167.3333333335</v>
      </c>
      <c r="O82" s="411">
        <v>3520167.3333333335</v>
      </c>
      <c r="P82" s="411">
        <v>3520167.3333333335</v>
      </c>
      <c r="Q82" s="411">
        <v>3520167.3333333335</v>
      </c>
      <c r="R82" s="411">
        <v>3325191.3333333335</v>
      </c>
      <c r="S82" s="411">
        <v>3268333.3333333335</v>
      </c>
      <c r="T82" s="411">
        <v>3268333.3333333335</v>
      </c>
      <c r="U82" s="411">
        <v>3268333.3333333335</v>
      </c>
      <c r="V82" s="411">
        <v>3268333.3333333335</v>
      </c>
      <c r="W82" s="430">
        <f t="shared" si="101"/>
        <v>31715230.999999996</v>
      </c>
      <c r="Y82" s="823">
        <v>117892</v>
      </c>
      <c r="Z82" s="823">
        <v>117892</v>
      </c>
      <c r="AA82" s="823">
        <v>182354</v>
      </c>
      <c r="AB82" s="823">
        <v>299559</v>
      </c>
      <c r="AC82" s="823">
        <v>299559</v>
      </c>
      <c r="AD82" s="823">
        <v>299555</v>
      </c>
      <c r="AE82" s="823">
        <v>181671</v>
      </c>
      <c r="AF82" s="823">
        <v>376635</v>
      </c>
      <c r="AG82" s="823">
        <v>433501</v>
      </c>
      <c r="AH82" s="823">
        <v>433501</v>
      </c>
      <c r="AI82" s="823">
        <v>433501</v>
      </c>
      <c r="AJ82" s="823">
        <v>433501</v>
      </c>
      <c r="AK82" s="824">
        <f t="shared" si="102"/>
        <v>3609121</v>
      </c>
      <c r="AL82" s="822"/>
      <c r="AM82" s="824">
        <v>707352</v>
      </c>
      <c r="AN82" s="822"/>
      <c r="AO82" s="824">
        <v>0</v>
      </c>
      <c r="AQ82" s="411">
        <f t="shared" si="79"/>
        <v>28106109.999999996</v>
      </c>
      <c r="AR82" s="754">
        <f t="shared" si="80"/>
        <v>7.7875222249406431</v>
      </c>
    </row>
    <row r="83" spans="1:44">
      <c r="A83" s="1109">
        <v>6326271006</v>
      </c>
      <c r="B83" s="407">
        <v>12</v>
      </c>
      <c r="C83" s="1252">
        <v>6326271008</v>
      </c>
      <c r="D83" s="1254" t="s">
        <v>949</v>
      </c>
      <c r="E83" s="476" t="s">
        <v>382</v>
      </c>
      <c r="F83" s="476" t="s">
        <v>516</v>
      </c>
      <c r="G83" s="476" t="s">
        <v>1854</v>
      </c>
      <c r="H83" s="809" t="s">
        <v>462</v>
      </c>
      <c r="I83" s="1002" t="s">
        <v>562</v>
      </c>
      <c r="J83" s="810"/>
      <c r="K83" s="411">
        <v>117854</v>
      </c>
      <c r="L83" s="411">
        <v>56000</v>
      </c>
      <c r="M83" s="411">
        <v>556000</v>
      </c>
      <c r="N83" s="411">
        <v>690166.66666666663</v>
      </c>
      <c r="O83" s="411">
        <v>690166.66666666663</v>
      </c>
      <c r="P83" s="411">
        <v>690166.66666666663</v>
      </c>
      <c r="Q83" s="411">
        <v>634166.66666666663</v>
      </c>
      <c r="R83" s="411">
        <v>634166.66666666663</v>
      </c>
      <c r="S83" s="411">
        <v>634166.66666666663</v>
      </c>
      <c r="T83" s="411">
        <v>634166.66666666663</v>
      </c>
      <c r="U83" s="411">
        <v>634166.66666666663</v>
      </c>
      <c r="V83" s="411">
        <v>634166.66666666663</v>
      </c>
      <c r="W83" s="430">
        <f t="shared" si="101"/>
        <v>6605354</v>
      </c>
      <c r="Y83" s="823">
        <v>102446</v>
      </c>
      <c r="Z83" s="823">
        <v>164300</v>
      </c>
      <c r="AA83" s="823">
        <v>164300</v>
      </c>
      <c r="AB83" s="823">
        <v>164300</v>
      </c>
      <c r="AC83" s="823">
        <v>164300</v>
      </c>
      <c r="AD83" s="823">
        <v>164300</v>
      </c>
      <c r="AE83" s="823">
        <v>209461</v>
      </c>
      <c r="AF83" s="823">
        <v>203500</v>
      </c>
      <c r="AG83" s="823">
        <v>203500</v>
      </c>
      <c r="AH83" s="823">
        <v>203500</v>
      </c>
      <c r="AI83" s="823">
        <v>203500</v>
      </c>
      <c r="AJ83" s="823">
        <v>203500</v>
      </c>
      <c r="AK83" s="824">
        <f t="shared" ref="AK83:AK98" si="103">SUM(Y83:AJ83)</f>
        <v>2150907</v>
      </c>
      <c r="AL83" s="822"/>
      <c r="AM83" s="824">
        <v>170439</v>
      </c>
      <c r="AN83" s="822"/>
      <c r="AO83" s="824">
        <v>63000</v>
      </c>
      <c r="AQ83" s="411">
        <f t="shared" ref="AQ83" si="104">IFERROR(W83-AK83,0)</f>
        <v>4454447</v>
      </c>
      <c r="AR83" s="754">
        <f t="shared" ref="AR83" si="105">IFERROR((W83/AK83)-1,0)</f>
        <v>2.0709621568947427</v>
      </c>
    </row>
    <row r="84" spans="1:44">
      <c r="A84" s="1108"/>
      <c r="B84" s="407">
        <v>13</v>
      </c>
      <c r="C84" s="1252"/>
      <c r="D84" s="1253">
        <v>6273000100</v>
      </c>
      <c r="E84" s="409" t="s">
        <v>373</v>
      </c>
      <c r="F84" s="409" t="s">
        <v>526</v>
      </c>
      <c r="G84" s="409" t="s">
        <v>373</v>
      </c>
      <c r="H84" s="408" t="s">
        <v>457</v>
      </c>
      <c r="I84" s="443" t="s">
        <v>563</v>
      </c>
      <c r="J84" s="411"/>
      <c r="K84" s="411">
        <v>9655017.6666666679</v>
      </c>
      <c r="L84" s="411">
        <v>10231599.000000002</v>
      </c>
      <c r="M84" s="411">
        <v>9793497</v>
      </c>
      <c r="N84" s="411">
        <v>9488002</v>
      </c>
      <c r="O84" s="411">
        <v>9477464</v>
      </c>
      <c r="P84" s="411">
        <v>9477464</v>
      </c>
      <c r="Q84" s="411">
        <v>9477464</v>
      </c>
      <c r="R84" s="411">
        <v>9406231</v>
      </c>
      <c r="S84" s="411">
        <v>9207050</v>
      </c>
      <c r="T84" s="411">
        <v>8909606</v>
      </c>
      <c r="U84" s="411">
        <v>8909606</v>
      </c>
      <c r="V84" s="411">
        <v>8909606</v>
      </c>
      <c r="W84" s="430">
        <f t="shared" si="101"/>
        <v>112942606.66666667</v>
      </c>
      <c r="Y84" s="823">
        <v>1528778</v>
      </c>
      <c r="Z84" s="823">
        <v>158890</v>
      </c>
      <c r="AA84" s="823">
        <v>2035890</v>
      </c>
      <c r="AB84" s="823">
        <v>2721290</v>
      </c>
      <c r="AC84" s="823">
        <v>3494799</v>
      </c>
      <c r="AD84" s="823">
        <v>2167490</v>
      </c>
      <c r="AE84" s="823">
        <v>2733890</v>
      </c>
      <c r="AF84" s="823">
        <v>1621799</v>
      </c>
      <c r="AG84" s="823">
        <v>3326780</v>
      </c>
      <c r="AH84" s="823"/>
      <c r="AI84" s="823"/>
      <c r="AJ84" s="823"/>
      <c r="AK84" s="824">
        <f t="shared" si="103"/>
        <v>19789606</v>
      </c>
      <c r="AL84" s="822"/>
      <c r="AM84" s="824">
        <v>37127712</v>
      </c>
      <c r="AN84" s="822"/>
      <c r="AO84" s="824">
        <v>42309915</v>
      </c>
      <c r="AQ84" s="411">
        <f t="shared" si="79"/>
        <v>93153000.666666672</v>
      </c>
      <c r="AR84" s="754">
        <f t="shared" si="80"/>
        <v>4.7071680288463886</v>
      </c>
    </row>
    <row r="85" spans="1:44">
      <c r="A85" s="1108"/>
      <c r="B85" s="407">
        <v>14</v>
      </c>
      <c r="C85" s="1252">
        <v>6326272004</v>
      </c>
      <c r="D85" s="1253">
        <v>6275001803</v>
      </c>
      <c r="E85" s="409" t="s">
        <v>13</v>
      </c>
      <c r="F85" s="409" t="s">
        <v>519</v>
      </c>
      <c r="G85" s="409" t="s">
        <v>13</v>
      </c>
      <c r="H85" s="408" t="s">
        <v>457</v>
      </c>
      <c r="I85" s="443" t="s">
        <v>563</v>
      </c>
      <c r="J85" s="411"/>
      <c r="K85" s="411">
        <v>5000000</v>
      </c>
      <c r="L85" s="411">
        <v>5000000</v>
      </c>
      <c r="M85" s="411">
        <v>5000000</v>
      </c>
      <c r="N85" s="411">
        <v>5000000</v>
      </c>
      <c r="O85" s="411">
        <v>5000000</v>
      </c>
      <c r="P85" s="411">
        <v>5000000</v>
      </c>
      <c r="Q85" s="411">
        <v>5000000</v>
      </c>
      <c r="R85" s="411">
        <v>5000000</v>
      </c>
      <c r="S85" s="411">
        <v>5000000</v>
      </c>
      <c r="T85" s="411">
        <v>5000000</v>
      </c>
      <c r="U85" s="411">
        <v>5000000</v>
      </c>
      <c r="V85" s="411">
        <v>5000000</v>
      </c>
      <c r="W85" s="430">
        <f t="shared" si="101"/>
        <v>60000000</v>
      </c>
      <c r="Y85" s="823">
        <v>605714</v>
      </c>
      <c r="Z85" s="823">
        <v>971429</v>
      </c>
      <c r="AA85" s="823">
        <v>788571</v>
      </c>
      <c r="AB85" s="823">
        <v>1291429</v>
      </c>
      <c r="AC85" s="823">
        <v>1325714</v>
      </c>
      <c r="AD85" s="823">
        <v>1725714</v>
      </c>
      <c r="AE85" s="823">
        <v>1131429</v>
      </c>
      <c r="AF85" s="823">
        <v>1794286</v>
      </c>
      <c r="AG85" s="823">
        <v>1131429</v>
      </c>
      <c r="AH85" s="823">
        <v>1234286</v>
      </c>
      <c r="AI85" s="823">
        <v>1500000</v>
      </c>
      <c r="AJ85" s="823">
        <v>1500000</v>
      </c>
      <c r="AK85" s="824">
        <f t="shared" si="103"/>
        <v>15000001</v>
      </c>
      <c r="AL85" s="822"/>
      <c r="AM85" s="824">
        <v>11177143</v>
      </c>
      <c r="AN85" s="822"/>
      <c r="AO85" s="824">
        <v>12285714</v>
      </c>
      <c r="AQ85" s="411">
        <f t="shared" si="79"/>
        <v>44999999</v>
      </c>
      <c r="AR85" s="754">
        <f t="shared" si="80"/>
        <v>2.9999997333333512</v>
      </c>
    </row>
    <row r="86" spans="1:44">
      <c r="A86" s="1108"/>
      <c r="B86" s="407">
        <v>15</v>
      </c>
      <c r="C86" s="1252">
        <v>6326278001</v>
      </c>
      <c r="D86" s="1253">
        <v>6277002804</v>
      </c>
      <c r="E86" s="409" t="s">
        <v>392</v>
      </c>
      <c r="F86" s="409" t="s">
        <v>521</v>
      </c>
      <c r="G86" s="409" t="s">
        <v>392</v>
      </c>
      <c r="H86" s="408" t="s">
        <v>462</v>
      </c>
      <c r="I86" s="443" t="s">
        <v>563</v>
      </c>
      <c r="J86" s="411"/>
      <c r="K86" s="411">
        <v>4500000</v>
      </c>
      <c r="L86" s="411">
        <v>4500000</v>
      </c>
      <c r="M86" s="411">
        <v>4500000</v>
      </c>
      <c r="N86" s="411">
        <v>4500000</v>
      </c>
      <c r="O86" s="411">
        <v>4500000</v>
      </c>
      <c r="P86" s="411">
        <v>4500000</v>
      </c>
      <c r="Q86" s="411">
        <v>4500000</v>
      </c>
      <c r="R86" s="411">
        <v>4500000</v>
      </c>
      <c r="S86" s="411">
        <v>4500000</v>
      </c>
      <c r="T86" s="411">
        <v>4500000</v>
      </c>
      <c r="U86" s="411">
        <v>4500000</v>
      </c>
      <c r="V86" s="411">
        <v>4500000</v>
      </c>
      <c r="W86" s="430">
        <f t="shared" si="101"/>
        <v>54000000</v>
      </c>
      <c r="Y86" s="823">
        <v>697200</v>
      </c>
      <c r="Z86" s="823">
        <v>747000</v>
      </c>
      <c r="AA86" s="823">
        <v>747000</v>
      </c>
      <c r="AB86" s="823">
        <v>747000</v>
      </c>
      <c r="AC86" s="823">
        <v>1494000</v>
      </c>
      <c r="AD86" s="823">
        <v>1494000</v>
      </c>
      <c r="AE86" s="823">
        <v>1018519</v>
      </c>
      <c r="AF86" s="823">
        <v>2019022</v>
      </c>
      <c r="AG86" s="823">
        <v>2037037</v>
      </c>
      <c r="AH86" s="823">
        <v>1629630</v>
      </c>
      <c r="AI86" s="823">
        <v>2037037</v>
      </c>
      <c r="AJ86" s="823">
        <v>2037037</v>
      </c>
      <c r="AK86" s="824">
        <f t="shared" si="103"/>
        <v>16704482</v>
      </c>
      <c r="AL86" s="822"/>
      <c r="AM86" s="824">
        <v>7619400</v>
      </c>
      <c r="AN86" s="822"/>
      <c r="AO86" s="824">
        <v>3884400</v>
      </c>
      <c r="AQ86" s="411">
        <f t="shared" si="79"/>
        <v>37295518</v>
      </c>
      <c r="AR86" s="754">
        <f t="shared" si="80"/>
        <v>2.2326653409546013</v>
      </c>
    </row>
    <row r="87" spans="1:44">
      <c r="A87" s="1108"/>
      <c r="B87" s="407">
        <v>16</v>
      </c>
      <c r="C87" s="1252">
        <v>6326277002</v>
      </c>
      <c r="D87" s="1253">
        <v>6277003702</v>
      </c>
      <c r="E87" s="409" t="s">
        <v>81</v>
      </c>
      <c r="F87" s="409" t="s">
        <v>522</v>
      </c>
      <c r="G87" s="409" t="s">
        <v>81</v>
      </c>
      <c r="H87" s="408" t="s">
        <v>454</v>
      </c>
      <c r="I87" s="1002" t="s">
        <v>562</v>
      </c>
      <c r="J87" s="411"/>
      <c r="K87" s="411">
        <v>1250000</v>
      </c>
      <c r="L87" s="411">
        <v>2708333.3333333335</v>
      </c>
      <c r="M87" s="411">
        <v>2708333.3333333335</v>
      </c>
      <c r="N87" s="411">
        <v>2708333.3333333335</v>
      </c>
      <c r="O87" s="411">
        <v>2708333.3333333335</v>
      </c>
      <c r="P87" s="411">
        <v>2708333.3333333335</v>
      </c>
      <c r="Q87" s="411">
        <v>2708333.3333333335</v>
      </c>
      <c r="R87" s="411">
        <v>2708333.3333333335</v>
      </c>
      <c r="S87" s="411">
        <v>2708333.3333333335</v>
      </c>
      <c r="T87" s="411">
        <v>2708333.3333333335</v>
      </c>
      <c r="U87" s="411">
        <v>2708333.3333333335</v>
      </c>
      <c r="V87" s="411">
        <v>2708333.3333333335</v>
      </c>
      <c r="W87" s="430">
        <f t="shared" si="101"/>
        <v>31041666.66666666</v>
      </c>
      <c r="Y87" s="823">
        <v>1000000</v>
      </c>
      <c r="Z87" s="823">
        <v>1000000</v>
      </c>
      <c r="AA87" s="823">
        <v>1000000</v>
      </c>
      <c r="AB87" s="823">
        <v>1000000</v>
      </c>
      <c r="AC87" s="823">
        <v>1000000</v>
      </c>
      <c r="AD87" s="823">
        <v>1000000</v>
      </c>
      <c r="AE87" s="823">
        <v>1000000</v>
      </c>
      <c r="AF87" s="823">
        <v>1000000</v>
      </c>
      <c r="AG87" s="823">
        <v>1000000</v>
      </c>
      <c r="AH87" s="823">
        <v>1000000</v>
      </c>
      <c r="AI87" s="823">
        <v>1000000</v>
      </c>
      <c r="AJ87" s="823">
        <v>1000000</v>
      </c>
      <c r="AK87" s="824">
        <f t="shared" si="103"/>
        <v>12000000</v>
      </c>
      <c r="AL87" s="822"/>
      <c r="AM87" s="824">
        <v>15000000</v>
      </c>
      <c r="AN87" s="822"/>
      <c r="AO87" s="824">
        <v>0</v>
      </c>
      <c r="AQ87" s="411">
        <f t="shared" si="79"/>
        <v>19041666.66666666</v>
      </c>
      <c r="AR87" s="754">
        <f t="shared" si="80"/>
        <v>1.5868055555555549</v>
      </c>
    </row>
    <row r="88" spans="1:44">
      <c r="A88" s="1108"/>
      <c r="B88" s="407">
        <v>17</v>
      </c>
      <c r="C88" s="1252">
        <v>6326277001</v>
      </c>
      <c r="D88" s="1253">
        <v>6277005001</v>
      </c>
      <c r="E88" s="409" t="s">
        <v>374</v>
      </c>
      <c r="F88" s="409" t="s">
        <v>524</v>
      </c>
      <c r="G88" s="409" t="s">
        <v>374</v>
      </c>
      <c r="H88" s="408" t="s">
        <v>454</v>
      </c>
      <c r="I88" s="443" t="s">
        <v>561</v>
      </c>
      <c r="J88" s="411"/>
      <c r="K88" s="411">
        <v>0</v>
      </c>
      <c r="L88" s="411">
        <v>0</v>
      </c>
      <c r="M88" s="411">
        <v>0</v>
      </c>
      <c r="N88" s="411">
        <v>192601388.8888889</v>
      </c>
      <c r="O88" s="411">
        <v>192601388.8888889</v>
      </c>
      <c r="P88" s="411">
        <v>192601388.8888889</v>
      </c>
      <c r="Q88" s="411">
        <v>192601388.8888889</v>
      </c>
      <c r="R88" s="411">
        <v>192601388.8888889</v>
      </c>
      <c r="S88" s="411">
        <v>192601388.8888889</v>
      </c>
      <c r="T88" s="411">
        <v>192601388.8888889</v>
      </c>
      <c r="U88" s="411">
        <v>192601388.8888889</v>
      </c>
      <c r="V88" s="411">
        <v>192601388.8888889</v>
      </c>
      <c r="W88" s="430">
        <f t="shared" si="101"/>
        <v>1733412499.9999998</v>
      </c>
      <c r="Y88" s="833"/>
      <c r="Z88" s="833"/>
      <c r="AA88" s="833"/>
      <c r="AB88" s="833"/>
      <c r="AC88" s="833"/>
      <c r="AD88" s="833"/>
      <c r="AE88" s="833"/>
      <c r="AF88" s="833"/>
      <c r="AG88" s="833"/>
      <c r="AH88" s="833"/>
      <c r="AI88" s="833"/>
      <c r="AJ88" s="833"/>
      <c r="AK88" s="824">
        <f t="shared" si="103"/>
        <v>0</v>
      </c>
      <c r="AL88" s="822"/>
      <c r="AM88" s="824">
        <v>0</v>
      </c>
      <c r="AN88" s="822"/>
      <c r="AO88" s="824">
        <v>0</v>
      </c>
      <c r="AQ88" s="411">
        <f t="shared" si="79"/>
        <v>1733412499.9999998</v>
      </c>
      <c r="AR88" s="754">
        <f t="shared" si="80"/>
        <v>0</v>
      </c>
    </row>
    <row r="89" spans="1:44">
      <c r="A89" s="1108"/>
      <c r="B89" s="407">
        <v>18</v>
      </c>
      <c r="C89" s="1252">
        <v>6326278008</v>
      </c>
      <c r="D89" s="1253">
        <v>6278007201</v>
      </c>
      <c r="E89" s="409" t="s">
        <v>93</v>
      </c>
      <c r="F89" s="409" t="s">
        <v>521</v>
      </c>
      <c r="G89" s="409" t="s">
        <v>93</v>
      </c>
      <c r="H89" s="408" t="s">
        <v>457</v>
      </c>
      <c r="I89" s="443" t="s">
        <v>563</v>
      </c>
      <c r="J89" s="411"/>
      <c r="K89" s="411">
        <v>5000000</v>
      </c>
      <c r="L89" s="411">
        <v>5000000</v>
      </c>
      <c r="M89" s="411">
        <v>5000000</v>
      </c>
      <c r="N89" s="411">
        <v>5000000</v>
      </c>
      <c r="O89" s="411">
        <v>5000000</v>
      </c>
      <c r="P89" s="411">
        <v>5000000</v>
      </c>
      <c r="Q89" s="411">
        <v>5000000</v>
      </c>
      <c r="R89" s="411">
        <v>5000000</v>
      </c>
      <c r="S89" s="411">
        <v>5000000</v>
      </c>
      <c r="T89" s="411">
        <v>5000000</v>
      </c>
      <c r="U89" s="411">
        <v>5000000</v>
      </c>
      <c r="V89" s="411">
        <v>5000000</v>
      </c>
      <c r="W89" s="430">
        <f t="shared" si="101"/>
        <v>60000000</v>
      </c>
      <c r="Y89" s="831">
        <v>0</v>
      </c>
      <c r="Z89" s="831">
        <v>555556</v>
      </c>
      <c r="AA89" s="831">
        <v>1692000</v>
      </c>
      <c r="AB89" s="823">
        <v>0</v>
      </c>
      <c r="AC89" s="823">
        <v>270000</v>
      </c>
      <c r="AD89" s="823">
        <v>1548000</v>
      </c>
      <c r="AE89" s="823">
        <v>3187200</v>
      </c>
      <c r="AF89" s="823">
        <v>0</v>
      </c>
      <c r="AG89" s="823">
        <v>2305071</v>
      </c>
      <c r="AH89" s="823">
        <v>3102071</v>
      </c>
      <c r="AI89" s="830">
        <v>3000000</v>
      </c>
      <c r="AJ89" s="830">
        <v>3000000</v>
      </c>
      <c r="AK89" s="824">
        <f t="shared" si="103"/>
        <v>18659898</v>
      </c>
      <c r="AL89" s="822"/>
      <c r="AM89" s="824">
        <v>3466051</v>
      </c>
      <c r="AN89" s="822"/>
      <c r="AO89" s="824">
        <v>0</v>
      </c>
      <c r="AQ89" s="411">
        <f t="shared" si="79"/>
        <v>41340102</v>
      </c>
      <c r="AR89" s="754">
        <f t="shared" si="80"/>
        <v>2.2154516600251513</v>
      </c>
    </row>
    <row r="90" spans="1:44">
      <c r="A90" s="1108"/>
      <c r="B90" s="407">
        <v>19</v>
      </c>
      <c r="C90" s="1252"/>
      <c r="D90" s="1254" t="s">
        <v>926</v>
      </c>
      <c r="E90" s="476" t="s">
        <v>927</v>
      </c>
      <c r="F90" s="476" t="s">
        <v>525</v>
      </c>
      <c r="G90" s="476" t="s">
        <v>1861</v>
      </c>
      <c r="H90" s="809" t="s">
        <v>459</v>
      </c>
      <c r="I90" s="443" t="s">
        <v>563</v>
      </c>
      <c r="J90" s="810"/>
      <c r="K90" s="411">
        <v>10000000</v>
      </c>
      <c r="L90" s="411">
        <v>10000000</v>
      </c>
      <c r="M90" s="411">
        <v>10000000</v>
      </c>
      <c r="N90" s="411">
        <v>10000000</v>
      </c>
      <c r="O90" s="411">
        <v>10000000</v>
      </c>
      <c r="P90" s="411">
        <v>10000000</v>
      </c>
      <c r="Q90" s="411">
        <v>10000000</v>
      </c>
      <c r="R90" s="411">
        <v>10000000</v>
      </c>
      <c r="S90" s="411">
        <v>10000000</v>
      </c>
      <c r="T90" s="411">
        <v>10000000</v>
      </c>
      <c r="U90" s="411">
        <v>10000000</v>
      </c>
      <c r="V90" s="411">
        <v>10000000</v>
      </c>
      <c r="W90" s="430">
        <f t="shared" si="101"/>
        <v>120000000</v>
      </c>
      <c r="Y90" s="823">
        <v>440000</v>
      </c>
      <c r="Z90" s="823">
        <v>290934</v>
      </c>
      <c r="AA90" s="823">
        <v>260000</v>
      </c>
      <c r="AB90" s="823">
        <v>0</v>
      </c>
      <c r="AC90" s="823">
        <v>1120000</v>
      </c>
      <c r="AD90" s="823">
        <v>0</v>
      </c>
      <c r="AE90" s="823">
        <v>2939339</v>
      </c>
      <c r="AF90" s="823">
        <v>0</v>
      </c>
      <c r="AG90" s="830">
        <v>2000000</v>
      </c>
      <c r="AH90" s="830">
        <v>2000000</v>
      </c>
      <c r="AI90" s="830">
        <v>2000000</v>
      </c>
      <c r="AJ90" s="830">
        <v>2000000</v>
      </c>
      <c r="AK90" s="824">
        <f t="shared" si="103"/>
        <v>13050273</v>
      </c>
      <c r="AL90" s="822"/>
      <c r="AM90" s="824">
        <v>46432337</v>
      </c>
      <c r="AN90" s="822"/>
      <c r="AO90" s="824">
        <v>35083000</v>
      </c>
      <c r="AQ90" s="810">
        <f t="shared" si="79"/>
        <v>106949727</v>
      </c>
      <c r="AR90" s="820">
        <f t="shared" si="80"/>
        <v>8.1952099392863271</v>
      </c>
    </row>
    <row r="91" spans="1:44">
      <c r="A91" s="1108"/>
      <c r="B91" s="407">
        <v>20</v>
      </c>
      <c r="C91" s="1252"/>
      <c r="D91" s="1253">
        <v>6273006501</v>
      </c>
      <c r="E91" s="409" t="s">
        <v>410</v>
      </c>
      <c r="F91" s="409" t="s">
        <v>525</v>
      </c>
      <c r="G91" s="409" t="s">
        <v>548</v>
      </c>
      <c r="H91" s="408" t="s">
        <v>459</v>
      </c>
      <c r="I91" s="1002" t="s">
        <v>562</v>
      </c>
      <c r="J91" s="411"/>
      <c r="K91" s="411">
        <v>31670833.333333332</v>
      </c>
      <c r="L91" s="411">
        <v>42170833.333333328</v>
      </c>
      <c r="M91" s="411">
        <v>120522395.83333333</v>
      </c>
      <c r="N91" s="411">
        <v>188043229.16666669</v>
      </c>
      <c r="O91" s="411">
        <v>250055729.16666669</v>
      </c>
      <c r="P91" s="411">
        <v>251722395.83333334</v>
      </c>
      <c r="Q91" s="411">
        <v>303734895.83333331</v>
      </c>
      <c r="R91" s="411">
        <v>303734895.83333331</v>
      </c>
      <c r="S91" s="411">
        <v>305401562.49999994</v>
      </c>
      <c r="T91" s="411">
        <v>305401562.49999994</v>
      </c>
      <c r="U91" s="411">
        <v>305401562.49999994</v>
      </c>
      <c r="V91" s="411">
        <v>297707134.5</v>
      </c>
      <c r="W91" s="430">
        <f t="shared" si="101"/>
        <v>2705567030.333333</v>
      </c>
      <c r="Y91" s="823">
        <v>15160861</v>
      </c>
      <c r="Z91" s="823">
        <v>15160861</v>
      </c>
      <c r="AA91" s="823">
        <v>17667796</v>
      </c>
      <c r="AB91" s="823">
        <v>18693361</v>
      </c>
      <c r="AC91" s="823">
        <v>18693357</v>
      </c>
      <c r="AD91" s="823">
        <v>23989050</v>
      </c>
      <c r="AE91" s="823">
        <v>23512300</v>
      </c>
      <c r="AF91" s="823">
        <v>26012300</v>
      </c>
      <c r="AG91" s="823">
        <v>26012300</v>
      </c>
      <c r="AH91" s="823">
        <v>23429898</v>
      </c>
      <c r="AI91" s="823">
        <v>26012300</v>
      </c>
      <c r="AJ91" s="823">
        <v>26012300</v>
      </c>
      <c r="AK91" s="824">
        <f t="shared" si="103"/>
        <v>260356684</v>
      </c>
      <c r="AL91" s="822"/>
      <c r="AM91" s="824">
        <v>120594591</v>
      </c>
      <c r="AN91" s="822"/>
      <c r="AO91" s="824">
        <v>7658680</v>
      </c>
      <c r="AQ91" s="411">
        <f t="shared" si="79"/>
        <v>2445210346.333333</v>
      </c>
      <c r="AR91" s="754">
        <f t="shared" si="80"/>
        <v>9.3917709688349422</v>
      </c>
    </row>
    <row r="92" spans="1:44">
      <c r="A92" s="1108"/>
      <c r="B92" s="407">
        <v>21</v>
      </c>
      <c r="C92" s="1252"/>
      <c r="D92" s="1253" t="s">
        <v>962</v>
      </c>
      <c r="E92" s="409" t="s">
        <v>963</v>
      </c>
      <c r="F92" s="409" t="s">
        <v>964</v>
      </c>
      <c r="G92" s="409" t="s">
        <v>963</v>
      </c>
      <c r="H92" s="408" t="s">
        <v>454</v>
      </c>
      <c r="I92" s="1002" t="s">
        <v>562</v>
      </c>
      <c r="J92" s="411"/>
      <c r="K92" s="411">
        <v>0</v>
      </c>
      <c r="L92" s="411">
        <v>0</v>
      </c>
      <c r="M92" s="411">
        <v>0</v>
      </c>
      <c r="N92" s="411">
        <v>0</v>
      </c>
      <c r="O92" s="411">
        <v>0</v>
      </c>
      <c r="P92" s="411">
        <v>0</v>
      </c>
      <c r="Q92" s="411">
        <v>0</v>
      </c>
      <c r="R92" s="411">
        <v>0</v>
      </c>
      <c r="S92" s="411">
        <v>0</v>
      </c>
      <c r="T92" s="411">
        <v>0</v>
      </c>
      <c r="U92" s="411">
        <v>0</v>
      </c>
      <c r="V92" s="411">
        <v>0</v>
      </c>
      <c r="W92" s="430">
        <f t="shared" si="101"/>
        <v>0</v>
      </c>
      <c r="Y92" s="831">
        <v>0</v>
      </c>
      <c r="Z92" s="831">
        <v>0</v>
      </c>
      <c r="AA92" s="831">
        <v>0</v>
      </c>
      <c r="AB92" s="823">
        <v>0</v>
      </c>
      <c r="AC92" s="823">
        <v>0</v>
      </c>
      <c r="AD92" s="823">
        <v>0</v>
      </c>
      <c r="AE92" s="823">
        <v>0</v>
      </c>
      <c r="AF92" s="823">
        <v>0</v>
      </c>
      <c r="AG92" s="823">
        <v>0</v>
      </c>
      <c r="AH92" s="830">
        <v>0</v>
      </c>
      <c r="AI92" s="830">
        <v>0</v>
      </c>
      <c r="AJ92" s="830">
        <v>0</v>
      </c>
      <c r="AK92" s="824">
        <f t="shared" si="103"/>
        <v>0</v>
      </c>
      <c r="AL92" s="822"/>
      <c r="AM92" s="824">
        <v>0</v>
      </c>
      <c r="AN92" s="822"/>
      <c r="AO92" s="824">
        <v>0</v>
      </c>
      <c r="AQ92" s="411">
        <f t="shared" ref="AQ92" si="106">IFERROR(W92-AK92,0)</f>
        <v>0</v>
      </c>
      <c r="AR92" s="754">
        <f t="shared" ref="AR92" si="107">IFERROR((W92/AK92)-1,0)</f>
        <v>0</v>
      </c>
    </row>
    <row r="93" spans="1:44">
      <c r="A93" s="1108"/>
      <c r="B93" s="407">
        <v>22</v>
      </c>
      <c r="C93" s="1252"/>
      <c r="D93" s="1253">
        <v>6277006501</v>
      </c>
      <c r="E93" s="409" t="s">
        <v>410</v>
      </c>
      <c r="F93" s="409" t="s">
        <v>525</v>
      </c>
      <c r="G93" s="409" t="s">
        <v>549</v>
      </c>
      <c r="H93" s="408" t="s">
        <v>459</v>
      </c>
      <c r="I93" s="443" t="s">
        <v>563</v>
      </c>
      <c r="J93" s="411"/>
      <c r="K93" s="411">
        <v>3000000</v>
      </c>
      <c r="L93" s="411">
        <v>3000000</v>
      </c>
      <c r="M93" s="411">
        <v>3000000</v>
      </c>
      <c r="N93" s="411">
        <v>3000000</v>
      </c>
      <c r="O93" s="411">
        <v>3000000</v>
      </c>
      <c r="P93" s="411">
        <v>3000000</v>
      </c>
      <c r="Q93" s="411">
        <v>3000000</v>
      </c>
      <c r="R93" s="411">
        <v>3000000</v>
      </c>
      <c r="S93" s="411">
        <v>3000000</v>
      </c>
      <c r="T93" s="411">
        <v>3000000</v>
      </c>
      <c r="U93" s="411">
        <v>3000000</v>
      </c>
      <c r="V93" s="411">
        <v>3000000</v>
      </c>
      <c r="W93" s="430">
        <f t="shared" si="101"/>
        <v>36000000</v>
      </c>
      <c r="Y93" s="823">
        <v>7288400</v>
      </c>
      <c r="Z93" s="823">
        <v>3753400</v>
      </c>
      <c r="AA93" s="823">
        <v>0</v>
      </c>
      <c r="AB93" s="823">
        <v>0</v>
      </c>
      <c r="AC93" s="823">
        <v>2870000</v>
      </c>
      <c r="AD93" s="823">
        <v>8885000</v>
      </c>
      <c r="AE93" s="823">
        <v>739000</v>
      </c>
      <c r="AF93" s="823">
        <v>1842005</v>
      </c>
      <c r="AG93" s="823">
        <v>3726255</v>
      </c>
      <c r="AH93" s="823">
        <v>2000000</v>
      </c>
      <c r="AI93" s="823">
        <v>2000000</v>
      </c>
      <c r="AJ93" s="823">
        <v>2000000</v>
      </c>
      <c r="AK93" s="824">
        <f t="shared" si="103"/>
        <v>35104060</v>
      </c>
      <c r="AL93" s="822"/>
      <c r="AM93" s="824">
        <v>39001219</v>
      </c>
      <c r="AN93" s="822"/>
      <c r="AO93" s="824"/>
      <c r="AQ93" s="411">
        <f t="shared" si="79"/>
        <v>895940</v>
      </c>
      <c r="AR93" s="754">
        <f t="shared" si="80"/>
        <v>2.5522403961251161E-2</v>
      </c>
    </row>
    <row r="94" spans="1:44">
      <c r="A94" s="1108"/>
      <c r="B94" s="407">
        <v>23</v>
      </c>
      <c r="C94" s="1252">
        <v>6326277004</v>
      </c>
      <c r="D94" s="1253">
        <v>6273002001</v>
      </c>
      <c r="E94" s="409" t="s">
        <v>552</v>
      </c>
      <c r="F94" s="409" t="s">
        <v>525</v>
      </c>
      <c r="G94" s="409" t="s">
        <v>388</v>
      </c>
      <c r="H94" s="408" t="s">
        <v>455</v>
      </c>
      <c r="I94" s="1002" t="s">
        <v>562</v>
      </c>
      <c r="J94" s="411"/>
      <c r="K94" s="411">
        <v>0</v>
      </c>
      <c r="L94" s="411">
        <v>0</v>
      </c>
      <c r="M94" s="411">
        <v>0</v>
      </c>
      <c r="N94" s="411">
        <v>0</v>
      </c>
      <c r="O94" s="411">
        <v>0</v>
      </c>
      <c r="P94" s="411">
        <v>0</v>
      </c>
      <c r="Q94" s="411">
        <v>0</v>
      </c>
      <c r="R94" s="411">
        <v>0</v>
      </c>
      <c r="S94" s="411">
        <v>0</v>
      </c>
      <c r="T94" s="411">
        <v>0</v>
      </c>
      <c r="U94" s="411">
        <v>0</v>
      </c>
      <c r="V94" s="411">
        <v>0</v>
      </c>
      <c r="W94" s="430">
        <f t="shared" si="101"/>
        <v>0</v>
      </c>
      <c r="Y94" s="823">
        <v>521329</v>
      </c>
      <c r="Z94" s="823">
        <v>17981</v>
      </c>
      <c r="AA94" s="823">
        <v>0</v>
      </c>
      <c r="AB94" s="823">
        <v>0</v>
      </c>
      <c r="AC94" s="823">
        <v>0</v>
      </c>
      <c r="AD94" s="823">
        <v>0</v>
      </c>
      <c r="AE94" s="823">
        <v>0</v>
      </c>
      <c r="AF94" s="823">
        <v>0</v>
      </c>
      <c r="AG94" s="823">
        <v>0</v>
      </c>
      <c r="AH94" s="823">
        <v>0</v>
      </c>
      <c r="AI94" s="823">
        <v>0</v>
      </c>
      <c r="AJ94" s="823">
        <v>0</v>
      </c>
      <c r="AK94" s="824">
        <f t="shared" si="103"/>
        <v>539310</v>
      </c>
      <c r="AL94" s="822"/>
      <c r="AM94" s="824">
        <v>5716642</v>
      </c>
      <c r="AN94" s="822"/>
      <c r="AO94" s="824">
        <v>59520000</v>
      </c>
      <c r="AQ94" s="411">
        <f t="shared" si="79"/>
        <v>-539310</v>
      </c>
      <c r="AR94" s="754">
        <f>IFERROR((W94/AK94)-1,0)</f>
        <v>-1</v>
      </c>
    </row>
    <row r="95" spans="1:44">
      <c r="A95" s="1108"/>
      <c r="B95" s="407">
        <v>24</v>
      </c>
      <c r="C95" s="1252" t="s">
        <v>1857</v>
      </c>
      <c r="D95" s="1253">
        <v>6277002204</v>
      </c>
      <c r="E95" s="409" t="s">
        <v>551</v>
      </c>
      <c r="F95" s="409" t="s">
        <v>525</v>
      </c>
      <c r="G95" s="409" t="s">
        <v>550</v>
      </c>
      <c r="H95" s="408" t="s">
        <v>458</v>
      </c>
      <c r="I95" s="1002" t="s">
        <v>562</v>
      </c>
      <c r="J95" s="411"/>
      <c r="K95" s="411">
        <v>11805755.666666666</v>
      </c>
      <c r="L95" s="411">
        <v>13574999.666666668</v>
      </c>
      <c r="M95" s="411">
        <v>15682261.333333332</v>
      </c>
      <c r="N95" s="411">
        <v>16333333.333333336</v>
      </c>
      <c r="O95" s="411">
        <v>16625000</v>
      </c>
      <c r="P95" s="411">
        <v>18995833.33333334</v>
      </c>
      <c r="Q95" s="411">
        <v>18995833.33333334</v>
      </c>
      <c r="R95" s="411">
        <v>21895833.33333334</v>
      </c>
      <c r="S95" s="411">
        <v>23354166.666666672</v>
      </c>
      <c r="T95" s="411">
        <v>23354166.666666672</v>
      </c>
      <c r="U95" s="411">
        <v>23544166.666666672</v>
      </c>
      <c r="V95" s="411">
        <v>23544166.666666672</v>
      </c>
      <c r="W95" s="430">
        <f t="shared" si="101"/>
        <v>227705516.66666675</v>
      </c>
      <c r="Y95" s="810">
        <v>15458286</v>
      </c>
      <c r="Z95" s="810">
        <v>14908345</v>
      </c>
      <c r="AA95" s="810">
        <v>16768720</v>
      </c>
      <c r="AB95" s="810">
        <v>18824690</v>
      </c>
      <c r="AC95" s="810">
        <v>14828386</v>
      </c>
      <c r="AD95" s="810">
        <v>9588444</v>
      </c>
      <c r="AE95" s="810">
        <v>12428502</v>
      </c>
      <c r="AF95" s="810">
        <v>12335167</v>
      </c>
      <c r="AG95" s="810">
        <v>21611666</v>
      </c>
      <c r="AH95" s="810">
        <v>16695336</v>
      </c>
      <c r="AI95" s="810">
        <v>11773703</v>
      </c>
      <c r="AJ95" s="810">
        <v>11773703</v>
      </c>
      <c r="AK95" s="817">
        <f t="shared" si="103"/>
        <v>176994948</v>
      </c>
      <c r="AM95" s="431">
        <v>113085113</v>
      </c>
      <c r="AO95" s="817">
        <v>59520000</v>
      </c>
      <c r="AQ95" s="411">
        <f t="shared" si="79"/>
        <v>50710568.666666746</v>
      </c>
      <c r="AR95" s="754">
        <f t="shared" si="80"/>
        <v>0.28650856558158222</v>
      </c>
    </row>
    <row r="96" spans="1:44">
      <c r="A96" s="1108"/>
      <c r="B96" s="407">
        <v>25</v>
      </c>
      <c r="C96" s="1252">
        <v>6326277006</v>
      </c>
      <c r="D96" s="1254">
        <v>6277002301</v>
      </c>
      <c r="E96" s="409" t="s">
        <v>426</v>
      </c>
      <c r="F96" s="409" t="s">
        <v>523</v>
      </c>
      <c r="G96" s="409" t="s">
        <v>426</v>
      </c>
      <c r="H96" s="408" t="s">
        <v>463</v>
      </c>
      <c r="I96" s="1002" t="s">
        <v>562</v>
      </c>
      <c r="J96" s="411"/>
      <c r="K96" s="411">
        <v>5000000</v>
      </c>
      <c r="L96" s="411">
        <v>5000000</v>
      </c>
      <c r="M96" s="411">
        <v>5000000</v>
      </c>
      <c r="N96" s="411">
        <v>5000000</v>
      </c>
      <c r="O96" s="411">
        <v>5000000</v>
      </c>
      <c r="P96" s="411">
        <v>5000000</v>
      </c>
      <c r="Q96" s="411">
        <v>5000000</v>
      </c>
      <c r="R96" s="411">
        <v>5000000</v>
      </c>
      <c r="S96" s="411">
        <v>5000000</v>
      </c>
      <c r="T96" s="411">
        <v>5000000</v>
      </c>
      <c r="U96" s="411">
        <v>5000000</v>
      </c>
      <c r="V96" s="411">
        <v>5000000</v>
      </c>
      <c r="W96" s="430">
        <f t="shared" si="101"/>
        <v>60000000</v>
      </c>
      <c r="Y96" s="823">
        <v>3740004</v>
      </c>
      <c r="Z96" s="823">
        <v>3740004</v>
      </c>
      <c r="AA96" s="823">
        <v>3740004</v>
      </c>
      <c r="AB96" s="823">
        <v>3740004</v>
      </c>
      <c r="AC96" s="823">
        <v>3740004</v>
      </c>
      <c r="AD96" s="823">
        <v>3740004</v>
      </c>
      <c r="AE96" s="823">
        <v>3740004</v>
      </c>
      <c r="AF96" s="823">
        <v>3740004</v>
      </c>
      <c r="AG96" s="823">
        <v>3740004</v>
      </c>
      <c r="AH96" s="823">
        <v>3567656</v>
      </c>
      <c r="AI96" s="823">
        <v>3740004</v>
      </c>
      <c r="AJ96" s="823">
        <v>3740004</v>
      </c>
      <c r="AK96" s="824">
        <f t="shared" si="103"/>
        <v>44707700</v>
      </c>
      <c r="AL96" s="822"/>
      <c r="AM96" s="824">
        <v>42906021</v>
      </c>
      <c r="AN96" s="822"/>
      <c r="AO96" s="824">
        <v>30821770</v>
      </c>
      <c r="AQ96" s="411">
        <f t="shared" si="79"/>
        <v>15292300</v>
      </c>
      <c r="AR96" s="754">
        <f t="shared" si="80"/>
        <v>0.34205069820187584</v>
      </c>
    </row>
    <row r="97" spans="1:44">
      <c r="A97" s="1108"/>
      <c r="B97" s="407">
        <v>26</v>
      </c>
      <c r="C97" s="1252">
        <v>6326277005</v>
      </c>
      <c r="D97" s="1254" t="s">
        <v>1015</v>
      </c>
      <c r="E97" s="476" t="s">
        <v>1016</v>
      </c>
      <c r="F97" s="476" t="s">
        <v>540</v>
      </c>
      <c r="G97" s="476" t="s">
        <v>1862</v>
      </c>
      <c r="H97" s="809" t="s">
        <v>459</v>
      </c>
      <c r="I97" s="1002" t="s">
        <v>562</v>
      </c>
      <c r="J97" s="810"/>
      <c r="K97" s="411">
        <v>1904166.6666666665</v>
      </c>
      <c r="L97" s="411">
        <v>1904166.6666666665</v>
      </c>
      <c r="M97" s="411">
        <v>1904166.6666666665</v>
      </c>
      <c r="N97" s="411">
        <v>2087500</v>
      </c>
      <c r="O97" s="411">
        <v>2087500</v>
      </c>
      <c r="P97" s="411">
        <v>5420833.333333334</v>
      </c>
      <c r="Q97" s="411">
        <v>5190990.333333334</v>
      </c>
      <c r="R97" s="411">
        <v>4629166.333333334</v>
      </c>
      <c r="S97" s="411">
        <v>4720833</v>
      </c>
      <c r="T97" s="411">
        <v>4625000</v>
      </c>
      <c r="U97" s="411">
        <v>4625000</v>
      </c>
      <c r="V97" s="411">
        <v>4625000</v>
      </c>
      <c r="W97" s="430">
        <f t="shared" si="101"/>
        <v>43724323</v>
      </c>
      <c r="Y97" s="827">
        <v>1077863</v>
      </c>
      <c r="Z97" s="827">
        <v>1077863</v>
      </c>
      <c r="AA97" s="827">
        <v>1077863</v>
      </c>
      <c r="AB97" s="827">
        <v>1077863</v>
      </c>
      <c r="AC97" s="827">
        <v>1077863</v>
      </c>
      <c r="AD97" s="827">
        <v>1077863</v>
      </c>
      <c r="AE97" s="827">
        <v>1091999</v>
      </c>
      <c r="AF97" s="827">
        <v>791667</v>
      </c>
      <c r="AG97" s="827">
        <v>887500</v>
      </c>
      <c r="AH97" s="823">
        <v>883334</v>
      </c>
      <c r="AI97" s="823">
        <v>837500</v>
      </c>
      <c r="AJ97" s="823">
        <v>837500</v>
      </c>
      <c r="AK97" s="817">
        <f t="shared" si="103"/>
        <v>11796678</v>
      </c>
      <c r="AM97" s="828">
        <v>10068808</v>
      </c>
      <c r="AO97" s="824">
        <v>4750002</v>
      </c>
      <c r="AQ97" s="810">
        <f t="shared" si="79"/>
        <v>31927645</v>
      </c>
      <c r="AR97" s="820">
        <f t="shared" si="80"/>
        <v>2.7064945741504514</v>
      </c>
    </row>
    <row r="98" spans="1:44">
      <c r="A98" s="1108"/>
      <c r="B98" s="407">
        <v>27</v>
      </c>
      <c r="C98" s="1252"/>
      <c r="D98" s="1253">
        <v>6273001908</v>
      </c>
      <c r="E98" s="409" t="s">
        <v>376</v>
      </c>
      <c r="F98" s="409" t="s">
        <v>526</v>
      </c>
      <c r="G98" s="409" t="s">
        <v>1733</v>
      </c>
      <c r="H98" s="408" t="s">
        <v>463</v>
      </c>
      <c r="I98" s="1002" t="s">
        <v>562</v>
      </c>
      <c r="J98" s="411"/>
      <c r="K98" s="411">
        <v>13234689.333333334</v>
      </c>
      <c r="L98" s="411">
        <v>13901356</v>
      </c>
      <c r="M98" s="411">
        <v>14325318.666666666</v>
      </c>
      <c r="N98" s="411">
        <v>13941037.666666666</v>
      </c>
      <c r="O98" s="411">
        <v>13310388.666666666</v>
      </c>
      <c r="P98" s="411">
        <v>13289370.666666666</v>
      </c>
      <c r="Q98" s="411">
        <v>13289370.666666666</v>
      </c>
      <c r="R98" s="411">
        <v>13048216.666666666</v>
      </c>
      <c r="S98" s="411">
        <v>12874046.666666666</v>
      </c>
      <c r="T98" s="411">
        <v>12874046.666666666</v>
      </c>
      <c r="U98" s="411">
        <v>12874046.666666666</v>
      </c>
      <c r="V98" s="411">
        <v>12874046.666666666</v>
      </c>
      <c r="W98" s="430">
        <f t="shared" si="101"/>
        <v>159835935</v>
      </c>
      <c r="Y98" s="823">
        <v>3671910</v>
      </c>
      <c r="Z98" s="823">
        <v>3671910</v>
      </c>
      <c r="AA98" s="823">
        <v>3075572</v>
      </c>
      <c r="AB98" s="823">
        <v>2491224</v>
      </c>
      <c r="AC98" s="823">
        <v>1497396</v>
      </c>
      <c r="AD98" s="823">
        <v>1278652</v>
      </c>
      <c r="AE98" s="823">
        <v>1278652</v>
      </c>
      <c r="AF98" s="823">
        <v>1519808</v>
      </c>
      <c r="AG98" s="823">
        <v>1693976</v>
      </c>
      <c r="AH98" s="823">
        <v>1693976</v>
      </c>
      <c r="AI98" s="823">
        <v>1693976</v>
      </c>
      <c r="AJ98" s="823">
        <v>1693976</v>
      </c>
      <c r="AK98" s="817">
        <f t="shared" si="103"/>
        <v>25261028</v>
      </c>
      <c r="AL98" s="822"/>
      <c r="AM98" s="824">
        <v>43043105</v>
      </c>
      <c r="AN98" s="822"/>
      <c r="AO98" s="824">
        <v>11576386</v>
      </c>
      <c r="AQ98" s="411">
        <f t="shared" si="79"/>
        <v>134574907</v>
      </c>
      <c r="AR98" s="754">
        <f t="shared" si="80"/>
        <v>5.3273725439835626</v>
      </c>
    </row>
    <row r="99" spans="1:44" s="483" customFormat="1">
      <c r="A99" s="1108">
        <v>6326274002</v>
      </c>
      <c r="B99" s="407">
        <v>28</v>
      </c>
      <c r="C99" s="1252">
        <v>6326274001</v>
      </c>
      <c r="D99" s="1253"/>
      <c r="E99" s="927" t="s">
        <v>409</v>
      </c>
      <c r="F99" s="927" t="s">
        <v>558</v>
      </c>
      <c r="G99" s="927" t="s">
        <v>409</v>
      </c>
      <c r="H99" s="926" t="s">
        <v>463</v>
      </c>
      <c r="I99" s="918" t="s">
        <v>564</v>
      </c>
      <c r="J99" s="557"/>
      <c r="K99" s="557">
        <f>PB_TSCD!AF46</f>
        <v>203641847.55000001</v>
      </c>
      <c r="L99" s="557">
        <f>PB_TSCD!AG46</f>
        <v>209002958.3277778</v>
      </c>
      <c r="M99" s="557">
        <f>PB_TSCD!AH46</f>
        <v>214836291.66111115</v>
      </c>
      <c r="N99" s="557">
        <f>PB_TSCD!AI46</f>
        <v>240697402.77222228</v>
      </c>
      <c r="O99" s="557">
        <f>PB_TSCD!AJ46</f>
        <v>240697402.77222228</v>
      </c>
      <c r="P99" s="557">
        <f>PB_TSCD!AK46</f>
        <v>240697402.77222228</v>
      </c>
      <c r="Q99" s="557">
        <f>PB_TSCD!AL46</f>
        <v>240697402.77222228</v>
      </c>
      <c r="R99" s="557">
        <f>PB_TSCD!AM46</f>
        <v>240697402.77222228</v>
      </c>
      <c r="S99" s="557">
        <f>PB_TSCD!AN46</f>
        <v>240697402.77222228</v>
      </c>
      <c r="T99" s="557">
        <f>PB_TSCD!AO46</f>
        <v>240697402.77222228</v>
      </c>
      <c r="U99" s="557">
        <f>PB_TSCD!AP46</f>
        <v>240697402.77222228</v>
      </c>
      <c r="V99" s="557">
        <f>PB_TSCD!AQ46</f>
        <v>234586291.77222228</v>
      </c>
      <c r="W99" s="430">
        <f t="shared" si="101"/>
        <v>2787646611.4888897</v>
      </c>
      <c r="Y99" s="830">
        <v>308859691</v>
      </c>
      <c r="Z99" s="830">
        <v>308859691</v>
      </c>
      <c r="AA99" s="830">
        <v>313475086</v>
      </c>
      <c r="AB99" s="830">
        <v>313475086</v>
      </c>
      <c r="AC99" s="830">
        <v>313475086</v>
      </c>
      <c r="AD99" s="830">
        <v>318934345</v>
      </c>
      <c r="AE99" s="830">
        <v>320919530</v>
      </c>
      <c r="AF99" s="830">
        <v>325209852</v>
      </c>
      <c r="AG99" s="830">
        <v>327252863</v>
      </c>
      <c r="AH99" s="830">
        <v>327252863</v>
      </c>
      <c r="AI99" s="830">
        <v>361947307</v>
      </c>
      <c r="AJ99" s="830">
        <v>361947307</v>
      </c>
      <c r="AK99" s="931">
        <f t="shared" ref="AK99" si="108">SUM(Y99:AJ99)</f>
        <v>3901608707</v>
      </c>
      <c r="AL99" s="932"/>
      <c r="AM99" s="931">
        <v>3803553013</v>
      </c>
      <c r="AN99" s="932"/>
      <c r="AO99" s="931">
        <f>2820958343</f>
        <v>2820958343</v>
      </c>
      <c r="AQ99" s="557">
        <f t="shared" si="79"/>
        <v>-1113962095.5111103</v>
      </c>
      <c r="AR99" s="933">
        <f t="shared" si="80"/>
        <v>-0.2855135353559457</v>
      </c>
    </row>
    <row r="100" spans="1:44">
      <c r="A100" s="1108"/>
      <c r="B100" s="412"/>
      <c r="C100" s="1255"/>
      <c r="D100" s="1256"/>
      <c r="E100" s="414"/>
      <c r="F100" s="414"/>
      <c r="G100" s="414"/>
      <c r="H100" s="413"/>
      <c r="I100" s="444"/>
      <c r="J100" s="416"/>
      <c r="K100" s="416"/>
      <c r="L100" s="416"/>
      <c r="M100" s="416"/>
      <c r="N100" s="416"/>
      <c r="O100" s="416"/>
      <c r="P100" s="416"/>
      <c r="Q100" s="416"/>
      <c r="R100" s="416"/>
      <c r="S100" s="416"/>
      <c r="T100" s="416"/>
      <c r="U100" s="416"/>
      <c r="V100" s="416"/>
      <c r="W100" s="432"/>
      <c r="Y100" s="416"/>
      <c r="Z100" s="416"/>
      <c r="AA100" s="416"/>
      <c r="AB100" s="416"/>
      <c r="AC100" s="416"/>
      <c r="AD100" s="416"/>
      <c r="AE100" s="416"/>
      <c r="AF100" s="416"/>
      <c r="AG100" s="416"/>
      <c r="AH100" s="416"/>
      <c r="AI100" s="416"/>
      <c r="AJ100" s="416"/>
      <c r="AK100" s="432"/>
      <c r="AM100" s="432"/>
      <c r="AO100" s="432"/>
      <c r="AQ100" s="416">
        <f t="shared" si="79"/>
        <v>0</v>
      </c>
      <c r="AR100" s="755">
        <f t="shared" si="80"/>
        <v>0</v>
      </c>
    </row>
    <row r="101" spans="1:44" s="35" customFormat="1">
      <c r="A101" s="1104"/>
      <c r="B101" s="237" t="s">
        <v>1546</v>
      </c>
      <c r="C101" s="1259"/>
      <c r="D101" s="1260"/>
      <c r="E101" s="485" t="s">
        <v>1543</v>
      </c>
      <c r="F101" s="488"/>
      <c r="G101" s="489"/>
      <c r="H101" s="489"/>
      <c r="I101" s="490"/>
      <c r="J101" s="242">
        <f t="shared" ref="J101:W101" si="109">J71+J5</f>
        <v>0</v>
      </c>
      <c r="K101" s="242">
        <f t="shared" si="109"/>
        <v>1262269832.9132733</v>
      </c>
      <c r="L101" s="242">
        <f t="shared" si="109"/>
        <v>1190609598.0609372</v>
      </c>
      <c r="M101" s="242">
        <f t="shared" si="109"/>
        <v>1680783751.2196069</v>
      </c>
      <c r="N101" s="242">
        <f t="shared" si="109"/>
        <v>3169479926.4588971</v>
      </c>
      <c r="O101" s="242">
        <f t="shared" si="109"/>
        <v>3306909582.3977056</v>
      </c>
      <c r="P101" s="242">
        <f t="shared" si="109"/>
        <v>3400561353.9271698</v>
      </c>
      <c r="Q101" s="242">
        <f t="shared" si="109"/>
        <v>3489586543.1233001</v>
      </c>
      <c r="R101" s="242">
        <f t="shared" si="109"/>
        <v>3432063859.9271698</v>
      </c>
      <c r="S101" s="242">
        <f t="shared" si="109"/>
        <v>3343865142.2015753</v>
      </c>
      <c r="T101" s="242">
        <f t="shared" si="109"/>
        <v>3471659386.7899666</v>
      </c>
      <c r="U101" s="242">
        <f t="shared" si="109"/>
        <v>3397050749.3977051</v>
      </c>
      <c r="V101" s="242">
        <f t="shared" si="109"/>
        <v>3479322747.7899666</v>
      </c>
      <c r="W101" s="242">
        <f t="shared" si="109"/>
        <v>34624162474.207268</v>
      </c>
      <c r="Y101" s="832">
        <f>Y71+Y5</f>
        <v>635680200</v>
      </c>
      <c r="Z101" s="242">
        <f t="shared" ref="Z101:AK101" si="110">Z71+Z5</f>
        <v>669282448</v>
      </c>
      <c r="AA101" s="242">
        <f t="shared" si="110"/>
        <v>723603281</v>
      </c>
      <c r="AB101" s="242">
        <f t="shared" si="110"/>
        <v>847082192</v>
      </c>
      <c r="AC101" s="242">
        <f t="shared" si="110"/>
        <v>855758293</v>
      </c>
      <c r="AD101" s="242">
        <f t="shared" si="110"/>
        <v>903914321</v>
      </c>
      <c r="AE101" s="242">
        <f t="shared" si="110"/>
        <v>967740046</v>
      </c>
      <c r="AF101" s="242">
        <f t="shared" si="110"/>
        <v>1083550269</v>
      </c>
      <c r="AG101" s="242">
        <f t="shared" si="110"/>
        <v>1064816094</v>
      </c>
      <c r="AH101" s="242">
        <f t="shared" si="110"/>
        <v>897561126</v>
      </c>
      <c r="AI101" s="242">
        <f t="shared" si="110"/>
        <v>927238670</v>
      </c>
      <c r="AJ101" s="242">
        <f>AJ71+AJ5</f>
        <v>945319658</v>
      </c>
      <c r="AK101" s="242">
        <f t="shared" si="110"/>
        <v>10521546598</v>
      </c>
      <c r="AL101" s="34"/>
      <c r="AM101" s="242">
        <f>AM71+AM5</f>
        <v>8426761718</v>
      </c>
      <c r="AN101" s="558"/>
      <c r="AO101" s="242">
        <f>AO71+AO5</f>
        <v>6696428573</v>
      </c>
      <c r="AQ101" s="242">
        <f t="shared" si="79"/>
        <v>24102615876.207268</v>
      </c>
      <c r="AR101" s="753">
        <f t="shared" si="80"/>
        <v>2.2907864021425177</v>
      </c>
    </row>
    <row r="102" spans="1:44">
      <c r="A102" s="1108"/>
      <c r="I102" s="146"/>
    </row>
    <row r="103" spans="1:44" hidden="1">
      <c r="B103" s="90" t="s">
        <v>291</v>
      </c>
      <c r="C103" s="1245"/>
      <c r="D103" s="1246"/>
      <c r="E103" s="90"/>
      <c r="F103" s="90"/>
      <c r="G103" s="90"/>
      <c r="W103" s="429" t="s">
        <v>186</v>
      </c>
      <c r="AM103" s="429"/>
      <c r="AO103" s="429"/>
      <c r="AQ103" s="429"/>
      <c r="AR103" s="750"/>
    </row>
    <row r="104" spans="1:44" ht="43.5" hidden="1">
      <c r="B104" s="228" t="s">
        <v>0</v>
      </c>
      <c r="C104" s="1247" t="s">
        <v>630</v>
      </c>
      <c r="D104" s="229" t="s">
        <v>514</v>
      </c>
      <c r="E104" s="230" t="s">
        <v>411</v>
      </c>
      <c r="F104" s="231" t="s">
        <v>513</v>
      </c>
      <c r="G104" s="228" t="s">
        <v>97</v>
      </c>
      <c r="H104" s="228" t="s">
        <v>104</v>
      </c>
      <c r="I104" s="440" t="s">
        <v>185</v>
      </c>
      <c r="J104" s="174" t="s">
        <v>1831</v>
      </c>
      <c r="K104" s="174" t="s">
        <v>54</v>
      </c>
      <c r="L104" s="174" t="s">
        <v>55</v>
      </c>
      <c r="M104" s="174" t="s">
        <v>56</v>
      </c>
      <c r="N104" s="174" t="s">
        <v>57</v>
      </c>
      <c r="O104" s="174" t="s">
        <v>58</v>
      </c>
      <c r="P104" s="174" t="s">
        <v>59</v>
      </c>
      <c r="Q104" s="174" t="s">
        <v>60</v>
      </c>
      <c r="R104" s="174" t="s">
        <v>61</v>
      </c>
      <c r="S104" s="174" t="s">
        <v>62</v>
      </c>
      <c r="T104" s="174" t="s">
        <v>63</v>
      </c>
      <c r="U104" s="174" t="s">
        <v>64</v>
      </c>
      <c r="V104" s="174" t="s">
        <v>65</v>
      </c>
      <c r="W104" s="174" t="s">
        <v>345</v>
      </c>
      <c r="Y104" s="745" t="s">
        <v>54</v>
      </c>
      <c r="Z104" s="745" t="s">
        <v>55</v>
      </c>
      <c r="AA104" s="745" t="s">
        <v>56</v>
      </c>
      <c r="AB104" s="745" t="s">
        <v>57</v>
      </c>
      <c r="AC104" s="745" t="s">
        <v>58</v>
      </c>
      <c r="AD104" s="745" t="s">
        <v>59</v>
      </c>
      <c r="AE104" s="745" t="s">
        <v>60</v>
      </c>
      <c r="AF104" s="745" t="s">
        <v>61</v>
      </c>
      <c r="AG104" s="745" t="s">
        <v>62</v>
      </c>
      <c r="AH104" s="745" t="s">
        <v>63</v>
      </c>
      <c r="AI104" s="745" t="s">
        <v>64</v>
      </c>
      <c r="AJ104" s="745" t="s">
        <v>65</v>
      </c>
      <c r="AK104" s="745" t="s">
        <v>350</v>
      </c>
      <c r="AM104" s="745" t="s">
        <v>1829</v>
      </c>
      <c r="AO104" s="745" t="s">
        <v>1830</v>
      </c>
      <c r="AQ104" s="746" t="s">
        <v>676</v>
      </c>
      <c r="AR104" s="751" t="s">
        <v>677</v>
      </c>
    </row>
    <row r="105" spans="1:44" s="35" customFormat="1" hidden="1">
      <c r="B105" s="233" t="s">
        <v>2</v>
      </c>
      <c r="C105" s="1248"/>
      <c r="D105" s="1249"/>
      <c r="E105" s="235" t="s">
        <v>82</v>
      </c>
      <c r="F105" s="234"/>
      <c r="G105" s="235"/>
      <c r="H105" s="235"/>
      <c r="I105" s="441"/>
      <c r="J105" s="236">
        <f>SUM(J106:J126)</f>
        <v>0</v>
      </c>
      <c r="K105" s="236">
        <f>SUM(K106:K126)</f>
        <v>0</v>
      </c>
      <c r="L105" s="236">
        <f t="shared" ref="L105" si="111">SUM(L106:L126)</f>
        <v>0</v>
      </c>
      <c r="M105" s="236">
        <f t="shared" ref="M105" si="112">SUM(M106:M126)</f>
        <v>0</v>
      </c>
      <c r="N105" s="236">
        <f t="shared" ref="N105" si="113">SUM(N106:N126)</f>
        <v>0</v>
      </c>
      <c r="O105" s="236">
        <f t="shared" ref="O105" si="114">SUM(O106:O126)</f>
        <v>0</v>
      </c>
      <c r="P105" s="236">
        <f t="shared" ref="P105" si="115">SUM(P106:P126)</f>
        <v>0</v>
      </c>
      <c r="Q105" s="236">
        <f t="shared" ref="Q105" si="116">SUM(Q106:Q126)</f>
        <v>0</v>
      </c>
      <c r="R105" s="236">
        <f t="shared" ref="R105" si="117">SUM(R106:R126)</f>
        <v>0</v>
      </c>
      <c r="S105" s="236">
        <f t="shared" ref="S105" si="118">SUM(S106:S126)</f>
        <v>0</v>
      </c>
      <c r="T105" s="236">
        <f t="shared" ref="T105" si="119">SUM(T106:T126)</f>
        <v>0</v>
      </c>
      <c r="U105" s="236">
        <f t="shared" ref="U105" si="120">SUM(U106:U126)</f>
        <v>0</v>
      </c>
      <c r="V105" s="236">
        <f t="shared" ref="V105" si="121">SUM(V106:V126)</f>
        <v>0</v>
      </c>
      <c r="W105" s="236">
        <f t="shared" ref="W105" si="122">SUM(W106:W126)</f>
        <v>0</v>
      </c>
      <c r="Y105" s="236">
        <f>SUM(Y107:Y126)</f>
        <v>0</v>
      </c>
      <c r="Z105" s="236">
        <f t="shared" ref="Z105:AK105" si="123">SUM(Z106:Z126)</f>
        <v>0</v>
      </c>
      <c r="AA105" s="236">
        <f t="shared" si="123"/>
        <v>0</v>
      </c>
      <c r="AB105" s="236">
        <f t="shared" si="123"/>
        <v>0</v>
      </c>
      <c r="AC105" s="236">
        <f t="shared" si="123"/>
        <v>0</v>
      </c>
      <c r="AD105" s="236">
        <f t="shared" si="123"/>
        <v>0</v>
      </c>
      <c r="AE105" s="236">
        <f t="shared" si="123"/>
        <v>0</v>
      </c>
      <c r="AF105" s="236">
        <f t="shared" si="123"/>
        <v>0</v>
      </c>
      <c r="AG105" s="236">
        <f t="shared" si="123"/>
        <v>0</v>
      </c>
      <c r="AH105" s="236">
        <f t="shared" si="123"/>
        <v>0</v>
      </c>
      <c r="AI105" s="236">
        <f t="shared" si="123"/>
        <v>0</v>
      </c>
      <c r="AJ105" s="236">
        <f t="shared" si="123"/>
        <v>0</v>
      </c>
      <c r="AK105" s="236">
        <f t="shared" si="123"/>
        <v>0</v>
      </c>
      <c r="AM105" s="236">
        <f t="shared" ref="AM105:AO105" si="124">SUM(AM106:AM126)</f>
        <v>0</v>
      </c>
      <c r="AO105" s="236">
        <f t="shared" si="124"/>
        <v>0</v>
      </c>
      <c r="AQ105" s="242">
        <f t="shared" ref="AQ105:AQ157" si="125">IFERROR(W105-AK105,0)</f>
        <v>0</v>
      </c>
      <c r="AR105" s="753">
        <f t="shared" ref="AR105:AR157" si="126">IFERROR((W105/AK105)-1,0)</f>
        <v>0</v>
      </c>
    </row>
    <row r="106" spans="1:44" hidden="1">
      <c r="B106" s="402">
        <v>1</v>
      </c>
      <c r="C106" s="1250"/>
      <c r="D106" s="1251">
        <v>6220002601</v>
      </c>
      <c r="E106" s="404" t="s">
        <v>395</v>
      </c>
      <c r="F106" s="404" t="s">
        <v>515</v>
      </c>
      <c r="G106" s="404" t="s">
        <v>395</v>
      </c>
      <c r="H106" s="403" t="s">
        <v>462</v>
      </c>
      <c r="I106" s="442" t="s">
        <v>557</v>
      </c>
      <c r="J106" s="406"/>
      <c r="K106" s="406"/>
      <c r="L106" s="406"/>
      <c r="M106" s="406"/>
      <c r="N106" s="406"/>
      <c r="O106" s="406"/>
      <c r="P106" s="406"/>
      <c r="Q106" s="406"/>
      <c r="R106" s="406"/>
      <c r="S106" s="406"/>
      <c r="T106" s="406"/>
      <c r="U106" s="406"/>
      <c r="V106" s="406"/>
      <c r="W106" s="430">
        <f t="shared" ref="W106:W125" si="127">SUM(K106:V106)</f>
        <v>0</v>
      </c>
      <c r="Y106" s="406"/>
      <c r="Z106" s="406"/>
      <c r="AA106" s="406"/>
      <c r="AB106" s="406"/>
      <c r="AC106" s="406"/>
      <c r="AD106" s="406"/>
      <c r="AE106" s="406"/>
      <c r="AF106" s="406"/>
      <c r="AG106" s="406"/>
      <c r="AH106" s="406"/>
      <c r="AI106" s="406"/>
      <c r="AJ106" s="406"/>
      <c r="AK106" s="430">
        <f t="shared" ref="AK106:AK118" si="128">SUM(Y106:AJ106)</f>
        <v>0</v>
      </c>
      <c r="AM106" s="430"/>
      <c r="AO106" s="430"/>
      <c r="AQ106" s="411">
        <f t="shared" si="125"/>
        <v>0</v>
      </c>
      <c r="AR106" s="754">
        <f t="shared" si="126"/>
        <v>0</v>
      </c>
    </row>
    <row r="107" spans="1:44" hidden="1">
      <c r="B107" s="407">
        <v>2</v>
      </c>
      <c r="C107" s="1252"/>
      <c r="D107" s="1253">
        <v>6220002602</v>
      </c>
      <c r="E107" s="409" t="s">
        <v>396</v>
      </c>
      <c r="F107" s="409" t="s">
        <v>515</v>
      </c>
      <c r="G107" s="409" t="s">
        <v>396</v>
      </c>
      <c r="H107" s="408" t="s">
        <v>462</v>
      </c>
      <c r="I107" s="443" t="s">
        <v>557</v>
      </c>
      <c r="J107" s="411"/>
      <c r="K107" s="411"/>
      <c r="L107" s="411"/>
      <c r="M107" s="411"/>
      <c r="N107" s="411"/>
      <c r="O107" s="411"/>
      <c r="P107" s="411"/>
      <c r="Q107" s="411"/>
      <c r="R107" s="411"/>
      <c r="S107" s="411"/>
      <c r="T107" s="411"/>
      <c r="U107" s="411"/>
      <c r="V107" s="411"/>
      <c r="W107" s="431">
        <f t="shared" si="127"/>
        <v>0</v>
      </c>
      <c r="Y107" s="406"/>
      <c r="Z107" s="411"/>
      <c r="AA107" s="411"/>
      <c r="AB107" s="411"/>
      <c r="AC107" s="411"/>
      <c r="AD107" s="411"/>
      <c r="AE107" s="411"/>
      <c r="AF107" s="411"/>
      <c r="AG107" s="411"/>
      <c r="AH107" s="411"/>
      <c r="AI107" s="411"/>
      <c r="AJ107" s="411"/>
      <c r="AK107" s="431">
        <f>SUM(Y107:AJ107)</f>
        <v>0</v>
      </c>
      <c r="AM107" s="431"/>
      <c r="AO107" s="431"/>
      <c r="AQ107" s="411">
        <f t="shared" si="125"/>
        <v>0</v>
      </c>
      <c r="AR107" s="754">
        <f t="shared" si="126"/>
        <v>0</v>
      </c>
    </row>
    <row r="108" spans="1:44" hidden="1">
      <c r="B108" s="407">
        <v>3</v>
      </c>
      <c r="C108" s="1252"/>
      <c r="D108" s="1253">
        <v>6220002802</v>
      </c>
      <c r="E108" s="409" t="s">
        <v>399</v>
      </c>
      <c r="F108" s="409" t="s">
        <v>516</v>
      </c>
      <c r="G108" s="409" t="s">
        <v>399</v>
      </c>
      <c r="H108" s="408" t="s">
        <v>462</v>
      </c>
      <c r="I108" s="443" t="s">
        <v>557</v>
      </c>
      <c r="J108" s="411"/>
      <c r="K108" s="411"/>
      <c r="L108" s="411"/>
      <c r="M108" s="411"/>
      <c r="N108" s="411"/>
      <c r="O108" s="411"/>
      <c r="P108" s="411"/>
      <c r="Q108" s="411"/>
      <c r="R108" s="411"/>
      <c r="S108" s="411"/>
      <c r="T108" s="411"/>
      <c r="U108" s="411"/>
      <c r="V108" s="411"/>
      <c r="W108" s="431">
        <f t="shared" si="127"/>
        <v>0</v>
      </c>
      <c r="Y108" s="411"/>
      <c r="Z108" s="411"/>
      <c r="AA108" s="411"/>
      <c r="AB108" s="411"/>
      <c r="AC108" s="411"/>
      <c r="AD108" s="411"/>
      <c r="AE108" s="411"/>
      <c r="AF108" s="411"/>
      <c r="AG108" s="411"/>
      <c r="AH108" s="411"/>
      <c r="AI108" s="411"/>
      <c r="AJ108" s="411"/>
      <c r="AK108" s="431">
        <f t="shared" si="128"/>
        <v>0</v>
      </c>
      <c r="AM108" s="431"/>
      <c r="AO108" s="431"/>
      <c r="AQ108" s="411">
        <f t="shared" si="125"/>
        <v>0</v>
      </c>
      <c r="AR108" s="754">
        <f t="shared" si="126"/>
        <v>0</v>
      </c>
    </row>
    <row r="109" spans="1:44" hidden="1">
      <c r="B109" s="407">
        <v>4</v>
      </c>
      <c r="C109" s="1252"/>
      <c r="D109" s="1253">
        <v>6220002806</v>
      </c>
      <c r="E109" s="409" t="s">
        <v>412</v>
      </c>
      <c r="F109" s="409" t="s">
        <v>515</v>
      </c>
      <c r="G109" s="409" t="s">
        <v>412</v>
      </c>
      <c r="H109" s="408" t="s">
        <v>462</v>
      </c>
      <c r="I109" s="443" t="s">
        <v>557</v>
      </c>
      <c r="J109" s="411"/>
      <c r="K109" s="411"/>
      <c r="L109" s="411"/>
      <c r="M109" s="411"/>
      <c r="N109" s="411"/>
      <c r="O109" s="411"/>
      <c r="P109" s="411"/>
      <c r="Q109" s="411"/>
      <c r="R109" s="411"/>
      <c r="S109" s="411"/>
      <c r="T109" s="411"/>
      <c r="U109" s="411"/>
      <c r="V109" s="411"/>
      <c r="W109" s="431">
        <f t="shared" si="127"/>
        <v>0</v>
      </c>
      <c r="Y109" s="411"/>
      <c r="Z109" s="411"/>
      <c r="AA109" s="411"/>
      <c r="AB109" s="411"/>
      <c r="AC109" s="411"/>
      <c r="AD109" s="411"/>
      <c r="AE109" s="411"/>
      <c r="AF109" s="411"/>
      <c r="AG109" s="411"/>
      <c r="AH109" s="411"/>
      <c r="AI109" s="411"/>
      <c r="AJ109" s="411"/>
      <c r="AK109" s="431">
        <f t="shared" si="128"/>
        <v>0</v>
      </c>
      <c r="AM109" s="431"/>
      <c r="AO109" s="431"/>
      <c r="AQ109" s="411">
        <f t="shared" si="125"/>
        <v>0</v>
      </c>
      <c r="AR109" s="754">
        <f t="shared" si="126"/>
        <v>0</v>
      </c>
    </row>
    <row r="110" spans="1:44" hidden="1">
      <c r="B110" s="407">
        <v>5</v>
      </c>
      <c r="C110" s="1252"/>
      <c r="D110" s="1253">
        <v>6220007202</v>
      </c>
      <c r="E110" s="409" t="s">
        <v>372</v>
      </c>
      <c r="F110" s="409" t="s">
        <v>516</v>
      </c>
      <c r="G110" s="409" t="s">
        <v>372</v>
      </c>
      <c r="H110" s="408" t="s">
        <v>462</v>
      </c>
      <c r="I110" s="443" t="s">
        <v>557</v>
      </c>
      <c r="J110" s="411"/>
      <c r="K110" s="411"/>
      <c r="L110" s="411"/>
      <c r="M110" s="411"/>
      <c r="N110" s="411"/>
      <c r="O110" s="411"/>
      <c r="P110" s="411"/>
      <c r="Q110" s="411"/>
      <c r="R110" s="411"/>
      <c r="S110" s="411"/>
      <c r="T110" s="411"/>
      <c r="U110" s="411"/>
      <c r="V110" s="411"/>
      <c r="W110" s="431">
        <f t="shared" si="127"/>
        <v>0</v>
      </c>
      <c r="Y110" s="411"/>
      <c r="Z110" s="411"/>
      <c r="AA110" s="411"/>
      <c r="AB110" s="411"/>
      <c r="AC110" s="411"/>
      <c r="AD110" s="411"/>
      <c r="AE110" s="411"/>
      <c r="AF110" s="411"/>
      <c r="AG110" s="411"/>
      <c r="AH110" s="411"/>
      <c r="AI110" s="411"/>
      <c r="AJ110" s="411"/>
      <c r="AK110" s="431">
        <f t="shared" si="128"/>
        <v>0</v>
      </c>
      <c r="AM110" s="431"/>
      <c r="AO110" s="431"/>
      <c r="AQ110" s="411">
        <f t="shared" si="125"/>
        <v>0</v>
      </c>
      <c r="AR110" s="754">
        <f t="shared" si="126"/>
        <v>0</v>
      </c>
    </row>
    <row r="111" spans="1:44" hidden="1">
      <c r="B111" s="407">
        <v>6</v>
      </c>
      <c r="C111" s="1252"/>
      <c r="D111" s="1253">
        <v>6220003201</v>
      </c>
      <c r="E111" s="409" t="s">
        <v>401</v>
      </c>
      <c r="F111" s="409" t="s">
        <v>516</v>
      </c>
      <c r="G111" s="409" t="s">
        <v>401</v>
      </c>
      <c r="H111" s="408" t="s">
        <v>462</v>
      </c>
      <c r="I111" s="443" t="s">
        <v>557</v>
      </c>
      <c r="J111" s="411"/>
      <c r="K111" s="411"/>
      <c r="L111" s="411"/>
      <c r="M111" s="411"/>
      <c r="N111" s="411"/>
      <c r="O111" s="411"/>
      <c r="P111" s="411"/>
      <c r="Q111" s="411"/>
      <c r="R111" s="411"/>
      <c r="S111" s="411"/>
      <c r="T111" s="411"/>
      <c r="U111" s="411"/>
      <c r="V111" s="411"/>
      <c r="W111" s="431">
        <f t="shared" si="127"/>
        <v>0</v>
      </c>
      <c r="Y111" s="411"/>
      <c r="Z111" s="411"/>
      <c r="AA111" s="411"/>
      <c r="AB111" s="411"/>
      <c r="AC111" s="411"/>
      <c r="AD111" s="411"/>
      <c r="AE111" s="411"/>
      <c r="AF111" s="411"/>
      <c r="AG111" s="411"/>
      <c r="AH111" s="411"/>
      <c r="AI111" s="411"/>
      <c r="AJ111" s="411"/>
      <c r="AK111" s="431">
        <f t="shared" si="128"/>
        <v>0</v>
      </c>
      <c r="AM111" s="431"/>
      <c r="AO111" s="431"/>
      <c r="AQ111" s="411">
        <f t="shared" si="125"/>
        <v>0</v>
      </c>
      <c r="AR111" s="754">
        <f t="shared" si="126"/>
        <v>0</v>
      </c>
    </row>
    <row r="112" spans="1:44" hidden="1">
      <c r="B112" s="407">
        <v>7</v>
      </c>
      <c r="C112" s="1252"/>
      <c r="D112" s="1253">
        <v>6220002603</v>
      </c>
      <c r="E112" s="409" t="s">
        <v>400</v>
      </c>
      <c r="F112" s="409" t="s">
        <v>515</v>
      </c>
      <c r="G112" s="409" t="s">
        <v>400</v>
      </c>
      <c r="H112" s="408" t="s">
        <v>462</v>
      </c>
      <c r="I112" s="443" t="s">
        <v>557</v>
      </c>
      <c r="J112" s="411"/>
      <c r="K112" s="411"/>
      <c r="L112" s="411"/>
      <c r="M112" s="411"/>
      <c r="N112" s="411"/>
      <c r="O112" s="411"/>
      <c r="P112" s="411"/>
      <c r="Q112" s="411"/>
      <c r="R112" s="411"/>
      <c r="S112" s="411"/>
      <c r="T112" s="411"/>
      <c r="U112" s="411"/>
      <c r="V112" s="411"/>
      <c r="W112" s="431">
        <f t="shared" si="127"/>
        <v>0</v>
      </c>
      <c r="Y112" s="411"/>
      <c r="Z112" s="411"/>
      <c r="AA112" s="411"/>
      <c r="AB112" s="411"/>
      <c r="AC112" s="411"/>
      <c r="AD112" s="411"/>
      <c r="AE112" s="411"/>
      <c r="AF112" s="411"/>
      <c r="AG112" s="411"/>
      <c r="AH112" s="411"/>
      <c r="AI112" s="411"/>
      <c r="AJ112" s="411"/>
      <c r="AK112" s="431">
        <f t="shared" si="128"/>
        <v>0</v>
      </c>
      <c r="AM112" s="431"/>
      <c r="AO112" s="431"/>
      <c r="AQ112" s="411">
        <f t="shared" si="125"/>
        <v>0</v>
      </c>
      <c r="AR112" s="754">
        <f t="shared" si="126"/>
        <v>0</v>
      </c>
    </row>
    <row r="113" spans="2:44" hidden="1">
      <c r="B113" s="407">
        <v>8</v>
      </c>
      <c r="C113" s="1252"/>
      <c r="D113" s="1253">
        <v>6220003401</v>
      </c>
      <c r="E113" s="409" t="s">
        <v>397</v>
      </c>
      <c r="F113" s="409" t="s">
        <v>516</v>
      </c>
      <c r="G113" s="409" t="s">
        <v>397</v>
      </c>
      <c r="H113" s="408" t="s">
        <v>462</v>
      </c>
      <c r="I113" s="443" t="s">
        <v>557</v>
      </c>
      <c r="J113" s="411"/>
      <c r="K113" s="411"/>
      <c r="L113" s="411"/>
      <c r="M113" s="411"/>
      <c r="N113" s="411"/>
      <c r="O113" s="411"/>
      <c r="P113" s="411"/>
      <c r="Q113" s="411"/>
      <c r="R113" s="411"/>
      <c r="S113" s="411"/>
      <c r="T113" s="411"/>
      <c r="U113" s="411"/>
      <c r="V113" s="411"/>
      <c r="W113" s="431">
        <f t="shared" si="127"/>
        <v>0</v>
      </c>
      <c r="Y113" s="411"/>
      <c r="Z113" s="411"/>
      <c r="AA113" s="411"/>
      <c r="AB113" s="411"/>
      <c r="AC113" s="411"/>
      <c r="AD113" s="411"/>
      <c r="AE113" s="411"/>
      <c r="AF113" s="411"/>
      <c r="AG113" s="411"/>
      <c r="AH113" s="411"/>
      <c r="AI113" s="411"/>
      <c r="AJ113" s="411"/>
      <c r="AK113" s="431">
        <f t="shared" si="128"/>
        <v>0</v>
      </c>
      <c r="AM113" s="431"/>
      <c r="AO113" s="431"/>
      <c r="AQ113" s="411">
        <f t="shared" si="125"/>
        <v>0</v>
      </c>
      <c r="AR113" s="754">
        <f t="shared" si="126"/>
        <v>0</v>
      </c>
    </row>
    <row r="114" spans="2:44" hidden="1">
      <c r="B114" s="407">
        <v>9</v>
      </c>
      <c r="C114" s="1252"/>
      <c r="D114" s="1254">
        <v>6220002701</v>
      </c>
      <c r="E114" s="476" t="s">
        <v>398</v>
      </c>
      <c r="F114" s="476" t="s">
        <v>515</v>
      </c>
      <c r="G114" s="476" t="s">
        <v>398</v>
      </c>
      <c r="H114" s="809" t="s">
        <v>462</v>
      </c>
      <c r="I114" s="443" t="s">
        <v>557</v>
      </c>
      <c r="J114" s="810"/>
      <c r="K114" s="810"/>
      <c r="L114" s="810"/>
      <c r="M114" s="810"/>
      <c r="N114" s="810"/>
      <c r="O114" s="810"/>
      <c r="P114" s="810"/>
      <c r="Q114" s="810"/>
      <c r="R114" s="810"/>
      <c r="S114" s="810"/>
      <c r="T114" s="810"/>
      <c r="U114" s="810"/>
      <c r="V114" s="810"/>
      <c r="W114" s="817">
        <f t="shared" si="127"/>
        <v>0</v>
      </c>
      <c r="Y114" s="810"/>
      <c r="Z114" s="810"/>
      <c r="AA114" s="810"/>
      <c r="AB114" s="810"/>
      <c r="AC114" s="810"/>
      <c r="AD114" s="810"/>
      <c r="AE114" s="810"/>
      <c r="AF114" s="810"/>
      <c r="AG114" s="810"/>
      <c r="AH114" s="810"/>
      <c r="AI114" s="810"/>
      <c r="AJ114" s="810"/>
      <c r="AK114" s="817">
        <f t="shared" si="128"/>
        <v>0</v>
      </c>
      <c r="AM114" s="817"/>
      <c r="AO114" s="817"/>
      <c r="AQ114" s="810">
        <f t="shared" si="125"/>
        <v>0</v>
      </c>
      <c r="AR114" s="820">
        <f t="shared" si="126"/>
        <v>0</v>
      </c>
    </row>
    <row r="115" spans="2:44" hidden="1">
      <c r="B115" s="407">
        <v>10</v>
      </c>
      <c r="C115" s="1252"/>
      <c r="D115" s="1254" t="s">
        <v>1858</v>
      </c>
      <c r="E115" s="476" t="s">
        <v>1859</v>
      </c>
      <c r="F115" s="476" t="s">
        <v>744</v>
      </c>
      <c r="G115" s="476" t="s">
        <v>1859</v>
      </c>
      <c r="H115" s="809" t="s">
        <v>462</v>
      </c>
      <c r="I115" s="443" t="s">
        <v>563</v>
      </c>
      <c r="J115" s="810"/>
      <c r="K115" s="810"/>
      <c r="L115" s="810"/>
      <c r="M115" s="810"/>
      <c r="N115" s="810"/>
      <c r="O115" s="810"/>
      <c r="P115" s="810"/>
      <c r="Q115" s="810"/>
      <c r="R115" s="810"/>
      <c r="S115" s="810"/>
      <c r="T115" s="810"/>
      <c r="U115" s="810"/>
      <c r="V115" s="810"/>
      <c r="W115" s="817">
        <f t="shared" ref="W115" si="129">SUM(K115:V115)</f>
        <v>0</v>
      </c>
      <c r="Y115" s="810"/>
      <c r="Z115" s="810"/>
      <c r="AA115" s="810"/>
      <c r="AB115" s="810"/>
      <c r="AC115" s="810"/>
      <c r="AD115" s="810"/>
      <c r="AE115" s="810"/>
      <c r="AF115" s="810"/>
      <c r="AG115" s="810"/>
      <c r="AH115" s="810"/>
      <c r="AI115" s="810"/>
      <c r="AJ115" s="810"/>
      <c r="AK115" s="817"/>
      <c r="AM115" s="817"/>
      <c r="AO115" s="817"/>
      <c r="AQ115" s="810">
        <f t="shared" si="125"/>
        <v>0</v>
      </c>
      <c r="AR115" s="820">
        <f t="shared" si="126"/>
        <v>0</v>
      </c>
    </row>
    <row r="116" spans="2:44" hidden="1">
      <c r="B116" s="407">
        <v>11</v>
      </c>
      <c r="C116" s="1252"/>
      <c r="D116" s="1254">
        <v>6220003001</v>
      </c>
      <c r="E116" s="476" t="s">
        <v>371</v>
      </c>
      <c r="F116" s="476" t="s">
        <v>516</v>
      </c>
      <c r="G116" s="476" t="s">
        <v>371</v>
      </c>
      <c r="H116" s="809" t="s">
        <v>462</v>
      </c>
      <c r="I116" s="443" t="s">
        <v>562</v>
      </c>
      <c r="J116" s="810"/>
      <c r="K116" s="810"/>
      <c r="L116" s="810"/>
      <c r="M116" s="810"/>
      <c r="N116" s="810"/>
      <c r="O116" s="810"/>
      <c r="P116" s="810"/>
      <c r="Q116" s="810"/>
      <c r="R116" s="810"/>
      <c r="S116" s="810"/>
      <c r="T116" s="810"/>
      <c r="U116" s="810"/>
      <c r="V116" s="810"/>
      <c r="W116" s="817">
        <f t="shared" si="127"/>
        <v>0</v>
      </c>
      <c r="Y116" s="810"/>
      <c r="Z116" s="810"/>
      <c r="AA116" s="810"/>
      <c r="AB116" s="810"/>
      <c r="AC116" s="810"/>
      <c r="AD116" s="810"/>
      <c r="AE116" s="810"/>
      <c r="AF116" s="810"/>
      <c r="AG116" s="810"/>
      <c r="AH116" s="810"/>
      <c r="AI116" s="810"/>
      <c r="AJ116" s="810"/>
      <c r="AK116" s="817">
        <f t="shared" si="128"/>
        <v>0</v>
      </c>
      <c r="AM116" s="817"/>
      <c r="AO116" s="817"/>
      <c r="AQ116" s="810">
        <f t="shared" si="125"/>
        <v>0</v>
      </c>
      <c r="AR116" s="820">
        <f t="shared" si="126"/>
        <v>0</v>
      </c>
    </row>
    <row r="117" spans="2:44" hidden="1">
      <c r="B117" s="407">
        <v>12</v>
      </c>
      <c r="C117" s="1252"/>
      <c r="D117" s="1254"/>
      <c r="E117" s="476" t="s">
        <v>382</v>
      </c>
      <c r="F117" s="476" t="s">
        <v>516</v>
      </c>
      <c r="G117" s="476" t="s">
        <v>1854</v>
      </c>
      <c r="H117" s="809" t="s">
        <v>462</v>
      </c>
      <c r="I117" s="443" t="s">
        <v>562</v>
      </c>
      <c r="J117" s="810"/>
      <c r="K117" s="810"/>
      <c r="L117" s="810"/>
      <c r="M117" s="810"/>
      <c r="N117" s="810"/>
      <c r="O117" s="810"/>
      <c r="P117" s="810"/>
      <c r="Q117" s="810"/>
      <c r="R117" s="810"/>
      <c r="S117" s="810"/>
      <c r="T117" s="810"/>
      <c r="U117" s="810"/>
      <c r="V117" s="810"/>
      <c r="W117" s="817"/>
      <c r="Y117" s="810"/>
      <c r="Z117" s="810"/>
      <c r="AA117" s="810"/>
      <c r="AB117" s="810"/>
      <c r="AC117" s="810"/>
      <c r="AD117" s="810"/>
      <c r="AE117" s="810"/>
      <c r="AF117" s="810"/>
      <c r="AG117" s="810"/>
      <c r="AH117" s="810"/>
      <c r="AI117" s="810"/>
      <c r="AJ117" s="810"/>
      <c r="AK117" s="817"/>
      <c r="AM117" s="817"/>
      <c r="AO117" s="817"/>
      <c r="AQ117" s="810">
        <f t="shared" ref="AQ117:AQ118" si="130">IFERROR(W117-AK117,0)</f>
        <v>0</v>
      </c>
      <c r="AR117" s="820">
        <f t="shared" ref="AR117:AR118" si="131">IFERROR((W117/AK117)-1,0)</f>
        <v>0</v>
      </c>
    </row>
    <row r="118" spans="2:44" hidden="1">
      <c r="B118" s="407">
        <v>13</v>
      </c>
      <c r="C118" s="1252"/>
      <c r="D118" s="1254">
        <v>6275001801</v>
      </c>
      <c r="E118" s="476" t="s">
        <v>369</v>
      </c>
      <c r="F118" s="476" t="s">
        <v>517</v>
      </c>
      <c r="G118" s="476" t="s">
        <v>369</v>
      </c>
      <c r="H118" s="809" t="s">
        <v>459</v>
      </c>
      <c r="I118" s="443" t="s">
        <v>561</v>
      </c>
      <c r="J118" s="810"/>
      <c r="K118" s="810"/>
      <c r="L118" s="810"/>
      <c r="M118" s="810"/>
      <c r="N118" s="810"/>
      <c r="O118" s="810"/>
      <c r="P118" s="810"/>
      <c r="Q118" s="810"/>
      <c r="R118" s="810"/>
      <c r="S118" s="810"/>
      <c r="T118" s="810"/>
      <c r="U118" s="810"/>
      <c r="V118" s="810"/>
      <c r="W118" s="817">
        <f t="shared" si="127"/>
        <v>0</v>
      </c>
      <c r="Y118" s="810"/>
      <c r="Z118" s="810"/>
      <c r="AA118" s="810"/>
      <c r="AB118" s="810"/>
      <c r="AC118" s="810"/>
      <c r="AD118" s="810"/>
      <c r="AE118" s="810"/>
      <c r="AF118" s="810"/>
      <c r="AG118" s="810"/>
      <c r="AH118" s="810"/>
      <c r="AI118" s="810"/>
      <c r="AJ118" s="810"/>
      <c r="AK118" s="817">
        <f t="shared" si="128"/>
        <v>0</v>
      </c>
      <c r="AM118" s="817"/>
      <c r="AO118" s="817"/>
      <c r="AQ118" s="810">
        <f t="shared" si="130"/>
        <v>0</v>
      </c>
      <c r="AR118" s="820">
        <f t="shared" si="131"/>
        <v>0</v>
      </c>
    </row>
    <row r="119" spans="2:44" hidden="1">
      <c r="B119" s="407">
        <v>14</v>
      </c>
      <c r="C119" s="1252"/>
      <c r="D119" s="1254">
        <v>6272000100</v>
      </c>
      <c r="E119" s="476" t="s">
        <v>370</v>
      </c>
      <c r="F119" s="476" t="s">
        <v>518</v>
      </c>
      <c r="G119" s="476" t="s">
        <v>625</v>
      </c>
      <c r="H119" s="809" t="s">
        <v>459</v>
      </c>
      <c r="I119" s="443" t="s">
        <v>561</v>
      </c>
      <c r="J119" s="810"/>
      <c r="K119" s="810"/>
      <c r="L119" s="810"/>
      <c r="M119" s="810"/>
      <c r="N119" s="810"/>
      <c r="O119" s="810"/>
      <c r="P119" s="810"/>
      <c r="Q119" s="810"/>
      <c r="R119" s="810"/>
      <c r="S119" s="810"/>
      <c r="T119" s="810"/>
      <c r="U119" s="810"/>
      <c r="V119" s="810"/>
      <c r="W119" s="817"/>
      <c r="Y119" s="810"/>
      <c r="Z119" s="810"/>
      <c r="AA119" s="810"/>
      <c r="AB119" s="810"/>
      <c r="AC119" s="810"/>
      <c r="AD119" s="810"/>
      <c r="AE119" s="810"/>
      <c r="AF119" s="810"/>
      <c r="AG119" s="810"/>
      <c r="AH119" s="810"/>
      <c r="AI119" s="810"/>
      <c r="AJ119" s="810"/>
      <c r="AK119" s="817"/>
      <c r="AM119" s="817"/>
      <c r="AO119" s="817"/>
      <c r="AQ119" s="810">
        <f t="shared" si="125"/>
        <v>0</v>
      </c>
      <c r="AR119" s="820">
        <f t="shared" si="126"/>
        <v>0</v>
      </c>
    </row>
    <row r="120" spans="2:44" hidden="1">
      <c r="B120" s="407">
        <v>15</v>
      </c>
      <c r="C120" s="1252"/>
      <c r="D120" s="1254">
        <v>6272000100</v>
      </c>
      <c r="E120" s="476" t="s">
        <v>370</v>
      </c>
      <c r="F120" s="476" t="s">
        <v>518</v>
      </c>
      <c r="G120" s="476" t="s">
        <v>12</v>
      </c>
      <c r="H120" s="809" t="s">
        <v>457</v>
      </c>
      <c r="I120" s="443" t="s">
        <v>561</v>
      </c>
      <c r="J120" s="810"/>
      <c r="K120" s="810"/>
      <c r="L120" s="810"/>
      <c r="M120" s="810"/>
      <c r="N120" s="810"/>
      <c r="O120" s="810"/>
      <c r="P120" s="810"/>
      <c r="Q120" s="810"/>
      <c r="R120" s="810"/>
      <c r="S120" s="810"/>
      <c r="T120" s="810"/>
      <c r="U120" s="810"/>
      <c r="V120" s="810"/>
      <c r="W120" s="817">
        <f t="shared" si="127"/>
        <v>0</v>
      </c>
      <c r="Y120" s="810"/>
      <c r="Z120" s="810"/>
      <c r="AA120" s="810"/>
      <c r="AB120" s="810"/>
      <c r="AC120" s="810"/>
      <c r="AD120" s="810"/>
      <c r="AE120" s="810"/>
      <c r="AF120" s="810"/>
      <c r="AG120" s="810"/>
      <c r="AH120" s="810"/>
      <c r="AI120" s="810"/>
      <c r="AJ120" s="810"/>
      <c r="AK120" s="817">
        <f t="shared" ref="AK120:AK125" si="132">SUM(Y120:AJ120)</f>
        <v>0</v>
      </c>
      <c r="AM120" s="817"/>
      <c r="AO120" s="817"/>
      <c r="AQ120" s="810">
        <f t="shared" si="125"/>
        <v>0</v>
      </c>
      <c r="AR120" s="820">
        <f t="shared" si="126"/>
        <v>0</v>
      </c>
    </row>
    <row r="121" spans="2:44" hidden="1">
      <c r="B121" s="407">
        <v>16</v>
      </c>
      <c r="C121" s="1252"/>
      <c r="D121" s="1254">
        <v>6272000100</v>
      </c>
      <c r="E121" s="476" t="s">
        <v>370</v>
      </c>
      <c r="F121" s="476" t="s">
        <v>518</v>
      </c>
      <c r="G121" s="476" t="s">
        <v>262</v>
      </c>
      <c r="H121" s="809" t="s">
        <v>457</v>
      </c>
      <c r="I121" s="443" t="s">
        <v>561</v>
      </c>
      <c r="J121" s="810"/>
      <c r="K121" s="810"/>
      <c r="L121" s="810"/>
      <c r="M121" s="810"/>
      <c r="N121" s="810"/>
      <c r="O121" s="810"/>
      <c r="P121" s="810"/>
      <c r="Q121" s="810"/>
      <c r="R121" s="810"/>
      <c r="S121" s="810"/>
      <c r="T121" s="810"/>
      <c r="U121" s="810"/>
      <c r="V121" s="810"/>
      <c r="W121" s="817">
        <f t="shared" si="127"/>
        <v>0</v>
      </c>
      <c r="Y121" s="810"/>
      <c r="Z121" s="810"/>
      <c r="AA121" s="810"/>
      <c r="AB121" s="810"/>
      <c r="AC121" s="810"/>
      <c r="AD121" s="810"/>
      <c r="AE121" s="810"/>
      <c r="AF121" s="810"/>
      <c r="AG121" s="810"/>
      <c r="AH121" s="810"/>
      <c r="AI121" s="810"/>
      <c r="AJ121" s="810"/>
      <c r="AK121" s="817">
        <f t="shared" si="132"/>
        <v>0</v>
      </c>
      <c r="AM121" s="817"/>
      <c r="AO121" s="817"/>
      <c r="AQ121" s="810">
        <f t="shared" si="125"/>
        <v>0</v>
      </c>
      <c r="AR121" s="820">
        <f t="shared" si="126"/>
        <v>0</v>
      </c>
    </row>
    <row r="122" spans="2:44" hidden="1">
      <c r="B122" s="407">
        <v>17</v>
      </c>
      <c r="C122" s="1252"/>
      <c r="D122" s="1254">
        <v>6272000100</v>
      </c>
      <c r="E122" s="476" t="s">
        <v>370</v>
      </c>
      <c r="F122" s="476" t="s">
        <v>518</v>
      </c>
      <c r="G122" s="476" t="s">
        <v>207</v>
      </c>
      <c r="H122" s="809" t="s">
        <v>457</v>
      </c>
      <c r="I122" s="443" t="s">
        <v>561</v>
      </c>
      <c r="J122" s="810"/>
      <c r="K122" s="810"/>
      <c r="L122" s="810"/>
      <c r="M122" s="810"/>
      <c r="N122" s="810"/>
      <c r="O122" s="810"/>
      <c r="P122" s="810"/>
      <c r="Q122" s="810"/>
      <c r="R122" s="810"/>
      <c r="S122" s="810"/>
      <c r="T122" s="810"/>
      <c r="U122" s="810"/>
      <c r="V122" s="810"/>
      <c r="W122" s="817">
        <f t="shared" si="127"/>
        <v>0</v>
      </c>
      <c r="Y122" s="810"/>
      <c r="Z122" s="810"/>
      <c r="AA122" s="810"/>
      <c r="AB122" s="810"/>
      <c r="AC122" s="810"/>
      <c r="AD122" s="810"/>
      <c r="AE122" s="810"/>
      <c r="AF122" s="810"/>
      <c r="AG122" s="810"/>
      <c r="AH122" s="810"/>
      <c r="AI122" s="810"/>
      <c r="AJ122" s="810"/>
      <c r="AK122" s="817">
        <f t="shared" si="132"/>
        <v>0</v>
      </c>
      <c r="AM122" s="817"/>
      <c r="AO122" s="817"/>
      <c r="AQ122" s="810">
        <f t="shared" si="125"/>
        <v>0</v>
      </c>
      <c r="AR122" s="820">
        <f t="shared" si="126"/>
        <v>0</v>
      </c>
    </row>
    <row r="123" spans="2:44" hidden="1">
      <c r="B123" s="407">
        <v>18</v>
      </c>
      <c r="C123" s="1252"/>
      <c r="D123" s="1254">
        <v>6272000100</v>
      </c>
      <c r="E123" s="476" t="s">
        <v>370</v>
      </c>
      <c r="F123" s="476" t="s">
        <v>518</v>
      </c>
      <c r="G123" s="476" t="s">
        <v>336</v>
      </c>
      <c r="H123" s="809" t="s">
        <v>457</v>
      </c>
      <c r="I123" s="443" t="s">
        <v>561</v>
      </c>
      <c r="J123" s="810"/>
      <c r="K123" s="810"/>
      <c r="L123" s="810"/>
      <c r="M123" s="810"/>
      <c r="N123" s="810"/>
      <c r="O123" s="810"/>
      <c r="P123" s="810"/>
      <c r="Q123" s="810"/>
      <c r="R123" s="810"/>
      <c r="S123" s="810"/>
      <c r="T123" s="810"/>
      <c r="U123" s="810"/>
      <c r="V123" s="810"/>
      <c r="W123" s="817">
        <f t="shared" si="127"/>
        <v>0</v>
      </c>
      <c r="Y123" s="810"/>
      <c r="Z123" s="810"/>
      <c r="AA123" s="810"/>
      <c r="AB123" s="810"/>
      <c r="AC123" s="810"/>
      <c r="AD123" s="810"/>
      <c r="AE123" s="810"/>
      <c r="AF123" s="810"/>
      <c r="AG123" s="810"/>
      <c r="AH123" s="810"/>
      <c r="AI123" s="810"/>
      <c r="AJ123" s="810"/>
      <c r="AK123" s="817">
        <f t="shared" si="132"/>
        <v>0</v>
      </c>
      <c r="AM123" s="817"/>
      <c r="AO123" s="817"/>
      <c r="AQ123" s="810">
        <f t="shared" si="125"/>
        <v>0</v>
      </c>
      <c r="AR123" s="820">
        <f t="shared" si="126"/>
        <v>0</v>
      </c>
    </row>
    <row r="124" spans="2:44" hidden="1">
      <c r="B124" s="407">
        <v>19</v>
      </c>
      <c r="C124" s="1252"/>
      <c r="D124" s="1254" t="s">
        <v>846</v>
      </c>
      <c r="E124" s="476" t="s">
        <v>847</v>
      </c>
      <c r="F124" s="476" t="s">
        <v>518</v>
      </c>
      <c r="G124" s="476" t="s">
        <v>1860</v>
      </c>
      <c r="H124" s="809" t="s">
        <v>457</v>
      </c>
      <c r="I124" s="443" t="s">
        <v>563</v>
      </c>
      <c r="J124" s="810"/>
      <c r="K124" s="810"/>
      <c r="L124" s="810"/>
      <c r="M124" s="810"/>
      <c r="N124" s="810"/>
      <c r="O124" s="810"/>
      <c r="P124" s="810"/>
      <c r="Q124" s="810"/>
      <c r="R124" s="810"/>
      <c r="S124" s="810"/>
      <c r="T124" s="810"/>
      <c r="U124" s="810"/>
      <c r="V124" s="810"/>
      <c r="W124" s="817">
        <f t="shared" ref="W124" si="133">SUM(K124:V124)</f>
        <v>0</v>
      </c>
      <c r="Y124" s="810"/>
      <c r="Z124" s="810"/>
      <c r="AA124" s="810"/>
      <c r="AB124" s="810"/>
      <c r="AC124" s="810"/>
      <c r="AD124" s="810"/>
      <c r="AE124" s="810"/>
      <c r="AF124" s="810"/>
      <c r="AG124" s="810"/>
      <c r="AH124" s="810"/>
      <c r="AI124" s="810"/>
      <c r="AJ124" s="810"/>
      <c r="AK124" s="817"/>
      <c r="AM124" s="817"/>
      <c r="AO124" s="817"/>
      <c r="AQ124" s="810">
        <f t="shared" si="125"/>
        <v>0</v>
      </c>
      <c r="AR124" s="820">
        <f t="shared" si="126"/>
        <v>0</v>
      </c>
    </row>
    <row r="125" spans="2:44" hidden="1">
      <c r="B125" s="407">
        <v>20</v>
      </c>
      <c r="C125" s="1252"/>
      <c r="D125" s="1253">
        <v>6272003502</v>
      </c>
      <c r="E125" s="409" t="s">
        <v>391</v>
      </c>
      <c r="F125" s="409" t="s">
        <v>519</v>
      </c>
      <c r="G125" s="409" t="s">
        <v>84</v>
      </c>
      <c r="H125" s="408" t="s">
        <v>458</v>
      </c>
      <c r="I125" s="443" t="s">
        <v>561</v>
      </c>
      <c r="J125" s="411"/>
      <c r="K125" s="411"/>
      <c r="L125" s="411"/>
      <c r="M125" s="411"/>
      <c r="N125" s="411"/>
      <c r="O125" s="411"/>
      <c r="P125" s="411"/>
      <c r="Q125" s="411"/>
      <c r="R125" s="411"/>
      <c r="S125" s="411"/>
      <c r="T125" s="411"/>
      <c r="U125" s="411"/>
      <c r="V125" s="411"/>
      <c r="W125" s="431">
        <f t="shared" si="127"/>
        <v>0</v>
      </c>
      <c r="Y125" s="411"/>
      <c r="Z125" s="411"/>
      <c r="AA125" s="411"/>
      <c r="AB125" s="411"/>
      <c r="AC125" s="411"/>
      <c r="AD125" s="411"/>
      <c r="AE125" s="411"/>
      <c r="AF125" s="411"/>
      <c r="AG125" s="411"/>
      <c r="AH125" s="411"/>
      <c r="AI125" s="411"/>
      <c r="AJ125" s="411"/>
      <c r="AK125" s="431">
        <f t="shared" si="132"/>
        <v>0</v>
      </c>
      <c r="AM125" s="431"/>
      <c r="AO125" s="431"/>
      <c r="AQ125" s="411">
        <f t="shared" si="125"/>
        <v>0</v>
      </c>
      <c r="AR125" s="754">
        <f t="shared" si="126"/>
        <v>0</v>
      </c>
    </row>
    <row r="126" spans="2:44" hidden="1">
      <c r="B126" s="412"/>
      <c r="C126" s="1255"/>
      <c r="D126" s="1256"/>
      <c r="E126" s="414"/>
      <c r="F126" s="414"/>
      <c r="G126" s="414"/>
      <c r="H126" s="413"/>
      <c r="I126" s="444"/>
      <c r="J126" s="416"/>
      <c r="K126" s="416"/>
      <c r="L126" s="416"/>
      <c r="M126" s="416"/>
      <c r="N126" s="416"/>
      <c r="O126" s="416"/>
      <c r="P126" s="416"/>
      <c r="Q126" s="416"/>
      <c r="R126" s="416"/>
      <c r="S126" s="416"/>
      <c r="T126" s="416"/>
      <c r="U126" s="416"/>
      <c r="V126" s="416"/>
      <c r="W126" s="432"/>
      <c r="Y126" s="416"/>
      <c r="Z126" s="416"/>
      <c r="AA126" s="416"/>
      <c r="AB126" s="416"/>
      <c r="AC126" s="416"/>
      <c r="AD126" s="416"/>
      <c r="AE126" s="416"/>
      <c r="AF126" s="416"/>
      <c r="AG126" s="416"/>
      <c r="AH126" s="416"/>
      <c r="AI126" s="416"/>
      <c r="AJ126" s="416"/>
      <c r="AK126" s="432"/>
      <c r="AM126" s="432"/>
      <c r="AO126" s="432"/>
      <c r="AQ126" s="411">
        <f t="shared" si="125"/>
        <v>0</v>
      </c>
      <c r="AR126" s="754">
        <f t="shared" si="126"/>
        <v>0</v>
      </c>
    </row>
    <row r="127" spans="2:44" s="35" customFormat="1" hidden="1">
      <c r="B127" s="305" t="s">
        <v>4</v>
      </c>
      <c r="C127" s="1248"/>
      <c r="D127" s="1249"/>
      <c r="E127" s="304" t="s">
        <v>83</v>
      </c>
      <c r="F127" s="234"/>
      <c r="G127" s="304"/>
      <c r="H127" s="304"/>
      <c r="I127" s="446"/>
      <c r="J127" s="400">
        <f>SUM(J128:J156)</f>
        <v>0</v>
      </c>
      <c r="K127" s="400">
        <f>SUM(K128:K156)</f>
        <v>0</v>
      </c>
      <c r="L127" s="301">
        <f t="shared" ref="L127" si="134">SUM(L128:L156)</f>
        <v>0</v>
      </c>
      <c r="M127" s="301">
        <f t="shared" ref="M127" si="135">SUM(M128:M156)</f>
        <v>0</v>
      </c>
      <c r="N127" s="301">
        <f t="shared" ref="N127" si="136">SUM(N128:N156)</f>
        <v>0</v>
      </c>
      <c r="O127" s="301">
        <f t="shared" ref="O127" si="137">SUM(O128:O156)</f>
        <v>0</v>
      </c>
      <c r="P127" s="301">
        <f t="shared" ref="P127" si="138">SUM(P128:P156)</f>
        <v>0</v>
      </c>
      <c r="Q127" s="301">
        <f t="shared" ref="Q127" si="139">SUM(Q128:Q156)</f>
        <v>0</v>
      </c>
      <c r="R127" s="301">
        <f t="shared" ref="R127" si="140">SUM(R128:R156)</f>
        <v>0</v>
      </c>
      <c r="S127" s="301">
        <f t="shared" ref="S127" si="141">SUM(S128:S156)</f>
        <v>0</v>
      </c>
      <c r="T127" s="301">
        <f t="shared" ref="T127" si="142">SUM(T128:T156)</f>
        <v>0</v>
      </c>
      <c r="U127" s="301">
        <f t="shared" ref="U127" si="143">SUM(U128:U156)</f>
        <v>0</v>
      </c>
      <c r="V127" s="301">
        <f t="shared" ref="V127" si="144">SUM(V128:V156)</f>
        <v>0</v>
      </c>
      <c r="W127" s="301">
        <f t="shared" ref="W127" si="145">SUM(W128:W156)</f>
        <v>0</v>
      </c>
      <c r="Y127" s="400">
        <f>SUM(Y128:Y156)</f>
        <v>0</v>
      </c>
      <c r="Z127" s="301">
        <f t="shared" ref="Z127:AK127" si="146">SUM(Z128:Z156)</f>
        <v>0</v>
      </c>
      <c r="AA127" s="301">
        <f t="shared" si="146"/>
        <v>0</v>
      </c>
      <c r="AB127" s="301">
        <f t="shared" si="146"/>
        <v>0</v>
      </c>
      <c r="AC127" s="301">
        <f t="shared" si="146"/>
        <v>0</v>
      </c>
      <c r="AD127" s="301">
        <f t="shared" si="146"/>
        <v>0</v>
      </c>
      <c r="AE127" s="301">
        <f t="shared" si="146"/>
        <v>0</v>
      </c>
      <c r="AF127" s="301">
        <f t="shared" si="146"/>
        <v>0</v>
      </c>
      <c r="AG127" s="301">
        <f t="shared" si="146"/>
        <v>0</v>
      </c>
      <c r="AH127" s="301">
        <f t="shared" si="146"/>
        <v>0</v>
      </c>
      <c r="AI127" s="301">
        <f t="shared" si="146"/>
        <v>0</v>
      </c>
      <c r="AJ127" s="301">
        <f t="shared" si="146"/>
        <v>0</v>
      </c>
      <c r="AK127" s="301">
        <f t="shared" si="146"/>
        <v>0</v>
      </c>
      <c r="AM127" s="400">
        <f t="shared" ref="AM127:AO127" si="147">SUM(AM128:AM156)</f>
        <v>0</v>
      </c>
      <c r="AO127" s="400">
        <f t="shared" si="147"/>
        <v>0</v>
      </c>
      <c r="AQ127" s="400">
        <f t="shared" si="125"/>
        <v>0</v>
      </c>
      <c r="AR127" s="756">
        <f t="shared" si="126"/>
        <v>0</v>
      </c>
    </row>
    <row r="128" spans="2:44" hidden="1">
      <c r="B128" s="402">
        <v>1</v>
      </c>
      <c r="C128" s="1250"/>
      <c r="D128" s="1251">
        <v>6271002604</v>
      </c>
      <c r="E128" s="404" t="s">
        <v>402</v>
      </c>
      <c r="F128" s="404" t="s">
        <v>520</v>
      </c>
      <c r="G128" s="404" t="s">
        <v>402</v>
      </c>
      <c r="H128" s="403" t="s">
        <v>462</v>
      </c>
      <c r="I128" s="442" t="s">
        <v>557</v>
      </c>
      <c r="J128" s="406"/>
      <c r="K128" s="406"/>
      <c r="L128" s="406"/>
      <c r="M128" s="406"/>
      <c r="N128" s="406"/>
      <c r="O128" s="406"/>
      <c r="P128" s="406"/>
      <c r="Q128" s="406"/>
      <c r="R128" s="406"/>
      <c r="S128" s="406"/>
      <c r="T128" s="406"/>
      <c r="U128" s="406"/>
      <c r="V128" s="406"/>
      <c r="W128" s="430">
        <f t="shared" ref="W128:W155" si="148">SUM(K128:V128)</f>
        <v>0</v>
      </c>
      <c r="Y128" s="406"/>
      <c r="Z128" s="406"/>
      <c r="AA128" s="406"/>
      <c r="AB128" s="406"/>
      <c r="AC128" s="406"/>
      <c r="AD128" s="406"/>
      <c r="AE128" s="406"/>
      <c r="AF128" s="406"/>
      <c r="AG128" s="406"/>
      <c r="AH128" s="406"/>
      <c r="AI128" s="406"/>
      <c r="AJ128" s="406"/>
      <c r="AK128" s="430">
        <f t="shared" ref="AK128:AK155" si="149">SUM(Y128:AJ128)</f>
        <v>0</v>
      </c>
      <c r="AM128" s="430"/>
      <c r="AO128" s="430"/>
      <c r="AQ128" s="411">
        <f t="shared" si="125"/>
        <v>0</v>
      </c>
      <c r="AR128" s="754">
        <f t="shared" si="126"/>
        <v>0</v>
      </c>
    </row>
    <row r="129" spans="2:44" hidden="1">
      <c r="B129" s="407">
        <v>2</v>
      </c>
      <c r="C129" s="1252"/>
      <c r="D129" s="1253">
        <v>6271002605</v>
      </c>
      <c r="E129" s="409" t="s">
        <v>403</v>
      </c>
      <c r="F129" s="409" t="s">
        <v>520</v>
      </c>
      <c r="G129" s="409" t="s">
        <v>403</v>
      </c>
      <c r="H129" s="408" t="s">
        <v>462</v>
      </c>
      <c r="I129" s="443" t="s">
        <v>557</v>
      </c>
      <c r="J129" s="411"/>
      <c r="K129" s="411"/>
      <c r="L129" s="411"/>
      <c r="M129" s="411"/>
      <c r="N129" s="411"/>
      <c r="O129" s="411"/>
      <c r="P129" s="411"/>
      <c r="Q129" s="411"/>
      <c r="R129" s="411"/>
      <c r="S129" s="411"/>
      <c r="T129" s="411"/>
      <c r="U129" s="411"/>
      <c r="V129" s="411"/>
      <c r="W129" s="431">
        <f t="shared" si="148"/>
        <v>0</v>
      </c>
      <c r="Y129" s="411"/>
      <c r="Z129" s="411"/>
      <c r="AA129" s="411"/>
      <c r="AB129" s="411"/>
      <c r="AC129" s="411"/>
      <c r="AD129" s="411"/>
      <c r="AE129" s="411"/>
      <c r="AF129" s="411"/>
      <c r="AG129" s="411"/>
      <c r="AH129" s="411"/>
      <c r="AI129" s="411"/>
      <c r="AJ129" s="411"/>
      <c r="AK129" s="431">
        <f t="shared" si="149"/>
        <v>0</v>
      </c>
      <c r="AM129" s="431"/>
      <c r="AO129" s="431"/>
      <c r="AQ129" s="411">
        <f t="shared" si="125"/>
        <v>0</v>
      </c>
      <c r="AR129" s="754">
        <f t="shared" si="126"/>
        <v>0</v>
      </c>
    </row>
    <row r="130" spans="2:44" hidden="1">
      <c r="B130" s="407">
        <v>3</v>
      </c>
      <c r="C130" s="1252"/>
      <c r="D130" s="1253">
        <v>6271002802</v>
      </c>
      <c r="E130" s="409" t="s">
        <v>406</v>
      </c>
      <c r="F130" s="409" t="s">
        <v>516</v>
      </c>
      <c r="G130" s="409" t="s">
        <v>406</v>
      </c>
      <c r="H130" s="408" t="s">
        <v>462</v>
      </c>
      <c r="I130" s="443" t="s">
        <v>557</v>
      </c>
      <c r="J130" s="411"/>
      <c r="K130" s="411"/>
      <c r="L130" s="411"/>
      <c r="M130" s="411"/>
      <c r="N130" s="411"/>
      <c r="O130" s="411"/>
      <c r="P130" s="411"/>
      <c r="Q130" s="411"/>
      <c r="R130" s="411"/>
      <c r="S130" s="411"/>
      <c r="T130" s="411"/>
      <c r="U130" s="411"/>
      <c r="V130" s="411"/>
      <c r="W130" s="431">
        <f t="shared" si="148"/>
        <v>0</v>
      </c>
      <c r="Y130" s="411"/>
      <c r="Z130" s="411"/>
      <c r="AA130" s="411"/>
      <c r="AB130" s="411"/>
      <c r="AC130" s="411"/>
      <c r="AD130" s="411"/>
      <c r="AE130" s="411"/>
      <c r="AF130" s="411"/>
      <c r="AG130" s="411"/>
      <c r="AH130" s="411"/>
      <c r="AI130" s="411"/>
      <c r="AJ130" s="411"/>
      <c r="AK130" s="431">
        <f t="shared" si="149"/>
        <v>0</v>
      </c>
      <c r="AM130" s="431"/>
      <c r="AO130" s="431"/>
      <c r="AQ130" s="411">
        <f t="shared" si="125"/>
        <v>0</v>
      </c>
      <c r="AR130" s="754">
        <f t="shared" si="126"/>
        <v>0</v>
      </c>
    </row>
    <row r="131" spans="2:44" hidden="1">
      <c r="B131" s="407">
        <v>4</v>
      </c>
      <c r="C131" s="1252"/>
      <c r="D131" s="1253">
        <v>6271002806</v>
      </c>
      <c r="E131" s="409" t="s">
        <v>413</v>
      </c>
      <c r="F131" s="409" t="s">
        <v>520</v>
      </c>
      <c r="G131" s="409" t="s">
        <v>413</v>
      </c>
      <c r="H131" s="408" t="s">
        <v>462</v>
      </c>
      <c r="I131" s="443" t="s">
        <v>557</v>
      </c>
      <c r="J131" s="411"/>
      <c r="K131" s="411"/>
      <c r="L131" s="411"/>
      <c r="M131" s="411"/>
      <c r="N131" s="411"/>
      <c r="O131" s="411"/>
      <c r="P131" s="411"/>
      <c r="Q131" s="411"/>
      <c r="R131" s="411"/>
      <c r="S131" s="411"/>
      <c r="T131" s="411"/>
      <c r="U131" s="411"/>
      <c r="V131" s="411"/>
      <c r="W131" s="431">
        <f t="shared" si="148"/>
        <v>0</v>
      </c>
      <c r="Y131" s="411"/>
      <c r="Z131" s="411"/>
      <c r="AA131" s="411"/>
      <c r="AB131" s="411"/>
      <c r="AC131" s="411"/>
      <c r="AD131" s="411"/>
      <c r="AE131" s="411"/>
      <c r="AF131" s="411"/>
      <c r="AG131" s="411"/>
      <c r="AH131" s="411"/>
      <c r="AI131" s="411"/>
      <c r="AJ131" s="411"/>
      <c r="AK131" s="431">
        <f t="shared" si="149"/>
        <v>0</v>
      </c>
      <c r="AM131" s="431"/>
      <c r="AO131" s="431"/>
      <c r="AQ131" s="411">
        <f t="shared" si="125"/>
        <v>0</v>
      </c>
      <c r="AR131" s="754">
        <f t="shared" si="126"/>
        <v>0</v>
      </c>
    </row>
    <row r="132" spans="2:44" hidden="1">
      <c r="B132" s="407">
        <v>5</v>
      </c>
      <c r="C132" s="1252"/>
      <c r="D132" s="1253">
        <v>6271007202</v>
      </c>
      <c r="E132" s="409" t="s">
        <v>372</v>
      </c>
      <c r="F132" s="409" t="s">
        <v>516</v>
      </c>
      <c r="G132" s="409" t="s">
        <v>372</v>
      </c>
      <c r="H132" s="408" t="s">
        <v>462</v>
      </c>
      <c r="I132" s="443" t="s">
        <v>557</v>
      </c>
      <c r="J132" s="411"/>
      <c r="K132" s="411"/>
      <c r="L132" s="411"/>
      <c r="M132" s="411"/>
      <c r="N132" s="411"/>
      <c r="O132" s="411"/>
      <c r="P132" s="411"/>
      <c r="Q132" s="411"/>
      <c r="R132" s="411"/>
      <c r="S132" s="411"/>
      <c r="T132" s="411"/>
      <c r="U132" s="411"/>
      <c r="V132" s="411"/>
      <c r="W132" s="431">
        <f t="shared" si="148"/>
        <v>0</v>
      </c>
      <c r="Y132" s="411"/>
      <c r="Z132" s="411"/>
      <c r="AA132" s="411"/>
      <c r="AB132" s="411"/>
      <c r="AC132" s="411"/>
      <c r="AD132" s="411"/>
      <c r="AE132" s="411"/>
      <c r="AF132" s="411"/>
      <c r="AG132" s="411"/>
      <c r="AH132" s="411"/>
      <c r="AI132" s="411"/>
      <c r="AJ132" s="411"/>
      <c r="AK132" s="431">
        <f t="shared" si="149"/>
        <v>0</v>
      </c>
      <c r="AM132" s="431"/>
      <c r="AO132" s="431"/>
      <c r="AQ132" s="411">
        <f t="shared" si="125"/>
        <v>0</v>
      </c>
      <c r="AR132" s="754">
        <f t="shared" si="126"/>
        <v>0</v>
      </c>
    </row>
    <row r="133" spans="2:44" hidden="1">
      <c r="B133" s="407">
        <v>6</v>
      </c>
      <c r="C133" s="1252"/>
      <c r="D133" s="1253">
        <v>6271003202</v>
      </c>
      <c r="E133" s="409" t="s">
        <v>408</v>
      </c>
      <c r="F133" s="409" t="s">
        <v>516</v>
      </c>
      <c r="G133" s="409" t="s">
        <v>408</v>
      </c>
      <c r="H133" s="408" t="s">
        <v>462</v>
      </c>
      <c r="I133" s="443" t="s">
        <v>557</v>
      </c>
      <c r="J133" s="411"/>
      <c r="K133" s="411"/>
      <c r="L133" s="411"/>
      <c r="M133" s="411"/>
      <c r="N133" s="411"/>
      <c r="O133" s="411"/>
      <c r="P133" s="411"/>
      <c r="Q133" s="411"/>
      <c r="R133" s="411"/>
      <c r="S133" s="411"/>
      <c r="T133" s="411"/>
      <c r="U133" s="411"/>
      <c r="V133" s="411"/>
      <c r="W133" s="431">
        <f t="shared" si="148"/>
        <v>0</v>
      </c>
      <c r="Y133" s="411"/>
      <c r="Z133" s="411"/>
      <c r="AA133" s="411"/>
      <c r="AB133" s="411"/>
      <c r="AC133" s="411"/>
      <c r="AD133" s="411"/>
      <c r="AE133" s="411"/>
      <c r="AF133" s="411"/>
      <c r="AG133" s="411"/>
      <c r="AH133" s="411"/>
      <c r="AI133" s="411"/>
      <c r="AJ133" s="411"/>
      <c r="AK133" s="431">
        <f t="shared" si="149"/>
        <v>0</v>
      </c>
      <c r="AM133" s="431"/>
      <c r="AO133" s="431"/>
      <c r="AQ133" s="411">
        <f t="shared" si="125"/>
        <v>0</v>
      </c>
      <c r="AR133" s="754">
        <f t="shared" si="126"/>
        <v>0</v>
      </c>
    </row>
    <row r="134" spans="2:44" hidden="1">
      <c r="B134" s="407">
        <v>7</v>
      </c>
      <c r="C134" s="1252"/>
      <c r="D134" s="1253">
        <v>6271002603</v>
      </c>
      <c r="E134" s="409" t="s">
        <v>407</v>
      </c>
      <c r="F134" s="409" t="s">
        <v>520</v>
      </c>
      <c r="G134" s="409" t="s">
        <v>407</v>
      </c>
      <c r="H134" s="408" t="s">
        <v>462</v>
      </c>
      <c r="I134" s="443" t="s">
        <v>557</v>
      </c>
      <c r="J134" s="411"/>
      <c r="K134" s="411"/>
      <c r="L134" s="411"/>
      <c r="M134" s="411"/>
      <c r="N134" s="411"/>
      <c r="O134" s="411"/>
      <c r="P134" s="411"/>
      <c r="Q134" s="411"/>
      <c r="R134" s="411"/>
      <c r="S134" s="411"/>
      <c r="T134" s="411"/>
      <c r="U134" s="411"/>
      <c r="V134" s="411"/>
      <c r="W134" s="431">
        <f t="shared" si="148"/>
        <v>0</v>
      </c>
      <c r="Y134" s="411"/>
      <c r="Z134" s="411"/>
      <c r="AA134" s="411"/>
      <c r="AB134" s="411"/>
      <c r="AC134" s="411"/>
      <c r="AD134" s="411"/>
      <c r="AE134" s="411"/>
      <c r="AF134" s="411"/>
      <c r="AG134" s="411"/>
      <c r="AH134" s="411"/>
      <c r="AI134" s="411"/>
      <c r="AJ134" s="411"/>
      <c r="AK134" s="431">
        <f t="shared" si="149"/>
        <v>0</v>
      </c>
      <c r="AM134" s="431"/>
      <c r="AO134" s="431"/>
      <c r="AQ134" s="411">
        <f t="shared" si="125"/>
        <v>0</v>
      </c>
      <c r="AR134" s="754">
        <f t="shared" si="126"/>
        <v>0</v>
      </c>
    </row>
    <row r="135" spans="2:44" hidden="1">
      <c r="B135" s="407">
        <v>8</v>
      </c>
      <c r="C135" s="1252"/>
      <c r="D135" s="1254">
        <v>6271003401</v>
      </c>
      <c r="E135" s="476" t="s">
        <v>404</v>
      </c>
      <c r="F135" s="476" t="s">
        <v>516</v>
      </c>
      <c r="G135" s="476" t="s">
        <v>404</v>
      </c>
      <c r="H135" s="809" t="s">
        <v>462</v>
      </c>
      <c r="I135" s="443" t="s">
        <v>557</v>
      </c>
      <c r="J135" s="810"/>
      <c r="K135" s="810"/>
      <c r="L135" s="810"/>
      <c r="M135" s="810"/>
      <c r="N135" s="810"/>
      <c r="O135" s="810"/>
      <c r="P135" s="810"/>
      <c r="Q135" s="810"/>
      <c r="R135" s="810"/>
      <c r="S135" s="810"/>
      <c r="T135" s="810"/>
      <c r="U135" s="810"/>
      <c r="V135" s="810"/>
      <c r="W135" s="817">
        <f t="shared" si="148"/>
        <v>0</v>
      </c>
      <c r="Y135" s="810"/>
      <c r="Z135" s="810"/>
      <c r="AA135" s="810"/>
      <c r="AB135" s="810"/>
      <c r="AC135" s="810"/>
      <c r="AD135" s="810"/>
      <c r="AE135" s="810"/>
      <c r="AF135" s="810"/>
      <c r="AG135" s="810"/>
      <c r="AH135" s="810"/>
      <c r="AI135" s="810"/>
      <c r="AJ135" s="810"/>
      <c r="AK135" s="817">
        <f t="shared" si="149"/>
        <v>0</v>
      </c>
      <c r="AM135" s="817"/>
      <c r="AO135" s="817"/>
      <c r="AQ135" s="810">
        <f t="shared" si="125"/>
        <v>0</v>
      </c>
      <c r="AR135" s="820">
        <f t="shared" si="126"/>
        <v>0</v>
      </c>
    </row>
    <row r="136" spans="2:44" hidden="1">
      <c r="B136" s="407">
        <v>9</v>
      </c>
      <c r="C136" s="1252"/>
      <c r="D136" s="1254">
        <v>6271002703</v>
      </c>
      <c r="E136" s="476" t="s">
        <v>405</v>
      </c>
      <c r="F136" s="476" t="s">
        <v>520</v>
      </c>
      <c r="G136" s="476" t="s">
        <v>405</v>
      </c>
      <c r="H136" s="809" t="s">
        <v>462</v>
      </c>
      <c r="I136" s="443" t="s">
        <v>557</v>
      </c>
      <c r="J136" s="810"/>
      <c r="K136" s="810"/>
      <c r="L136" s="810"/>
      <c r="M136" s="810"/>
      <c r="N136" s="810"/>
      <c r="O136" s="810"/>
      <c r="P136" s="810"/>
      <c r="Q136" s="810"/>
      <c r="R136" s="810"/>
      <c r="S136" s="810"/>
      <c r="T136" s="810"/>
      <c r="U136" s="810"/>
      <c r="V136" s="810"/>
      <c r="W136" s="817">
        <f t="shared" si="148"/>
        <v>0</v>
      </c>
      <c r="Y136" s="810"/>
      <c r="Z136" s="810"/>
      <c r="AA136" s="810"/>
      <c r="AB136" s="810"/>
      <c r="AC136" s="810"/>
      <c r="AD136" s="810"/>
      <c r="AE136" s="810"/>
      <c r="AF136" s="810"/>
      <c r="AG136" s="810"/>
      <c r="AH136" s="810"/>
      <c r="AI136" s="810"/>
      <c r="AJ136" s="810"/>
      <c r="AK136" s="817">
        <f t="shared" si="149"/>
        <v>0</v>
      </c>
      <c r="AM136" s="817"/>
      <c r="AO136" s="817"/>
      <c r="AQ136" s="810">
        <f t="shared" si="125"/>
        <v>0</v>
      </c>
      <c r="AR136" s="820">
        <f t="shared" si="126"/>
        <v>0</v>
      </c>
    </row>
    <row r="137" spans="2:44" hidden="1">
      <c r="B137" s="407">
        <v>10</v>
      </c>
      <c r="C137" s="1252"/>
      <c r="D137" s="1254" t="s">
        <v>799</v>
      </c>
      <c r="E137" s="476" t="s">
        <v>800</v>
      </c>
      <c r="F137" s="476" t="s">
        <v>744</v>
      </c>
      <c r="G137" s="476" t="s">
        <v>800</v>
      </c>
      <c r="H137" s="809" t="s">
        <v>462</v>
      </c>
      <c r="I137" s="443" t="s">
        <v>563</v>
      </c>
      <c r="J137" s="810"/>
      <c r="K137" s="810"/>
      <c r="L137" s="810"/>
      <c r="M137" s="810"/>
      <c r="N137" s="810"/>
      <c r="O137" s="810"/>
      <c r="P137" s="810"/>
      <c r="Q137" s="810"/>
      <c r="R137" s="810"/>
      <c r="S137" s="810"/>
      <c r="T137" s="810"/>
      <c r="U137" s="810"/>
      <c r="V137" s="810"/>
      <c r="W137" s="817">
        <f t="shared" si="148"/>
        <v>0</v>
      </c>
      <c r="Y137" s="810"/>
      <c r="Z137" s="810"/>
      <c r="AA137" s="810"/>
      <c r="AB137" s="810"/>
      <c r="AC137" s="810"/>
      <c r="AD137" s="810"/>
      <c r="AE137" s="810"/>
      <c r="AF137" s="810"/>
      <c r="AG137" s="810"/>
      <c r="AH137" s="810"/>
      <c r="AI137" s="810"/>
      <c r="AJ137" s="810"/>
      <c r="AK137" s="817"/>
      <c r="AM137" s="817"/>
      <c r="AO137" s="817"/>
      <c r="AQ137" s="810">
        <f t="shared" si="125"/>
        <v>0</v>
      </c>
      <c r="AR137" s="820">
        <f t="shared" si="126"/>
        <v>0</v>
      </c>
    </row>
    <row r="138" spans="2:44" hidden="1">
      <c r="B138" s="407">
        <v>11</v>
      </c>
      <c r="C138" s="1252"/>
      <c r="D138" s="1254">
        <v>6271003001</v>
      </c>
      <c r="E138" s="476" t="s">
        <v>371</v>
      </c>
      <c r="F138" s="476" t="s">
        <v>516</v>
      </c>
      <c r="G138" s="476" t="s">
        <v>371</v>
      </c>
      <c r="H138" s="809" t="s">
        <v>462</v>
      </c>
      <c r="I138" s="443" t="s">
        <v>562</v>
      </c>
      <c r="J138" s="810"/>
      <c r="K138" s="810"/>
      <c r="L138" s="810"/>
      <c r="M138" s="810"/>
      <c r="N138" s="810"/>
      <c r="O138" s="810"/>
      <c r="P138" s="810"/>
      <c r="Q138" s="810"/>
      <c r="R138" s="810"/>
      <c r="S138" s="810"/>
      <c r="T138" s="810"/>
      <c r="U138" s="810"/>
      <c r="V138" s="810"/>
      <c r="W138" s="817">
        <f t="shared" si="148"/>
        <v>0</v>
      </c>
      <c r="Y138" s="810"/>
      <c r="Z138" s="810"/>
      <c r="AA138" s="810"/>
      <c r="AB138" s="810"/>
      <c r="AC138" s="810"/>
      <c r="AD138" s="810"/>
      <c r="AE138" s="810"/>
      <c r="AF138" s="810"/>
      <c r="AG138" s="810"/>
      <c r="AH138" s="810"/>
      <c r="AI138" s="810"/>
      <c r="AJ138" s="810"/>
      <c r="AK138" s="817">
        <f t="shared" si="149"/>
        <v>0</v>
      </c>
      <c r="AM138" s="817"/>
      <c r="AO138" s="817"/>
      <c r="AQ138" s="810">
        <f t="shared" si="125"/>
        <v>0</v>
      </c>
      <c r="AR138" s="820">
        <f t="shared" si="126"/>
        <v>0</v>
      </c>
    </row>
    <row r="139" spans="2:44" hidden="1">
      <c r="B139" s="407">
        <v>12</v>
      </c>
      <c r="C139" s="1252"/>
      <c r="D139" s="1254" t="s">
        <v>949</v>
      </c>
      <c r="E139" s="476" t="s">
        <v>382</v>
      </c>
      <c r="F139" s="476" t="s">
        <v>516</v>
      </c>
      <c r="G139" s="476" t="s">
        <v>1854</v>
      </c>
      <c r="H139" s="809" t="s">
        <v>462</v>
      </c>
      <c r="I139" s="443" t="s">
        <v>562</v>
      </c>
      <c r="J139" s="810"/>
      <c r="K139" s="810"/>
      <c r="L139" s="810"/>
      <c r="M139" s="810"/>
      <c r="N139" s="810"/>
      <c r="O139" s="810"/>
      <c r="P139" s="810"/>
      <c r="Q139" s="810"/>
      <c r="R139" s="810"/>
      <c r="S139" s="810"/>
      <c r="T139" s="810"/>
      <c r="U139" s="810"/>
      <c r="V139" s="810"/>
      <c r="W139" s="817"/>
      <c r="Y139" s="810"/>
      <c r="Z139" s="810"/>
      <c r="AA139" s="810"/>
      <c r="AB139" s="810"/>
      <c r="AC139" s="810"/>
      <c r="AD139" s="810"/>
      <c r="AE139" s="810"/>
      <c r="AF139" s="810"/>
      <c r="AG139" s="810"/>
      <c r="AH139" s="810"/>
      <c r="AI139" s="810"/>
      <c r="AJ139" s="810"/>
      <c r="AK139" s="817"/>
      <c r="AM139" s="817"/>
      <c r="AO139" s="817"/>
      <c r="AQ139" s="810">
        <f t="shared" ref="AQ139" si="150">IFERROR(W139-AK139,0)</f>
        <v>0</v>
      </c>
      <c r="AR139" s="820">
        <f t="shared" ref="AR139" si="151">IFERROR((W139/AK139)-1,0)</f>
        <v>0</v>
      </c>
    </row>
    <row r="140" spans="2:44" hidden="1">
      <c r="B140" s="407">
        <v>13</v>
      </c>
      <c r="C140" s="1252"/>
      <c r="D140" s="1254">
        <v>6273000100</v>
      </c>
      <c r="E140" s="476" t="s">
        <v>373</v>
      </c>
      <c r="F140" s="476" t="s">
        <v>526</v>
      </c>
      <c r="G140" s="476" t="s">
        <v>373</v>
      </c>
      <c r="H140" s="809" t="s">
        <v>457</v>
      </c>
      <c r="I140" s="443" t="s">
        <v>563</v>
      </c>
      <c r="J140" s="810"/>
      <c r="K140" s="810"/>
      <c r="L140" s="810"/>
      <c r="M140" s="810"/>
      <c r="N140" s="810"/>
      <c r="O140" s="810"/>
      <c r="P140" s="810"/>
      <c r="Q140" s="810"/>
      <c r="R140" s="810"/>
      <c r="S140" s="810"/>
      <c r="T140" s="810"/>
      <c r="U140" s="810"/>
      <c r="V140" s="810"/>
      <c r="W140" s="817">
        <f t="shared" si="148"/>
        <v>0</v>
      </c>
      <c r="Y140" s="810"/>
      <c r="Z140" s="810"/>
      <c r="AA140" s="810"/>
      <c r="AB140" s="810"/>
      <c r="AC140" s="810"/>
      <c r="AD140" s="810"/>
      <c r="AE140" s="810"/>
      <c r="AF140" s="810"/>
      <c r="AG140" s="810"/>
      <c r="AH140" s="810"/>
      <c r="AI140" s="810"/>
      <c r="AJ140" s="810"/>
      <c r="AK140" s="817">
        <f t="shared" si="149"/>
        <v>0</v>
      </c>
      <c r="AM140" s="817"/>
      <c r="AO140" s="817"/>
      <c r="AQ140" s="810">
        <f t="shared" si="125"/>
        <v>0</v>
      </c>
      <c r="AR140" s="820">
        <f t="shared" si="126"/>
        <v>0</v>
      </c>
    </row>
    <row r="141" spans="2:44" hidden="1">
      <c r="B141" s="407">
        <v>14</v>
      </c>
      <c r="C141" s="1252"/>
      <c r="D141" s="1253">
        <v>6275001803</v>
      </c>
      <c r="E141" s="409" t="s">
        <v>13</v>
      </c>
      <c r="F141" s="409" t="s">
        <v>519</v>
      </c>
      <c r="G141" s="409" t="s">
        <v>13</v>
      </c>
      <c r="H141" s="408" t="s">
        <v>457</v>
      </c>
      <c r="I141" s="443" t="s">
        <v>563</v>
      </c>
      <c r="J141" s="411"/>
      <c r="K141" s="411"/>
      <c r="L141" s="411"/>
      <c r="M141" s="411"/>
      <c r="N141" s="411"/>
      <c r="O141" s="411"/>
      <c r="P141" s="411"/>
      <c r="Q141" s="411"/>
      <c r="R141" s="411"/>
      <c r="S141" s="411"/>
      <c r="T141" s="411"/>
      <c r="U141" s="411"/>
      <c r="V141" s="411"/>
      <c r="W141" s="431">
        <f t="shared" si="148"/>
        <v>0</v>
      </c>
      <c r="Y141" s="411"/>
      <c r="Z141" s="411"/>
      <c r="AA141" s="411"/>
      <c r="AB141" s="411"/>
      <c r="AC141" s="411"/>
      <c r="AD141" s="411"/>
      <c r="AE141" s="411"/>
      <c r="AF141" s="411"/>
      <c r="AG141" s="411"/>
      <c r="AH141" s="411"/>
      <c r="AI141" s="411"/>
      <c r="AJ141" s="411"/>
      <c r="AK141" s="431">
        <f t="shared" si="149"/>
        <v>0</v>
      </c>
      <c r="AM141" s="431"/>
      <c r="AO141" s="431"/>
      <c r="AQ141" s="411">
        <f t="shared" si="125"/>
        <v>0</v>
      </c>
      <c r="AR141" s="754">
        <f t="shared" si="126"/>
        <v>0</v>
      </c>
    </row>
    <row r="142" spans="2:44" hidden="1">
      <c r="B142" s="407">
        <v>15</v>
      </c>
      <c r="C142" s="1252"/>
      <c r="D142" s="1253">
        <v>6277002804</v>
      </c>
      <c r="E142" s="409" t="s">
        <v>392</v>
      </c>
      <c r="F142" s="409" t="s">
        <v>521</v>
      </c>
      <c r="G142" s="409" t="s">
        <v>392</v>
      </c>
      <c r="H142" s="408" t="s">
        <v>462</v>
      </c>
      <c r="I142" s="443" t="s">
        <v>563</v>
      </c>
      <c r="J142" s="411"/>
      <c r="K142" s="411"/>
      <c r="L142" s="411"/>
      <c r="M142" s="411"/>
      <c r="N142" s="411"/>
      <c r="O142" s="411"/>
      <c r="P142" s="411"/>
      <c r="Q142" s="411"/>
      <c r="R142" s="411"/>
      <c r="S142" s="411"/>
      <c r="T142" s="411"/>
      <c r="U142" s="411"/>
      <c r="V142" s="411"/>
      <c r="W142" s="431">
        <f t="shared" si="148"/>
        <v>0</v>
      </c>
      <c r="Y142" s="411"/>
      <c r="Z142" s="411"/>
      <c r="AA142" s="411"/>
      <c r="AB142" s="411"/>
      <c r="AC142" s="411"/>
      <c r="AD142" s="411"/>
      <c r="AE142" s="411"/>
      <c r="AF142" s="411"/>
      <c r="AG142" s="411"/>
      <c r="AH142" s="411"/>
      <c r="AI142" s="411"/>
      <c r="AJ142" s="411"/>
      <c r="AK142" s="431">
        <f t="shared" si="149"/>
        <v>0</v>
      </c>
      <c r="AM142" s="431"/>
      <c r="AO142" s="431"/>
      <c r="AQ142" s="411">
        <f t="shared" si="125"/>
        <v>0</v>
      </c>
      <c r="AR142" s="754">
        <f t="shared" si="126"/>
        <v>0</v>
      </c>
    </row>
    <row r="143" spans="2:44" hidden="1">
      <c r="B143" s="407">
        <v>16</v>
      </c>
      <c r="C143" s="1252"/>
      <c r="D143" s="1253">
        <v>6277003702</v>
      </c>
      <c r="E143" s="409" t="s">
        <v>81</v>
      </c>
      <c r="F143" s="409" t="s">
        <v>522</v>
      </c>
      <c r="G143" s="409" t="s">
        <v>81</v>
      </c>
      <c r="H143" s="408" t="s">
        <v>454</v>
      </c>
      <c r="I143" s="443" t="s">
        <v>562</v>
      </c>
      <c r="J143" s="411"/>
      <c r="K143" s="411"/>
      <c r="L143" s="411"/>
      <c r="M143" s="411"/>
      <c r="N143" s="411"/>
      <c r="O143" s="411"/>
      <c r="P143" s="411"/>
      <c r="Q143" s="411"/>
      <c r="R143" s="411"/>
      <c r="S143" s="411"/>
      <c r="T143" s="411"/>
      <c r="U143" s="411"/>
      <c r="V143" s="411"/>
      <c r="W143" s="431">
        <f t="shared" si="148"/>
        <v>0</v>
      </c>
      <c r="Y143" s="411"/>
      <c r="Z143" s="411"/>
      <c r="AA143" s="411"/>
      <c r="AB143" s="411"/>
      <c r="AC143" s="411"/>
      <c r="AD143" s="411"/>
      <c r="AE143" s="411"/>
      <c r="AF143" s="411"/>
      <c r="AG143" s="411"/>
      <c r="AH143" s="411"/>
      <c r="AI143" s="411"/>
      <c r="AJ143" s="411"/>
      <c r="AK143" s="431">
        <f t="shared" si="149"/>
        <v>0</v>
      </c>
      <c r="AM143" s="431"/>
      <c r="AO143" s="431"/>
      <c r="AQ143" s="411">
        <f t="shared" si="125"/>
        <v>0</v>
      </c>
      <c r="AR143" s="754">
        <f t="shared" si="126"/>
        <v>0</v>
      </c>
    </row>
    <row r="144" spans="2:44" hidden="1">
      <c r="B144" s="407">
        <v>17</v>
      </c>
      <c r="C144" s="1252"/>
      <c r="D144" s="1253">
        <v>6277005001</v>
      </c>
      <c r="E144" s="409" t="s">
        <v>374</v>
      </c>
      <c r="F144" s="409" t="s">
        <v>524</v>
      </c>
      <c r="G144" s="409" t="s">
        <v>374</v>
      </c>
      <c r="H144" s="408" t="s">
        <v>454</v>
      </c>
      <c r="I144" s="443" t="s">
        <v>561</v>
      </c>
      <c r="J144" s="411"/>
      <c r="K144" s="411"/>
      <c r="L144" s="411"/>
      <c r="M144" s="411"/>
      <c r="N144" s="411"/>
      <c r="O144" s="411"/>
      <c r="P144" s="411"/>
      <c r="Q144" s="411"/>
      <c r="R144" s="411"/>
      <c r="S144" s="411"/>
      <c r="T144" s="411"/>
      <c r="U144" s="411"/>
      <c r="V144" s="411"/>
      <c r="W144" s="431">
        <f t="shared" si="148"/>
        <v>0</v>
      </c>
      <c r="Y144" s="411"/>
      <c r="Z144" s="411"/>
      <c r="AA144" s="411"/>
      <c r="AB144" s="411"/>
      <c r="AC144" s="411"/>
      <c r="AD144" s="411"/>
      <c r="AE144" s="411"/>
      <c r="AF144" s="411"/>
      <c r="AG144" s="411"/>
      <c r="AH144" s="411"/>
      <c r="AI144" s="411"/>
      <c r="AJ144" s="411"/>
      <c r="AK144" s="431">
        <f t="shared" si="149"/>
        <v>0</v>
      </c>
      <c r="AM144" s="431"/>
      <c r="AO144" s="431"/>
      <c r="AQ144" s="411">
        <f t="shared" si="125"/>
        <v>0</v>
      </c>
      <c r="AR144" s="754">
        <f t="shared" si="126"/>
        <v>0</v>
      </c>
    </row>
    <row r="145" spans="2:44" hidden="1">
      <c r="B145" s="407">
        <v>18</v>
      </c>
      <c r="C145" s="1252"/>
      <c r="D145" s="1254">
        <v>6278007201</v>
      </c>
      <c r="E145" s="476" t="s">
        <v>93</v>
      </c>
      <c r="F145" s="476" t="s">
        <v>521</v>
      </c>
      <c r="G145" s="476" t="s">
        <v>93</v>
      </c>
      <c r="H145" s="809" t="s">
        <v>457</v>
      </c>
      <c r="I145" s="443" t="s">
        <v>563</v>
      </c>
      <c r="J145" s="810"/>
      <c r="K145" s="810"/>
      <c r="L145" s="810"/>
      <c r="M145" s="810"/>
      <c r="N145" s="810"/>
      <c r="O145" s="810"/>
      <c r="P145" s="810"/>
      <c r="Q145" s="810"/>
      <c r="R145" s="810"/>
      <c r="S145" s="810"/>
      <c r="T145" s="810"/>
      <c r="U145" s="810"/>
      <c r="V145" s="810"/>
      <c r="W145" s="817">
        <f t="shared" si="148"/>
        <v>0</v>
      </c>
      <c r="Y145" s="810"/>
      <c r="Z145" s="810"/>
      <c r="AA145" s="810"/>
      <c r="AB145" s="810"/>
      <c r="AC145" s="810"/>
      <c r="AD145" s="810"/>
      <c r="AE145" s="810"/>
      <c r="AF145" s="810"/>
      <c r="AG145" s="810"/>
      <c r="AH145" s="810"/>
      <c r="AI145" s="810"/>
      <c r="AJ145" s="810"/>
      <c r="AK145" s="817">
        <f t="shared" si="149"/>
        <v>0</v>
      </c>
      <c r="AM145" s="817"/>
      <c r="AO145" s="817"/>
      <c r="AQ145" s="810">
        <f t="shared" si="125"/>
        <v>0</v>
      </c>
      <c r="AR145" s="820">
        <f t="shared" si="126"/>
        <v>0</v>
      </c>
    </row>
    <row r="146" spans="2:44" hidden="1">
      <c r="B146" s="407">
        <v>19</v>
      </c>
      <c r="C146" s="1252"/>
      <c r="D146" s="1254" t="s">
        <v>926</v>
      </c>
      <c r="E146" s="476" t="s">
        <v>927</v>
      </c>
      <c r="F146" s="476" t="s">
        <v>525</v>
      </c>
      <c r="G146" s="476" t="s">
        <v>1861</v>
      </c>
      <c r="H146" s="809" t="s">
        <v>459</v>
      </c>
      <c r="I146" s="443" t="s">
        <v>563</v>
      </c>
      <c r="J146" s="810"/>
      <c r="K146" s="821"/>
      <c r="L146" s="821"/>
      <c r="M146" s="821"/>
      <c r="N146" s="821"/>
      <c r="O146" s="821"/>
      <c r="P146" s="821"/>
      <c r="Q146" s="821"/>
      <c r="R146" s="821"/>
      <c r="S146" s="821"/>
      <c r="T146" s="821"/>
      <c r="U146" s="821"/>
      <c r="V146" s="821"/>
      <c r="W146" s="817">
        <f t="shared" si="148"/>
        <v>0</v>
      </c>
      <c r="Y146" s="821"/>
      <c r="Z146" s="821"/>
      <c r="AA146" s="821"/>
      <c r="AB146" s="821"/>
      <c r="AC146" s="821"/>
      <c r="AD146" s="821"/>
      <c r="AE146" s="821"/>
      <c r="AF146" s="821"/>
      <c r="AG146" s="821"/>
      <c r="AH146" s="821"/>
      <c r="AI146" s="821"/>
      <c r="AJ146" s="821"/>
      <c r="AK146" s="817"/>
      <c r="AM146" s="817"/>
      <c r="AO146" s="817"/>
      <c r="AQ146" s="810">
        <f t="shared" si="125"/>
        <v>0</v>
      </c>
      <c r="AR146" s="820">
        <f t="shared" si="126"/>
        <v>0</v>
      </c>
    </row>
    <row r="147" spans="2:44" hidden="1">
      <c r="B147" s="407">
        <v>20</v>
      </c>
      <c r="C147" s="1252"/>
      <c r="D147" s="1254">
        <v>6273006501</v>
      </c>
      <c r="E147" s="476" t="s">
        <v>410</v>
      </c>
      <c r="F147" s="476" t="s">
        <v>525</v>
      </c>
      <c r="G147" s="476" t="s">
        <v>548</v>
      </c>
      <c r="H147" s="809" t="s">
        <v>459</v>
      </c>
      <c r="I147" s="443" t="s">
        <v>562</v>
      </c>
      <c r="J147" s="810"/>
      <c r="K147" s="810"/>
      <c r="L147" s="810"/>
      <c r="M147" s="810"/>
      <c r="N147" s="810"/>
      <c r="O147" s="810"/>
      <c r="P147" s="810"/>
      <c r="Q147" s="810"/>
      <c r="R147" s="810"/>
      <c r="S147" s="810"/>
      <c r="T147" s="810"/>
      <c r="U147" s="810"/>
      <c r="V147" s="810"/>
      <c r="W147" s="817">
        <f t="shared" si="148"/>
        <v>0</v>
      </c>
      <c r="Y147" s="810"/>
      <c r="Z147" s="810"/>
      <c r="AA147" s="810"/>
      <c r="AB147" s="810"/>
      <c r="AC147" s="810"/>
      <c r="AD147" s="810"/>
      <c r="AE147" s="810"/>
      <c r="AF147" s="810"/>
      <c r="AG147" s="810"/>
      <c r="AH147" s="810"/>
      <c r="AI147" s="810"/>
      <c r="AJ147" s="810"/>
      <c r="AK147" s="817">
        <f t="shared" si="149"/>
        <v>0</v>
      </c>
      <c r="AM147" s="817"/>
      <c r="AO147" s="817"/>
      <c r="AQ147" s="810">
        <f t="shared" si="125"/>
        <v>0</v>
      </c>
      <c r="AR147" s="820">
        <f t="shared" si="126"/>
        <v>0</v>
      </c>
    </row>
    <row r="148" spans="2:44" hidden="1">
      <c r="B148" s="407">
        <v>21</v>
      </c>
      <c r="C148" s="1252"/>
      <c r="D148" s="1254" t="s">
        <v>962</v>
      </c>
      <c r="E148" s="476" t="s">
        <v>963</v>
      </c>
      <c r="F148" s="476" t="s">
        <v>964</v>
      </c>
      <c r="G148" s="476" t="s">
        <v>963</v>
      </c>
      <c r="H148" s="809" t="s">
        <v>454</v>
      </c>
      <c r="I148" s="443" t="s">
        <v>562</v>
      </c>
      <c r="J148" s="810"/>
      <c r="K148" s="821"/>
      <c r="L148" s="821"/>
      <c r="M148" s="821"/>
      <c r="N148" s="821"/>
      <c r="O148" s="821"/>
      <c r="P148" s="821"/>
      <c r="Q148" s="821"/>
      <c r="R148" s="821"/>
      <c r="S148" s="821"/>
      <c r="T148" s="821"/>
      <c r="U148" s="821"/>
      <c r="V148" s="821"/>
      <c r="W148" s="817">
        <f t="shared" ref="W148" si="152">SUM(K148:V148)</f>
        <v>0</v>
      </c>
      <c r="Y148" s="821"/>
      <c r="Z148" s="821"/>
      <c r="AA148" s="821"/>
      <c r="AB148" s="821"/>
      <c r="AC148" s="821"/>
      <c r="AD148" s="821"/>
      <c r="AE148" s="821"/>
      <c r="AF148" s="821"/>
      <c r="AG148" s="821"/>
      <c r="AH148" s="821"/>
      <c r="AI148" s="821"/>
      <c r="AJ148" s="821"/>
      <c r="AK148" s="817"/>
      <c r="AM148" s="817"/>
      <c r="AO148" s="817"/>
      <c r="AQ148" s="810">
        <f t="shared" si="125"/>
        <v>0</v>
      </c>
      <c r="AR148" s="820">
        <f t="shared" si="126"/>
        <v>0</v>
      </c>
    </row>
    <row r="149" spans="2:44" hidden="1">
      <c r="B149" s="407">
        <v>22</v>
      </c>
      <c r="C149" s="1252"/>
      <c r="D149" s="1254">
        <v>6277006501</v>
      </c>
      <c r="E149" s="476" t="s">
        <v>410</v>
      </c>
      <c r="F149" s="476" t="s">
        <v>525</v>
      </c>
      <c r="G149" s="476" t="s">
        <v>549</v>
      </c>
      <c r="H149" s="809" t="s">
        <v>459</v>
      </c>
      <c r="I149" s="443" t="s">
        <v>563</v>
      </c>
      <c r="J149" s="810"/>
      <c r="K149" s="810"/>
      <c r="L149" s="810"/>
      <c r="M149" s="810"/>
      <c r="N149" s="810"/>
      <c r="O149" s="810"/>
      <c r="P149" s="810"/>
      <c r="Q149" s="810"/>
      <c r="R149" s="810"/>
      <c r="S149" s="810"/>
      <c r="T149" s="810"/>
      <c r="U149" s="810"/>
      <c r="V149" s="810"/>
      <c r="W149" s="817">
        <f t="shared" si="148"/>
        <v>0</v>
      </c>
      <c r="Y149" s="810"/>
      <c r="Z149" s="810"/>
      <c r="AA149" s="810"/>
      <c r="AB149" s="810"/>
      <c r="AC149" s="810"/>
      <c r="AD149" s="810"/>
      <c r="AE149" s="810"/>
      <c r="AF149" s="810"/>
      <c r="AG149" s="810"/>
      <c r="AH149" s="810"/>
      <c r="AI149" s="810"/>
      <c r="AJ149" s="810"/>
      <c r="AK149" s="817">
        <f t="shared" si="149"/>
        <v>0</v>
      </c>
      <c r="AM149" s="817"/>
      <c r="AO149" s="817"/>
      <c r="AQ149" s="810">
        <f t="shared" si="125"/>
        <v>0</v>
      </c>
      <c r="AR149" s="820">
        <f t="shared" si="126"/>
        <v>0</v>
      </c>
    </row>
    <row r="150" spans="2:44" hidden="1">
      <c r="B150" s="407">
        <v>23</v>
      </c>
      <c r="C150" s="1252"/>
      <c r="D150" s="1254">
        <v>6273002001</v>
      </c>
      <c r="E150" s="476" t="s">
        <v>552</v>
      </c>
      <c r="F150" s="476" t="s">
        <v>525</v>
      </c>
      <c r="G150" s="476" t="s">
        <v>388</v>
      </c>
      <c r="H150" s="809" t="s">
        <v>455</v>
      </c>
      <c r="I150" s="443" t="s">
        <v>562</v>
      </c>
      <c r="J150" s="810"/>
      <c r="K150" s="810"/>
      <c r="L150" s="810"/>
      <c r="M150" s="810"/>
      <c r="N150" s="810"/>
      <c r="O150" s="810"/>
      <c r="P150" s="810"/>
      <c r="Q150" s="810"/>
      <c r="R150" s="810"/>
      <c r="S150" s="810"/>
      <c r="T150" s="810"/>
      <c r="U150" s="810"/>
      <c r="V150" s="810"/>
      <c r="W150" s="817">
        <f t="shared" si="148"/>
        <v>0</v>
      </c>
      <c r="Y150" s="810"/>
      <c r="Z150" s="810"/>
      <c r="AA150" s="810"/>
      <c r="AB150" s="810"/>
      <c r="AC150" s="810"/>
      <c r="AD150" s="810"/>
      <c r="AE150" s="810"/>
      <c r="AF150" s="810"/>
      <c r="AG150" s="810"/>
      <c r="AH150" s="810"/>
      <c r="AI150" s="810"/>
      <c r="AJ150" s="810"/>
      <c r="AK150" s="817">
        <f t="shared" si="149"/>
        <v>0</v>
      </c>
      <c r="AM150" s="817"/>
      <c r="AO150" s="817"/>
      <c r="AQ150" s="810">
        <f t="shared" si="125"/>
        <v>0</v>
      </c>
      <c r="AR150" s="820">
        <f t="shared" si="126"/>
        <v>0</v>
      </c>
    </row>
    <row r="151" spans="2:44" hidden="1">
      <c r="B151" s="407">
        <v>24</v>
      </c>
      <c r="C151" s="1252"/>
      <c r="D151" s="1254">
        <v>6277002204</v>
      </c>
      <c r="E151" s="476" t="s">
        <v>551</v>
      </c>
      <c r="F151" s="476" t="s">
        <v>525</v>
      </c>
      <c r="G151" s="476" t="s">
        <v>550</v>
      </c>
      <c r="H151" s="809" t="s">
        <v>458</v>
      </c>
      <c r="I151" s="443" t="s">
        <v>562</v>
      </c>
      <c r="J151" s="810"/>
      <c r="K151" s="810"/>
      <c r="L151" s="810"/>
      <c r="M151" s="810"/>
      <c r="N151" s="810"/>
      <c r="O151" s="810"/>
      <c r="P151" s="810"/>
      <c r="Q151" s="810"/>
      <c r="R151" s="810"/>
      <c r="S151" s="810"/>
      <c r="T151" s="810"/>
      <c r="U151" s="810"/>
      <c r="V151" s="810"/>
      <c r="W151" s="817">
        <f t="shared" si="148"/>
        <v>0</v>
      </c>
      <c r="Y151" s="810"/>
      <c r="Z151" s="810"/>
      <c r="AA151" s="810"/>
      <c r="AB151" s="810"/>
      <c r="AC151" s="810"/>
      <c r="AD151" s="810"/>
      <c r="AE151" s="810"/>
      <c r="AF151" s="810"/>
      <c r="AG151" s="810"/>
      <c r="AH151" s="810"/>
      <c r="AI151" s="810"/>
      <c r="AJ151" s="810"/>
      <c r="AK151" s="817">
        <f t="shared" si="149"/>
        <v>0</v>
      </c>
      <c r="AM151" s="817"/>
      <c r="AO151" s="817"/>
      <c r="AQ151" s="810">
        <f t="shared" si="125"/>
        <v>0</v>
      </c>
      <c r="AR151" s="820">
        <f t="shared" si="126"/>
        <v>0</v>
      </c>
    </row>
    <row r="152" spans="2:44" hidden="1">
      <c r="B152" s="407">
        <v>25</v>
      </c>
      <c r="C152" s="1252"/>
      <c r="D152" s="1254">
        <v>6277002301</v>
      </c>
      <c r="E152" s="476" t="s">
        <v>426</v>
      </c>
      <c r="F152" s="476" t="s">
        <v>523</v>
      </c>
      <c r="G152" s="476" t="s">
        <v>426</v>
      </c>
      <c r="H152" s="809" t="s">
        <v>463</v>
      </c>
      <c r="I152" s="443" t="s">
        <v>562</v>
      </c>
      <c r="J152" s="810"/>
      <c r="K152" s="810"/>
      <c r="L152" s="810"/>
      <c r="M152" s="810"/>
      <c r="N152" s="810"/>
      <c r="O152" s="810"/>
      <c r="P152" s="810"/>
      <c r="Q152" s="810"/>
      <c r="R152" s="810"/>
      <c r="S152" s="810"/>
      <c r="T152" s="810"/>
      <c r="U152" s="810"/>
      <c r="V152" s="810"/>
      <c r="W152" s="817">
        <f t="shared" si="148"/>
        <v>0</v>
      </c>
      <c r="Y152" s="810"/>
      <c r="Z152" s="810"/>
      <c r="AA152" s="810"/>
      <c r="AB152" s="810"/>
      <c r="AC152" s="810"/>
      <c r="AD152" s="810"/>
      <c r="AE152" s="810"/>
      <c r="AF152" s="810"/>
      <c r="AG152" s="810"/>
      <c r="AH152" s="810"/>
      <c r="AI152" s="810"/>
      <c r="AJ152" s="810"/>
      <c r="AK152" s="817">
        <f t="shared" si="149"/>
        <v>0</v>
      </c>
      <c r="AM152" s="817"/>
      <c r="AO152" s="817"/>
      <c r="AQ152" s="810">
        <f t="shared" si="125"/>
        <v>0</v>
      </c>
      <c r="AR152" s="820">
        <f t="shared" si="126"/>
        <v>0</v>
      </c>
    </row>
    <row r="153" spans="2:44" hidden="1">
      <c r="B153" s="407">
        <v>26</v>
      </c>
      <c r="C153" s="1252"/>
      <c r="D153" s="1254" t="s">
        <v>1015</v>
      </c>
      <c r="E153" s="476" t="s">
        <v>1016</v>
      </c>
      <c r="F153" s="476" t="s">
        <v>540</v>
      </c>
      <c r="G153" s="476" t="s">
        <v>1862</v>
      </c>
      <c r="H153" s="809" t="s">
        <v>459</v>
      </c>
      <c r="I153" s="443" t="s">
        <v>562</v>
      </c>
      <c r="J153" s="810"/>
      <c r="K153" s="821"/>
      <c r="L153" s="821"/>
      <c r="M153" s="821"/>
      <c r="N153" s="821"/>
      <c r="O153" s="821"/>
      <c r="P153" s="821"/>
      <c r="Q153" s="821"/>
      <c r="R153" s="821"/>
      <c r="S153" s="821"/>
      <c r="T153" s="821"/>
      <c r="U153" s="821"/>
      <c r="V153" s="821"/>
      <c r="W153" s="817">
        <f t="shared" si="148"/>
        <v>0</v>
      </c>
      <c r="Y153" s="821"/>
      <c r="Z153" s="821"/>
      <c r="AA153" s="821"/>
      <c r="AB153" s="821"/>
      <c r="AC153" s="821"/>
      <c r="AD153" s="821"/>
      <c r="AE153" s="821"/>
      <c r="AF153" s="821"/>
      <c r="AG153" s="821"/>
      <c r="AH153" s="821"/>
      <c r="AI153" s="821"/>
      <c r="AJ153" s="821"/>
      <c r="AK153" s="817"/>
      <c r="AM153" s="817"/>
      <c r="AO153" s="817"/>
      <c r="AQ153" s="810">
        <f t="shared" si="125"/>
        <v>0</v>
      </c>
      <c r="AR153" s="820">
        <f t="shared" si="126"/>
        <v>0</v>
      </c>
    </row>
    <row r="154" spans="2:44" hidden="1">
      <c r="B154" s="407">
        <v>27</v>
      </c>
      <c r="C154" s="1252"/>
      <c r="D154" s="1254">
        <v>6273001908</v>
      </c>
      <c r="E154" s="476" t="s">
        <v>376</v>
      </c>
      <c r="F154" s="476" t="s">
        <v>526</v>
      </c>
      <c r="G154" s="476" t="s">
        <v>376</v>
      </c>
      <c r="H154" s="809" t="s">
        <v>463</v>
      </c>
      <c r="I154" s="443" t="s">
        <v>562</v>
      </c>
      <c r="J154" s="810"/>
      <c r="K154" s="810"/>
      <c r="L154" s="810"/>
      <c r="M154" s="810"/>
      <c r="N154" s="810"/>
      <c r="O154" s="810"/>
      <c r="P154" s="810"/>
      <c r="Q154" s="810"/>
      <c r="R154" s="810"/>
      <c r="S154" s="810"/>
      <c r="T154" s="810"/>
      <c r="U154" s="810"/>
      <c r="V154" s="810"/>
      <c r="W154" s="817">
        <f t="shared" si="148"/>
        <v>0</v>
      </c>
      <c r="Y154" s="810"/>
      <c r="Z154" s="810"/>
      <c r="AA154" s="810"/>
      <c r="AB154" s="810"/>
      <c r="AC154" s="810"/>
      <c r="AD154" s="810"/>
      <c r="AE154" s="810"/>
      <c r="AF154" s="810"/>
      <c r="AG154" s="810"/>
      <c r="AH154" s="810"/>
      <c r="AI154" s="810"/>
      <c r="AJ154" s="810"/>
      <c r="AK154" s="817">
        <f t="shared" si="149"/>
        <v>0</v>
      </c>
      <c r="AM154" s="817"/>
      <c r="AO154" s="817"/>
      <c r="AQ154" s="810">
        <f t="shared" si="125"/>
        <v>0</v>
      </c>
      <c r="AR154" s="820">
        <f t="shared" si="126"/>
        <v>0</v>
      </c>
    </row>
    <row r="155" spans="2:44" hidden="1">
      <c r="B155" s="407">
        <v>28</v>
      </c>
      <c r="C155" s="1252"/>
      <c r="D155" s="1253"/>
      <c r="E155" s="409" t="s">
        <v>409</v>
      </c>
      <c r="F155" s="409" t="s">
        <v>558</v>
      </c>
      <c r="G155" s="409" t="s">
        <v>409</v>
      </c>
      <c r="H155" s="408" t="s">
        <v>463</v>
      </c>
      <c r="I155" s="443" t="s">
        <v>564</v>
      </c>
      <c r="J155" s="411"/>
      <c r="K155" s="411"/>
      <c r="L155" s="411"/>
      <c r="M155" s="411"/>
      <c r="N155" s="411"/>
      <c r="O155" s="411"/>
      <c r="P155" s="411"/>
      <c r="Q155" s="411"/>
      <c r="R155" s="411"/>
      <c r="S155" s="411"/>
      <c r="T155" s="411"/>
      <c r="U155" s="411"/>
      <c r="V155" s="411"/>
      <c r="W155" s="431">
        <f t="shared" si="148"/>
        <v>0</v>
      </c>
      <c r="Y155" s="411"/>
      <c r="Z155" s="411"/>
      <c r="AA155" s="411"/>
      <c r="AB155" s="411"/>
      <c r="AC155" s="411"/>
      <c r="AD155" s="411"/>
      <c r="AE155" s="411"/>
      <c r="AF155" s="411"/>
      <c r="AG155" s="411"/>
      <c r="AH155" s="411"/>
      <c r="AI155" s="411"/>
      <c r="AJ155" s="411"/>
      <c r="AK155" s="431">
        <f t="shared" si="149"/>
        <v>0</v>
      </c>
      <c r="AM155" s="431"/>
      <c r="AO155" s="431"/>
      <c r="AQ155" s="411">
        <f t="shared" si="125"/>
        <v>0</v>
      </c>
      <c r="AR155" s="754">
        <f t="shared" si="126"/>
        <v>0</v>
      </c>
    </row>
    <row r="156" spans="2:44" hidden="1">
      <c r="B156" s="412"/>
      <c r="C156" s="1255"/>
      <c r="D156" s="1256"/>
      <c r="E156" s="414"/>
      <c r="F156" s="414"/>
      <c r="G156" s="414"/>
      <c r="H156" s="413"/>
      <c r="I156" s="444"/>
      <c r="J156" s="416"/>
      <c r="K156" s="416"/>
      <c r="L156" s="416"/>
      <c r="M156" s="416"/>
      <c r="N156" s="416"/>
      <c r="O156" s="416"/>
      <c r="P156" s="416"/>
      <c r="Q156" s="416"/>
      <c r="R156" s="416"/>
      <c r="S156" s="416"/>
      <c r="T156" s="416"/>
      <c r="U156" s="416"/>
      <c r="V156" s="416"/>
      <c r="W156" s="432"/>
      <c r="Y156" s="416"/>
      <c r="Z156" s="416"/>
      <c r="AA156" s="416"/>
      <c r="AB156" s="416"/>
      <c r="AC156" s="416"/>
      <c r="AD156" s="416"/>
      <c r="AE156" s="416"/>
      <c r="AF156" s="416"/>
      <c r="AG156" s="416"/>
      <c r="AH156" s="416"/>
      <c r="AI156" s="416"/>
      <c r="AJ156" s="416"/>
      <c r="AK156" s="432"/>
      <c r="AM156" s="432"/>
      <c r="AO156" s="432"/>
      <c r="AQ156" s="411">
        <f t="shared" si="125"/>
        <v>0</v>
      </c>
      <c r="AR156" s="754">
        <f t="shared" si="126"/>
        <v>0</v>
      </c>
    </row>
    <row r="157" spans="2:44" s="35" customFormat="1" hidden="1">
      <c r="B157" s="237" t="s">
        <v>1546</v>
      </c>
      <c r="C157" s="1259"/>
      <c r="D157" s="1260"/>
      <c r="E157" s="485" t="s">
        <v>1543</v>
      </c>
      <c r="F157" s="488"/>
      <c r="G157" s="489"/>
      <c r="H157" s="489"/>
      <c r="I157" s="490"/>
      <c r="J157" s="242">
        <f>J127+J105</f>
        <v>0</v>
      </c>
      <c r="K157" s="242">
        <f t="shared" ref="K157:W157" si="153">K127+K105</f>
        <v>0</v>
      </c>
      <c r="L157" s="242">
        <f t="shared" si="153"/>
        <v>0</v>
      </c>
      <c r="M157" s="242">
        <f t="shared" si="153"/>
        <v>0</v>
      </c>
      <c r="N157" s="242">
        <f t="shared" si="153"/>
        <v>0</v>
      </c>
      <c r="O157" s="242">
        <f t="shared" si="153"/>
        <v>0</v>
      </c>
      <c r="P157" s="242">
        <f t="shared" si="153"/>
        <v>0</v>
      </c>
      <c r="Q157" s="242">
        <f t="shared" si="153"/>
        <v>0</v>
      </c>
      <c r="R157" s="242">
        <f t="shared" si="153"/>
        <v>0</v>
      </c>
      <c r="S157" s="242">
        <f t="shared" si="153"/>
        <v>0</v>
      </c>
      <c r="T157" s="242">
        <f t="shared" si="153"/>
        <v>0</v>
      </c>
      <c r="U157" s="242">
        <f t="shared" si="153"/>
        <v>0</v>
      </c>
      <c r="V157" s="242">
        <f t="shared" si="153"/>
        <v>0</v>
      </c>
      <c r="W157" s="242">
        <f t="shared" si="153"/>
        <v>0</v>
      </c>
      <c r="Y157" s="242">
        <f t="shared" ref="Y157:AK157" si="154">Y127+Y105</f>
        <v>0</v>
      </c>
      <c r="Z157" s="242">
        <f t="shared" si="154"/>
        <v>0</v>
      </c>
      <c r="AA157" s="242">
        <f t="shared" si="154"/>
        <v>0</v>
      </c>
      <c r="AB157" s="242">
        <f t="shared" si="154"/>
        <v>0</v>
      </c>
      <c r="AC157" s="242">
        <f t="shared" si="154"/>
        <v>0</v>
      </c>
      <c r="AD157" s="242">
        <f t="shared" si="154"/>
        <v>0</v>
      </c>
      <c r="AE157" s="242">
        <f t="shared" si="154"/>
        <v>0</v>
      </c>
      <c r="AF157" s="242">
        <f t="shared" si="154"/>
        <v>0</v>
      </c>
      <c r="AG157" s="242">
        <f t="shared" si="154"/>
        <v>0</v>
      </c>
      <c r="AH157" s="242">
        <f t="shared" si="154"/>
        <v>0</v>
      </c>
      <c r="AI157" s="242">
        <f t="shared" si="154"/>
        <v>0</v>
      </c>
      <c r="AJ157" s="242">
        <f t="shared" si="154"/>
        <v>0</v>
      </c>
      <c r="AK157" s="242">
        <f t="shared" si="154"/>
        <v>0</v>
      </c>
      <c r="AM157" s="242">
        <f t="shared" ref="AM157:AO157" si="155">AM127+AM105</f>
        <v>0</v>
      </c>
      <c r="AO157" s="242">
        <f t="shared" si="155"/>
        <v>0</v>
      </c>
      <c r="AQ157" s="400">
        <f t="shared" si="125"/>
        <v>0</v>
      </c>
      <c r="AR157" s="756">
        <f t="shared" si="126"/>
        <v>0</v>
      </c>
    </row>
  </sheetData>
  <conditionalFormatting sqref="K2:W2">
    <cfRule type="containsText" dxfId="24" priority="2" operator="containsText" text="xxx">
      <formula>NOT(ISERROR(SEARCH("xxx",K2)))</formula>
    </cfRule>
  </conditionalFormatting>
  <conditionalFormatting sqref="Y2:AK2">
    <cfRule type="containsText" dxfId="23" priority="3" operator="containsText" text="xxx">
      <formula>NOT(ISERROR(SEARCH("xxx",Y2)))</formula>
    </cfRule>
  </conditionalFormatting>
  <pageMargins left="0.7" right="0.7" top="0.75" bottom="0.75" header="0.3" footer="0.3"/>
  <ignoredErrors>
    <ignoredError sqref="W19 AK49 W24 AK83:AL83 AK39:AL39 AK33:AL33 AK71 AK35:AL35 AK47" formula="1"/>
    <ignoredError sqref="D83 D92 C38:C39 D139 D37 D46 D68 D59 D81 D90 D15 D24 D115 D124 D137 D146:D153 D97" numberStoredAsText="1"/>
  </ignoredErrors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A3E5-D930-4D26-BA7E-9C0B5B3F1418}">
  <sheetPr>
    <tabColor theme="9"/>
  </sheetPr>
  <dimension ref="B3:AR14"/>
  <sheetViews>
    <sheetView topLeftCell="N1" workbookViewId="0">
      <selection activeCell="R6" sqref="R6"/>
    </sheetView>
  </sheetViews>
  <sheetFormatPr defaultRowHeight="14.5" outlineLevelCol="1"/>
  <cols>
    <col min="1" max="1" width="3.6328125" customWidth="1"/>
    <col min="2" max="2" width="10.90625" customWidth="1"/>
    <col min="3" max="3" width="13.81640625" customWidth="1"/>
    <col min="4" max="4" width="15.90625" customWidth="1"/>
    <col min="5" max="5" width="29.08984375" customWidth="1"/>
    <col min="6" max="6" width="32.54296875" customWidth="1"/>
    <col min="7" max="7" width="29.6328125" bestFit="1" customWidth="1" outlineLevel="1"/>
    <col min="8" max="8" width="13.453125" customWidth="1" outlineLevel="1"/>
    <col min="9" max="9" width="10.08984375" customWidth="1" outlineLevel="1"/>
    <col min="10" max="10" width="7" customWidth="1"/>
    <col min="11" max="11" width="5.81640625" customWidth="1"/>
    <col min="12" max="22" width="6.08984375" bestFit="1" customWidth="1"/>
    <col min="23" max="23" width="15.90625" style="435" bestFit="1" customWidth="1"/>
    <col min="24" max="24" width="3.453125" customWidth="1"/>
    <col min="25" max="25" width="5.81640625" customWidth="1"/>
    <col min="26" max="36" width="6.08984375" bestFit="1" customWidth="1"/>
    <col min="37" max="37" width="11" style="435" bestFit="1" customWidth="1"/>
    <col min="38" max="38" width="4.81640625" customWidth="1"/>
    <col min="39" max="39" width="11" style="435" bestFit="1" customWidth="1"/>
    <col min="40" max="40" width="3.6328125" customWidth="1"/>
    <col min="41" max="41" width="12.36328125" style="435" customWidth="1"/>
    <col min="42" max="42" width="3.453125" customWidth="1"/>
  </cols>
  <sheetData>
    <row r="3" spans="2:44" s="34" customFormat="1" ht="13">
      <c r="B3" s="90" t="s">
        <v>1549</v>
      </c>
      <c r="C3" s="90"/>
      <c r="D3" s="90"/>
      <c r="E3" s="90"/>
      <c r="F3" s="90"/>
      <c r="G3" s="90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29" t="s">
        <v>186</v>
      </c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29"/>
      <c r="AM3" s="429"/>
      <c r="AO3" s="429"/>
    </row>
    <row r="4" spans="2:44" s="34" customFormat="1" ht="39">
      <c r="B4" s="228" t="s">
        <v>0</v>
      </c>
      <c r="C4" s="228" t="s">
        <v>630</v>
      </c>
      <c r="D4" s="229" t="s">
        <v>514</v>
      </c>
      <c r="E4" s="230" t="s">
        <v>411</v>
      </c>
      <c r="F4" s="247" t="s">
        <v>628</v>
      </c>
      <c r="G4" s="228" t="s">
        <v>629</v>
      </c>
      <c r="H4" s="228" t="s">
        <v>104</v>
      </c>
      <c r="I4" s="232" t="s">
        <v>185</v>
      </c>
      <c r="J4" s="174" t="s">
        <v>1831</v>
      </c>
      <c r="K4" s="174" t="s">
        <v>54</v>
      </c>
      <c r="L4" s="174" t="s">
        <v>55</v>
      </c>
      <c r="M4" s="174" t="s">
        <v>56</v>
      </c>
      <c r="N4" s="174" t="s">
        <v>57</v>
      </c>
      <c r="O4" s="174" t="s">
        <v>58</v>
      </c>
      <c r="P4" s="174" t="s">
        <v>59</v>
      </c>
      <c r="Q4" s="174" t="s">
        <v>60</v>
      </c>
      <c r="R4" s="174" t="s">
        <v>61</v>
      </c>
      <c r="S4" s="174" t="s">
        <v>62</v>
      </c>
      <c r="T4" s="174" t="s">
        <v>63</v>
      </c>
      <c r="U4" s="174" t="s">
        <v>64</v>
      </c>
      <c r="V4" s="174" t="s">
        <v>65</v>
      </c>
      <c r="W4" s="174" t="s">
        <v>2474</v>
      </c>
      <c r="Y4" s="745" t="s">
        <v>54</v>
      </c>
      <c r="Z4" s="745" t="s">
        <v>55</v>
      </c>
      <c r="AA4" s="745" t="s">
        <v>56</v>
      </c>
      <c r="AB4" s="745" t="s">
        <v>57</v>
      </c>
      <c r="AC4" s="745" t="s">
        <v>58</v>
      </c>
      <c r="AD4" s="745" t="s">
        <v>59</v>
      </c>
      <c r="AE4" s="745" t="s">
        <v>60</v>
      </c>
      <c r="AF4" s="745" t="s">
        <v>61</v>
      </c>
      <c r="AG4" s="745" t="s">
        <v>62</v>
      </c>
      <c r="AH4" s="745" t="s">
        <v>63</v>
      </c>
      <c r="AI4" s="745" t="s">
        <v>64</v>
      </c>
      <c r="AJ4" s="745" t="s">
        <v>65</v>
      </c>
      <c r="AK4" s="745" t="s">
        <v>350</v>
      </c>
      <c r="AM4" s="745" t="s">
        <v>1829</v>
      </c>
      <c r="AO4" s="745" t="s">
        <v>1830</v>
      </c>
      <c r="AQ4" s="757" t="s">
        <v>676</v>
      </c>
      <c r="AR4" s="758" t="s">
        <v>677</v>
      </c>
    </row>
    <row r="5" spans="2:44" s="34" customFormat="1" ht="13">
      <c r="B5" s="402">
        <v>1</v>
      </c>
      <c r="C5" s="402">
        <v>6417100001</v>
      </c>
      <c r="D5" s="404" t="s">
        <v>529</v>
      </c>
      <c r="E5" s="403" t="s">
        <v>527</v>
      </c>
      <c r="F5" s="404" t="s">
        <v>528</v>
      </c>
      <c r="G5" s="417" t="s">
        <v>1576</v>
      </c>
      <c r="H5" s="417" t="s">
        <v>458</v>
      </c>
      <c r="I5" s="418" t="s">
        <v>561</v>
      </c>
      <c r="J5" s="418"/>
      <c r="K5" s="406">
        <f>'Dinh muc'!$G$18*('3.Thanh pham'!G$97)</f>
        <v>275808000</v>
      </c>
      <c r="L5" s="406">
        <f>'Dinh muc'!$G$18*('3.Thanh pham'!H$97)</f>
        <v>159120000</v>
      </c>
      <c r="M5" s="406">
        <f>'Dinh muc'!$G$18*('3.Thanh pham'!I$97)</f>
        <v>367536000</v>
      </c>
      <c r="N5" s="406">
        <f>'Dinh muc'!$G$18*('3.Thanh pham'!J$97)</f>
        <v>14125000</v>
      </c>
      <c r="O5" s="406">
        <f>'Dinh muc'!$G$18*('3.Thanh pham'!K$97)</f>
        <v>14125000</v>
      </c>
      <c r="P5" s="406">
        <f>'Dinh muc'!$G$18*('3.Thanh pham'!L$97)</f>
        <v>14690000</v>
      </c>
      <c r="Q5" s="406">
        <f>'Dinh muc'!$G$18*('3.Thanh pham'!M$97)</f>
        <v>15255000</v>
      </c>
      <c r="R5" s="406">
        <f>'Dinh muc'!$G$18*('3.Thanh pham'!N$97)</f>
        <v>14690000</v>
      </c>
      <c r="S5" s="406">
        <f>'Dinh muc'!$G$18*('3.Thanh pham'!O$97)</f>
        <v>13560000</v>
      </c>
      <c r="T5" s="406">
        <f>'Dinh muc'!$G$18*('3.Thanh pham'!P$97)</f>
        <v>15255000</v>
      </c>
      <c r="U5" s="406">
        <f>'Dinh muc'!$G$18*('3.Thanh pham'!Q$97)</f>
        <v>14125000</v>
      </c>
      <c r="V5" s="406">
        <f>'Dinh muc'!$G$18*('3.Thanh pham'!R$97)</f>
        <v>15255000</v>
      </c>
      <c r="W5" s="433">
        <f>SUM(K5:V5)</f>
        <v>933544000</v>
      </c>
      <c r="Y5" s="823">
        <v>46200000</v>
      </c>
      <c r="Z5" s="823">
        <v>111100000</v>
      </c>
      <c r="AA5" s="823">
        <v>142500000</v>
      </c>
      <c r="AB5" s="823">
        <v>161600000</v>
      </c>
      <c r="AC5" s="823">
        <v>157100000</v>
      </c>
      <c r="AD5" s="823">
        <v>207400000</v>
      </c>
      <c r="AE5" s="823">
        <v>261000000</v>
      </c>
      <c r="AF5" s="823">
        <v>278300000</v>
      </c>
      <c r="AG5" s="823">
        <v>246900000</v>
      </c>
      <c r="AH5" s="823">
        <v>175300000</v>
      </c>
      <c r="AI5" s="823">
        <v>160892000</v>
      </c>
      <c r="AJ5" s="823">
        <v>173268400</v>
      </c>
      <c r="AK5" s="824">
        <f t="shared" ref="AK5" si="0">SUM(Y5:AJ5)</f>
        <v>2121560400</v>
      </c>
      <c r="AL5" s="822"/>
      <c r="AM5" s="824">
        <v>1040686400</v>
      </c>
      <c r="AN5" s="822"/>
      <c r="AO5" s="824">
        <v>1119973200</v>
      </c>
      <c r="AQ5" s="406">
        <f>IFERROR(W5-AK5,0)</f>
        <v>-1188016400</v>
      </c>
      <c r="AR5" s="747">
        <f>IFERROR((W5/AK5)-1,0)</f>
        <v>-0.55997293312978502</v>
      </c>
    </row>
    <row r="6" spans="2:44" s="34" customFormat="1" ht="13">
      <c r="B6" s="412">
        <v>2</v>
      </c>
      <c r="C6" s="412"/>
      <c r="D6" s="414" t="s">
        <v>529</v>
      </c>
      <c r="E6" s="413" t="s">
        <v>527</v>
      </c>
      <c r="F6" s="414" t="s">
        <v>528</v>
      </c>
      <c r="G6" s="419" t="s">
        <v>1575</v>
      </c>
      <c r="H6" s="419" t="s">
        <v>458</v>
      </c>
      <c r="I6" s="420" t="s">
        <v>561</v>
      </c>
      <c r="J6" s="420"/>
      <c r="K6" s="416">
        <f>'Dinh muc'!$G$34*'3.Thanh pham'!G$136</f>
        <v>0</v>
      </c>
      <c r="L6" s="416">
        <f>'Dinh muc'!$G$34*'3.Thanh pham'!H$136</f>
        <v>0</v>
      </c>
      <c r="M6" s="416">
        <f>'Dinh muc'!$G$34*'3.Thanh pham'!I$136</f>
        <v>0</v>
      </c>
      <c r="N6" s="416">
        <f>'Dinh muc'!$G$34*'3.Thanh pham'!J$136</f>
        <v>316816000</v>
      </c>
      <c r="O6" s="416">
        <f>'Dinh muc'!$G$34*'3.Thanh pham'!K$136</f>
        <v>316816000</v>
      </c>
      <c r="P6" s="416">
        <f>'Dinh muc'!$G$34*'3.Thanh pham'!L$136</f>
        <v>329488640</v>
      </c>
      <c r="Q6" s="416">
        <f>'Dinh muc'!$G$34*'3.Thanh pham'!M$136</f>
        <v>342161280</v>
      </c>
      <c r="R6" s="416">
        <f>'Dinh muc'!$G$34*'3.Thanh pham'!N$136</f>
        <v>329488640</v>
      </c>
      <c r="S6" s="416">
        <f>'Dinh muc'!$G$34*'3.Thanh pham'!O$136</f>
        <v>304143360</v>
      </c>
      <c r="T6" s="416">
        <f>'Dinh muc'!$G$34*'3.Thanh pham'!P$136</f>
        <v>342161280</v>
      </c>
      <c r="U6" s="416">
        <f>'Dinh muc'!$G$34*'3.Thanh pham'!Q$136</f>
        <v>316816000</v>
      </c>
      <c r="V6" s="416">
        <f>'Dinh muc'!$G$34*'3.Thanh pham'!R$136</f>
        <v>342161280</v>
      </c>
      <c r="W6" s="434">
        <f>SUM(K6:V6)</f>
        <v>2940052480</v>
      </c>
      <c r="Y6" s="416"/>
      <c r="Z6" s="416"/>
      <c r="AA6" s="416"/>
      <c r="AB6" s="416"/>
      <c r="AC6" s="416"/>
      <c r="AD6" s="416"/>
      <c r="AE6" s="416"/>
      <c r="AF6" s="416"/>
      <c r="AG6" s="416"/>
      <c r="AH6" s="416"/>
      <c r="AI6" s="416"/>
      <c r="AJ6" s="416"/>
      <c r="AK6" s="434">
        <f>SUM(Y6:AJ6)</f>
        <v>0</v>
      </c>
      <c r="AM6" s="434"/>
      <c r="AO6" s="434"/>
      <c r="AQ6" s="406">
        <f>IFERROR(W6-AK6,0)</f>
        <v>2940052480</v>
      </c>
      <c r="AR6" s="747">
        <f>IFERROR((W6/AK6)-1,0)</f>
        <v>0</v>
      </c>
    </row>
    <row r="7" spans="2:44" s="34" customFormat="1" ht="13">
      <c r="B7" s="302"/>
      <c r="C7" s="302"/>
      <c r="D7" s="298"/>
      <c r="E7" s="297"/>
      <c r="F7" s="298"/>
      <c r="G7" s="515"/>
      <c r="H7" s="515"/>
      <c r="I7" s="516"/>
      <c r="J7" s="516"/>
      <c r="K7" s="303"/>
      <c r="L7" s="303"/>
      <c r="M7" s="303"/>
      <c r="N7" s="303"/>
      <c r="O7" s="303"/>
      <c r="P7" s="303"/>
      <c r="Q7" s="303"/>
      <c r="R7" s="303"/>
      <c r="S7" s="303"/>
      <c r="T7" s="303"/>
      <c r="U7" s="303"/>
      <c r="V7" s="303"/>
      <c r="W7" s="517"/>
      <c r="Y7" s="303"/>
      <c r="Z7" s="303"/>
      <c r="AA7" s="303"/>
      <c r="AB7" s="303"/>
      <c r="AC7" s="303"/>
      <c r="AD7" s="303"/>
      <c r="AE7" s="303"/>
      <c r="AF7" s="303"/>
      <c r="AG7" s="303"/>
      <c r="AH7" s="303"/>
      <c r="AI7" s="303"/>
      <c r="AJ7" s="303"/>
      <c r="AK7" s="517"/>
      <c r="AM7" s="517"/>
      <c r="AO7" s="517"/>
      <c r="AQ7" s="406">
        <f>IFERROR(W7-AK7,0)</f>
        <v>0</v>
      </c>
      <c r="AR7" s="747">
        <f>IFERROR((W7/AK7)-1,0)</f>
        <v>0</v>
      </c>
    </row>
    <row r="8" spans="2:44" s="35" customFormat="1" ht="13">
      <c r="B8" s="237"/>
      <c r="C8" s="239"/>
      <c r="D8" s="238"/>
      <c r="E8" s="239"/>
      <c r="F8" s="239"/>
      <c r="G8" s="485" t="s">
        <v>1544</v>
      </c>
      <c r="H8" s="240"/>
      <c r="I8" s="241"/>
      <c r="J8" s="242">
        <f>SUM(J5:J6)</f>
        <v>0</v>
      </c>
      <c r="K8" s="242">
        <f>SUM(K5:K7)</f>
        <v>275808000</v>
      </c>
      <c r="L8" s="242">
        <f t="shared" ref="L8:W8" si="1">SUM(L5:L7)</f>
        <v>159120000</v>
      </c>
      <c r="M8" s="242">
        <f t="shared" si="1"/>
        <v>367536000</v>
      </c>
      <c r="N8" s="242">
        <f t="shared" si="1"/>
        <v>330941000</v>
      </c>
      <c r="O8" s="242">
        <f t="shared" si="1"/>
        <v>330941000</v>
      </c>
      <c r="P8" s="242">
        <f t="shared" si="1"/>
        <v>344178640</v>
      </c>
      <c r="Q8" s="242">
        <f t="shared" si="1"/>
        <v>357416280</v>
      </c>
      <c r="R8" s="242">
        <f t="shared" si="1"/>
        <v>344178640</v>
      </c>
      <c r="S8" s="242">
        <f t="shared" si="1"/>
        <v>317703360</v>
      </c>
      <c r="T8" s="242">
        <f t="shared" si="1"/>
        <v>357416280</v>
      </c>
      <c r="U8" s="242">
        <f t="shared" si="1"/>
        <v>330941000</v>
      </c>
      <c r="V8" s="242">
        <f t="shared" si="1"/>
        <v>357416280</v>
      </c>
      <c r="W8" s="242">
        <f t="shared" si="1"/>
        <v>3873596480</v>
      </c>
      <c r="Y8" s="242">
        <f>SUM(Y5:Y7)</f>
        <v>46200000</v>
      </c>
      <c r="Z8" s="242">
        <f t="shared" ref="Z8:AK8" si="2">SUM(Z5:Z7)</f>
        <v>111100000</v>
      </c>
      <c r="AA8" s="242">
        <f t="shared" si="2"/>
        <v>142500000</v>
      </c>
      <c r="AB8" s="242">
        <f t="shared" si="2"/>
        <v>161600000</v>
      </c>
      <c r="AC8" s="242">
        <f t="shared" si="2"/>
        <v>157100000</v>
      </c>
      <c r="AD8" s="242">
        <f t="shared" si="2"/>
        <v>207400000</v>
      </c>
      <c r="AE8" s="242">
        <f t="shared" si="2"/>
        <v>261000000</v>
      </c>
      <c r="AF8" s="242">
        <f t="shared" si="2"/>
        <v>278300000</v>
      </c>
      <c r="AG8" s="242">
        <f t="shared" si="2"/>
        <v>246900000</v>
      </c>
      <c r="AH8" s="242">
        <f t="shared" si="2"/>
        <v>175300000</v>
      </c>
      <c r="AI8" s="242">
        <f t="shared" si="2"/>
        <v>160892000</v>
      </c>
      <c r="AJ8" s="242">
        <f t="shared" si="2"/>
        <v>173268400</v>
      </c>
      <c r="AK8" s="242">
        <f t="shared" si="2"/>
        <v>2121560400</v>
      </c>
      <c r="AM8" s="242">
        <f t="shared" ref="AM8" si="3">SUM(AM5:AM7)</f>
        <v>1040686400</v>
      </c>
      <c r="AO8" s="242">
        <f t="shared" ref="AO8" si="4">SUM(AO5:AO7)</f>
        <v>1119973200</v>
      </c>
      <c r="AQ8" s="242">
        <f>IFERROR(W8-AK8,0)</f>
        <v>1752036080</v>
      </c>
      <c r="AR8" s="753">
        <f>IFERROR((W8/AK8)-1,0)</f>
        <v>0.82582427537768899</v>
      </c>
    </row>
    <row r="9" spans="2:44">
      <c r="X9" s="34"/>
    </row>
    <row r="10" spans="2:44" s="34" customFormat="1" ht="13">
      <c r="B10" s="90" t="s">
        <v>1707</v>
      </c>
      <c r="C10" s="90"/>
      <c r="D10" s="90"/>
      <c r="E10" s="90"/>
      <c r="F10" s="90"/>
      <c r="G10" s="90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29" t="s">
        <v>186</v>
      </c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29"/>
      <c r="AM10" s="429"/>
      <c r="AO10" s="429"/>
    </row>
    <row r="11" spans="2:44" s="34" customFormat="1" ht="39">
      <c r="B11" s="228" t="s">
        <v>0</v>
      </c>
      <c r="C11" s="228" t="s">
        <v>630</v>
      </c>
      <c r="D11" s="229" t="s">
        <v>514</v>
      </c>
      <c r="E11" s="230" t="s">
        <v>411</v>
      </c>
      <c r="F11" s="247" t="s">
        <v>628</v>
      </c>
      <c r="G11" s="228" t="s">
        <v>629</v>
      </c>
      <c r="H11" s="228" t="s">
        <v>104</v>
      </c>
      <c r="I11" s="232" t="s">
        <v>185</v>
      </c>
      <c r="J11" s="174" t="s">
        <v>1831</v>
      </c>
      <c r="K11" s="174" t="s">
        <v>54</v>
      </c>
      <c r="L11" s="174" t="s">
        <v>55</v>
      </c>
      <c r="M11" s="174" t="s">
        <v>56</v>
      </c>
      <c r="N11" s="174" t="s">
        <v>57</v>
      </c>
      <c r="O11" s="174" t="s">
        <v>58</v>
      </c>
      <c r="P11" s="174" t="s">
        <v>59</v>
      </c>
      <c r="Q11" s="174" t="s">
        <v>60</v>
      </c>
      <c r="R11" s="174" t="s">
        <v>61</v>
      </c>
      <c r="S11" s="174" t="s">
        <v>62</v>
      </c>
      <c r="T11" s="174" t="s">
        <v>63</v>
      </c>
      <c r="U11" s="174" t="s">
        <v>64</v>
      </c>
      <c r="V11" s="174" t="s">
        <v>65</v>
      </c>
      <c r="W11" s="174" t="s">
        <v>2474</v>
      </c>
      <c r="Y11" s="745" t="s">
        <v>54</v>
      </c>
      <c r="Z11" s="745" t="s">
        <v>55</v>
      </c>
      <c r="AA11" s="745" t="s">
        <v>56</v>
      </c>
      <c r="AB11" s="745" t="s">
        <v>57</v>
      </c>
      <c r="AC11" s="745" t="s">
        <v>58</v>
      </c>
      <c r="AD11" s="745" t="s">
        <v>59</v>
      </c>
      <c r="AE11" s="745" t="s">
        <v>60</v>
      </c>
      <c r="AF11" s="745" t="s">
        <v>61</v>
      </c>
      <c r="AG11" s="745" t="s">
        <v>62</v>
      </c>
      <c r="AH11" s="745" t="s">
        <v>63</v>
      </c>
      <c r="AI11" s="745" t="s">
        <v>64</v>
      </c>
      <c r="AJ11" s="745" t="s">
        <v>65</v>
      </c>
      <c r="AK11" s="745" t="s">
        <v>350</v>
      </c>
      <c r="AM11" s="745" t="s">
        <v>1829</v>
      </c>
      <c r="AO11" s="745" t="s">
        <v>1830</v>
      </c>
      <c r="AQ11" s="757" t="s">
        <v>676</v>
      </c>
      <c r="AR11" s="758" t="s">
        <v>677</v>
      </c>
    </row>
    <row r="12" spans="2:44" s="34" customFormat="1" ht="13">
      <c r="B12" s="402">
        <v>1</v>
      </c>
      <c r="C12" s="402"/>
      <c r="D12" s="404" t="s">
        <v>529</v>
      </c>
      <c r="E12" s="403" t="s">
        <v>527</v>
      </c>
      <c r="F12" s="404" t="s">
        <v>528</v>
      </c>
      <c r="G12" s="417" t="s">
        <v>1573</v>
      </c>
      <c r="H12" s="417" t="s">
        <v>458</v>
      </c>
      <c r="I12" s="418" t="s">
        <v>561</v>
      </c>
      <c r="J12" s="418"/>
      <c r="K12" s="406"/>
      <c r="L12" s="406"/>
      <c r="M12" s="406"/>
      <c r="N12" s="406"/>
      <c r="O12" s="406"/>
      <c r="P12" s="406"/>
      <c r="Q12" s="406"/>
      <c r="R12" s="406"/>
      <c r="S12" s="406"/>
      <c r="T12" s="406"/>
      <c r="U12" s="406"/>
      <c r="V12" s="406"/>
      <c r="W12" s="433"/>
      <c r="Y12" s="406"/>
      <c r="Z12" s="406"/>
      <c r="AA12" s="406"/>
      <c r="AB12" s="406"/>
      <c r="AC12" s="406"/>
      <c r="AD12" s="406"/>
      <c r="AE12" s="406"/>
      <c r="AF12" s="406"/>
      <c r="AG12" s="406"/>
      <c r="AH12" s="406"/>
      <c r="AI12" s="406"/>
      <c r="AJ12" s="406"/>
      <c r="AK12" s="433">
        <f t="shared" ref="AK12:AK13" si="5">SUM(Y12:AJ12)</f>
        <v>0</v>
      </c>
      <c r="AM12" s="433"/>
      <c r="AO12" s="433"/>
      <c r="AQ12" s="406">
        <f t="shared" ref="AQ12:AQ13" si="6">IFERROR(W12-AK12,0)</f>
        <v>0</v>
      </c>
      <c r="AR12" s="747">
        <f t="shared" ref="AR12:AR13" si="7">IFERROR((W12/AK12)-1,0)</f>
        <v>0</v>
      </c>
    </row>
    <row r="13" spans="2:44" s="34" customFormat="1" ht="13">
      <c r="B13" s="412"/>
      <c r="C13" s="412"/>
      <c r="D13" s="414"/>
      <c r="E13" s="413"/>
      <c r="F13" s="414"/>
      <c r="G13" s="419"/>
      <c r="H13" s="419"/>
      <c r="I13" s="420"/>
      <c r="J13" s="420"/>
      <c r="K13" s="416"/>
      <c r="L13" s="416"/>
      <c r="M13" s="416"/>
      <c r="N13" s="416"/>
      <c r="O13" s="416"/>
      <c r="P13" s="416"/>
      <c r="Q13" s="416"/>
      <c r="R13" s="416"/>
      <c r="S13" s="416"/>
      <c r="T13" s="416"/>
      <c r="U13" s="416"/>
      <c r="V13" s="416"/>
      <c r="W13" s="434"/>
      <c r="Y13" s="416"/>
      <c r="Z13" s="416"/>
      <c r="AA13" s="416"/>
      <c r="AB13" s="416"/>
      <c r="AC13" s="416"/>
      <c r="AD13" s="416"/>
      <c r="AE13" s="416"/>
      <c r="AF13" s="416"/>
      <c r="AG13" s="416"/>
      <c r="AH13" s="416"/>
      <c r="AI13" s="416"/>
      <c r="AJ13" s="416"/>
      <c r="AK13" s="433">
        <f t="shared" si="5"/>
        <v>0</v>
      </c>
      <c r="AM13" s="434"/>
      <c r="AO13" s="434"/>
      <c r="AQ13" s="406">
        <f t="shared" si="6"/>
        <v>0</v>
      </c>
      <c r="AR13" s="747">
        <f t="shared" si="7"/>
        <v>0</v>
      </c>
    </row>
    <row r="14" spans="2:44" s="35" customFormat="1" ht="13">
      <c r="B14" s="237"/>
      <c r="C14" s="239"/>
      <c r="D14" s="238"/>
      <c r="E14" s="239"/>
      <c r="F14" s="239"/>
      <c r="G14" s="485" t="s">
        <v>1544</v>
      </c>
      <c r="H14" s="240"/>
      <c r="I14" s="241"/>
      <c r="J14" s="242">
        <f>SUM(J12:J13)</f>
        <v>0</v>
      </c>
      <c r="K14" s="242">
        <f t="shared" ref="K14:W14" si="8">SUM(K12:K13)</f>
        <v>0</v>
      </c>
      <c r="L14" s="242">
        <f>SUM(L12:L13)</f>
        <v>0</v>
      </c>
      <c r="M14" s="242">
        <f t="shared" si="8"/>
        <v>0</v>
      </c>
      <c r="N14" s="242">
        <f t="shared" si="8"/>
        <v>0</v>
      </c>
      <c r="O14" s="242">
        <f t="shared" si="8"/>
        <v>0</v>
      </c>
      <c r="P14" s="242">
        <f t="shared" si="8"/>
        <v>0</v>
      </c>
      <c r="Q14" s="242">
        <f t="shared" si="8"/>
        <v>0</v>
      </c>
      <c r="R14" s="242">
        <f t="shared" si="8"/>
        <v>0</v>
      </c>
      <c r="S14" s="242">
        <f t="shared" si="8"/>
        <v>0</v>
      </c>
      <c r="T14" s="242">
        <f t="shared" si="8"/>
        <v>0</v>
      </c>
      <c r="U14" s="242">
        <f t="shared" si="8"/>
        <v>0</v>
      </c>
      <c r="V14" s="242">
        <f t="shared" si="8"/>
        <v>0</v>
      </c>
      <c r="W14" s="242">
        <f t="shared" si="8"/>
        <v>0</v>
      </c>
      <c r="Y14" s="242">
        <f t="shared" ref="Y14" si="9">SUM(Y12:Y13)</f>
        <v>0</v>
      </c>
      <c r="Z14" s="242">
        <f>SUM(Z12:Z13)</f>
        <v>0</v>
      </c>
      <c r="AA14" s="242">
        <f t="shared" ref="AA14:AK14" si="10">SUM(AA12:AA13)</f>
        <v>0</v>
      </c>
      <c r="AB14" s="242">
        <f t="shared" si="10"/>
        <v>0</v>
      </c>
      <c r="AC14" s="242">
        <f t="shared" si="10"/>
        <v>0</v>
      </c>
      <c r="AD14" s="242">
        <f t="shared" si="10"/>
        <v>0</v>
      </c>
      <c r="AE14" s="242">
        <f t="shared" si="10"/>
        <v>0</v>
      </c>
      <c r="AF14" s="242">
        <f t="shared" si="10"/>
        <v>0</v>
      </c>
      <c r="AG14" s="242">
        <f t="shared" si="10"/>
        <v>0</v>
      </c>
      <c r="AH14" s="242">
        <f t="shared" si="10"/>
        <v>0</v>
      </c>
      <c r="AI14" s="242">
        <f t="shared" si="10"/>
        <v>0</v>
      </c>
      <c r="AJ14" s="242">
        <f t="shared" si="10"/>
        <v>0</v>
      </c>
      <c r="AK14" s="242">
        <f t="shared" si="10"/>
        <v>0</v>
      </c>
      <c r="AM14" s="242">
        <f t="shared" ref="AM14" si="11">SUM(AM12:AM13)</f>
        <v>0</v>
      </c>
      <c r="AO14" s="242">
        <f t="shared" ref="AO14" si="12">SUM(AO12:AO13)</f>
        <v>0</v>
      </c>
      <c r="AQ14" s="242">
        <f>IFERROR(W14-AK14,0)</f>
        <v>0</v>
      </c>
      <c r="AR14" s="753">
        <f>IFERROR((W14/AK14)-1,0)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F51F7-E093-420E-9C5F-9D14F66B5141}">
  <sheetPr>
    <tabColor theme="9"/>
  </sheetPr>
  <dimension ref="A3:AR65"/>
  <sheetViews>
    <sheetView topLeftCell="E1" workbookViewId="0">
      <selection activeCell="K63" sqref="K63"/>
    </sheetView>
  </sheetViews>
  <sheetFormatPr defaultColWidth="8.6328125" defaultRowHeight="14.5" outlineLevelCol="1"/>
  <cols>
    <col min="1" max="1" width="4.6328125" style="6" customWidth="1"/>
    <col min="2" max="2" width="6" style="6" customWidth="1"/>
    <col min="3" max="3" width="10.1796875" style="6" customWidth="1"/>
    <col min="4" max="4" width="18.1796875" style="6" customWidth="1"/>
    <col min="5" max="5" width="34.54296875" style="6" customWidth="1"/>
    <col min="6" max="6" width="39.36328125" style="6" customWidth="1"/>
    <col min="7" max="7" width="43.6328125" style="6" hidden="1" customWidth="1" outlineLevel="1"/>
    <col min="8" max="8" width="27.6328125" style="6" hidden="1" customWidth="1" outlineLevel="1"/>
    <col min="9" max="9" width="11.54296875" style="438" hidden="1" customWidth="1" outlineLevel="1"/>
    <col min="10" max="10" width="8.6328125" style="6" customWidth="1" collapsed="1"/>
    <col min="11" max="11" width="9.453125" style="6" customWidth="1" outlineLevel="1"/>
    <col min="12" max="22" width="7.6328125" style="6" customWidth="1" outlineLevel="1"/>
    <col min="23" max="23" width="10.08984375" style="5" customWidth="1" outlineLevel="1"/>
    <col min="24" max="24" width="1.6328125" customWidth="1"/>
    <col min="25" max="36" width="7.6328125" style="6" customWidth="1"/>
    <col min="37" max="37" width="10.08984375" style="5" customWidth="1"/>
    <col min="38" max="38" width="2.54296875" style="6" customWidth="1"/>
    <col min="39" max="39" width="10.08984375" style="5" customWidth="1"/>
    <col min="40" max="40" width="2.81640625" style="6" customWidth="1"/>
    <col min="41" max="41" width="10.08984375" style="5" customWidth="1"/>
    <col min="42" max="42" width="1.36328125" style="6" customWidth="1"/>
    <col min="43" max="44" width="10.08984375" style="5" customWidth="1"/>
    <col min="45" max="16384" width="8.6328125" style="6"/>
  </cols>
  <sheetData>
    <row r="3" spans="1:44">
      <c r="B3" s="91" t="s">
        <v>1542</v>
      </c>
      <c r="C3" s="91"/>
      <c r="D3" s="91"/>
      <c r="E3" s="91"/>
      <c r="F3" s="91"/>
      <c r="W3" s="148" t="s">
        <v>186</v>
      </c>
      <c r="AK3" s="148"/>
      <c r="AM3" s="148"/>
      <c r="AO3" s="148"/>
      <c r="AQ3" s="148"/>
      <c r="AR3" s="148"/>
    </row>
    <row r="4" spans="1:44" s="34" customFormat="1" ht="39">
      <c r="B4" s="228" t="s">
        <v>0</v>
      </c>
      <c r="C4" s="228" t="s">
        <v>630</v>
      </c>
      <c r="D4" s="229" t="s">
        <v>514</v>
      </c>
      <c r="E4" s="230" t="s">
        <v>411</v>
      </c>
      <c r="F4" s="247" t="s">
        <v>628</v>
      </c>
      <c r="G4" s="228" t="s">
        <v>629</v>
      </c>
      <c r="H4" s="228" t="s">
        <v>104</v>
      </c>
      <c r="I4" s="439" t="s">
        <v>185</v>
      </c>
      <c r="J4" s="174" t="s">
        <v>1831</v>
      </c>
      <c r="K4" s="174" t="s">
        <v>54</v>
      </c>
      <c r="L4" s="174" t="s">
        <v>55</v>
      </c>
      <c r="M4" s="174" t="s">
        <v>56</v>
      </c>
      <c r="N4" s="174" t="s">
        <v>57</v>
      </c>
      <c r="O4" s="174" t="s">
        <v>58</v>
      </c>
      <c r="P4" s="174" t="s">
        <v>59</v>
      </c>
      <c r="Q4" s="174" t="s">
        <v>60</v>
      </c>
      <c r="R4" s="174" t="s">
        <v>61</v>
      </c>
      <c r="S4" s="174" t="s">
        <v>62</v>
      </c>
      <c r="T4" s="174" t="s">
        <v>63</v>
      </c>
      <c r="U4" s="174" t="s">
        <v>64</v>
      </c>
      <c r="V4" s="174" t="s">
        <v>65</v>
      </c>
      <c r="W4" s="174" t="s">
        <v>2474</v>
      </c>
      <c r="Y4" s="745" t="s">
        <v>54</v>
      </c>
      <c r="Z4" s="745" t="s">
        <v>55</v>
      </c>
      <c r="AA4" s="745" t="s">
        <v>56</v>
      </c>
      <c r="AB4" s="745" t="s">
        <v>57</v>
      </c>
      <c r="AC4" s="745" t="s">
        <v>58</v>
      </c>
      <c r="AD4" s="745" t="s">
        <v>59</v>
      </c>
      <c r="AE4" s="745" t="s">
        <v>60</v>
      </c>
      <c r="AF4" s="745" t="s">
        <v>61</v>
      </c>
      <c r="AG4" s="745" t="s">
        <v>62</v>
      </c>
      <c r="AH4" s="745" t="s">
        <v>63</v>
      </c>
      <c r="AI4" s="745" t="s">
        <v>64</v>
      </c>
      <c r="AJ4" s="745" t="s">
        <v>65</v>
      </c>
      <c r="AK4" s="745" t="s">
        <v>350</v>
      </c>
      <c r="AM4" s="745" t="s">
        <v>1829</v>
      </c>
      <c r="AO4" s="745" t="s">
        <v>1830</v>
      </c>
      <c r="AQ4" s="757" t="s">
        <v>676</v>
      </c>
      <c r="AR4" s="758" t="s">
        <v>677</v>
      </c>
    </row>
    <row r="5" spans="1:44">
      <c r="A5" s="1101"/>
      <c r="B5" s="421">
        <v>1</v>
      </c>
      <c r="C5" s="1105">
        <v>6421100001</v>
      </c>
      <c r="D5" s="403">
        <v>6421002604</v>
      </c>
      <c r="E5" s="404" t="s">
        <v>402</v>
      </c>
      <c r="F5" s="404" t="s">
        <v>515</v>
      </c>
      <c r="G5" s="404" t="s">
        <v>402</v>
      </c>
      <c r="H5" s="404" t="s">
        <v>462</v>
      </c>
      <c r="I5" s="405" t="s">
        <v>557</v>
      </c>
      <c r="J5" s="422"/>
      <c r="K5" s="422">
        <v>139573000</v>
      </c>
      <c r="L5" s="422">
        <v>144941191</v>
      </c>
      <c r="M5" s="422">
        <v>128836615</v>
      </c>
      <c r="N5" s="422">
        <v>153248883</v>
      </c>
      <c r="O5" s="422">
        <v>141897117</v>
      </c>
      <c r="P5" s="422">
        <v>153248883</v>
      </c>
      <c r="Q5" s="422">
        <v>147573000</v>
      </c>
      <c r="R5" s="422">
        <v>147573000</v>
      </c>
      <c r="S5" s="422">
        <v>153248883</v>
      </c>
      <c r="T5" s="422">
        <v>141897117</v>
      </c>
      <c r="U5" s="422">
        <v>153248883</v>
      </c>
      <c r="V5" s="422">
        <v>147573000</v>
      </c>
      <c r="W5" s="423">
        <f>SUM(K5:V5)</f>
        <v>1752859572</v>
      </c>
      <c r="Y5" s="823">
        <v>41426768</v>
      </c>
      <c r="Z5" s="823">
        <v>44660035</v>
      </c>
      <c r="AA5" s="823">
        <v>54417552</v>
      </c>
      <c r="AB5" s="823">
        <v>59555284</v>
      </c>
      <c r="AC5" s="823">
        <v>56003640</v>
      </c>
      <c r="AD5" s="823">
        <v>59938588</v>
      </c>
      <c r="AE5" s="823">
        <v>53555412</v>
      </c>
      <c r="AF5" s="823">
        <v>60948693</v>
      </c>
      <c r="AG5" s="823">
        <v>120632019</v>
      </c>
      <c r="AH5" s="823">
        <v>114857335</v>
      </c>
      <c r="AI5" s="823">
        <v>122000000</v>
      </c>
      <c r="AJ5" s="823">
        <v>122000000</v>
      </c>
      <c r="AK5" s="824">
        <f t="shared" ref="AK5:AK7" si="0">SUM(Y5:AJ5)</f>
        <v>909995326</v>
      </c>
      <c r="AL5" s="822"/>
      <c r="AM5" s="824">
        <v>369969538</v>
      </c>
      <c r="AN5" s="822"/>
      <c r="AO5" s="824">
        <v>423637255</v>
      </c>
      <c r="AQ5" s="406">
        <f>IFERROR(W5-AK5,0)</f>
        <v>842864246</v>
      </c>
      <c r="AR5" s="747">
        <f>IFERROR((W5/AK5)-1,0)</f>
        <v>0.92622920351131555</v>
      </c>
    </row>
    <row r="6" spans="1:44">
      <c r="A6" s="1101"/>
      <c r="B6" s="424">
        <v>2</v>
      </c>
      <c r="C6" s="1106">
        <v>6421100002</v>
      </c>
      <c r="D6" s="408">
        <v>6421002605</v>
      </c>
      <c r="E6" s="408" t="s">
        <v>403</v>
      </c>
      <c r="F6" s="409" t="s">
        <v>520</v>
      </c>
      <c r="G6" s="408" t="s">
        <v>403</v>
      </c>
      <c r="H6" s="409" t="s">
        <v>462</v>
      </c>
      <c r="I6" s="410" t="s">
        <v>557</v>
      </c>
      <c r="J6" s="425"/>
      <c r="K6" s="425">
        <v>25107383</v>
      </c>
      <c r="L6" s="425">
        <v>25107383</v>
      </c>
      <c r="M6" s="425">
        <v>25107383</v>
      </c>
      <c r="N6" s="425">
        <v>26600716</v>
      </c>
      <c r="O6" s="425">
        <v>26600716</v>
      </c>
      <c r="P6" s="425">
        <v>26600716</v>
      </c>
      <c r="Q6" s="425">
        <v>26600716</v>
      </c>
      <c r="R6" s="425">
        <v>26600716</v>
      </c>
      <c r="S6" s="425">
        <v>26600716</v>
      </c>
      <c r="T6" s="425">
        <v>26600716</v>
      </c>
      <c r="U6" s="425">
        <v>26600716</v>
      </c>
      <c r="V6" s="425">
        <v>26600716</v>
      </c>
      <c r="W6" s="436">
        <f t="shared" ref="W6:W15" si="1">SUM(K6:V6)</f>
        <v>314728593</v>
      </c>
      <c r="Y6" s="823">
        <v>3302000</v>
      </c>
      <c r="Z6" s="823">
        <v>3715666</v>
      </c>
      <c r="AA6" s="823">
        <v>4424000</v>
      </c>
      <c r="AB6" s="823">
        <v>4424000</v>
      </c>
      <c r="AC6" s="823">
        <v>4424000</v>
      </c>
      <c r="AD6" s="823">
        <v>4424000</v>
      </c>
      <c r="AE6" s="823">
        <v>4424000</v>
      </c>
      <c r="AF6" s="823">
        <v>4424000</v>
      </c>
      <c r="AG6" s="823">
        <v>9186250</v>
      </c>
      <c r="AH6" s="823">
        <v>9186250</v>
      </c>
      <c r="AI6" s="823">
        <v>9186250</v>
      </c>
      <c r="AJ6" s="823">
        <v>9186250</v>
      </c>
      <c r="AK6" s="824">
        <f t="shared" si="0"/>
        <v>70306666</v>
      </c>
      <c r="AL6" s="822"/>
      <c r="AM6" s="824">
        <v>28125001</v>
      </c>
      <c r="AN6" s="822"/>
      <c r="AO6" s="824">
        <v>45906609.935538083</v>
      </c>
      <c r="AQ6" s="425">
        <f t="shared" ref="AQ6:AQ64" si="2">IFERROR(W6-AK6,0)</f>
        <v>244421927</v>
      </c>
      <c r="AR6" s="768">
        <f t="shared" ref="AR6:AR64" si="3">IFERROR((W6/AK6)-1,0)</f>
        <v>3.4765114164281377</v>
      </c>
    </row>
    <row r="7" spans="1:44">
      <c r="A7" s="1101"/>
      <c r="B7" s="424">
        <v>3</v>
      </c>
      <c r="C7" s="1106">
        <v>6421100004</v>
      </c>
      <c r="D7" s="408">
        <v>6421002802</v>
      </c>
      <c r="E7" s="409" t="s">
        <v>406</v>
      </c>
      <c r="F7" s="409" t="s">
        <v>516</v>
      </c>
      <c r="G7" s="409" t="s">
        <v>406</v>
      </c>
      <c r="H7" s="409" t="s">
        <v>462</v>
      </c>
      <c r="I7" s="410" t="s">
        <v>557</v>
      </c>
      <c r="J7" s="425"/>
      <c r="K7" s="425"/>
      <c r="L7" s="425"/>
      <c r="M7" s="425"/>
      <c r="N7" s="425"/>
      <c r="O7" s="425"/>
      <c r="P7" s="425"/>
      <c r="Q7" s="425"/>
      <c r="R7" s="425"/>
      <c r="S7" s="425"/>
      <c r="T7" s="425"/>
      <c r="U7" s="425"/>
      <c r="V7" s="425"/>
      <c r="W7" s="436">
        <f t="shared" si="1"/>
        <v>0</v>
      </c>
      <c r="Y7" s="823">
        <v>3037814</v>
      </c>
      <c r="Z7" s="823">
        <v>3108134</v>
      </c>
      <c r="AA7" s="823">
        <v>3759794</v>
      </c>
      <c r="AB7" s="823">
        <v>3759795</v>
      </c>
      <c r="AC7" s="823">
        <v>3759794</v>
      </c>
      <c r="AD7" s="823">
        <v>3759795</v>
      </c>
      <c r="AE7" s="823">
        <v>3759795</v>
      </c>
      <c r="AF7" s="823">
        <v>3759795</v>
      </c>
      <c r="AG7" s="823">
        <v>8141027</v>
      </c>
      <c r="AH7" s="823">
        <v>8141027</v>
      </c>
      <c r="AI7" s="823">
        <v>8141027</v>
      </c>
      <c r="AJ7" s="823">
        <v>8141027</v>
      </c>
      <c r="AK7" s="824">
        <f t="shared" si="0"/>
        <v>61268824</v>
      </c>
      <c r="AL7" s="822"/>
      <c r="AM7" s="824">
        <v>25612275</v>
      </c>
      <c r="AN7" s="822"/>
      <c r="AO7" s="824">
        <v>20926724.064461909</v>
      </c>
      <c r="AQ7" s="425">
        <f t="shared" si="2"/>
        <v>-61268824</v>
      </c>
      <c r="AR7" s="768">
        <f t="shared" si="3"/>
        <v>-1</v>
      </c>
    </row>
    <row r="8" spans="1:44">
      <c r="A8" s="1101"/>
      <c r="B8" s="424">
        <v>4</v>
      </c>
      <c r="C8" s="1106"/>
      <c r="D8" s="408">
        <v>6421002806</v>
      </c>
      <c r="E8" s="408" t="s">
        <v>530</v>
      </c>
      <c r="F8" s="409" t="s">
        <v>520</v>
      </c>
      <c r="G8" s="408" t="s">
        <v>413</v>
      </c>
      <c r="H8" s="409" t="s">
        <v>462</v>
      </c>
      <c r="I8" s="410" t="s">
        <v>557</v>
      </c>
      <c r="J8" s="425"/>
      <c r="K8" s="425">
        <v>0</v>
      </c>
      <c r="L8" s="425">
        <v>0</v>
      </c>
      <c r="M8" s="425">
        <v>0</v>
      </c>
      <c r="N8" s="425">
        <v>0</v>
      </c>
      <c r="O8" s="425">
        <v>0</v>
      </c>
      <c r="P8" s="425">
        <v>0</v>
      </c>
      <c r="Q8" s="425">
        <v>0</v>
      </c>
      <c r="R8" s="425">
        <v>0</v>
      </c>
      <c r="S8" s="425">
        <v>0</v>
      </c>
      <c r="T8" s="425">
        <v>0</v>
      </c>
      <c r="U8" s="425">
        <v>0</v>
      </c>
      <c r="V8" s="425">
        <v>0</v>
      </c>
      <c r="W8" s="436">
        <f t="shared" si="1"/>
        <v>0</v>
      </c>
      <c r="Y8" s="823"/>
      <c r="Z8" s="823"/>
      <c r="AA8" s="823"/>
      <c r="AB8" s="823"/>
      <c r="AC8" s="823"/>
      <c r="AD8" s="823"/>
      <c r="AE8" s="823"/>
      <c r="AF8" s="823"/>
      <c r="AG8" s="823"/>
      <c r="AH8" s="823"/>
      <c r="AI8" s="823"/>
      <c r="AJ8" s="823"/>
      <c r="AK8" s="824"/>
      <c r="AL8" s="822"/>
      <c r="AM8" s="824"/>
      <c r="AN8" s="822"/>
      <c r="AO8" s="824"/>
      <c r="AQ8" s="425">
        <f t="shared" si="2"/>
        <v>0</v>
      </c>
      <c r="AR8" s="768">
        <f t="shared" si="3"/>
        <v>0</v>
      </c>
    </row>
    <row r="9" spans="1:44">
      <c r="A9" s="1101"/>
      <c r="B9" s="424">
        <v>5</v>
      </c>
      <c r="C9" s="1106"/>
      <c r="D9" s="408">
        <v>6421007202</v>
      </c>
      <c r="E9" s="409" t="s">
        <v>372</v>
      </c>
      <c r="F9" s="409" t="s">
        <v>516</v>
      </c>
      <c r="G9" s="409" t="s">
        <v>372</v>
      </c>
      <c r="H9" s="409" t="s">
        <v>462</v>
      </c>
      <c r="I9" s="410" t="s">
        <v>557</v>
      </c>
      <c r="J9" s="425"/>
      <c r="K9" s="425">
        <v>9050000</v>
      </c>
      <c r="L9" s="425">
        <v>7250000</v>
      </c>
      <c r="M9" s="425">
        <v>7250000</v>
      </c>
      <c r="N9" s="425">
        <v>7250000</v>
      </c>
      <c r="O9" s="425">
        <v>11250000</v>
      </c>
      <c r="P9" s="425">
        <v>7250000</v>
      </c>
      <c r="Q9" s="425">
        <v>7250000</v>
      </c>
      <c r="R9" s="425">
        <v>7250000</v>
      </c>
      <c r="S9" s="425">
        <v>9250000</v>
      </c>
      <c r="T9" s="425">
        <v>7250000</v>
      </c>
      <c r="U9" s="425">
        <v>7250000</v>
      </c>
      <c r="V9" s="425">
        <v>7250000</v>
      </c>
      <c r="W9" s="436">
        <f t="shared" si="1"/>
        <v>94800000</v>
      </c>
      <c r="Y9" s="823"/>
      <c r="Z9" s="823"/>
      <c r="AA9" s="823"/>
      <c r="AB9" s="823"/>
      <c r="AC9" s="823"/>
      <c r="AD9" s="823"/>
      <c r="AE9" s="823"/>
      <c r="AF9" s="823"/>
      <c r="AG9" s="823"/>
      <c r="AH9" s="823"/>
      <c r="AI9" s="823"/>
      <c r="AJ9" s="823"/>
      <c r="AK9" s="824"/>
      <c r="AL9" s="822"/>
      <c r="AM9" s="824"/>
      <c r="AN9" s="822"/>
      <c r="AO9" s="824"/>
      <c r="AQ9" s="425">
        <f t="shared" si="2"/>
        <v>94800000</v>
      </c>
      <c r="AR9" s="768">
        <f t="shared" si="3"/>
        <v>0</v>
      </c>
    </row>
    <row r="10" spans="1:44">
      <c r="A10" s="1101"/>
      <c r="B10" s="424">
        <v>6</v>
      </c>
      <c r="C10" s="1106">
        <v>6421100005</v>
      </c>
      <c r="D10" s="408">
        <v>6421003202</v>
      </c>
      <c r="E10" s="408" t="s">
        <v>408</v>
      </c>
      <c r="F10" s="409" t="s">
        <v>516</v>
      </c>
      <c r="G10" s="408" t="s">
        <v>408</v>
      </c>
      <c r="H10" s="409" t="s">
        <v>462</v>
      </c>
      <c r="I10" s="410" t="s">
        <v>557</v>
      </c>
      <c r="J10" s="425"/>
      <c r="K10" s="425">
        <v>6300000</v>
      </c>
      <c r="L10" s="425">
        <v>5544000</v>
      </c>
      <c r="M10" s="425">
        <v>6048000</v>
      </c>
      <c r="N10" s="425">
        <v>7560000</v>
      </c>
      <c r="O10" s="425">
        <v>6160000</v>
      </c>
      <c r="P10" s="425">
        <v>7560000</v>
      </c>
      <c r="Q10" s="425">
        <v>7280000</v>
      </c>
      <c r="R10" s="425">
        <v>7280000</v>
      </c>
      <c r="S10" s="425">
        <v>7000000</v>
      </c>
      <c r="T10" s="425">
        <v>7000000</v>
      </c>
      <c r="U10" s="425">
        <v>7560000</v>
      </c>
      <c r="V10" s="425">
        <v>7280000</v>
      </c>
      <c r="W10" s="436">
        <f t="shared" si="1"/>
        <v>82572000</v>
      </c>
      <c r="Y10" s="823">
        <v>1935000</v>
      </c>
      <c r="Z10" s="823">
        <v>1837500</v>
      </c>
      <c r="AA10" s="823">
        <v>3020000</v>
      </c>
      <c r="AB10" s="823">
        <v>3125000</v>
      </c>
      <c r="AC10" s="823">
        <v>2740000</v>
      </c>
      <c r="AD10" s="823">
        <v>3197500</v>
      </c>
      <c r="AE10" s="823">
        <v>2917500</v>
      </c>
      <c r="AF10" s="823">
        <v>3157500</v>
      </c>
      <c r="AG10" s="823">
        <v>3760000</v>
      </c>
      <c r="AH10" s="823">
        <v>3877500</v>
      </c>
      <c r="AI10" s="823">
        <v>3760000</v>
      </c>
      <c r="AJ10" s="823">
        <v>3760000</v>
      </c>
      <c r="AK10" s="824">
        <f t="shared" ref="AK10" si="4">SUM(Y10:AJ10)</f>
        <v>37087500</v>
      </c>
      <c r="AL10" s="822"/>
      <c r="AM10" s="824">
        <v>22580000</v>
      </c>
      <c r="AN10" s="822"/>
      <c r="AO10" s="824">
        <v>0</v>
      </c>
      <c r="AQ10" s="425">
        <f t="shared" si="2"/>
        <v>45484500</v>
      </c>
      <c r="AR10" s="768">
        <f t="shared" si="3"/>
        <v>1.2264105156723963</v>
      </c>
    </row>
    <row r="11" spans="1:44">
      <c r="A11" s="1101"/>
      <c r="B11" s="424">
        <v>7</v>
      </c>
      <c r="C11" s="1106"/>
      <c r="D11" s="408">
        <v>6421002603</v>
      </c>
      <c r="E11" s="409" t="s">
        <v>407</v>
      </c>
      <c r="F11" s="409" t="s">
        <v>520</v>
      </c>
      <c r="G11" s="409" t="s">
        <v>407</v>
      </c>
      <c r="H11" s="409" t="s">
        <v>462</v>
      </c>
      <c r="I11" s="410" t="s">
        <v>557</v>
      </c>
      <c r="J11" s="425"/>
      <c r="K11" s="425">
        <v>0</v>
      </c>
      <c r="L11" s="425">
        <v>0</v>
      </c>
      <c r="M11" s="425">
        <v>0</v>
      </c>
      <c r="N11" s="425">
        <v>0</v>
      </c>
      <c r="O11" s="425">
        <v>0</v>
      </c>
      <c r="P11" s="425">
        <v>0</v>
      </c>
      <c r="Q11" s="425">
        <v>0</v>
      </c>
      <c r="R11" s="425">
        <v>0</v>
      </c>
      <c r="S11" s="425">
        <v>0</v>
      </c>
      <c r="T11" s="425">
        <v>0</v>
      </c>
      <c r="U11" s="425">
        <v>0</v>
      </c>
      <c r="V11" s="425">
        <v>0</v>
      </c>
      <c r="W11" s="436">
        <f t="shared" si="1"/>
        <v>0</v>
      </c>
      <c r="Y11" s="823"/>
      <c r="Z11" s="823"/>
      <c r="AA11" s="823"/>
      <c r="AB11" s="823"/>
      <c r="AC11" s="823"/>
      <c r="AD11" s="823"/>
      <c r="AE11" s="823"/>
      <c r="AF11" s="823"/>
      <c r="AG11" s="823"/>
      <c r="AH11" s="823"/>
      <c r="AI11" s="823"/>
      <c r="AJ11" s="823"/>
      <c r="AK11" s="824"/>
      <c r="AL11" s="822"/>
      <c r="AM11" s="824"/>
      <c r="AN11" s="822"/>
      <c r="AO11" s="824"/>
      <c r="AQ11" s="425">
        <f t="shared" si="2"/>
        <v>0</v>
      </c>
      <c r="AR11" s="768">
        <f t="shared" si="3"/>
        <v>0</v>
      </c>
    </row>
    <row r="12" spans="1:44">
      <c r="A12" s="1101"/>
      <c r="B12" s="424">
        <v>8</v>
      </c>
      <c r="C12" s="1106">
        <v>6421100003</v>
      </c>
      <c r="D12" s="408">
        <v>6421003401</v>
      </c>
      <c r="E12" s="408" t="s">
        <v>404</v>
      </c>
      <c r="F12" s="409" t="s">
        <v>516</v>
      </c>
      <c r="G12" s="408" t="s">
        <v>404</v>
      </c>
      <c r="H12" s="409" t="s">
        <v>462</v>
      </c>
      <c r="I12" s="410" t="s">
        <v>557</v>
      </c>
      <c r="J12" s="425"/>
      <c r="K12" s="425">
        <v>29829655</v>
      </c>
      <c r="L12" s="425">
        <v>29829655</v>
      </c>
      <c r="M12" s="425">
        <v>29829655</v>
      </c>
      <c r="N12" s="425">
        <v>31709655</v>
      </c>
      <c r="O12" s="425">
        <v>31709655</v>
      </c>
      <c r="P12" s="425">
        <v>31709655</v>
      </c>
      <c r="Q12" s="425">
        <v>31709655</v>
      </c>
      <c r="R12" s="425">
        <v>31709655</v>
      </c>
      <c r="S12" s="425">
        <v>31709655</v>
      </c>
      <c r="T12" s="425">
        <v>31709655</v>
      </c>
      <c r="U12" s="425">
        <v>31709655</v>
      </c>
      <c r="V12" s="425">
        <v>31709655</v>
      </c>
      <c r="W12" s="436">
        <f t="shared" si="1"/>
        <v>374875860</v>
      </c>
      <c r="Y12" s="823">
        <v>8062500</v>
      </c>
      <c r="Z12" s="823">
        <v>9023550</v>
      </c>
      <c r="AA12" s="823">
        <v>9023550</v>
      </c>
      <c r="AB12" s="823">
        <v>12291750</v>
      </c>
      <c r="AC12" s="823">
        <v>11860450</v>
      </c>
      <c r="AD12" s="823">
        <v>11860450</v>
      </c>
      <c r="AE12" s="823">
        <v>11909800</v>
      </c>
      <c r="AF12" s="823">
        <v>11909800</v>
      </c>
      <c r="AG12" s="823">
        <v>23011270</v>
      </c>
      <c r="AH12" s="823">
        <v>23011270</v>
      </c>
      <c r="AI12" s="823">
        <v>23011270</v>
      </c>
      <c r="AJ12" s="823">
        <v>23011270</v>
      </c>
      <c r="AK12" s="824">
        <f t="shared" ref="AK12:AK63" si="5">SUM(Y12:AJ12)</f>
        <v>177986930</v>
      </c>
      <c r="AL12" s="822"/>
      <c r="AM12" s="824">
        <v>57593500</v>
      </c>
      <c r="AN12" s="822"/>
      <c r="AO12" s="824">
        <v>50982500</v>
      </c>
      <c r="AQ12" s="425">
        <f t="shared" si="2"/>
        <v>196888930</v>
      </c>
      <c r="AR12" s="768">
        <f t="shared" si="3"/>
        <v>1.1061988090923305</v>
      </c>
    </row>
    <row r="13" spans="1:44">
      <c r="A13" s="1101"/>
      <c r="B13" s="424">
        <v>9</v>
      </c>
      <c r="C13" s="1106"/>
      <c r="D13" s="408">
        <v>6421002703</v>
      </c>
      <c r="E13" s="409" t="s">
        <v>405</v>
      </c>
      <c r="F13" s="409" t="s">
        <v>520</v>
      </c>
      <c r="G13" s="409" t="s">
        <v>405</v>
      </c>
      <c r="H13" s="409" t="s">
        <v>462</v>
      </c>
      <c r="I13" s="410" t="s">
        <v>557</v>
      </c>
      <c r="J13" s="425"/>
      <c r="K13" s="425">
        <v>0</v>
      </c>
      <c r="L13" s="425">
        <v>0</v>
      </c>
      <c r="M13" s="425">
        <v>0</v>
      </c>
      <c r="N13" s="425">
        <v>0</v>
      </c>
      <c r="O13" s="425">
        <v>0</v>
      </c>
      <c r="P13" s="425">
        <v>0</v>
      </c>
      <c r="Q13" s="425">
        <v>0</v>
      </c>
      <c r="R13" s="425">
        <v>0</v>
      </c>
      <c r="S13" s="425">
        <v>0</v>
      </c>
      <c r="T13" s="425">
        <v>0</v>
      </c>
      <c r="U13" s="425">
        <v>0</v>
      </c>
      <c r="V13" s="425">
        <v>0</v>
      </c>
      <c r="W13" s="436">
        <f t="shared" si="1"/>
        <v>0</v>
      </c>
      <c r="Y13" s="823"/>
      <c r="Z13" s="823"/>
      <c r="AA13" s="823"/>
      <c r="AB13" s="823"/>
      <c r="AC13" s="823"/>
      <c r="AD13" s="823"/>
      <c r="AE13" s="823"/>
      <c r="AF13" s="823"/>
      <c r="AG13" s="823"/>
      <c r="AH13" s="823"/>
      <c r="AI13" s="823"/>
      <c r="AJ13" s="823"/>
      <c r="AK13" s="824"/>
      <c r="AL13" s="822"/>
      <c r="AM13" s="824"/>
      <c r="AN13" s="822"/>
      <c r="AO13" s="824"/>
      <c r="AQ13" s="425">
        <f t="shared" si="2"/>
        <v>0</v>
      </c>
      <c r="AR13" s="768">
        <f t="shared" si="3"/>
        <v>0</v>
      </c>
    </row>
    <row r="14" spans="1:44">
      <c r="A14" s="1101"/>
      <c r="B14" s="424">
        <v>10</v>
      </c>
      <c r="C14" s="1106"/>
      <c r="D14" s="809" t="s">
        <v>1374</v>
      </c>
      <c r="E14" s="476" t="s">
        <v>800</v>
      </c>
      <c r="F14" s="476" t="s">
        <v>744</v>
      </c>
      <c r="G14" s="476" t="s">
        <v>800</v>
      </c>
      <c r="H14" s="476" t="s">
        <v>462</v>
      </c>
      <c r="I14" s="410" t="s">
        <v>563</v>
      </c>
      <c r="J14" s="813"/>
      <c r="K14" s="813"/>
      <c r="L14" s="813"/>
      <c r="M14" s="813"/>
      <c r="N14" s="813"/>
      <c r="O14" s="813"/>
      <c r="P14" s="813"/>
      <c r="Q14" s="813"/>
      <c r="R14" s="813"/>
      <c r="S14" s="813"/>
      <c r="T14" s="813"/>
      <c r="U14" s="813"/>
      <c r="V14" s="813"/>
      <c r="W14" s="815">
        <f t="shared" si="1"/>
        <v>0</v>
      </c>
      <c r="Y14" s="825"/>
      <c r="Z14" s="825"/>
      <c r="AA14" s="825"/>
      <c r="AB14" s="825"/>
      <c r="AC14" s="825"/>
      <c r="AD14" s="825"/>
      <c r="AE14" s="825"/>
      <c r="AF14" s="825"/>
      <c r="AG14" s="825"/>
      <c r="AH14" s="825"/>
      <c r="AI14" s="825"/>
      <c r="AJ14" s="825"/>
      <c r="AK14" s="826"/>
      <c r="AL14" s="822"/>
      <c r="AM14" s="826"/>
      <c r="AN14" s="822"/>
      <c r="AO14" s="826"/>
      <c r="AQ14" s="813">
        <f t="shared" si="2"/>
        <v>0</v>
      </c>
      <c r="AR14" s="816">
        <f t="shared" si="3"/>
        <v>0</v>
      </c>
    </row>
    <row r="15" spans="1:44">
      <c r="A15" s="1101"/>
      <c r="B15" s="424">
        <v>11</v>
      </c>
      <c r="C15" s="1106">
        <v>6421100007</v>
      </c>
      <c r="D15" s="408">
        <v>6421003001</v>
      </c>
      <c r="E15" s="409" t="s">
        <v>371</v>
      </c>
      <c r="F15" s="409" t="s">
        <v>516</v>
      </c>
      <c r="G15" s="426" t="s">
        <v>371</v>
      </c>
      <c r="H15" s="409" t="s">
        <v>462</v>
      </c>
      <c r="I15" s="1003" t="s">
        <v>562</v>
      </c>
      <c r="J15" s="425"/>
      <c r="K15" s="813">
        <v>363416</v>
      </c>
      <c r="L15" s="813">
        <v>363416</v>
      </c>
      <c r="M15" s="813">
        <v>245140</v>
      </c>
      <c r="N15" s="813">
        <v>1155916.3333333333</v>
      </c>
      <c r="O15" s="813">
        <v>1155916.3333333333</v>
      </c>
      <c r="P15" s="813">
        <v>1155916.3333333333</v>
      </c>
      <c r="Q15" s="813">
        <v>1155916.3333333333</v>
      </c>
      <c r="R15" s="813">
        <v>1132630.3333333333</v>
      </c>
      <c r="S15" s="813">
        <v>1125833.3333333333</v>
      </c>
      <c r="T15" s="813">
        <v>1125833.3333333333</v>
      </c>
      <c r="U15" s="813">
        <v>1125833.3333333333</v>
      </c>
      <c r="V15" s="813">
        <v>1125833.3333333333</v>
      </c>
      <c r="W15" s="436">
        <f t="shared" si="1"/>
        <v>11231601</v>
      </c>
      <c r="Y15" s="823">
        <v>69919</v>
      </c>
      <c r="Z15" s="823">
        <v>69919</v>
      </c>
      <c r="AA15" s="823">
        <v>188199</v>
      </c>
      <c r="AB15" s="823">
        <v>403252</v>
      </c>
      <c r="AC15" s="823">
        <v>403252</v>
      </c>
      <c r="AD15" s="823">
        <v>403252</v>
      </c>
      <c r="AE15" s="823">
        <v>333333</v>
      </c>
      <c r="AF15" s="823">
        <v>356623</v>
      </c>
      <c r="AG15" s="823">
        <v>363416</v>
      </c>
      <c r="AH15" s="823">
        <v>363416</v>
      </c>
      <c r="AI15" s="823">
        <v>363416</v>
      </c>
      <c r="AJ15" s="823">
        <v>363416</v>
      </c>
      <c r="AK15" s="824">
        <f t="shared" si="5"/>
        <v>3681413</v>
      </c>
      <c r="AL15" s="822"/>
      <c r="AM15" s="824">
        <v>419514</v>
      </c>
      <c r="AN15" s="822"/>
      <c r="AO15" s="824">
        <v>0</v>
      </c>
      <c r="AQ15" s="425">
        <f t="shared" si="2"/>
        <v>7550188</v>
      </c>
      <c r="AR15" s="768">
        <f t="shared" si="3"/>
        <v>2.050894045302714</v>
      </c>
    </row>
    <row r="16" spans="1:44">
      <c r="A16" s="1101">
        <v>6421100006</v>
      </c>
      <c r="B16" s="424">
        <v>12</v>
      </c>
      <c r="C16" s="1106">
        <v>6421100008</v>
      </c>
      <c r="D16" s="408">
        <v>6427003101</v>
      </c>
      <c r="E16" s="409" t="s">
        <v>382</v>
      </c>
      <c r="F16" s="409" t="s">
        <v>516</v>
      </c>
      <c r="G16" s="410" t="str">
        <f>E16</f>
        <v>Chi phí y tế, BH sức khỏe</v>
      </c>
      <c r="H16" s="409" t="s">
        <v>462</v>
      </c>
      <c r="I16" s="1003" t="s">
        <v>562</v>
      </c>
      <c r="J16" s="410"/>
      <c r="K16" s="813">
        <v>423816</v>
      </c>
      <c r="L16" s="813">
        <v>382929</v>
      </c>
      <c r="M16" s="813">
        <v>674595.66666666674</v>
      </c>
      <c r="N16" s="813">
        <v>2804595.666666666</v>
      </c>
      <c r="O16" s="813">
        <v>2804595.666666666</v>
      </c>
      <c r="P16" s="813">
        <v>2804595.666666666</v>
      </c>
      <c r="Q16" s="813">
        <v>2782195.666666666</v>
      </c>
      <c r="R16" s="813">
        <v>2782195.666666666</v>
      </c>
      <c r="S16" s="813">
        <v>2782195.666666666</v>
      </c>
      <c r="T16" s="813">
        <v>2726728.666666666</v>
      </c>
      <c r="U16" s="813">
        <v>2421666.6666666665</v>
      </c>
      <c r="V16" s="813">
        <v>2421666.6666666665</v>
      </c>
      <c r="W16" s="436">
        <f t="shared" ref="W16:W63" si="6">SUM(K16:V16)</f>
        <v>25811776.666666664</v>
      </c>
      <c r="Y16" s="823">
        <v>67813</v>
      </c>
      <c r="Z16" s="823">
        <v>108700</v>
      </c>
      <c r="AA16" s="823">
        <v>108700</v>
      </c>
      <c r="AB16" s="823">
        <v>108700</v>
      </c>
      <c r="AC16" s="823">
        <v>108700</v>
      </c>
      <c r="AD16" s="823">
        <v>108700</v>
      </c>
      <c r="AE16" s="823">
        <v>123874</v>
      </c>
      <c r="AF16" s="823">
        <v>119900</v>
      </c>
      <c r="AG16" s="823">
        <v>480429</v>
      </c>
      <c r="AH16" s="823">
        <v>535895</v>
      </c>
      <c r="AI16" s="823">
        <v>480429</v>
      </c>
      <c r="AJ16" s="823">
        <v>480429</v>
      </c>
      <c r="AK16" s="824">
        <f t="shared" si="5"/>
        <v>2832269</v>
      </c>
      <c r="AL16" s="822"/>
      <c r="AM16" s="824">
        <v>3634586</v>
      </c>
      <c r="AN16" s="822"/>
      <c r="AO16" s="824">
        <v>4002183</v>
      </c>
      <c r="AQ16" s="425">
        <f t="shared" si="2"/>
        <v>22979507.666666664</v>
      </c>
      <c r="AR16" s="768">
        <f t="shared" si="3"/>
        <v>8.1134622688263942</v>
      </c>
    </row>
    <row r="17" spans="1:44">
      <c r="A17" s="1101"/>
      <c r="B17" s="424">
        <v>13</v>
      </c>
      <c r="C17" s="1106"/>
      <c r="D17" s="408">
        <v>6422003502</v>
      </c>
      <c r="E17" s="409" t="s">
        <v>391</v>
      </c>
      <c r="F17" s="409" t="s">
        <v>545</v>
      </c>
      <c r="G17" s="410" t="str">
        <f>E17</f>
        <v>Chi phí xăng dầu xe du lịch, xe gắn máy, xe nâng</v>
      </c>
      <c r="H17" s="409" t="s">
        <v>462</v>
      </c>
      <c r="I17" s="410" t="s">
        <v>563</v>
      </c>
      <c r="J17" s="410"/>
      <c r="K17" s="813">
        <v>0</v>
      </c>
      <c r="L17" s="813">
        <v>0</v>
      </c>
      <c r="M17" s="813">
        <v>0</v>
      </c>
      <c r="N17" s="813">
        <v>0</v>
      </c>
      <c r="O17" s="813">
        <v>0</v>
      </c>
      <c r="P17" s="813">
        <v>0</v>
      </c>
      <c r="Q17" s="813">
        <v>0</v>
      </c>
      <c r="R17" s="813">
        <v>0</v>
      </c>
      <c r="S17" s="813">
        <v>0</v>
      </c>
      <c r="T17" s="813">
        <v>0</v>
      </c>
      <c r="U17" s="813">
        <v>0</v>
      </c>
      <c r="V17" s="813">
        <v>0</v>
      </c>
      <c r="W17" s="436">
        <f t="shared" si="6"/>
        <v>0</v>
      </c>
      <c r="Y17" s="823"/>
      <c r="Z17" s="823"/>
      <c r="AA17" s="823"/>
      <c r="AB17" s="823"/>
      <c r="AC17" s="823"/>
      <c r="AD17" s="823"/>
      <c r="AE17" s="823"/>
      <c r="AF17" s="823"/>
      <c r="AG17" s="823"/>
      <c r="AH17" s="823"/>
      <c r="AI17" s="823"/>
      <c r="AJ17" s="823"/>
      <c r="AK17" s="824"/>
      <c r="AL17" s="822"/>
      <c r="AM17" s="824"/>
      <c r="AN17" s="822"/>
      <c r="AO17" s="824"/>
      <c r="AQ17" s="425">
        <f t="shared" si="2"/>
        <v>0</v>
      </c>
      <c r="AR17" s="768">
        <f t="shared" si="3"/>
        <v>0</v>
      </c>
    </row>
    <row r="18" spans="1:44">
      <c r="A18" s="1101"/>
      <c r="B18" s="424">
        <v>14</v>
      </c>
      <c r="C18" s="1106"/>
      <c r="D18" s="408">
        <v>6423003002</v>
      </c>
      <c r="E18" s="409" t="s">
        <v>390</v>
      </c>
      <c r="F18" s="409" t="s">
        <v>526</v>
      </c>
      <c r="G18" s="410" t="str">
        <f t="shared" ref="G18:G19" si="7">E18</f>
        <v>Chi phí đồ BHLĐ</v>
      </c>
      <c r="H18" s="409" t="s">
        <v>462</v>
      </c>
      <c r="I18" s="1003" t="s">
        <v>562</v>
      </c>
      <c r="J18" s="410"/>
      <c r="K18" s="813">
        <v>0</v>
      </c>
      <c r="L18" s="813">
        <v>0</v>
      </c>
      <c r="M18" s="813">
        <v>0</v>
      </c>
      <c r="N18" s="813">
        <v>1691666.6666666667</v>
      </c>
      <c r="O18" s="813">
        <v>1691666.6666666667</v>
      </c>
      <c r="P18" s="813">
        <v>1691666.6666666667</v>
      </c>
      <c r="Q18" s="813">
        <v>1691666.6666666667</v>
      </c>
      <c r="R18" s="813">
        <v>1691666.6666666667</v>
      </c>
      <c r="S18" s="813">
        <v>1691666.6666666667</v>
      </c>
      <c r="T18" s="813">
        <v>1691666.6666666667</v>
      </c>
      <c r="U18" s="813">
        <v>1691666.6666666667</v>
      </c>
      <c r="V18" s="813">
        <v>1691666.6666666667</v>
      </c>
      <c r="W18" s="436">
        <f t="shared" si="6"/>
        <v>15224999.999999998</v>
      </c>
      <c r="Y18" s="823"/>
      <c r="Z18" s="823"/>
      <c r="AA18" s="823"/>
      <c r="AB18" s="823"/>
      <c r="AC18" s="823"/>
      <c r="AD18" s="823"/>
      <c r="AE18" s="823"/>
      <c r="AF18" s="823"/>
      <c r="AG18" s="823"/>
      <c r="AH18" s="823"/>
      <c r="AI18" s="823"/>
      <c r="AJ18" s="823"/>
      <c r="AK18" s="824"/>
      <c r="AL18" s="822"/>
      <c r="AM18" s="824"/>
      <c r="AN18" s="822"/>
      <c r="AO18" s="824"/>
      <c r="AQ18" s="425">
        <f t="shared" si="2"/>
        <v>15224999.999999998</v>
      </c>
      <c r="AR18" s="768">
        <f t="shared" si="3"/>
        <v>0</v>
      </c>
    </row>
    <row r="19" spans="1:44">
      <c r="A19" s="1101"/>
      <c r="B19" s="424">
        <v>15</v>
      </c>
      <c r="C19" s="1106">
        <v>6423100002</v>
      </c>
      <c r="D19" s="408">
        <v>6423002402</v>
      </c>
      <c r="E19" s="409" t="s">
        <v>377</v>
      </c>
      <c r="F19" s="409" t="s">
        <v>526</v>
      </c>
      <c r="G19" s="410" t="str">
        <f t="shared" si="7"/>
        <v>Chi phí CCDC, thiết bị - Phục vụ quản lý</v>
      </c>
      <c r="H19" s="409" t="s">
        <v>462</v>
      </c>
      <c r="I19" s="410" t="s">
        <v>563</v>
      </c>
      <c r="J19" s="425"/>
      <c r="K19" s="813">
        <v>18564223</v>
      </c>
      <c r="L19" s="813">
        <v>18564223</v>
      </c>
      <c r="M19" s="813">
        <v>18248194</v>
      </c>
      <c r="N19" s="813">
        <v>24048604.333333332</v>
      </c>
      <c r="O19" s="813">
        <v>23759692.333333332</v>
      </c>
      <c r="P19" s="813">
        <v>23157496.333333332</v>
      </c>
      <c r="Q19" s="813">
        <v>22904480.333333332</v>
      </c>
      <c r="R19" s="813">
        <v>22817738.333333332</v>
      </c>
      <c r="S19" s="813">
        <v>22758333.333333332</v>
      </c>
      <c r="T19" s="813">
        <v>22758333.333333332</v>
      </c>
      <c r="U19" s="813">
        <v>22758333.333333332</v>
      </c>
      <c r="V19" s="813">
        <v>22758333.333333332</v>
      </c>
      <c r="W19" s="436">
        <f t="shared" si="6"/>
        <v>263097985.00000003</v>
      </c>
      <c r="Y19" s="823">
        <v>4753888</v>
      </c>
      <c r="Z19" s="823">
        <v>4584667</v>
      </c>
      <c r="AA19" s="823">
        <v>5178758</v>
      </c>
      <c r="AB19" s="823">
        <v>5384134</v>
      </c>
      <c r="AC19" s="823">
        <v>5339626</v>
      </c>
      <c r="AD19" s="823">
        <v>5941822</v>
      </c>
      <c r="AE19" s="823">
        <v>6107447</v>
      </c>
      <c r="AF19" s="823">
        <v>6055814</v>
      </c>
      <c r="AG19" s="823">
        <v>3061234</v>
      </c>
      <c r="AH19" s="823">
        <v>4809841</v>
      </c>
      <c r="AI19" s="823">
        <v>3061234</v>
      </c>
      <c r="AJ19" s="823">
        <v>3061234</v>
      </c>
      <c r="AK19" s="824">
        <f t="shared" si="5"/>
        <v>57339699</v>
      </c>
      <c r="AL19" s="822"/>
      <c r="AM19" s="824">
        <v>62050085</v>
      </c>
      <c r="AN19" s="822"/>
      <c r="AO19" s="824">
        <v>101373680</v>
      </c>
      <c r="AQ19" s="425">
        <f t="shared" si="2"/>
        <v>205758286.00000003</v>
      </c>
      <c r="AR19" s="768">
        <f t="shared" si="3"/>
        <v>3.588408896251793</v>
      </c>
    </row>
    <row r="20" spans="1:44">
      <c r="A20" s="1101"/>
      <c r="B20" s="424">
        <v>16</v>
      </c>
      <c r="C20" s="1106">
        <v>6423100001</v>
      </c>
      <c r="D20" s="408">
        <v>6423005101</v>
      </c>
      <c r="E20" s="409" t="s">
        <v>88</v>
      </c>
      <c r="F20" s="409" t="s">
        <v>518</v>
      </c>
      <c r="G20" s="410" t="s">
        <v>88</v>
      </c>
      <c r="H20" s="409" t="s">
        <v>462</v>
      </c>
      <c r="I20" s="410" t="s">
        <v>563</v>
      </c>
      <c r="J20" s="425"/>
      <c r="K20" s="813">
        <v>5000000</v>
      </c>
      <c r="L20" s="813">
        <v>5000000</v>
      </c>
      <c r="M20" s="813">
        <v>5000000</v>
      </c>
      <c r="N20" s="813">
        <v>5000000</v>
      </c>
      <c r="O20" s="813">
        <v>5000000</v>
      </c>
      <c r="P20" s="813">
        <v>5000000</v>
      </c>
      <c r="Q20" s="813">
        <v>5000000</v>
      </c>
      <c r="R20" s="813">
        <v>5000000</v>
      </c>
      <c r="S20" s="813">
        <v>5000000</v>
      </c>
      <c r="T20" s="813">
        <v>5000000</v>
      </c>
      <c r="U20" s="813">
        <v>5000000</v>
      </c>
      <c r="V20" s="813">
        <v>5000000</v>
      </c>
      <c r="W20" s="436">
        <f t="shared" si="6"/>
        <v>60000000</v>
      </c>
      <c r="Y20" s="823">
        <v>1692088</v>
      </c>
      <c r="Z20" s="823">
        <v>3333889</v>
      </c>
      <c r="AA20" s="823">
        <v>195370</v>
      </c>
      <c r="AB20" s="823">
        <v>2924040</v>
      </c>
      <c r="AC20" s="823">
        <v>3222289</v>
      </c>
      <c r="AD20" s="823">
        <v>1864444</v>
      </c>
      <c r="AE20" s="823">
        <v>2133148</v>
      </c>
      <c r="AF20" s="823">
        <v>1983148</v>
      </c>
      <c r="AG20" s="823">
        <v>2538889</v>
      </c>
      <c r="AH20" s="823">
        <v>1738704</v>
      </c>
      <c r="AI20" s="823">
        <v>2500000</v>
      </c>
      <c r="AJ20" s="823">
        <v>2500000</v>
      </c>
      <c r="AK20" s="824">
        <f t="shared" si="5"/>
        <v>26626009</v>
      </c>
      <c r="AL20" s="822"/>
      <c r="AM20" s="824">
        <v>25272780</v>
      </c>
      <c r="AN20" s="822"/>
      <c r="AO20" s="824">
        <v>25250789</v>
      </c>
      <c r="AQ20" s="425">
        <f t="shared" si="2"/>
        <v>33373991</v>
      </c>
      <c r="AR20" s="768">
        <f t="shared" si="3"/>
        <v>1.2534357289520934</v>
      </c>
    </row>
    <row r="21" spans="1:44">
      <c r="A21" s="1101"/>
      <c r="B21" s="424">
        <v>17</v>
      </c>
      <c r="C21" s="1106"/>
      <c r="D21" s="408">
        <v>6423006501</v>
      </c>
      <c r="E21" s="409" t="s">
        <v>414</v>
      </c>
      <c r="F21" s="409" t="s">
        <v>525</v>
      </c>
      <c r="G21" s="410" t="s">
        <v>87</v>
      </c>
      <c r="H21" s="410" t="s">
        <v>459</v>
      </c>
      <c r="I21" s="410" t="s">
        <v>562</v>
      </c>
      <c r="J21" s="425"/>
      <c r="K21" s="813">
        <v>0</v>
      </c>
      <c r="L21" s="813">
        <v>0</v>
      </c>
      <c r="M21" s="813">
        <v>0</v>
      </c>
      <c r="N21" s="813">
        <v>0</v>
      </c>
      <c r="O21" s="813">
        <v>0</v>
      </c>
      <c r="P21" s="813">
        <v>0</v>
      </c>
      <c r="Q21" s="813">
        <v>0</v>
      </c>
      <c r="R21" s="813">
        <v>0</v>
      </c>
      <c r="S21" s="813">
        <v>0</v>
      </c>
      <c r="T21" s="813">
        <v>0</v>
      </c>
      <c r="U21" s="813">
        <v>0</v>
      </c>
      <c r="V21" s="813">
        <v>0</v>
      </c>
      <c r="W21" s="436">
        <f t="shared" si="6"/>
        <v>0</v>
      </c>
      <c r="Y21" s="823"/>
      <c r="Z21" s="823"/>
      <c r="AA21" s="823"/>
      <c r="AB21" s="823"/>
      <c r="AC21" s="823"/>
      <c r="AD21" s="823"/>
      <c r="AE21" s="823"/>
      <c r="AF21" s="823"/>
      <c r="AG21" s="823"/>
      <c r="AH21" s="823"/>
      <c r="AI21" s="823"/>
      <c r="AJ21" s="823"/>
      <c r="AK21" s="824"/>
      <c r="AL21" s="822"/>
      <c r="AM21" s="824"/>
      <c r="AN21" s="822"/>
      <c r="AO21" s="824"/>
      <c r="AQ21" s="425">
        <f t="shared" si="2"/>
        <v>0</v>
      </c>
      <c r="AR21" s="768">
        <f t="shared" si="3"/>
        <v>0</v>
      </c>
    </row>
    <row r="22" spans="1:44">
      <c r="A22" s="1101"/>
      <c r="B22" s="424">
        <v>18</v>
      </c>
      <c r="C22" s="1106">
        <v>6425100001</v>
      </c>
      <c r="D22" s="408">
        <v>6425006101</v>
      </c>
      <c r="E22" s="409" t="s">
        <v>435</v>
      </c>
      <c r="F22" s="409" t="s">
        <v>534</v>
      </c>
      <c r="G22" s="410" t="str">
        <f>E22</f>
        <v>Chi phí công chứng, sao y, thuế khác</v>
      </c>
      <c r="H22" s="410" t="s">
        <v>463</v>
      </c>
      <c r="I22" s="410" t="s">
        <v>563</v>
      </c>
      <c r="J22" s="425"/>
      <c r="K22" s="813">
        <v>0</v>
      </c>
      <c r="L22" s="813">
        <v>0</v>
      </c>
      <c r="M22" s="813">
        <v>0</v>
      </c>
      <c r="N22" s="813">
        <v>0</v>
      </c>
      <c r="O22" s="813">
        <v>0</v>
      </c>
      <c r="P22" s="813">
        <v>0</v>
      </c>
      <c r="Q22" s="813">
        <v>0</v>
      </c>
      <c r="R22" s="813">
        <v>0</v>
      </c>
      <c r="S22" s="813">
        <v>0</v>
      </c>
      <c r="T22" s="813">
        <v>0</v>
      </c>
      <c r="U22" s="813">
        <v>0</v>
      </c>
      <c r="V22" s="813">
        <v>0</v>
      </c>
      <c r="W22" s="436">
        <f t="shared" si="6"/>
        <v>0</v>
      </c>
      <c r="Y22" s="823">
        <v>3000000</v>
      </c>
      <c r="Z22" s="823">
        <v>0</v>
      </c>
      <c r="AA22" s="823">
        <v>0</v>
      </c>
      <c r="AB22" s="823">
        <v>0</v>
      </c>
      <c r="AC22" s="823">
        <v>2500000</v>
      </c>
      <c r="AD22" s="823">
        <v>0</v>
      </c>
      <c r="AE22" s="823">
        <v>0</v>
      </c>
      <c r="AF22" s="823">
        <v>0</v>
      </c>
      <c r="AG22" s="823">
        <v>0</v>
      </c>
      <c r="AH22" s="823">
        <v>0</v>
      </c>
      <c r="AI22" s="823">
        <v>0</v>
      </c>
      <c r="AJ22" s="823">
        <v>0</v>
      </c>
      <c r="AK22" s="824">
        <f t="shared" si="5"/>
        <v>5500000</v>
      </c>
      <c r="AL22" s="822"/>
      <c r="AM22" s="824">
        <v>5500000</v>
      </c>
      <c r="AN22" s="822"/>
      <c r="AO22" s="824">
        <v>9800000</v>
      </c>
      <c r="AQ22" s="425">
        <f t="shared" si="2"/>
        <v>-5500000</v>
      </c>
      <c r="AR22" s="768">
        <f t="shared" si="3"/>
        <v>-1</v>
      </c>
    </row>
    <row r="23" spans="1:44">
      <c r="A23" s="1101"/>
      <c r="B23" s="424">
        <v>19</v>
      </c>
      <c r="C23" s="1106">
        <v>6426100001</v>
      </c>
      <c r="D23" s="408">
        <v>6426007001</v>
      </c>
      <c r="E23" s="409" t="s">
        <v>434</v>
      </c>
      <c r="F23" s="409" t="s">
        <v>535</v>
      </c>
      <c r="G23" s="410" t="str">
        <f>E23</f>
        <v>Dự phòng nợ khó đòi</v>
      </c>
      <c r="H23" s="410" t="s">
        <v>463</v>
      </c>
      <c r="I23" s="410" t="s">
        <v>563</v>
      </c>
      <c r="J23" s="425"/>
      <c r="K23" s="813">
        <v>0</v>
      </c>
      <c r="L23" s="813">
        <v>0</v>
      </c>
      <c r="M23" s="813">
        <v>0</v>
      </c>
      <c r="N23" s="813">
        <v>0</v>
      </c>
      <c r="O23" s="813">
        <v>0</v>
      </c>
      <c r="P23" s="813">
        <v>0</v>
      </c>
      <c r="Q23" s="813">
        <v>0</v>
      </c>
      <c r="R23" s="813">
        <v>0</v>
      </c>
      <c r="S23" s="813">
        <v>0</v>
      </c>
      <c r="T23" s="813">
        <v>0</v>
      </c>
      <c r="U23" s="813">
        <v>0</v>
      </c>
      <c r="V23" s="813">
        <v>0</v>
      </c>
      <c r="W23" s="436">
        <f t="shared" si="6"/>
        <v>0</v>
      </c>
      <c r="Y23" s="823">
        <v>0</v>
      </c>
      <c r="Z23" s="823">
        <v>0</v>
      </c>
      <c r="AA23" s="823">
        <v>0</v>
      </c>
      <c r="AB23" s="823">
        <v>0</v>
      </c>
      <c r="AC23" s="823">
        <v>0</v>
      </c>
      <c r="AD23" s="823">
        <v>0</v>
      </c>
      <c r="AE23" s="823">
        <v>0</v>
      </c>
      <c r="AF23" s="823">
        <v>0</v>
      </c>
      <c r="AG23" s="823">
        <v>0</v>
      </c>
      <c r="AH23" s="823">
        <v>0</v>
      </c>
      <c r="AI23" s="823">
        <v>0</v>
      </c>
      <c r="AJ23" s="823">
        <v>0</v>
      </c>
      <c r="AK23" s="824">
        <f t="shared" si="5"/>
        <v>0</v>
      </c>
      <c r="AL23" s="822"/>
      <c r="AM23" s="824">
        <v>0</v>
      </c>
      <c r="AN23" s="822"/>
      <c r="AO23" s="824">
        <v>120525864</v>
      </c>
      <c r="AQ23" s="425">
        <f t="shared" si="2"/>
        <v>0</v>
      </c>
      <c r="AR23" s="768">
        <f t="shared" si="3"/>
        <v>0</v>
      </c>
    </row>
    <row r="24" spans="1:44">
      <c r="A24" s="1101"/>
      <c r="B24" s="424">
        <v>20</v>
      </c>
      <c r="C24" s="1106"/>
      <c r="D24" s="408">
        <v>6427001802</v>
      </c>
      <c r="E24" s="409" t="s">
        <v>394</v>
      </c>
      <c r="F24" s="409" t="s">
        <v>519</v>
      </c>
      <c r="G24" s="410" t="s">
        <v>94</v>
      </c>
      <c r="H24" s="410" t="s">
        <v>459</v>
      </c>
      <c r="I24" s="410" t="s">
        <v>563</v>
      </c>
      <c r="J24" s="425"/>
      <c r="K24" s="813">
        <v>5166720</v>
      </c>
      <c r="L24" s="813">
        <v>5166720</v>
      </c>
      <c r="M24" s="813">
        <v>5166720</v>
      </c>
      <c r="N24" s="813">
        <v>5166720</v>
      </c>
      <c r="O24" s="813">
        <v>5166720</v>
      </c>
      <c r="P24" s="813">
        <v>5166720</v>
      </c>
      <c r="Q24" s="813">
        <v>5166720</v>
      </c>
      <c r="R24" s="813">
        <v>5166720</v>
      </c>
      <c r="S24" s="813">
        <v>5166720</v>
      </c>
      <c r="T24" s="813">
        <v>5166720</v>
      </c>
      <c r="U24" s="813">
        <v>5166720</v>
      </c>
      <c r="V24" s="813">
        <v>5166720</v>
      </c>
      <c r="W24" s="436">
        <f t="shared" si="6"/>
        <v>62000640</v>
      </c>
      <c r="Y24" s="823"/>
      <c r="Z24" s="823"/>
      <c r="AA24" s="823"/>
      <c r="AB24" s="823"/>
      <c r="AC24" s="823"/>
      <c r="AD24" s="823"/>
      <c r="AE24" s="823"/>
      <c r="AF24" s="823"/>
      <c r="AG24" s="823"/>
      <c r="AH24" s="823"/>
      <c r="AI24" s="823"/>
      <c r="AJ24" s="823"/>
      <c r="AK24" s="824"/>
      <c r="AL24" s="822"/>
      <c r="AM24" s="824"/>
      <c r="AN24" s="822"/>
      <c r="AO24" s="824"/>
      <c r="AQ24" s="425">
        <f t="shared" si="2"/>
        <v>62000640</v>
      </c>
      <c r="AR24" s="768">
        <f t="shared" si="3"/>
        <v>0</v>
      </c>
    </row>
    <row r="25" spans="1:44">
      <c r="A25" s="1101"/>
      <c r="B25" s="424">
        <v>21</v>
      </c>
      <c r="C25" s="1106">
        <v>6424100002</v>
      </c>
      <c r="D25" s="408">
        <v>6427002001</v>
      </c>
      <c r="E25" s="409" t="s">
        <v>388</v>
      </c>
      <c r="F25" s="409" t="s">
        <v>525</v>
      </c>
      <c r="G25" s="410" t="str">
        <f>E25</f>
        <v>Chi phí xây dựng, sửa chữa nhà xưởng, văn phòng</v>
      </c>
      <c r="H25" s="410" t="s">
        <v>455</v>
      </c>
      <c r="I25" s="410" t="s">
        <v>562</v>
      </c>
      <c r="J25" s="425"/>
      <c r="K25" s="813">
        <v>890298</v>
      </c>
      <c r="L25" s="813">
        <v>5095389</v>
      </c>
      <c r="M25" s="813">
        <v>8333333.333333334</v>
      </c>
      <c r="N25" s="813">
        <v>8333333.333333334</v>
      </c>
      <c r="O25" s="813">
        <v>8333333.333333334</v>
      </c>
      <c r="P25" s="813">
        <v>8333333.333333334</v>
      </c>
      <c r="Q25" s="813">
        <v>8333333.333333334</v>
      </c>
      <c r="R25" s="813">
        <v>8333333.333333334</v>
      </c>
      <c r="S25" s="813">
        <v>8333333.333333334</v>
      </c>
      <c r="T25" s="813">
        <v>8333333.333333334</v>
      </c>
      <c r="U25" s="813">
        <v>8333333.333333334</v>
      </c>
      <c r="V25" s="813">
        <v>8333333.333333334</v>
      </c>
      <c r="W25" s="436">
        <f t="shared" si="6"/>
        <v>89319020.333333328</v>
      </c>
      <c r="Y25" s="823">
        <v>928525</v>
      </c>
      <c r="Z25" s="823">
        <v>1723434</v>
      </c>
      <c r="AA25" s="823">
        <v>1805502</v>
      </c>
      <c r="AB25" s="823">
        <v>1681220</v>
      </c>
      <c r="AC25" s="823">
        <v>1681220</v>
      </c>
      <c r="AD25" s="823">
        <v>1681220</v>
      </c>
      <c r="AE25" s="823">
        <v>1681220</v>
      </c>
      <c r="AF25" s="823">
        <v>1681220</v>
      </c>
      <c r="AG25" s="823">
        <v>1681220</v>
      </c>
      <c r="AH25" s="823">
        <v>1681220</v>
      </c>
      <c r="AI25" s="823">
        <v>1681220</v>
      </c>
      <c r="AJ25" s="823">
        <v>1681220</v>
      </c>
      <c r="AK25" s="824">
        <f t="shared" si="5"/>
        <v>19588441</v>
      </c>
      <c r="AL25" s="822"/>
      <c r="AM25" s="824">
        <v>147303001</v>
      </c>
      <c r="AN25" s="822"/>
      <c r="AO25" s="824">
        <v>172780593</v>
      </c>
      <c r="AQ25" s="425">
        <f t="shared" si="2"/>
        <v>69730579.333333328</v>
      </c>
      <c r="AR25" s="768">
        <f t="shared" si="3"/>
        <v>3.5597819823095325</v>
      </c>
    </row>
    <row r="26" spans="1:44">
      <c r="A26" s="1101"/>
      <c r="B26" s="424">
        <v>22</v>
      </c>
      <c r="C26" s="1106"/>
      <c r="D26" s="408">
        <v>6427002301</v>
      </c>
      <c r="E26" s="409" t="s">
        <v>426</v>
      </c>
      <c r="F26" s="409" t="s">
        <v>523</v>
      </c>
      <c r="G26" s="410" t="str">
        <f>E26</f>
        <v>Chi phí bảo hiểm tài sản</v>
      </c>
      <c r="H26" s="410" t="s">
        <v>463</v>
      </c>
      <c r="I26" s="410" t="s">
        <v>562</v>
      </c>
      <c r="J26" s="425"/>
      <c r="K26" s="813">
        <v>0</v>
      </c>
      <c r="L26" s="813">
        <v>0</v>
      </c>
      <c r="M26" s="813">
        <v>0</v>
      </c>
      <c r="N26" s="813">
        <v>0</v>
      </c>
      <c r="O26" s="813">
        <v>0</v>
      </c>
      <c r="P26" s="813">
        <v>0</v>
      </c>
      <c r="Q26" s="813">
        <v>0</v>
      </c>
      <c r="R26" s="813">
        <v>0</v>
      </c>
      <c r="S26" s="813">
        <v>0</v>
      </c>
      <c r="T26" s="813">
        <v>0</v>
      </c>
      <c r="U26" s="813">
        <v>0</v>
      </c>
      <c r="V26" s="813">
        <v>0</v>
      </c>
      <c r="W26" s="436">
        <f t="shared" si="6"/>
        <v>0</v>
      </c>
      <c r="Y26" s="823"/>
      <c r="Z26" s="823"/>
      <c r="AA26" s="823"/>
      <c r="AB26" s="823"/>
      <c r="AC26" s="823"/>
      <c r="AD26" s="823"/>
      <c r="AE26" s="823"/>
      <c r="AF26" s="823"/>
      <c r="AG26" s="823"/>
      <c r="AH26" s="823"/>
      <c r="AI26" s="823"/>
      <c r="AJ26" s="823"/>
      <c r="AK26" s="824"/>
      <c r="AL26" s="822"/>
      <c r="AM26" s="824"/>
      <c r="AN26" s="822"/>
      <c r="AO26" s="824"/>
      <c r="AQ26" s="425">
        <f t="shared" si="2"/>
        <v>0</v>
      </c>
      <c r="AR26" s="768">
        <f t="shared" si="3"/>
        <v>0</v>
      </c>
    </row>
    <row r="27" spans="1:44">
      <c r="A27" s="1101"/>
      <c r="B27" s="424">
        <v>23</v>
      </c>
      <c r="C27" s="1106"/>
      <c r="D27" s="408">
        <v>6427002804</v>
      </c>
      <c r="E27" s="409" t="s">
        <v>392</v>
      </c>
      <c r="F27" s="409" t="s">
        <v>521</v>
      </c>
      <c r="G27" s="410" t="str">
        <f>E27</f>
        <v>Tiền nước uống</v>
      </c>
      <c r="H27" s="409" t="s">
        <v>462</v>
      </c>
      <c r="I27" s="410" t="s">
        <v>563</v>
      </c>
      <c r="J27" s="425"/>
      <c r="K27" s="813">
        <v>230000</v>
      </c>
      <c r="L27" s="813">
        <v>230000</v>
      </c>
      <c r="M27" s="813">
        <v>230000</v>
      </c>
      <c r="N27" s="813">
        <v>230000</v>
      </c>
      <c r="O27" s="813">
        <v>230000</v>
      </c>
      <c r="P27" s="813">
        <v>230000</v>
      </c>
      <c r="Q27" s="813">
        <v>230000</v>
      </c>
      <c r="R27" s="813">
        <v>230000</v>
      </c>
      <c r="S27" s="813">
        <v>230000</v>
      </c>
      <c r="T27" s="813">
        <v>230000</v>
      </c>
      <c r="U27" s="813">
        <v>230000</v>
      </c>
      <c r="V27" s="813">
        <v>230000</v>
      </c>
      <c r="W27" s="436">
        <f t="shared" si="6"/>
        <v>2760000</v>
      </c>
      <c r="Y27" s="823"/>
      <c r="Z27" s="823"/>
      <c r="AA27" s="823"/>
      <c r="AB27" s="823"/>
      <c r="AC27" s="823"/>
      <c r="AD27" s="823"/>
      <c r="AE27" s="823"/>
      <c r="AF27" s="823"/>
      <c r="AG27" s="823"/>
      <c r="AH27" s="823"/>
      <c r="AI27" s="823"/>
      <c r="AJ27" s="823"/>
      <c r="AK27" s="824"/>
      <c r="AL27" s="822"/>
      <c r="AM27" s="824"/>
      <c r="AN27" s="822"/>
      <c r="AO27" s="824"/>
      <c r="AQ27" s="425">
        <f t="shared" si="2"/>
        <v>2760000</v>
      </c>
      <c r="AR27" s="768">
        <f t="shared" si="3"/>
        <v>0</v>
      </c>
    </row>
    <row r="28" spans="1:44">
      <c r="A28" s="1101"/>
      <c r="B28" s="424">
        <v>24</v>
      </c>
      <c r="C28" s="1106"/>
      <c r="D28" s="408">
        <v>6427003302</v>
      </c>
      <c r="E28" s="409" t="s">
        <v>387</v>
      </c>
      <c r="F28" s="409" t="s">
        <v>531</v>
      </c>
      <c r="G28" s="410" t="str">
        <f t="shared" ref="G28:G29" si="8">E28</f>
        <v>Chi phí đào tạo</v>
      </c>
      <c r="H28" s="409" t="s">
        <v>462</v>
      </c>
      <c r="I28" s="410" t="s">
        <v>563</v>
      </c>
      <c r="J28" s="425"/>
      <c r="K28" s="813">
        <v>5000000</v>
      </c>
      <c r="L28" s="813">
        <v>0</v>
      </c>
      <c r="M28" s="813">
        <v>0</v>
      </c>
      <c r="N28" s="813">
        <v>0</v>
      </c>
      <c r="O28" s="813">
        <v>0</v>
      </c>
      <c r="P28" s="813">
        <v>0</v>
      </c>
      <c r="Q28" s="813">
        <v>5000000</v>
      </c>
      <c r="R28" s="813">
        <v>0</v>
      </c>
      <c r="S28" s="813">
        <v>0</v>
      </c>
      <c r="T28" s="813">
        <v>0</v>
      </c>
      <c r="U28" s="813">
        <v>0</v>
      </c>
      <c r="V28" s="813">
        <v>5000000</v>
      </c>
      <c r="W28" s="436">
        <f t="shared" si="6"/>
        <v>15000000</v>
      </c>
      <c r="Y28" s="823"/>
      <c r="Z28" s="823"/>
      <c r="AA28" s="823"/>
      <c r="AB28" s="823"/>
      <c r="AC28" s="823"/>
      <c r="AD28" s="823"/>
      <c r="AE28" s="823"/>
      <c r="AF28" s="823"/>
      <c r="AG28" s="823"/>
      <c r="AH28" s="823"/>
      <c r="AI28" s="823"/>
      <c r="AJ28" s="823"/>
      <c r="AK28" s="824"/>
      <c r="AL28" s="822"/>
      <c r="AM28" s="824"/>
      <c r="AN28" s="822"/>
      <c r="AO28" s="824"/>
      <c r="AQ28" s="425">
        <f t="shared" si="2"/>
        <v>15000000</v>
      </c>
      <c r="AR28" s="768">
        <f t="shared" si="3"/>
        <v>0</v>
      </c>
    </row>
    <row r="29" spans="1:44">
      <c r="A29" s="1101"/>
      <c r="B29" s="424">
        <v>25</v>
      </c>
      <c r="C29" s="1106"/>
      <c r="D29" s="408">
        <v>6427003301</v>
      </c>
      <c r="E29" s="409" t="s">
        <v>427</v>
      </c>
      <c r="F29" s="409" t="s">
        <v>532</v>
      </c>
      <c r="G29" s="410" t="str">
        <f t="shared" si="8"/>
        <v>Chi phí tuyển dụng</v>
      </c>
      <c r="H29" s="409" t="s">
        <v>462</v>
      </c>
      <c r="I29" s="410" t="s">
        <v>563</v>
      </c>
      <c r="J29" s="425"/>
      <c r="K29" s="813">
        <v>0</v>
      </c>
      <c r="L29" s="813">
        <v>0</v>
      </c>
      <c r="M29" s="813">
        <v>0</v>
      </c>
      <c r="N29" s="813">
        <v>0</v>
      </c>
      <c r="O29" s="813">
        <v>0</v>
      </c>
      <c r="P29" s="813">
        <v>0</v>
      </c>
      <c r="Q29" s="813">
        <v>0</v>
      </c>
      <c r="R29" s="813">
        <v>0</v>
      </c>
      <c r="S29" s="813">
        <v>0</v>
      </c>
      <c r="T29" s="813">
        <v>0</v>
      </c>
      <c r="U29" s="813">
        <v>0</v>
      </c>
      <c r="V29" s="813">
        <v>0</v>
      </c>
      <c r="W29" s="436">
        <f t="shared" si="6"/>
        <v>0</v>
      </c>
      <c r="Y29" s="823"/>
      <c r="Z29" s="823"/>
      <c r="AA29" s="823"/>
      <c r="AB29" s="823"/>
      <c r="AC29" s="823"/>
      <c r="AD29" s="823"/>
      <c r="AE29" s="823"/>
      <c r="AF29" s="823"/>
      <c r="AG29" s="823"/>
      <c r="AH29" s="823"/>
      <c r="AI29" s="823"/>
      <c r="AJ29" s="823"/>
      <c r="AK29" s="824"/>
      <c r="AL29" s="822"/>
      <c r="AM29" s="824"/>
      <c r="AN29" s="822"/>
      <c r="AO29" s="824"/>
      <c r="AQ29" s="425">
        <f t="shared" si="2"/>
        <v>0</v>
      </c>
      <c r="AR29" s="768">
        <f t="shared" si="3"/>
        <v>0</v>
      </c>
    </row>
    <row r="30" spans="1:44">
      <c r="A30" s="1101"/>
      <c r="B30" s="424">
        <v>26</v>
      </c>
      <c r="C30" s="1106"/>
      <c r="D30" s="408">
        <v>6427003604</v>
      </c>
      <c r="E30" s="409" t="s">
        <v>432</v>
      </c>
      <c r="F30" s="409" t="s">
        <v>516</v>
      </c>
      <c r="G30" s="410" t="s">
        <v>86</v>
      </c>
      <c r="H30" s="409" t="s">
        <v>462</v>
      </c>
      <c r="I30" s="410" t="s">
        <v>563</v>
      </c>
      <c r="J30" s="425"/>
      <c r="K30" s="813">
        <v>0</v>
      </c>
      <c r="L30" s="813">
        <v>0</v>
      </c>
      <c r="M30" s="813">
        <v>19500000</v>
      </c>
      <c r="N30" s="813">
        <v>19500000</v>
      </c>
      <c r="O30" s="813">
        <v>19500000</v>
      </c>
      <c r="P30" s="813">
        <v>19500000</v>
      </c>
      <c r="Q30" s="813">
        <v>19500000</v>
      </c>
      <c r="R30" s="813">
        <v>19500000</v>
      </c>
      <c r="S30" s="813">
        <v>19500000</v>
      </c>
      <c r="T30" s="813">
        <v>19500000</v>
      </c>
      <c r="U30" s="813">
        <v>19500000</v>
      </c>
      <c r="V30" s="813">
        <v>19500000</v>
      </c>
      <c r="W30" s="436">
        <f t="shared" si="6"/>
        <v>195000000</v>
      </c>
      <c r="Y30" s="823"/>
      <c r="Z30" s="823"/>
      <c r="AA30" s="823"/>
      <c r="AB30" s="823"/>
      <c r="AC30" s="823"/>
      <c r="AD30" s="823"/>
      <c r="AE30" s="823"/>
      <c r="AF30" s="823"/>
      <c r="AG30" s="823"/>
      <c r="AH30" s="823"/>
      <c r="AI30" s="823"/>
      <c r="AJ30" s="823"/>
      <c r="AK30" s="824"/>
      <c r="AL30" s="822"/>
      <c r="AM30" s="824"/>
      <c r="AN30" s="822"/>
      <c r="AO30" s="824"/>
      <c r="AQ30" s="425">
        <f t="shared" si="2"/>
        <v>195000000</v>
      </c>
      <c r="AR30" s="768">
        <f t="shared" si="3"/>
        <v>0</v>
      </c>
    </row>
    <row r="31" spans="1:44">
      <c r="A31" s="1101"/>
      <c r="B31" s="424">
        <v>27</v>
      </c>
      <c r="C31" s="1106"/>
      <c r="D31" s="408">
        <v>6427003703</v>
      </c>
      <c r="E31" s="409" t="s">
        <v>431</v>
      </c>
      <c r="F31" s="409" t="s">
        <v>516</v>
      </c>
      <c r="G31" s="410" t="str">
        <f>E31</f>
        <v>Chi phí gởi xe du lịch, xe gắn máy</v>
      </c>
      <c r="H31" s="409" t="s">
        <v>462</v>
      </c>
      <c r="I31" s="410" t="s">
        <v>563</v>
      </c>
      <c r="J31" s="425"/>
      <c r="K31" s="813">
        <v>0</v>
      </c>
      <c r="L31" s="813">
        <v>0</v>
      </c>
      <c r="M31" s="813">
        <v>0</v>
      </c>
      <c r="N31" s="813">
        <v>0</v>
      </c>
      <c r="O31" s="813">
        <v>0</v>
      </c>
      <c r="P31" s="813">
        <v>0</v>
      </c>
      <c r="Q31" s="813">
        <v>0</v>
      </c>
      <c r="R31" s="813">
        <v>0</v>
      </c>
      <c r="S31" s="813">
        <v>0</v>
      </c>
      <c r="T31" s="813">
        <v>0</v>
      </c>
      <c r="U31" s="813">
        <v>0</v>
      </c>
      <c r="V31" s="813">
        <v>0</v>
      </c>
      <c r="W31" s="436">
        <f t="shared" si="6"/>
        <v>0</v>
      </c>
      <c r="Y31" s="823"/>
      <c r="Z31" s="823"/>
      <c r="AA31" s="823"/>
      <c r="AB31" s="823"/>
      <c r="AC31" s="823"/>
      <c r="AD31" s="823"/>
      <c r="AE31" s="823"/>
      <c r="AF31" s="823"/>
      <c r="AG31" s="823"/>
      <c r="AH31" s="823"/>
      <c r="AI31" s="823"/>
      <c r="AJ31" s="823"/>
      <c r="AK31" s="824"/>
      <c r="AL31" s="822"/>
      <c r="AM31" s="824"/>
      <c r="AN31" s="822"/>
      <c r="AO31" s="824"/>
      <c r="AQ31" s="425">
        <f t="shared" si="2"/>
        <v>0</v>
      </c>
      <c r="AR31" s="768">
        <f t="shared" si="3"/>
        <v>0</v>
      </c>
    </row>
    <row r="32" spans="1:44">
      <c r="A32" s="1101"/>
      <c r="B32" s="424">
        <v>28</v>
      </c>
      <c r="C32" s="1106"/>
      <c r="D32" s="408">
        <v>6427003801</v>
      </c>
      <c r="E32" s="409" t="s">
        <v>429</v>
      </c>
      <c r="F32" s="409" t="s">
        <v>542</v>
      </c>
      <c r="G32" s="410" t="str">
        <f>E32</f>
        <v>Phí cầu đường xe</v>
      </c>
      <c r="H32" s="409" t="s">
        <v>462</v>
      </c>
      <c r="I32" s="410" t="s">
        <v>563</v>
      </c>
      <c r="J32" s="425"/>
      <c r="K32" s="813">
        <v>0</v>
      </c>
      <c r="L32" s="813">
        <v>0</v>
      </c>
      <c r="M32" s="813">
        <v>1840000</v>
      </c>
      <c r="N32" s="813">
        <v>1840000</v>
      </c>
      <c r="O32" s="813">
        <v>1840000</v>
      </c>
      <c r="P32" s="813">
        <v>1840000</v>
      </c>
      <c r="Q32" s="813">
        <v>1840000</v>
      </c>
      <c r="R32" s="813">
        <v>1840000</v>
      </c>
      <c r="S32" s="813">
        <v>1840000</v>
      </c>
      <c r="T32" s="813">
        <v>1840000</v>
      </c>
      <c r="U32" s="813">
        <v>1840000</v>
      </c>
      <c r="V32" s="813">
        <v>1840000</v>
      </c>
      <c r="W32" s="436">
        <f t="shared" si="6"/>
        <v>18400000</v>
      </c>
      <c r="Y32" s="823"/>
      <c r="Z32" s="823"/>
      <c r="AA32" s="823"/>
      <c r="AB32" s="823"/>
      <c r="AC32" s="823"/>
      <c r="AD32" s="823"/>
      <c r="AE32" s="823"/>
      <c r="AF32" s="823"/>
      <c r="AG32" s="823"/>
      <c r="AH32" s="823"/>
      <c r="AI32" s="823"/>
      <c r="AJ32" s="823"/>
      <c r="AK32" s="824"/>
      <c r="AL32" s="822"/>
      <c r="AM32" s="824"/>
      <c r="AN32" s="822"/>
      <c r="AO32" s="824"/>
      <c r="AQ32" s="425">
        <f t="shared" si="2"/>
        <v>18400000</v>
      </c>
      <c r="AR32" s="768">
        <f t="shared" si="3"/>
        <v>0</v>
      </c>
    </row>
    <row r="33" spans="1:44">
      <c r="A33" s="1101"/>
      <c r="B33" s="424">
        <v>29</v>
      </c>
      <c r="C33" s="1106"/>
      <c r="D33" s="408">
        <v>6427003802</v>
      </c>
      <c r="E33" s="409" t="s">
        <v>430</v>
      </c>
      <c r="F33" s="409" t="s">
        <v>540</v>
      </c>
      <c r="G33" s="410" t="str">
        <f>E33</f>
        <v>Phí đăng kiểm, kiểm định xe</v>
      </c>
      <c r="H33" s="409" t="s">
        <v>462</v>
      </c>
      <c r="I33" s="410" t="s">
        <v>562</v>
      </c>
      <c r="J33" s="425"/>
      <c r="K33" s="813">
        <v>0</v>
      </c>
      <c r="L33" s="813">
        <v>0</v>
      </c>
      <c r="M33" s="813">
        <v>0</v>
      </c>
      <c r="N33" s="813">
        <v>0</v>
      </c>
      <c r="O33" s="813">
        <v>0</v>
      </c>
      <c r="P33" s="813">
        <v>0</v>
      </c>
      <c r="Q33" s="813">
        <v>0</v>
      </c>
      <c r="R33" s="813">
        <v>0</v>
      </c>
      <c r="S33" s="813">
        <v>0</v>
      </c>
      <c r="T33" s="813">
        <v>0</v>
      </c>
      <c r="U33" s="813">
        <v>0</v>
      </c>
      <c r="V33" s="813">
        <v>0</v>
      </c>
      <c r="W33" s="436">
        <f t="shared" si="6"/>
        <v>0</v>
      </c>
      <c r="Y33" s="823"/>
      <c r="Z33" s="823"/>
      <c r="AA33" s="823"/>
      <c r="AB33" s="823"/>
      <c r="AC33" s="823"/>
      <c r="AD33" s="823"/>
      <c r="AE33" s="823"/>
      <c r="AF33" s="823"/>
      <c r="AG33" s="823"/>
      <c r="AH33" s="823"/>
      <c r="AI33" s="823"/>
      <c r="AJ33" s="823"/>
      <c r="AK33" s="824"/>
      <c r="AL33" s="822"/>
      <c r="AM33" s="824"/>
      <c r="AN33" s="822"/>
      <c r="AO33" s="824"/>
      <c r="AQ33" s="425">
        <f t="shared" si="2"/>
        <v>0</v>
      </c>
      <c r="AR33" s="768">
        <f t="shared" si="3"/>
        <v>0</v>
      </c>
    </row>
    <row r="34" spans="1:44">
      <c r="A34" s="1101"/>
      <c r="B34" s="424">
        <v>30</v>
      </c>
      <c r="C34" s="1106"/>
      <c r="D34" s="408">
        <v>6427004104</v>
      </c>
      <c r="E34" s="409" t="s">
        <v>419</v>
      </c>
      <c r="F34" s="409" t="s">
        <v>533</v>
      </c>
      <c r="G34" s="410" t="str">
        <f>E34</f>
        <v>Chi phí ấn phẩm: Catalogue, tờ rơi</v>
      </c>
      <c r="H34" s="409" t="s">
        <v>462</v>
      </c>
      <c r="I34" s="410" t="s">
        <v>563</v>
      </c>
      <c r="J34" s="425"/>
      <c r="K34" s="813">
        <v>3500000</v>
      </c>
      <c r="L34" s="813">
        <v>0</v>
      </c>
      <c r="M34" s="813">
        <v>0</v>
      </c>
      <c r="N34" s="813">
        <v>0</v>
      </c>
      <c r="O34" s="813">
        <v>0</v>
      </c>
      <c r="P34" s="813">
        <v>0</v>
      </c>
      <c r="Q34" s="813">
        <v>0</v>
      </c>
      <c r="R34" s="813">
        <v>0</v>
      </c>
      <c r="S34" s="813">
        <v>0</v>
      </c>
      <c r="T34" s="813">
        <v>0</v>
      </c>
      <c r="U34" s="813">
        <v>0</v>
      </c>
      <c r="V34" s="813">
        <v>0</v>
      </c>
      <c r="W34" s="436">
        <f t="shared" si="6"/>
        <v>3500000</v>
      </c>
      <c r="Y34" s="823"/>
      <c r="Z34" s="823"/>
      <c r="AA34" s="823"/>
      <c r="AB34" s="823"/>
      <c r="AC34" s="823"/>
      <c r="AD34" s="823"/>
      <c r="AE34" s="823"/>
      <c r="AF34" s="823"/>
      <c r="AG34" s="823"/>
      <c r="AH34" s="823"/>
      <c r="AI34" s="823"/>
      <c r="AJ34" s="823"/>
      <c r="AK34" s="824"/>
      <c r="AL34" s="822"/>
      <c r="AM34" s="824"/>
      <c r="AN34" s="822"/>
      <c r="AO34" s="824"/>
      <c r="AQ34" s="425">
        <f t="shared" si="2"/>
        <v>3500000</v>
      </c>
      <c r="AR34" s="768">
        <f t="shared" si="3"/>
        <v>0</v>
      </c>
    </row>
    <row r="35" spans="1:44">
      <c r="A35" s="1101"/>
      <c r="B35" s="424">
        <v>31</v>
      </c>
      <c r="C35" s="1106"/>
      <c r="D35" s="408">
        <v>6427004301</v>
      </c>
      <c r="E35" s="409" t="s">
        <v>423</v>
      </c>
      <c r="F35" s="409" t="s">
        <v>516</v>
      </c>
      <c r="G35" s="410" t="str">
        <f>E35</f>
        <v>Chi phí nghỉ mát, du lịch</v>
      </c>
      <c r="H35" s="409" t="s">
        <v>462</v>
      </c>
      <c r="I35" s="410" t="s">
        <v>563</v>
      </c>
      <c r="J35" s="425"/>
      <c r="K35" s="813">
        <v>0</v>
      </c>
      <c r="L35" s="813">
        <v>0</v>
      </c>
      <c r="M35" s="813">
        <v>0</v>
      </c>
      <c r="N35" s="813">
        <v>0</v>
      </c>
      <c r="O35" s="813">
        <v>0</v>
      </c>
      <c r="P35" s="813">
        <v>0</v>
      </c>
      <c r="Q35" s="813">
        <v>0</v>
      </c>
      <c r="R35" s="813">
        <v>300000000</v>
      </c>
      <c r="S35" s="813">
        <v>0</v>
      </c>
      <c r="T35" s="813">
        <v>0</v>
      </c>
      <c r="U35" s="813">
        <v>0</v>
      </c>
      <c r="V35" s="813">
        <v>0</v>
      </c>
      <c r="W35" s="436">
        <f t="shared" si="6"/>
        <v>300000000</v>
      </c>
      <c r="Y35" s="823"/>
      <c r="Z35" s="823"/>
      <c r="AA35" s="823"/>
      <c r="AB35" s="823"/>
      <c r="AC35" s="823"/>
      <c r="AD35" s="823"/>
      <c r="AE35" s="823"/>
      <c r="AF35" s="823"/>
      <c r="AG35" s="823"/>
      <c r="AH35" s="823"/>
      <c r="AI35" s="823"/>
      <c r="AJ35" s="823"/>
      <c r="AK35" s="824"/>
      <c r="AL35" s="822"/>
      <c r="AM35" s="824"/>
      <c r="AN35" s="822"/>
      <c r="AO35" s="824"/>
      <c r="AQ35" s="425">
        <f t="shared" si="2"/>
        <v>300000000</v>
      </c>
      <c r="AR35" s="768">
        <f t="shared" si="3"/>
        <v>0</v>
      </c>
    </row>
    <row r="36" spans="1:44">
      <c r="A36" s="1101"/>
      <c r="B36" s="424">
        <v>32</v>
      </c>
      <c r="C36" s="1106"/>
      <c r="D36" s="408">
        <v>6427004601</v>
      </c>
      <c r="E36" s="409" t="s">
        <v>425</v>
      </c>
      <c r="F36" s="409" t="s">
        <v>531</v>
      </c>
      <c r="G36" s="410" t="s">
        <v>92</v>
      </c>
      <c r="H36" s="409" t="s">
        <v>462</v>
      </c>
      <c r="I36" s="410" t="s">
        <v>563</v>
      </c>
      <c r="J36" s="425"/>
      <c r="K36" s="813">
        <v>0</v>
      </c>
      <c r="L36" s="813">
        <v>15000000</v>
      </c>
      <c r="M36" s="813">
        <v>10000000</v>
      </c>
      <c r="N36" s="813">
        <v>4000000</v>
      </c>
      <c r="O36" s="813">
        <v>7000000</v>
      </c>
      <c r="P36" s="813">
        <v>0</v>
      </c>
      <c r="Q36" s="813">
        <v>0</v>
      </c>
      <c r="R36" s="813">
        <v>0</v>
      </c>
      <c r="S36" s="813">
        <v>0</v>
      </c>
      <c r="T36" s="813">
        <v>0</v>
      </c>
      <c r="U36" s="813">
        <v>0</v>
      </c>
      <c r="V36" s="813">
        <v>0</v>
      </c>
      <c r="W36" s="436">
        <f t="shared" si="6"/>
        <v>36000000</v>
      </c>
      <c r="Y36" s="823"/>
      <c r="Z36" s="823"/>
      <c r="AA36" s="823"/>
      <c r="AB36" s="823"/>
      <c r="AC36" s="823"/>
      <c r="AD36" s="823"/>
      <c r="AE36" s="823"/>
      <c r="AF36" s="823"/>
      <c r="AG36" s="823"/>
      <c r="AH36" s="823"/>
      <c r="AI36" s="823"/>
      <c r="AJ36" s="823"/>
      <c r="AK36" s="824"/>
      <c r="AL36" s="822"/>
      <c r="AM36" s="824"/>
      <c r="AN36" s="822"/>
      <c r="AO36" s="824"/>
      <c r="AQ36" s="425">
        <f t="shared" si="2"/>
        <v>36000000</v>
      </c>
      <c r="AR36" s="768">
        <f t="shared" si="3"/>
        <v>0</v>
      </c>
    </row>
    <row r="37" spans="1:44">
      <c r="A37" s="1101"/>
      <c r="B37" s="424">
        <v>33</v>
      </c>
      <c r="C37" s="1106"/>
      <c r="D37" s="408">
        <v>6427004603</v>
      </c>
      <c r="E37" s="409" t="s">
        <v>420</v>
      </c>
      <c r="F37" s="409" t="s">
        <v>533</v>
      </c>
      <c r="G37" s="410" t="str">
        <f>E37</f>
        <v>Chi phí hội nghị khách hàng</v>
      </c>
      <c r="H37" s="410" t="s">
        <v>454</v>
      </c>
      <c r="I37" s="410" t="s">
        <v>563</v>
      </c>
      <c r="J37" s="425"/>
      <c r="K37" s="813">
        <v>0</v>
      </c>
      <c r="L37" s="813">
        <v>0</v>
      </c>
      <c r="M37" s="813">
        <v>0</v>
      </c>
      <c r="N37" s="813">
        <v>0</v>
      </c>
      <c r="O37" s="813">
        <v>0</v>
      </c>
      <c r="P37" s="813">
        <v>0</v>
      </c>
      <c r="Q37" s="813">
        <v>0</v>
      </c>
      <c r="R37" s="813">
        <v>0</v>
      </c>
      <c r="S37" s="813">
        <v>0</v>
      </c>
      <c r="T37" s="813">
        <v>0</v>
      </c>
      <c r="U37" s="813">
        <v>0</v>
      </c>
      <c r="V37" s="813">
        <v>0</v>
      </c>
      <c r="W37" s="436">
        <f t="shared" si="6"/>
        <v>0</v>
      </c>
      <c r="Y37" s="823"/>
      <c r="Z37" s="823"/>
      <c r="AA37" s="823"/>
      <c r="AB37" s="823"/>
      <c r="AC37" s="823"/>
      <c r="AD37" s="823"/>
      <c r="AE37" s="823"/>
      <c r="AF37" s="823"/>
      <c r="AG37" s="823"/>
      <c r="AH37" s="823"/>
      <c r="AI37" s="823"/>
      <c r="AJ37" s="823"/>
      <c r="AK37" s="824"/>
      <c r="AL37" s="822"/>
      <c r="AM37" s="824"/>
      <c r="AN37" s="822"/>
      <c r="AO37" s="824"/>
      <c r="AQ37" s="425">
        <f t="shared" si="2"/>
        <v>0</v>
      </c>
      <c r="AR37" s="768">
        <f t="shared" si="3"/>
        <v>0</v>
      </c>
    </row>
    <row r="38" spans="1:44">
      <c r="A38" s="1101"/>
      <c r="B38" s="424">
        <v>34</v>
      </c>
      <c r="C38" s="1106"/>
      <c r="D38" s="408">
        <v>6427004702</v>
      </c>
      <c r="E38" s="409" t="s">
        <v>422</v>
      </c>
      <c r="F38" s="409" t="s">
        <v>533</v>
      </c>
      <c r="G38" s="410" t="str">
        <f>E38</f>
        <v>Tài trợ thương hiệu Duy Tân</v>
      </c>
      <c r="H38" s="410" t="s">
        <v>454</v>
      </c>
      <c r="I38" s="410" t="s">
        <v>563</v>
      </c>
      <c r="J38" s="425"/>
      <c r="K38" s="813">
        <v>0</v>
      </c>
      <c r="L38" s="813">
        <v>0</v>
      </c>
      <c r="M38" s="813">
        <v>0</v>
      </c>
      <c r="N38" s="813">
        <v>0</v>
      </c>
      <c r="O38" s="813">
        <v>0</v>
      </c>
      <c r="P38" s="813">
        <v>0</v>
      </c>
      <c r="Q38" s="813">
        <v>0</v>
      </c>
      <c r="R38" s="813">
        <v>0</v>
      </c>
      <c r="S38" s="813">
        <v>0</v>
      </c>
      <c r="T38" s="813">
        <v>0</v>
      </c>
      <c r="U38" s="813">
        <v>0</v>
      </c>
      <c r="V38" s="813">
        <v>0</v>
      </c>
      <c r="W38" s="436">
        <f t="shared" si="6"/>
        <v>0</v>
      </c>
      <c r="Y38" s="823"/>
      <c r="Z38" s="823"/>
      <c r="AA38" s="823"/>
      <c r="AB38" s="823"/>
      <c r="AC38" s="823"/>
      <c r="AD38" s="823"/>
      <c r="AE38" s="823"/>
      <c r="AF38" s="823"/>
      <c r="AG38" s="823"/>
      <c r="AH38" s="823"/>
      <c r="AI38" s="823"/>
      <c r="AJ38" s="823"/>
      <c r="AK38" s="824"/>
      <c r="AL38" s="822"/>
      <c r="AM38" s="824"/>
      <c r="AN38" s="822"/>
      <c r="AO38" s="824"/>
      <c r="AQ38" s="425">
        <f t="shared" si="2"/>
        <v>0</v>
      </c>
      <c r="AR38" s="768">
        <f t="shared" si="3"/>
        <v>0</v>
      </c>
    </row>
    <row r="39" spans="1:44">
      <c r="A39" s="1101"/>
      <c r="B39" s="424">
        <v>35</v>
      </c>
      <c r="C39" s="1106"/>
      <c r="D39" s="408">
        <v>6427004804</v>
      </c>
      <c r="E39" s="409" t="s">
        <v>416</v>
      </c>
      <c r="F39" s="409" t="s">
        <v>538</v>
      </c>
      <c r="G39" s="410" t="str">
        <f>E39</f>
        <v>Chi phí bưu phẩm</v>
      </c>
      <c r="H39" s="409" t="s">
        <v>462</v>
      </c>
      <c r="I39" s="410" t="s">
        <v>563</v>
      </c>
      <c r="J39" s="425"/>
      <c r="K39" s="813">
        <v>300000</v>
      </c>
      <c r="L39" s="813">
        <v>300000</v>
      </c>
      <c r="M39" s="813">
        <v>300000</v>
      </c>
      <c r="N39" s="813">
        <v>300000</v>
      </c>
      <c r="O39" s="813">
        <v>300000</v>
      </c>
      <c r="P39" s="813">
        <v>300000</v>
      </c>
      <c r="Q39" s="813">
        <v>300000</v>
      </c>
      <c r="R39" s="813">
        <v>300000</v>
      </c>
      <c r="S39" s="813">
        <v>300000</v>
      </c>
      <c r="T39" s="813">
        <v>300000</v>
      </c>
      <c r="U39" s="813">
        <v>300000</v>
      </c>
      <c r="V39" s="813">
        <v>300000</v>
      </c>
      <c r="W39" s="436">
        <f t="shared" si="6"/>
        <v>3600000</v>
      </c>
      <c r="Y39" s="823"/>
      <c r="Z39" s="823"/>
      <c r="AA39" s="823"/>
      <c r="AB39" s="823"/>
      <c r="AC39" s="823"/>
      <c r="AD39" s="823"/>
      <c r="AE39" s="823"/>
      <c r="AF39" s="823"/>
      <c r="AG39" s="823"/>
      <c r="AH39" s="823"/>
      <c r="AI39" s="823"/>
      <c r="AJ39" s="823"/>
      <c r="AK39" s="824"/>
      <c r="AL39" s="822"/>
      <c r="AM39" s="824"/>
      <c r="AN39" s="822"/>
      <c r="AO39" s="824"/>
      <c r="AQ39" s="425">
        <f t="shared" si="2"/>
        <v>3600000</v>
      </c>
      <c r="AR39" s="768">
        <f t="shared" si="3"/>
        <v>0</v>
      </c>
    </row>
    <row r="40" spans="1:44">
      <c r="A40" s="1101"/>
      <c r="B40" s="424">
        <v>36</v>
      </c>
      <c r="C40" s="1106"/>
      <c r="D40" s="408">
        <v>6427004901</v>
      </c>
      <c r="E40" s="409" t="s">
        <v>383</v>
      </c>
      <c r="F40" s="409" t="s">
        <v>538</v>
      </c>
      <c r="G40" s="410" t="str">
        <f>E40</f>
        <v>Điện thoại bàn</v>
      </c>
      <c r="H40" s="409" t="s">
        <v>462</v>
      </c>
      <c r="I40" s="410" t="s">
        <v>563</v>
      </c>
      <c r="J40" s="425"/>
      <c r="K40" s="813">
        <v>0</v>
      </c>
      <c r="L40" s="813">
        <v>0</v>
      </c>
      <c r="M40" s="813">
        <v>0</v>
      </c>
      <c r="N40" s="813">
        <v>0</v>
      </c>
      <c r="O40" s="813">
        <v>0</v>
      </c>
      <c r="P40" s="813">
        <v>0</v>
      </c>
      <c r="Q40" s="813">
        <v>0</v>
      </c>
      <c r="R40" s="813">
        <v>0</v>
      </c>
      <c r="S40" s="813">
        <v>0</v>
      </c>
      <c r="T40" s="813">
        <v>0</v>
      </c>
      <c r="U40" s="813">
        <v>0</v>
      </c>
      <c r="V40" s="813">
        <v>0</v>
      </c>
      <c r="W40" s="436">
        <f t="shared" si="6"/>
        <v>0</v>
      </c>
      <c r="Y40" s="823"/>
      <c r="Z40" s="823"/>
      <c r="AA40" s="823"/>
      <c r="AB40" s="823"/>
      <c r="AC40" s="823"/>
      <c r="AD40" s="823"/>
      <c r="AE40" s="823"/>
      <c r="AF40" s="823"/>
      <c r="AG40" s="823"/>
      <c r="AH40" s="823"/>
      <c r="AI40" s="823"/>
      <c r="AJ40" s="823"/>
      <c r="AK40" s="824"/>
      <c r="AL40" s="822"/>
      <c r="AM40" s="824"/>
      <c r="AN40" s="822"/>
      <c r="AO40" s="824"/>
      <c r="AQ40" s="425">
        <f t="shared" si="2"/>
        <v>0</v>
      </c>
      <c r="AR40" s="768">
        <f t="shared" si="3"/>
        <v>0</v>
      </c>
    </row>
    <row r="41" spans="1:44">
      <c r="A41" s="1101"/>
      <c r="B41" s="424">
        <v>37</v>
      </c>
      <c r="C41" s="1106">
        <v>6427100004</v>
      </c>
      <c r="D41" s="408">
        <v>6427004902</v>
      </c>
      <c r="E41" s="409" t="s">
        <v>384</v>
      </c>
      <c r="F41" s="409" t="s">
        <v>516</v>
      </c>
      <c r="G41" s="410" t="str">
        <f>E41</f>
        <v>Điện thoại di động</v>
      </c>
      <c r="H41" s="409" t="s">
        <v>462</v>
      </c>
      <c r="I41" s="410" t="s">
        <v>563</v>
      </c>
      <c r="J41" s="425"/>
      <c r="K41" s="813">
        <v>150000</v>
      </c>
      <c r="L41" s="813">
        <v>150000</v>
      </c>
      <c r="M41" s="813">
        <v>150000</v>
      </c>
      <c r="N41" s="813">
        <v>150000</v>
      </c>
      <c r="O41" s="813">
        <v>150000</v>
      </c>
      <c r="P41" s="813">
        <v>150000</v>
      </c>
      <c r="Q41" s="813">
        <v>150000</v>
      </c>
      <c r="R41" s="813">
        <v>150000</v>
      </c>
      <c r="S41" s="813">
        <v>150000</v>
      </c>
      <c r="T41" s="813">
        <v>150000</v>
      </c>
      <c r="U41" s="813">
        <v>150000</v>
      </c>
      <c r="V41" s="813">
        <v>150000</v>
      </c>
      <c r="W41" s="436">
        <f t="shared" si="6"/>
        <v>1800000</v>
      </c>
      <c r="Y41" s="823">
        <v>109091</v>
      </c>
      <c r="Z41" s="823">
        <v>109091</v>
      </c>
      <c r="AA41" s="823">
        <v>110000</v>
      </c>
      <c r="AB41" s="823">
        <v>110000</v>
      </c>
      <c r="AC41" s="823">
        <v>112727</v>
      </c>
      <c r="AD41" s="823">
        <v>110909</v>
      </c>
      <c r="AE41" s="823">
        <v>127273</v>
      </c>
      <c r="AF41" s="823">
        <v>109091</v>
      </c>
      <c r="AG41" s="823">
        <v>115455</v>
      </c>
      <c r="AH41" s="823">
        <v>109091</v>
      </c>
      <c r="AI41" s="823">
        <v>150000</v>
      </c>
      <c r="AJ41" s="823">
        <v>150000</v>
      </c>
      <c r="AK41" s="824">
        <f t="shared" si="5"/>
        <v>1422728</v>
      </c>
      <c r="AL41" s="822"/>
      <c r="AM41" s="824">
        <v>439091</v>
      </c>
      <c r="AN41" s="822"/>
      <c r="AO41" s="824">
        <v>0</v>
      </c>
      <c r="AQ41" s="425">
        <f t="shared" si="2"/>
        <v>377272</v>
      </c>
      <c r="AR41" s="768">
        <f t="shared" si="3"/>
        <v>0.26517507211497904</v>
      </c>
    </row>
    <row r="42" spans="1:44">
      <c r="A42" s="1101"/>
      <c r="B42" s="424">
        <v>38</v>
      </c>
      <c r="C42" s="1106">
        <v>6427100003</v>
      </c>
      <c r="D42" s="408">
        <v>6427004903</v>
      </c>
      <c r="E42" s="409" t="s">
        <v>385</v>
      </c>
      <c r="F42" s="409" t="s">
        <v>538</v>
      </c>
      <c r="G42" s="410" t="s">
        <v>1864</v>
      </c>
      <c r="H42" s="409" t="s">
        <v>462</v>
      </c>
      <c r="I42" s="410" t="s">
        <v>563</v>
      </c>
      <c r="J42" s="425"/>
      <c r="K42" s="1235">
        <v>1320000</v>
      </c>
      <c r="L42" s="813">
        <v>1320000</v>
      </c>
      <c r="M42" s="813">
        <v>1320000</v>
      </c>
      <c r="N42" s="813">
        <v>1320000</v>
      </c>
      <c r="O42" s="813">
        <v>1320000</v>
      </c>
      <c r="P42" s="813">
        <v>1320000</v>
      </c>
      <c r="Q42" s="813">
        <v>1320000</v>
      </c>
      <c r="R42" s="813">
        <v>1320000</v>
      </c>
      <c r="S42" s="813">
        <v>1320000</v>
      </c>
      <c r="T42" s="813">
        <v>1320000</v>
      </c>
      <c r="U42" s="813">
        <v>1320000</v>
      </c>
      <c r="V42" s="813">
        <v>1320000</v>
      </c>
      <c r="W42" s="436">
        <f t="shared" si="6"/>
        <v>15840000</v>
      </c>
      <c r="Y42" s="823">
        <v>1200000</v>
      </c>
      <c r="Z42" s="823">
        <v>1200000</v>
      </c>
      <c r="AA42" s="823">
        <v>1200000</v>
      </c>
      <c r="AB42" s="823">
        <v>1200000</v>
      </c>
      <c r="AC42" s="823">
        <v>1200000</v>
      </c>
      <c r="AD42" s="823">
        <v>1200000</v>
      </c>
      <c r="AE42" s="823">
        <v>1200000</v>
      </c>
      <c r="AF42" s="823">
        <v>1200000</v>
      </c>
      <c r="AG42" s="823">
        <v>1200000</v>
      </c>
      <c r="AH42" s="823">
        <v>1200000</v>
      </c>
      <c r="AI42" s="823">
        <v>1200000</v>
      </c>
      <c r="AJ42" s="823">
        <v>1200000</v>
      </c>
      <c r="AK42" s="824">
        <f t="shared" si="5"/>
        <v>14400000</v>
      </c>
      <c r="AL42" s="822"/>
      <c r="AM42" s="824">
        <v>14404545</v>
      </c>
      <c r="AN42" s="822"/>
      <c r="AO42" s="824">
        <v>15718363</v>
      </c>
      <c r="AQ42" s="425">
        <f t="shared" si="2"/>
        <v>1440000</v>
      </c>
      <c r="AR42" s="768">
        <f t="shared" si="3"/>
        <v>0.10000000000000009</v>
      </c>
    </row>
    <row r="43" spans="1:44">
      <c r="A43" s="1101"/>
      <c r="B43" s="424">
        <v>39</v>
      </c>
      <c r="C43" s="1106">
        <v>6423100003</v>
      </c>
      <c r="D43" s="809" t="s">
        <v>1439</v>
      </c>
      <c r="E43" s="476" t="s">
        <v>963</v>
      </c>
      <c r="F43" s="476" t="s">
        <v>964</v>
      </c>
      <c r="G43" s="476" t="s">
        <v>963</v>
      </c>
      <c r="H43" s="476" t="s">
        <v>454</v>
      </c>
      <c r="I43" s="410" t="s">
        <v>562</v>
      </c>
      <c r="J43" s="813"/>
      <c r="K43" s="813">
        <v>0</v>
      </c>
      <c r="L43" s="813">
        <v>0</v>
      </c>
      <c r="M43" s="813">
        <v>0</v>
      </c>
      <c r="N43" s="813">
        <v>0</v>
      </c>
      <c r="O43" s="813">
        <v>0</v>
      </c>
      <c r="P43" s="813">
        <v>0</v>
      </c>
      <c r="Q43" s="813">
        <v>0</v>
      </c>
      <c r="R43" s="813">
        <v>0</v>
      </c>
      <c r="S43" s="813">
        <v>0</v>
      </c>
      <c r="T43" s="813">
        <v>0</v>
      </c>
      <c r="U43" s="813">
        <v>0</v>
      </c>
      <c r="V43" s="813">
        <v>0</v>
      </c>
      <c r="W43" s="436">
        <f t="shared" si="6"/>
        <v>0</v>
      </c>
      <c r="Y43" s="823">
        <v>916667</v>
      </c>
      <c r="Z43" s="823">
        <v>961819</v>
      </c>
      <c r="AA43" s="823">
        <v>916667</v>
      </c>
      <c r="AB43" s="823">
        <v>916667</v>
      </c>
      <c r="AC43" s="823">
        <v>916667</v>
      </c>
      <c r="AD43" s="823">
        <v>916667</v>
      </c>
      <c r="AE43" s="823">
        <v>916667</v>
      </c>
      <c r="AF43" s="823">
        <v>916667</v>
      </c>
      <c r="AG43" s="823">
        <v>916667</v>
      </c>
      <c r="AH43" s="823">
        <v>916667</v>
      </c>
      <c r="AI43" s="823">
        <v>916667</v>
      </c>
      <c r="AJ43" s="823">
        <v>916667</v>
      </c>
      <c r="AK43" s="824">
        <f t="shared" si="5"/>
        <v>11045156</v>
      </c>
      <c r="AL43" s="822"/>
      <c r="AM43" s="824">
        <v>9514371</v>
      </c>
      <c r="AN43" s="822"/>
      <c r="AO43" s="824">
        <v>0</v>
      </c>
      <c r="AQ43" s="813">
        <f t="shared" si="2"/>
        <v>-11045156</v>
      </c>
      <c r="AR43" s="816">
        <f t="shared" si="3"/>
        <v>-1</v>
      </c>
    </row>
    <row r="44" spans="1:44">
      <c r="A44" s="1101"/>
      <c r="B44" s="424">
        <v>40</v>
      </c>
      <c r="C44" s="1106">
        <v>6427100008</v>
      </c>
      <c r="D44" s="408">
        <v>6427005001</v>
      </c>
      <c r="E44" s="409" t="s">
        <v>374</v>
      </c>
      <c r="F44" s="409" t="s">
        <v>524</v>
      </c>
      <c r="G44" s="410" t="str">
        <f>E44</f>
        <v>Chi phí thuê nhà, văn phòng, xưởng, kho</v>
      </c>
      <c r="H44" s="410" t="s">
        <v>454</v>
      </c>
      <c r="I44" s="410" t="s">
        <v>563</v>
      </c>
      <c r="J44" s="425"/>
      <c r="K44" s="813">
        <v>0</v>
      </c>
      <c r="L44" s="813">
        <v>0</v>
      </c>
      <c r="M44" s="813">
        <v>0</v>
      </c>
      <c r="N44" s="813">
        <v>0</v>
      </c>
      <c r="O44" s="813">
        <v>0</v>
      </c>
      <c r="P44" s="813">
        <v>0</v>
      </c>
      <c r="Q44" s="813">
        <v>0</v>
      </c>
      <c r="R44" s="813">
        <v>0</v>
      </c>
      <c r="S44" s="813">
        <v>0</v>
      </c>
      <c r="T44" s="813">
        <v>0</v>
      </c>
      <c r="U44" s="813">
        <v>0</v>
      </c>
      <c r="V44" s="813">
        <v>0</v>
      </c>
      <c r="W44" s="436">
        <f t="shared" si="6"/>
        <v>0</v>
      </c>
      <c r="Y44" s="823">
        <v>0</v>
      </c>
      <c r="Z44" s="823">
        <v>0</v>
      </c>
      <c r="AA44" s="823">
        <v>0</v>
      </c>
      <c r="AB44" s="823">
        <v>0</v>
      </c>
      <c r="AC44" s="823">
        <v>0</v>
      </c>
      <c r="AD44" s="823">
        <v>0</v>
      </c>
      <c r="AE44" s="823">
        <v>0</v>
      </c>
      <c r="AF44" s="823">
        <v>0</v>
      </c>
      <c r="AG44" s="823">
        <v>0</v>
      </c>
      <c r="AH44" s="823">
        <v>0</v>
      </c>
      <c r="AI44" s="823">
        <v>0</v>
      </c>
      <c r="AJ44" s="823">
        <v>0</v>
      </c>
      <c r="AK44" s="824">
        <f t="shared" si="5"/>
        <v>0</v>
      </c>
      <c r="AL44" s="822"/>
      <c r="AM44" s="824">
        <v>0</v>
      </c>
      <c r="AN44" s="822"/>
      <c r="AO44" s="824">
        <v>0</v>
      </c>
      <c r="AQ44" s="425">
        <f t="shared" si="2"/>
        <v>0</v>
      </c>
      <c r="AR44" s="768">
        <f t="shared" si="3"/>
        <v>0</v>
      </c>
    </row>
    <row r="45" spans="1:44">
      <c r="A45" s="1101"/>
      <c r="B45" s="424">
        <v>41</v>
      </c>
      <c r="C45" s="1106"/>
      <c r="D45" s="408">
        <v>6427005102</v>
      </c>
      <c r="E45" s="409" t="s">
        <v>386</v>
      </c>
      <c r="F45" s="409" t="s">
        <v>518</v>
      </c>
      <c r="G45" s="410" t="str">
        <f>E45</f>
        <v>Chi phí mực in, mực photo</v>
      </c>
      <c r="H45" s="409" t="s">
        <v>462</v>
      </c>
      <c r="I45" s="410" t="s">
        <v>563</v>
      </c>
      <c r="J45" s="425"/>
      <c r="K45" s="813">
        <v>500000</v>
      </c>
      <c r="L45" s="813">
        <v>500000</v>
      </c>
      <c r="M45" s="813">
        <v>500000</v>
      </c>
      <c r="N45" s="813">
        <v>500000</v>
      </c>
      <c r="O45" s="813">
        <v>500000</v>
      </c>
      <c r="P45" s="813">
        <v>500000</v>
      </c>
      <c r="Q45" s="813">
        <v>500000</v>
      </c>
      <c r="R45" s="813">
        <v>500000</v>
      </c>
      <c r="S45" s="813">
        <v>500000</v>
      </c>
      <c r="T45" s="813">
        <v>500000</v>
      </c>
      <c r="U45" s="813">
        <v>500000</v>
      </c>
      <c r="V45" s="813">
        <v>500000</v>
      </c>
      <c r="W45" s="436">
        <f t="shared" si="6"/>
        <v>6000000</v>
      </c>
      <c r="Y45" s="823"/>
      <c r="Z45" s="823"/>
      <c r="AA45" s="823"/>
      <c r="AB45" s="823"/>
      <c r="AC45" s="823"/>
      <c r="AD45" s="823"/>
      <c r="AE45" s="823"/>
      <c r="AF45" s="823"/>
      <c r="AG45" s="823"/>
      <c r="AH45" s="823"/>
      <c r="AI45" s="823"/>
      <c r="AJ45" s="823"/>
      <c r="AK45" s="824"/>
      <c r="AL45" s="822"/>
      <c r="AM45" s="824"/>
      <c r="AN45" s="822"/>
      <c r="AO45" s="824"/>
      <c r="AQ45" s="425">
        <f t="shared" si="2"/>
        <v>6000000</v>
      </c>
      <c r="AR45" s="768">
        <f t="shared" si="3"/>
        <v>0</v>
      </c>
    </row>
    <row r="46" spans="1:44">
      <c r="A46" s="1101"/>
      <c r="B46" s="424">
        <v>42</v>
      </c>
      <c r="C46" s="1106">
        <v>6427100005</v>
      </c>
      <c r="D46" s="408">
        <v>6427005501</v>
      </c>
      <c r="E46" s="409" t="s">
        <v>415</v>
      </c>
      <c r="F46" s="409" t="s">
        <v>539</v>
      </c>
      <c r="G46" s="410" t="str">
        <f>E46</f>
        <v>Chi phí ngân hàng</v>
      </c>
      <c r="H46" s="409" t="s">
        <v>462</v>
      </c>
      <c r="I46" s="410" t="s">
        <v>563</v>
      </c>
      <c r="J46" s="425"/>
      <c r="K46" s="813">
        <v>0</v>
      </c>
      <c r="L46" s="813">
        <v>0</v>
      </c>
      <c r="M46" s="813">
        <v>0</v>
      </c>
      <c r="N46" s="813">
        <v>0</v>
      </c>
      <c r="O46" s="813">
        <v>0</v>
      </c>
      <c r="P46" s="813">
        <v>0</v>
      </c>
      <c r="Q46" s="813">
        <v>0</v>
      </c>
      <c r="R46" s="813">
        <v>0</v>
      </c>
      <c r="S46" s="813">
        <v>0</v>
      </c>
      <c r="T46" s="813">
        <v>0</v>
      </c>
      <c r="U46" s="813">
        <v>0</v>
      </c>
      <c r="V46" s="813">
        <v>0</v>
      </c>
      <c r="W46" s="436">
        <f t="shared" si="6"/>
        <v>0</v>
      </c>
      <c r="Y46" s="823">
        <v>700627</v>
      </c>
      <c r="Z46" s="823">
        <v>300256</v>
      </c>
      <c r="AA46" s="823">
        <v>419654</v>
      </c>
      <c r="AB46" s="823">
        <v>1055670</v>
      </c>
      <c r="AC46" s="823">
        <v>694328</v>
      </c>
      <c r="AD46" s="823">
        <v>1313456</v>
      </c>
      <c r="AE46" s="823">
        <v>788904</v>
      </c>
      <c r="AF46" s="823">
        <v>591455</v>
      </c>
      <c r="AG46" s="823">
        <v>533545</v>
      </c>
      <c r="AH46" s="823">
        <v>360455</v>
      </c>
      <c r="AI46" s="823">
        <v>600000</v>
      </c>
      <c r="AJ46" s="823">
        <v>600000</v>
      </c>
      <c r="AK46" s="824">
        <f t="shared" si="5"/>
        <v>7958350</v>
      </c>
      <c r="AL46" s="822"/>
      <c r="AM46" s="824">
        <v>5367782</v>
      </c>
      <c r="AN46" s="822"/>
      <c r="AO46" s="824">
        <v>1124494</v>
      </c>
      <c r="AQ46" s="425">
        <f t="shared" si="2"/>
        <v>-7958350</v>
      </c>
      <c r="AR46" s="768">
        <f t="shared" si="3"/>
        <v>-1</v>
      </c>
    </row>
    <row r="47" spans="1:44">
      <c r="A47" s="1101"/>
      <c r="B47" s="424">
        <v>43</v>
      </c>
      <c r="C47" s="1106">
        <v>6428100001</v>
      </c>
      <c r="D47" s="408">
        <v>6427005601</v>
      </c>
      <c r="E47" s="409" t="s">
        <v>91</v>
      </c>
      <c r="F47" s="409" t="s">
        <v>546</v>
      </c>
      <c r="G47" s="410" t="s">
        <v>91</v>
      </c>
      <c r="H47" s="410" t="s">
        <v>454</v>
      </c>
      <c r="I47" s="410" t="s">
        <v>563</v>
      </c>
      <c r="J47" s="425"/>
      <c r="K47" s="813">
        <v>0</v>
      </c>
      <c r="L47" s="813">
        <v>0</v>
      </c>
      <c r="M47" s="813">
        <v>0</v>
      </c>
      <c r="N47" s="813">
        <v>0</v>
      </c>
      <c r="O47" s="813">
        <v>0</v>
      </c>
      <c r="P47" s="813">
        <v>0</v>
      </c>
      <c r="Q47" s="813">
        <v>0</v>
      </c>
      <c r="R47" s="813">
        <v>0</v>
      </c>
      <c r="S47" s="813">
        <v>0</v>
      </c>
      <c r="T47" s="813">
        <v>0</v>
      </c>
      <c r="U47" s="813">
        <v>0</v>
      </c>
      <c r="V47" s="813">
        <v>0</v>
      </c>
      <c r="W47" s="436">
        <f t="shared" si="6"/>
        <v>0</v>
      </c>
      <c r="Y47" s="823">
        <v>0</v>
      </c>
      <c r="Z47" s="823">
        <v>0</v>
      </c>
      <c r="AA47" s="823">
        <v>0</v>
      </c>
      <c r="AB47" s="823">
        <v>6129998</v>
      </c>
      <c r="AC47" s="823">
        <v>0</v>
      </c>
      <c r="AD47" s="823">
        <v>0</v>
      </c>
      <c r="AE47" s="823">
        <v>0</v>
      </c>
      <c r="AF47" s="823">
        <v>0</v>
      </c>
      <c r="AG47" s="823">
        <v>0</v>
      </c>
      <c r="AH47" s="823">
        <v>0</v>
      </c>
      <c r="AI47" s="823">
        <v>0</v>
      </c>
      <c r="AJ47" s="823">
        <v>0</v>
      </c>
      <c r="AK47" s="824">
        <f t="shared" si="5"/>
        <v>6129998</v>
      </c>
      <c r="AL47" s="822"/>
      <c r="AM47" s="824">
        <v>0</v>
      </c>
      <c r="AN47" s="822"/>
      <c r="AO47" s="824">
        <v>14893818</v>
      </c>
      <c r="AQ47" s="425">
        <f t="shared" si="2"/>
        <v>-6129998</v>
      </c>
      <c r="AR47" s="768">
        <f t="shared" si="3"/>
        <v>-1</v>
      </c>
    </row>
    <row r="48" spans="1:44">
      <c r="A48" s="1101"/>
      <c r="B48" s="424">
        <v>44</v>
      </c>
      <c r="C48" s="1106">
        <v>6428100002</v>
      </c>
      <c r="D48" s="408">
        <v>6427005602</v>
      </c>
      <c r="E48" s="409" t="s">
        <v>378</v>
      </c>
      <c r="F48" s="409" t="s">
        <v>516</v>
      </c>
      <c r="G48" s="410" t="str">
        <f>E48</f>
        <v>Chi phí tiệc, phúc lợi</v>
      </c>
      <c r="H48" s="409" t="s">
        <v>462</v>
      </c>
      <c r="I48" s="410" t="s">
        <v>563</v>
      </c>
      <c r="J48" s="425"/>
      <c r="K48" s="813">
        <v>0</v>
      </c>
      <c r="L48" s="813">
        <v>50000000</v>
      </c>
      <c r="M48" s="813">
        <v>0</v>
      </c>
      <c r="N48" s="813">
        <v>0</v>
      </c>
      <c r="O48" s="813">
        <v>0</v>
      </c>
      <c r="P48" s="813">
        <v>0</v>
      </c>
      <c r="Q48" s="813">
        <v>20000000</v>
      </c>
      <c r="R48" s="813">
        <v>0</v>
      </c>
      <c r="S48" s="813">
        <v>0</v>
      </c>
      <c r="T48" s="813">
        <v>0</v>
      </c>
      <c r="U48" s="813">
        <v>0</v>
      </c>
      <c r="V48" s="813">
        <v>20000000</v>
      </c>
      <c r="W48" s="436">
        <f t="shared" si="6"/>
        <v>90000000</v>
      </c>
      <c r="Y48" s="823">
        <v>40880860</v>
      </c>
      <c r="Z48" s="823">
        <v>0</v>
      </c>
      <c r="AA48" s="823">
        <v>0</v>
      </c>
      <c r="AB48" s="823">
        <v>0</v>
      </c>
      <c r="AC48" s="823">
        <v>0</v>
      </c>
      <c r="AD48" s="823">
        <v>0</v>
      </c>
      <c r="AE48" s="823">
        <v>0</v>
      </c>
      <c r="AF48" s="823">
        <v>0</v>
      </c>
      <c r="AG48" s="823">
        <v>0</v>
      </c>
      <c r="AH48" s="823">
        <v>0</v>
      </c>
      <c r="AI48" s="823">
        <v>0</v>
      </c>
      <c r="AJ48" s="823">
        <v>0</v>
      </c>
      <c r="AK48" s="824">
        <f t="shared" si="5"/>
        <v>40880860</v>
      </c>
      <c r="AL48" s="822"/>
      <c r="AM48" s="824">
        <v>35063096</v>
      </c>
      <c r="AN48" s="822"/>
      <c r="AO48" s="824">
        <v>53060758</v>
      </c>
      <c r="AQ48" s="425">
        <f t="shared" si="2"/>
        <v>49119140</v>
      </c>
      <c r="AR48" s="768">
        <f t="shared" si="3"/>
        <v>1.2015192439689382</v>
      </c>
    </row>
    <row r="49" spans="1:44" s="5" customFormat="1">
      <c r="A49" s="1102"/>
      <c r="B49" s="424">
        <v>45</v>
      </c>
      <c r="C49" s="1106">
        <v>6427100007</v>
      </c>
      <c r="D49" s="408">
        <v>6427005701</v>
      </c>
      <c r="E49" s="409" t="s">
        <v>379</v>
      </c>
      <c r="F49" s="409" t="s">
        <v>543</v>
      </c>
      <c r="G49" s="410" t="str">
        <f>E49</f>
        <v>Vé bay, tàu, xe, taxi</v>
      </c>
      <c r="H49" s="409" t="s">
        <v>462</v>
      </c>
      <c r="I49" s="410" t="s">
        <v>563</v>
      </c>
      <c r="J49" s="425"/>
      <c r="K49" s="813">
        <v>0</v>
      </c>
      <c r="L49" s="813">
        <v>0</v>
      </c>
      <c r="M49" s="813">
        <v>0</v>
      </c>
      <c r="N49" s="813">
        <v>0</v>
      </c>
      <c r="O49" s="813">
        <v>0</v>
      </c>
      <c r="P49" s="813">
        <v>0</v>
      </c>
      <c r="Q49" s="813">
        <v>0</v>
      </c>
      <c r="R49" s="813">
        <v>0</v>
      </c>
      <c r="S49" s="813">
        <v>0</v>
      </c>
      <c r="T49" s="813">
        <v>0</v>
      </c>
      <c r="U49" s="813">
        <v>0</v>
      </c>
      <c r="V49" s="813">
        <v>0</v>
      </c>
      <c r="W49" s="436">
        <f t="shared" si="6"/>
        <v>0</v>
      </c>
      <c r="X49"/>
      <c r="Y49" s="823">
        <v>0</v>
      </c>
      <c r="Z49" s="823">
        <v>0</v>
      </c>
      <c r="AA49" s="823">
        <v>1800000</v>
      </c>
      <c r="AB49" s="823">
        <v>0</v>
      </c>
      <c r="AC49" s="823">
        <v>0</v>
      </c>
      <c r="AD49" s="823">
        <v>0</v>
      </c>
      <c r="AE49" s="823">
        <v>0</v>
      </c>
      <c r="AF49" s="823">
        <v>0</v>
      </c>
      <c r="AG49" s="823">
        <v>0</v>
      </c>
      <c r="AH49" s="823">
        <v>0</v>
      </c>
      <c r="AI49" s="823">
        <v>0</v>
      </c>
      <c r="AJ49" s="823">
        <v>0</v>
      </c>
      <c r="AK49" s="824">
        <f t="shared" si="5"/>
        <v>1800000</v>
      </c>
      <c r="AL49" s="822"/>
      <c r="AM49" s="824">
        <v>13069259</v>
      </c>
      <c r="AN49" s="822"/>
      <c r="AO49" s="824">
        <v>53991151</v>
      </c>
      <c r="AQ49" s="425">
        <f t="shared" si="2"/>
        <v>-1800000</v>
      </c>
      <c r="AR49" s="768">
        <f t="shared" si="3"/>
        <v>-1</v>
      </c>
    </row>
    <row r="50" spans="1:44">
      <c r="A50" s="1101"/>
      <c r="B50" s="424">
        <v>46</v>
      </c>
      <c r="C50" s="1107"/>
      <c r="D50" s="408">
        <v>6427005702</v>
      </c>
      <c r="E50" s="409" t="s">
        <v>380</v>
      </c>
      <c r="F50" s="409" t="s">
        <v>544</v>
      </c>
      <c r="G50" s="410" t="s">
        <v>90</v>
      </c>
      <c r="H50" s="409" t="s">
        <v>462</v>
      </c>
      <c r="I50" s="410" t="s">
        <v>563</v>
      </c>
      <c r="J50" s="425"/>
      <c r="K50" s="813">
        <v>1200000</v>
      </c>
      <c r="L50" s="813">
        <v>1200000</v>
      </c>
      <c r="M50" s="813">
        <v>1200000</v>
      </c>
      <c r="N50" s="813">
        <v>1200000</v>
      </c>
      <c r="O50" s="813">
        <v>1200000</v>
      </c>
      <c r="P50" s="813">
        <v>1200000</v>
      </c>
      <c r="Q50" s="813">
        <v>1200000</v>
      </c>
      <c r="R50" s="813">
        <v>1200000</v>
      </c>
      <c r="S50" s="813">
        <v>1200000</v>
      </c>
      <c r="T50" s="813">
        <v>1200000</v>
      </c>
      <c r="U50" s="813">
        <v>1200000</v>
      </c>
      <c r="V50" s="813">
        <v>1200000</v>
      </c>
      <c r="W50" s="436">
        <f t="shared" si="6"/>
        <v>14400000</v>
      </c>
      <c r="Y50" s="823"/>
      <c r="Z50" s="823"/>
      <c r="AA50" s="823"/>
      <c r="AB50" s="823"/>
      <c r="AC50" s="823"/>
      <c r="AD50" s="823"/>
      <c r="AE50" s="823"/>
      <c r="AF50" s="823"/>
      <c r="AG50" s="823"/>
      <c r="AH50" s="823"/>
      <c r="AI50" s="823"/>
      <c r="AJ50" s="823"/>
      <c r="AK50" s="824"/>
      <c r="AL50" s="822"/>
      <c r="AM50" s="824"/>
      <c r="AN50" s="822"/>
      <c r="AO50" s="824"/>
      <c r="AQ50" s="425">
        <f t="shared" si="2"/>
        <v>14400000</v>
      </c>
      <c r="AR50" s="768">
        <f t="shared" si="3"/>
        <v>0</v>
      </c>
    </row>
    <row r="51" spans="1:44">
      <c r="A51" s="1103">
        <v>6427100002</v>
      </c>
      <c r="B51" s="424">
        <v>47</v>
      </c>
      <c r="C51" s="1106">
        <v>6427100001</v>
      </c>
      <c r="D51" s="408">
        <v>6427005801</v>
      </c>
      <c r="E51" s="409" t="s">
        <v>375</v>
      </c>
      <c r="F51" s="409" t="s">
        <v>536</v>
      </c>
      <c r="G51" s="410" t="s">
        <v>85</v>
      </c>
      <c r="H51" s="410" t="s">
        <v>454</v>
      </c>
      <c r="I51" s="410" t="s">
        <v>562</v>
      </c>
      <c r="J51" s="425"/>
      <c r="K51" s="813">
        <v>27624558</v>
      </c>
      <c r="L51" s="813">
        <v>21672170</v>
      </c>
      <c r="M51" s="813">
        <v>35624558.000000007</v>
      </c>
      <c r="N51" s="813">
        <v>30717462.666666668</v>
      </c>
      <c r="O51" s="813">
        <v>30624558.666666668</v>
      </c>
      <c r="P51" s="813">
        <v>43246706.814814813</v>
      </c>
      <c r="Q51" s="813">
        <v>43246706.814814813</v>
      </c>
      <c r="R51" s="813">
        <v>43246706.814814813</v>
      </c>
      <c r="S51" s="813">
        <v>43169350.814814813</v>
      </c>
      <c r="T51" s="813">
        <v>43124558.814814813</v>
      </c>
      <c r="U51" s="813">
        <v>43124576.814814813</v>
      </c>
      <c r="V51" s="813">
        <v>42839020.814814813</v>
      </c>
      <c r="W51" s="436">
        <f t="shared" si="6"/>
        <v>448260935.03703701</v>
      </c>
      <c r="Y51" s="823">
        <v>12611111</v>
      </c>
      <c r="Z51" s="823">
        <v>12640000</v>
      </c>
      <c r="AA51" s="823">
        <v>13319346</v>
      </c>
      <c r="AB51" s="823">
        <v>15172326</v>
      </c>
      <c r="AC51" s="823">
        <v>15172326</v>
      </c>
      <c r="AD51" s="823">
        <v>15172323</v>
      </c>
      <c r="AE51" s="823">
        <v>15172326</v>
      </c>
      <c r="AF51" s="823">
        <v>15172326</v>
      </c>
      <c r="AG51" s="823">
        <v>15172323</v>
      </c>
      <c r="AH51" s="823">
        <v>15252971</v>
      </c>
      <c r="AI51" s="823">
        <v>15172323</v>
      </c>
      <c r="AJ51" s="823">
        <v>15172323</v>
      </c>
      <c r="AK51" s="824">
        <f t="shared" ref="AK51" si="9">SUM(Y51:AJ51)</f>
        <v>175202024</v>
      </c>
      <c r="AL51" s="822"/>
      <c r="AM51" s="824">
        <v>268819323</v>
      </c>
      <c r="AN51" s="822"/>
      <c r="AO51" s="824">
        <v>193101010</v>
      </c>
      <c r="AQ51" s="425">
        <f t="shared" si="2"/>
        <v>273058911.03703701</v>
      </c>
      <c r="AR51" s="768">
        <f t="shared" si="3"/>
        <v>1.5585374232722162</v>
      </c>
    </row>
    <row r="52" spans="1:44">
      <c r="A52" s="1103">
        <v>6427100006</v>
      </c>
      <c r="B52" s="424">
        <v>48</v>
      </c>
      <c r="C52" s="1106"/>
      <c r="D52" s="408">
        <v>6427005802</v>
      </c>
      <c r="E52" s="409" t="s">
        <v>417</v>
      </c>
      <c r="F52" s="409" t="s">
        <v>537</v>
      </c>
      <c r="G52" s="410" t="str">
        <f t="shared" ref="G52:G60" si="10">E52</f>
        <v>Chi phí kiểm toán</v>
      </c>
      <c r="H52" s="410" t="s">
        <v>463</v>
      </c>
      <c r="I52" s="410" t="s">
        <v>563</v>
      </c>
      <c r="J52" s="425"/>
      <c r="K52" s="813">
        <v>0</v>
      </c>
      <c r="L52" s="813">
        <v>0</v>
      </c>
      <c r="M52" s="813">
        <v>0</v>
      </c>
      <c r="N52" s="813">
        <v>0</v>
      </c>
      <c r="O52" s="813">
        <v>0</v>
      </c>
      <c r="P52" s="813">
        <v>0</v>
      </c>
      <c r="Q52" s="813">
        <v>0</v>
      </c>
      <c r="R52" s="813">
        <v>0</v>
      </c>
      <c r="S52" s="813">
        <v>0</v>
      </c>
      <c r="T52" s="813">
        <v>0</v>
      </c>
      <c r="U52" s="813">
        <v>0</v>
      </c>
      <c r="V52" s="813">
        <v>0</v>
      </c>
      <c r="W52" s="436">
        <f t="shared" si="6"/>
        <v>0</v>
      </c>
      <c r="Y52" s="823"/>
      <c r="Z52" s="823"/>
      <c r="AA52" s="823"/>
      <c r="AB52" s="823"/>
      <c r="AC52" s="823"/>
      <c r="AD52" s="823"/>
      <c r="AE52" s="823"/>
      <c r="AF52" s="823"/>
      <c r="AG52" s="823"/>
      <c r="AH52" s="823"/>
      <c r="AI52" s="823"/>
      <c r="AJ52" s="823"/>
      <c r="AK52" s="824"/>
      <c r="AL52" s="822"/>
      <c r="AM52" s="824"/>
      <c r="AN52" s="822"/>
      <c r="AO52" s="824"/>
      <c r="AQ52" s="425">
        <f t="shared" si="2"/>
        <v>0</v>
      </c>
      <c r="AR52" s="768">
        <f t="shared" si="3"/>
        <v>0</v>
      </c>
    </row>
    <row r="53" spans="1:44">
      <c r="A53" s="1101"/>
      <c r="B53" s="424">
        <v>49</v>
      </c>
      <c r="C53" s="1106"/>
      <c r="D53" s="408">
        <v>6427005803</v>
      </c>
      <c r="E53" s="409" t="s">
        <v>418</v>
      </c>
      <c r="F53" s="409" t="s">
        <v>521</v>
      </c>
      <c r="G53" s="410" t="str">
        <f t="shared" si="10"/>
        <v>Chi phí trang trí văn phòng</v>
      </c>
      <c r="H53" s="409" t="s">
        <v>462</v>
      </c>
      <c r="I53" s="410" t="s">
        <v>563</v>
      </c>
      <c r="J53" s="425"/>
      <c r="K53" s="813">
        <v>0</v>
      </c>
      <c r="L53" s="813">
        <v>0</v>
      </c>
      <c r="M53" s="813">
        <v>0</v>
      </c>
      <c r="N53" s="813">
        <v>0</v>
      </c>
      <c r="O53" s="813">
        <v>0</v>
      </c>
      <c r="P53" s="813">
        <v>0</v>
      </c>
      <c r="Q53" s="813">
        <v>0</v>
      </c>
      <c r="R53" s="813">
        <v>0</v>
      </c>
      <c r="S53" s="813">
        <v>0</v>
      </c>
      <c r="T53" s="813">
        <v>0</v>
      </c>
      <c r="U53" s="813">
        <v>0</v>
      </c>
      <c r="V53" s="813">
        <v>0</v>
      </c>
      <c r="W53" s="436">
        <f t="shared" si="6"/>
        <v>0</v>
      </c>
      <c r="Y53" s="823"/>
      <c r="Z53" s="823"/>
      <c r="AA53" s="823"/>
      <c r="AB53" s="823"/>
      <c r="AC53" s="823"/>
      <c r="AD53" s="823"/>
      <c r="AE53" s="823"/>
      <c r="AF53" s="823"/>
      <c r="AG53" s="823"/>
      <c r="AH53" s="823"/>
      <c r="AI53" s="823"/>
      <c r="AJ53" s="823"/>
      <c r="AK53" s="824"/>
      <c r="AL53" s="822"/>
      <c r="AM53" s="824"/>
      <c r="AN53" s="822"/>
      <c r="AO53" s="824"/>
      <c r="AQ53" s="425">
        <f t="shared" si="2"/>
        <v>0</v>
      </c>
      <c r="AR53" s="768">
        <f t="shared" si="3"/>
        <v>0</v>
      </c>
    </row>
    <row r="54" spans="1:44">
      <c r="A54" s="1101"/>
      <c r="B54" s="424">
        <v>50</v>
      </c>
      <c r="C54" s="1106"/>
      <c r="D54" s="408">
        <v>6428002803</v>
      </c>
      <c r="E54" s="409" t="s">
        <v>433</v>
      </c>
      <c r="F54" s="409" t="s">
        <v>521</v>
      </c>
      <c r="G54" s="410" t="str">
        <f t="shared" si="10"/>
        <v>Tiền cà phê, bánh phòng họp</v>
      </c>
      <c r="H54" s="409" t="s">
        <v>462</v>
      </c>
      <c r="I54" s="410" t="s">
        <v>563</v>
      </c>
      <c r="J54" s="425"/>
      <c r="K54" s="813">
        <v>0</v>
      </c>
      <c r="L54" s="813">
        <v>0</v>
      </c>
      <c r="M54" s="813">
        <v>0</v>
      </c>
      <c r="N54" s="813">
        <v>0</v>
      </c>
      <c r="O54" s="813">
        <v>0</v>
      </c>
      <c r="P54" s="813">
        <v>0</v>
      </c>
      <c r="Q54" s="813">
        <v>0</v>
      </c>
      <c r="R54" s="813">
        <v>0</v>
      </c>
      <c r="S54" s="813">
        <v>0</v>
      </c>
      <c r="T54" s="813">
        <v>0</v>
      </c>
      <c r="U54" s="813">
        <v>0</v>
      </c>
      <c r="V54" s="813">
        <v>0</v>
      </c>
      <c r="W54" s="436">
        <f t="shared" si="6"/>
        <v>0</v>
      </c>
      <c r="Y54" s="823"/>
      <c r="Z54" s="823"/>
      <c r="AA54" s="823"/>
      <c r="AB54" s="823"/>
      <c r="AC54" s="823"/>
      <c r="AD54" s="823"/>
      <c r="AE54" s="823"/>
      <c r="AF54" s="823"/>
      <c r="AG54" s="823"/>
      <c r="AH54" s="823"/>
      <c r="AI54" s="823"/>
      <c r="AJ54" s="823"/>
      <c r="AK54" s="824"/>
      <c r="AL54" s="822"/>
      <c r="AM54" s="824"/>
      <c r="AN54" s="822"/>
      <c r="AO54" s="824"/>
      <c r="AQ54" s="425">
        <f t="shared" si="2"/>
        <v>0</v>
      </c>
      <c r="AR54" s="768">
        <f t="shared" si="3"/>
        <v>0</v>
      </c>
    </row>
    <row r="55" spans="1:44">
      <c r="A55" s="1101"/>
      <c r="B55" s="424">
        <v>51</v>
      </c>
      <c r="C55" s="1106"/>
      <c r="D55" s="408">
        <v>6428004108</v>
      </c>
      <c r="E55" s="409" t="s">
        <v>428</v>
      </c>
      <c r="F55" s="409" t="s">
        <v>541</v>
      </c>
      <c r="G55" s="410" t="str">
        <f t="shared" si="10"/>
        <v>Chi phí phát triển sản phẩm, thị trường</v>
      </c>
      <c r="H55" s="410" t="s">
        <v>461</v>
      </c>
      <c r="I55" s="410" t="s">
        <v>563</v>
      </c>
      <c r="J55" s="425"/>
      <c r="K55" s="813">
        <v>0</v>
      </c>
      <c r="L55" s="813">
        <v>0</v>
      </c>
      <c r="M55" s="813">
        <v>0</v>
      </c>
      <c r="N55" s="813">
        <v>0</v>
      </c>
      <c r="O55" s="813">
        <v>0</v>
      </c>
      <c r="P55" s="813">
        <v>0</v>
      </c>
      <c r="Q55" s="813">
        <v>0</v>
      </c>
      <c r="R55" s="813">
        <v>0</v>
      </c>
      <c r="S55" s="813">
        <v>0</v>
      </c>
      <c r="T55" s="813">
        <v>0</v>
      </c>
      <c r="U55" s="813">
        <v>0</v>
      </c>
      <c r="V55" s="813">
        <v>0</v>
      </c>
      <c r="W55" s="436">
        <f t="shared" si="6"/>
        <v>0</v>
      </c>
      <c r="Y55" s="823"/>
      <c r="Z55" s="823"/>
      <c r="AA55" s="823"/>
      <c r="AB55" s="823"/>
      <c r="AC55" s="823"/>
      <c r="AD55" s="823"/>
      <c r="AE55" s="823"/>
      <c r="AF55" s="823"/>
      <c r="AG55" s="823"/>
      <c r="AH55" s="823"/>
      <c r="AI55" s="823"/>
      <c r="AJ55" s="823"/>
      <c r="AK55" s="824"/>
      <c r="AL55" s="822"/>
      <c r="AM55" s="824"/>
      <c r="AN55" s="822"/>
      <c r="AO55" s="824"/>
      <c r="AQ55" s="425">
        <f t="shared" si="2"/>
        <v>0</v>
      </c>
      <c r="AR55" s="768">
        <f t="shared" si="3"/>
        <v>0</v>
      </c>
    </row>
    <row r="56" spans="1:44">
      <c r="A56" s="1101"/>
      <c r="B56" s="424">
        <v>52</v>
      </c>
      <c r="C56" s="1106"/>
      <c r="D56" s="408">
        <v>6428004202</v>
      </c>
      <c r="E56" s="409" t="s">
        <v>393</v>
      </c>
      <c r="F56" s="409" t="s">
        <v>521</v>
      </c>
      <c r="G56" s="410" t="str">
        <f t="shared" si="10"/>
        <v>Chi phí bồi thường, nộp phạt</v>
      </c>
      <c r="H56" s="410" t="s">
        <v>463</v>
      </c>
      <c r="I56" s="410" t="s">
        <v>563</v>
      </c>
      <c r="J56" s="425"/>
      <c r="K56" s="813">
        <v>0</v>
      </c>
      <c r="L56" s="813">
        <v>0</v>
      </c>
      <c r="M56" s="813">
        <v>0</v>
      </c>
      <c r="N56" s="813">
        <v>0</v>
      </c>
      <c r="O56" s="813">
        <v>0</v>
      </c>
      <c r="P56" s="813">
        <v>0</v>
      </c>
      <c r="Q56" s="813">
        <v>0</v>
      </c>
      <c r="R56" s="813">
        <v>0</v>
      </c>
      <c r="S56" s="813">
        <v>0</v>
      </c>
      <c r="T56" s="813">
        <v>0</v>
      </c>
      <c r="U56" s="813">
        <v>0</v>
      </c>
      <c r="V56" s="813">
        <v>0</v>
      </c>
      <c r="W56" s="436">
        <f t="shared" si="6"/>
        <v>0</v>
      </c>
      <c r="Y56" s="823"/>
      <c r="Z56" s="823"/>
      <c r="AA56" s="823"/>
      <c r="AB56" s="823"/>
      <c r="AC56" s="823"/>
      <c r="AD56" s="823"/>
      <c r="AE56" s="823"/>
      <c r="AF56" s="823"/>
      <c r="AG56" s="823"/>
      <c r="AH56" s="823"/>
      <c r="AI56" s="823"/>
      <c r="AJ56" s="823"/>
      <c r="AK56" s="824"/>
      <c r="AL56" s="822"/>
      <c r="AM56" s="824"/>
      <c r="AN56" s="822"/>
      <c r="AO56" s="824"/>
      <c r="AQ56" s="425">
        <f t="shared" si="2"/>
        <v>0</v>
      </c>
      <c r="AR56" s="768">
        <f t="shared" si="3"/>
        <v>0</v>
      </c>
    </row>
    <row r="57" spans="1:44">
      <c r="A57" s="1101"/>
      <c r="B57" s="424">
        <v>53</v>
      </c>
      <c r="C57" s="1106"/>
      <c r="D57" s="408">
        <v>6428004302</v>
      </c>
      <c r="E57" s="409" t="s">
        <v>424</v>
      </c>
      <c r="F57" s="409" t="s">
        <v>516</v>
      </c>
      <c r="G57" s="410" t="str">
        <f t="shared" si="10"/>
        <v>Chi phí hiếu hỷ, phúc lợi khác NV</v>
      </c>
      <c r="H57" s="409" t="s">
        <v>462</v>
      </c>
      <c r="I57" s="410" t="s">
        <v>563</v>
      </c>
      <c r="J57" s="425"/>
      <c r="K57" s="813">
        <v>0</v>
      </c>
      <c r="L57" s="813">
        <v>0</v>
      </c>
      <c r="M57" s="813">
        <v>0</v>
      </c>
      <c r="N57" s="813">
        <v>0</v>
      </c>
      <c r="O57" s="813">
        <v>0</v>
      </c>
      <c r="P57" s="813">
        <v>0</v>
      </c>
      <c r="Q57" s="813">
        <v>0</v>
      </c>
      <c r="R57" s="813">
        <v>0</v>
      </c>
      <c r="S57" s="813">
        <v>0</v>
      </c>
      <c r="T57" s="813">
        <v>0</v>
      </c>
      <c r="U57" s="813">
        <v>0</v>
      </c>
      <c r="V57" s="813">
        <v>0</v>
      </c>
      <c r="W57" s="436">
        <f t="shared" si="6"/>
        <v>0</v>
      </c>
      <c r="Y57" s="823"/>
      <c r="Z57" s="823"/>
      <c r="AA57" s="823"/>
      <c r="AB57" s="823"/>
      <c r="AC57" s="823"/>
      <c r="AD57" s="823"/>
      <c r="AE57" s="823"/>
      <c r="AF57" s="823"/>
      <c r="AG57" s="823"/>
      <c r="AH57" s="823"/>
      <c r="AI57" s="823"/>
      <c r="AJ57" s="823"/>
      <c r="AK57" s="824"/>
      <c r="AL57" s="822"/>
      <c r="AM57" s="824"/>
      <c r="AN57" s="822"/>
      <c r="AO57" s="824"/>
      <c r="AQ57" s="425">
        <f t="shared" si="2"/>
        <v>0</v>
      </c>
      <c r="AR57" s="768">
        <f t="shared" si="3"/>
        <v>0</v>
      </c>
    </row>
    <row r="58" spans="1:44" s="5" customFormat="1">
      <c r="A58" s="1102"/>
      <c r="B58" s="424">
        <v>54</v>
      </c>
      <c r="C58" s="1106">
        <v>6428100003</v>
      </c>
      <c r="D58" s="408">
        <v>6428004701</v>
      </c>
      <c r="E58" s="409" t="s">
        <v>421</v>
      </c>
      <c r="F58" s="409" t="s">
        <v>547</v>
      </c>
      <c r="G58" s="410" t="str">
        <f t="shared" si="10"/>
        <v>Chi phí ủng hộ, hỗ trợ, tài trợ</v>
      </c>
      <c r="H58" s="410" t="s">
        <v>454</v>
      </c>
      <c r="I58" s="410" t="s">
        <v>563</v>
      </c>
      <c r="J58" s="425"/>
      <c r="K58" s="813">
        <v>5000000</v>
      </c>
      <c r="L58" s="813">
        <v>5000000</v>
      </c>
      <c r="M58" s="813">
        <v>0</v>
      </c>
      <c r="N58" s="813">
        <v>0</v>
      </c>
      <c r="O58" s="813">
        <v>0</v>
      </c>
      <c r="P58" s="813">
        <v>0</v>
      </c>
      <c r="Q58" s="813">
        <v>0</v>
      </c>
      <c r="R58" s="813">
        <v>0</v>
      </c>
      <c r="S58" s="813">
        <v>20000000</v>
      </c>
      <c r="T58" s="813">
        <v>15000000</v>
      </c>
      <c r="U58" s="813">
        <v>0</v>
      </c>
      <c r="V58" s="813">
        <v>0</v>
      </c>
      <c r="W58" s="436">
        <f t="shared" si="6"/>
        <v>45000000</v>
      </c>
      <c r="X58"/>
      <c r="Y58" s="823">
        <v>2500000</v>
      </c>
      <c r="Z58" s="823">
        <v>4500000</v>
      </c>
      <c r="AA58" s="823">
        <v>0</v>
      </c>
      <c r="AB58" s="823">
        <v>0</v>
      </c>
      <c r="AC58" s="823">
        <v>0</v>
      </c>
      <c r="AD58" s="823">
        <v>0</v>
      </c>
      <c r="AE58" s="823">
        <v>0</v>
      </c>
      <c r="AF58" s="823">
        <v>2000000</v>
      </c>
      <c r="AG58" s="823">
        <v>0</v>
      </c>
      <c r="AH58" s="823">
        <v>0</v>
      </c>
      <c r="AI58" s="823">
        <v>0</v>
      </c>
      <c r="AJ58" s="823">
        <v>0</v>
      </c>
      <c r="AK58" s="824">
        <f t="shared" si="5"/>
        <v>9000000</v>
      </c>
      <c r="AL58" s="822"/>
      <c r="AM58" s="824">
        <v>13366000</v>
      </c>
      <c r="AN58" s="822"/>
      <c r="AO58" s="824">
        <v>106600000</v>
      </c>
      <c r="AQ58" s="425">
        <f t="shared" si="2"/>
        <v>36000000</v>
      </c>
      <c r="AR58" s="768">
        <f t="shared" si="3"/>
        <v>4</v>
      </c>
    </row>
    <row r="59" spans="1:44">
      <c r="A59" s="1101"/>
      <c r="B59" s="424">
        <v>55</v>
      </c>
      <c r="C59" s="1106"/>
      <c r="D59" s="408">
        <v>6428004802</v>
      </c>
      <c r="E59" s="409" t="s">
        <v>389</v>
      </c>
      <c r="F59" s="409" t="s">
        <v>540</v>
      </c>
      <c r="G59" s="410" t="str">
        <f t="shared" si="10"/>
        <v>Chi phí mua mẫu</v>
      </c>
      <c r="H59" s="410" t="s">
        <v>464</v>
      </c>
      <c r="I59" s="410" t="s">
        <v>563</v>
      </c>
      <c r="J59" s="425"/>
      <c r="K59" s="813">
        <v>0</v>
      </c>
      <c r="L59" s="813">
        <v>0</v>
      </c>
      <c r="M59" s="813">
        <v>0</v>
      </c>
      <c r="N59" s="813">
        <v>0</v>
      </c>
      <c r="O59" s="813">
        <v>0</v>
      </c>
      <c r="P59" s="813">
        <v>0</v>
      </c>
      <c r="Q59" s="813">
        <v>0</v>
      </c>
      <c r="R59" s="813">
        <v>0</v>
      </c>
      <c r="S59" s="813">
        <v>0</v>
      </c>
      <c r="T59" s="813">
        <v>0</v>
      </c>
      <c r="U59" s="813">
        <v>0</v>
      </c>
      <c r="V59" s="813">
        <v>0</v>
      </c>
      <c r="W59" s="436">
        <f t="shared" si="6"/>
        <v>0</v>
      </c>
      <c r="Y59" s="823"/>
      <c r="Z59" s="823"/>
      <c r="AA59" s="823"/>
      <c r="AB59" s="823"/>
      <c r="AC59" s="823"/>
      <c r="AD59" s="823"/>
      <c r="AE59" s="823"/>
      <c r="AF59" s="823"/>
      <c r="AG59" s="823"/>
      <c r="AH59" s="823"/>
      <c r="AI59" s="823"/>
      <c r="AJ59" s="823"/>
      <c r="AK59" s="824"/>
      <c r="AL59" s="822"/>
      <c r="AM59" s="824"/>
      <c r="AN59" s="822"/>
      <c r="AO59" s="824"/>
      <c r="AQ59" s="425">
        <f t="shared" si="2"/>
        <v>0</v>
      </c>
      <c r="AR59" s="768">
        <f t="shared" si="3"/>
        <v>0</v>
      </c>
    </row>
    <row r="60" spans="1:44">
      <c r="A60" s="1101"/>
      <c r="B60" s="424">
        <v>56</v>
      </c>
      <c r="C60" s="1106"/>
      <c r="D60" s="408">
        <v>6428005703</v>
      </c>
      <c r="E60" s="409" t="s">
        <v>381</v>
      </c>
      <c r="F60" s="409" t="s">
        <v>543</v>
      </c>
      <c r="G60" s="410" t="str">
        <f t="shared" si="10"/>
        <v>Chi phí ăn uống</v>
      </c>
      <c r="H60" s="409" t="s">
        <v>462</v>
      </c>
      <c r="I60" s="410" t="s">
        <v>563</v>
      </c>
      <c r="J60" s="425"/>
      <c r="K60" s="813">
        <v>0</v>
      </c>
      <c r="L60" s="813">
        <v>0</v>
      </c>
      <c r="M60" s="813">
        <v>0</v>
      </c>
      <c r="N60" s="813">
        <v>0</v>
      </c>
      <c r="O60" s="813">
        <v>0</v>
      </c>
      <c r="P60" s="813">
        <v>0</v>
      </c>
      <c r="Q60" s="813">
        <v>0</v>
      </c>
      <c r="R60" s="813">
        <v>0</v>
      </c>
      <c r="S60" s="813">
        <v>0</v>
      </c>
      <c r="T60" s="813">
        <v>0</v>
      </c>
      <c r="U60" s="813">
        <v>0</v>
      </c>
      <c r="V60" s="813">
        <v>0</v>
      </c>
      <c r="W60" s="436">
        <f t="shared" si="6"/>
        <v>0</v>
      </c>
      <c r="Y60" s="823"/>
      <c r="Z60" s="823"/>
      <c r="AA60" s="823"/>
      <c r="AB60" s="823"/>
      <c r="AC60" s="823"/>
      <c r="AD60" s="823"/>
      <c r="AE60" s="823"/>
      <c r="AF60" s="823"/>
      <c r="AG60" s="823"/>
      <c r="AH60" s="823"/>
      <c r="AI60" s="823"/>
      <c r="AJ60" s="823"/>
      <c r="AK60" s="824"/>
      <c r="AL60" s="822"/>
      <c r="AM60" s="824"/>
      <c r="AN60" s="822"/>
      <c r="AO60" s="824"/>
      <c r="AQ60" s="425">
        <f t="shared" si="2"/>
        <v>0</v>
      </c>
      <c r="AR60" s="768">
        <f t="shared" si="3"/>
        <v>0</v>
      </c>
    </row>
    <row r="61" spans="1:44">
      <c r="A61" s="1101" t="s">
        <v>1863</v>
      </c>
      <c r="B61" s="424">
        <v>57</v>
      </c>
      <c r="C61" s="1106">
        <v>6428100008</v>
      </c>
      <c r="D61" s="408">
        <v>6428007201</v>
      </c>
      <c r="E61" s="409" t="s">
        <v>93</v>
      </c>
      <c r="F61" s="409" t="s">
        <v>521</v>
      </c>
      <c r="G61" s="410" t="s">
        <v>93</v>
      </c>
      <c r="H61" s="409" t="s">
        <v>462</v>
      </c>
      <c r="I61" s="410" t="s">
        <v>563</v>
      </c>
      <c r="J61" s="425"/>
      <c r="K61" s="813">
        <v>6000000</v>
      </c>
      <c r="L61" s="813">
        <v>13000000</v>
      </c>
      <c r="M61" s="813">
        <v>6000000</v>
      </c>
      <c r="N61" s="813">
        <v>6000000</v>
      </c>
      <c r="O61" s="813">
        <v>6000000</v>
      </c>
      <c r="P61" s="813">
        <v>6000000</v>
      </c>
      <c r="Q61" s="813">
        <v>6000000</v>
      </c>
      <c r="R61" s="813">
        <v>6000000</v>
      </c>
      <c r="S61" s="813">
        <v>6000000</v>
      </c>
      <c r="T61" s="813">
        <v>6000000</v>
      </c>
      <c r="U61" s="813">
        <v>6000000</v>
      </c>
      <c r="V61" s="813">
        <v>6000000</v>
      </c>
      <c r="W61" s="436">
        <f t="shared" si="6"/>
        <v>79000000</v>
      </c>
      <c r="Y61" s="823">
        <v>3798661</v>
      </c>
      <c r="Z61" s="823">
        <v>8046046</v>
      </c>
      <c r="AA61" s="823">
        <v>4743253</v>
      </c>
      <c r="AB61" s="823">
        <v>21446448</v>
      </c>
      <c r="AC61" s="823">
        <v>16008030</v>
      </c>
      <c r="AD61" s="823">
        <v>2928908</v>
      </c>
      <c r="AE61" s="823">
        <v>8402184</v>
      </c>
      <c r="AF61" s="823">
        <v>4305551</v>
      </c>
      <c r="AG61" s="823">
        <v>13233102</v>
      </c>
      <c r="AH61" s="823">
        <v>3823233</v>
      </c>
      <c r="AI61" s="823">
        <v>4500000</v>
      </c>
      <c r="AJ61" s="823">
        <v>4500000</v>
      </c>
      <c r="AK61" s="824">
        <f t="shared" ref="AK61" si="11">SUM(Y61:AJ61)</f>
        <v>95735416</v>
      </c>
      <c r="AL61" s="822"/>
      <c r="AM61" s="824">
        <v>535298929</v>
      </c>
      <c r="AN61" s="822"/>
      <c r="AO61" s="824">
        <v>117509167</v>
      </c>
      <c r="AQ61" s="425">
        <f t="shared" si="2"/>
        <v>-16735416</v>
      </c>
      <c r="AR61" s="768">
        <f t="shared" si="3"/>
        <v>-0.17480903827691108</v>
      </c>
    </row>
    <row r="62" spans="1:44">
      <c r="A62" s="1101"/>
      <c r="B62" s="424">
        <v>58</v>
      </c>
      <c r="C62" s="1106"/>
      <c r="D62" s="408">
        <v>6423001908</v>
      </c>
      <c r="E62" s="409" t="s">
        <v>376</v>
      </c>
      <c r="F62" s="409" t="s">
        <v>526</v>
      </c>
      <c r="G62" s="410" t="str">
        <f>E62</f>
        <v>Phân bổ công cụ dụng cụ</v>
      </c>
      <c r="H62" s="410" t="s">
        <v>463</v>
      </c>
      <c r="I62" s="410" t="s">
        <v>562</v>
      </c>
      <c r="J62" s="425"/>
      <c r="K62" s="813">
        <v>0</v>
      </c>
      <c r="L62" s="813">
        <v>0</v>
      </c>
      <c r="M62" s="813">
        <v>0</v>
      </c>
      <c r="N62" s="813">
        <v>0</v>
      </c>
      <c r="O62" s="813">
        <v>0</v>
      </c>
      <c r="P62" s="813">
        <v>0</v>
      </c>
      <c r="Q62" s="813">
        <v>0</v>
      </c>
      <c r="R62" s="813">
        <v>0</v>
      </c>
      <c r="S62" s="813">
        <v>0</v>
      </c>
      <c r="T62" s="813">
        <v>0</v>
      </c>
      <c r="U62" s="813">
        <v>0</v>
      </c>
      <c r="V62" s="813">
        <v>0</v>
      </c>
      <c r="W62" s="436">
        <f t="shared" si="6"/>
        <v>0</v>
      </c>
      <c r="Y62" s="823">
        <v>0</v>
      </c>
      <c r="Z62" s="823">
        <v>0</v>
      </c>
      <c r="AA62" s="823">
        <v>0</v>
      </c>
      <c r="AB62" s="823">
        <v>0</v>
      </c>
      <c r="AC62" s="823">
        <v>0</v>
      </c>
      <c r="AD62" s="823">
        <v>0</v>
      </c>
      <c r="AE62" s="823">
        <v>0</v>
      </c>
      <c r="AF62" s="823">
        <v>0</v>
      </c>
      <c r="AG62" s="823">
        <v>0</v>
      </c>
      <c r="AH62" s="823">
        <v>0</v>
      </c>
      <c r="AI62" s="823">
        <v>0</v>
      </c>
      <c r="AJ62" s="823">
        <v>0</v>
      </c>
      <c r="AK62" s="824">
        <f t="shared" si="5"/>
        <v>0</v>
      </c>
      <c r="AL62" s="822"/>
      <c r="AM62" s="824">
        <v>0</v>
      </c>
      <c r="AN62" s="822"/>
      <c r="AO62" s="824">
        <v>0</v>
      </c>
      <c r="AQ62" s="425">
        <f t="shared" si="2"/>
        <v>0</v>
      </c>
      <c r="AR62" s="768">
        <f t="shared" si="3"/>
        <v>0</v>
      </c>
    </row>
    <row r="63" spans="1:44">
      <c r="A63" s="1101"/>
      <c r="B63" s="424">
        <v>59</v>
      </c>
      <c r="C63" s="1106">
        <v>6424100001</v>
      </c>
      <c r="D63" s="408"/>
      <c r="E63" s="409" t="s">
        <v>409</v>
      </c>
      <c r="F63" s="409" t="s">
        <v>558</v>
      </c>
      <c r="G63" s="410" t="str">
        <f>E63</f>
        <v>Chi phí Khấu hao</v>
      </c>
      <c r="H63" s="410" t="s">
        <v>463</v>
      </c>
      <c r="I63" s="410" t="s">
        <v>562</v>
      </c>
      <c r="J63" s="425"/>
      <c r="K63" s="813">
        <f>PB_TSCD!AF$47</f>
        <v>8837756</v>
      </c>
      <c r="L63" s="813">
        <f>PB_TSCD!AG$47</f>
        <v>8837756</v>
      </c>
      <c r="M63" s="813">
        <f>PB_TSCD!AH$47</f>
        <v>8837756</v>
      </c>
      <c r="N63" s="813">
        <f>PB_TSCD!AI$47</f>
        <v>11337756</v>
      </c>
      <c r="O63" s="813">
        <f>PB_TSCD!AJ$47</f>
        <v>11337756</v>
      </c>
      <c r="P63" s="813">
        <f>PB_TSCD!AK$47</f>
        <v>11337756</v>
      </c>
      <c r="Q63" s="813">
        <f>PB_TSCD!AL$47</f>
        <v>11337756</v>
      </c>
      <c r="R63" s="813">
        <f>PB_TSCD!AM$47</f>
        <v>11337756</v>
      </c>
      <c r="S63" s="813">
        <f>PB_TSCD!AN$47</f>
        <v>11337756</v>
      </c>
      <c r="T63" s="813">
        <f>PB_TSCD!AO$47</f>
        <v>11337756</v>
      </c>
      <c r="U63" s="813">
        <f>PB_TSCD!AP$47</f>
        <v>11337756</v>
      </c>
      <c r="V63" s="813">
        <f>PB_TSCD!AQ$47</f>
        <v>11337756</v>
      </c>
      <c r="W63" s="436">
        <f t="shared" si="6"/>
        <v>128553072</v>
      </c>
      <c r="Y63" s="823">
        <v>16076498</v>
      </c>
      <c r="Z63" s="823">
        <v>16076498</v>
      </c>
      <c r="AA63" s="823">
        <v>16076498</v>
      </c>
      <c r="AB63" s="823">
        <v>16076498</v>
      </c>
      <c r="AC63" s="823">
        <v>16076498</v>
      </c>
      <c r="AD63" s="823">
        <v>16076498</v>
      </c>
      <c r="AE63" s="823">
        <v>16076498</v>
      </c>
      <c r="AF63" s="823">
        <v>14902694</v>
      </c>
      <c r="AG63" s="823">
        <v>14880846</v>
      </c>
      <c r="AH63" s="823">
        <v>14880846</v>
      </c>
      <c r="AI63" s="823">
        <v>14880846</v>
      </c>
      <c r="AJ63" s="823">
        <v>14880846</v>
      </c>
      <c r="AK63" s="824">
        <f t="shared" si="5"/>
        <v>186961564</v>
      </c>
      <c r="AL63" s="822"/>
      <c r="AM63" s="824">
        <v>14347824</v>
      </c>
      <c r="AN63" s="822"/>
      <c r="AO63" s="824">
        <v>389345121</v>
      </c>
      <c r="AQ63" s="425">
        <f>IFERROR(W63-AK63,0)</f>
        <v>-58408492</v>
      </c>
      <c r="AR63" s="768">
        <f t="shared" si="3"/>
        <v>-0.31240908960303737</v>
      </c>
    </row>
    <row r="64" spans="1:44">
      <c r="A64" s="1101"/>
      <c r="B64" s="427"/>
      <c r="C64" s="427"/>
      <c r="D64" s="413"/>
      <c r="E64" s="414"/>
      <c r="F64" s="414"/>
      <c r="G64" s="415"/>
      <c r="H64" s="415"/>
      <c r="I64" s="415"/>
      <c r="J64" s="428"/>
      <c r="K64" s="428"/>
      <c r="L64" s="428"/>
      <c r="M64" s="428"/>
      <c r="N64" s="428"/>
      <c r="O64" s="428"/>
      <c r="P64" s="428"/>
      <c r="Q64" s="428"/>
      <c r="R64" s="428"/>
      <c r="S64" s="428"/>
      <c r="T64" s="428"/>
      <c r="U64" s="428"/>
      <c r="V64" s="428"/>
      <c r="W64" s="437"/>
      <c r="Y64" s="428"/>
      <c r="Z64" s="428"/>
      <c r="AA64" s="428"/>
      <c r="AB64" s="428"/>
      <c r="AC64" s="428"/>
      <c r="AD64" s="428"/>
      <c r="AE64" s="428"/>
      <c r="AF64" s="428"/>
      <c r="AG64" s="428"/>
      <c r="AH64" s="428"/>
      <c r="AI64" s="428"/>
      <c r="AJ64" s="428"/>
      <c r="AK64" s="437"/>
      <c r="AM64" s="437"/>
      <c r="AO64" s="437"/>
      <c r="AQ64" s="428">
        <f t="shared" si="2"/>
        <v>0</v>
      </c>
      <c r="AR64" s="769">
        <f t="shared" si="3"/>
        <v>0</v>
      </c>
    </row>
    <row r="65" spans="7:44" s="35" customFormat="1">
      <c r="G65" s="485" t="s">
        <v>1545</v>
      </c>
      <c r="H65" s="240"/>
      <c r="I65" s="241"/>
      <c r="J65" s="242">
        <f>SUM(J5:J64)</f>
        <v>0</v>
      </c>
      <c r="K65" s="242">
        <f>SUM(K5:K64)</f>
        <v>299930825</v>
      </c>
      <c r="L65" s="242">
        <f t="shared" ref="L65:W65" si="12">SUM(L5:L64)</f>
        <v>364454832</v>
      </c>
      <c r="M65" s="242">
        <f t="shared" si="12"/>
        <v>320241950</v>
      </c>
      <c r="N65" s="242">
        <f t="shared" si="12"/>
        <v>351665309</v>
      </c>
      <c r="O65" s="242">
        <f t="shared" si="12"/>
        <v>345531727.00000006</v>
      </c>
      <c r="P65" s="242">
        <f t="shared" si="12"/>
        <v>359303445.14814812</v>
      </c>
      <c r="Q65" s="242">
        <f t="shared" si="12"/>
        <v>378072146.14814818</v>
      </c>
      <c r="R65" s="242">
        <f t="shared" si="12"/>
        <v>652962118.14814818</v>
      </c>
      <c r="S65" s="242">
        <f t="shared" si="12"/>
        <v>380214443.14814812</v>
      </c>
      <c r="T65" s="242">
        <f t="shared" si="12"/>
        <v>361762418.14814818</v>
      </c>
      <c r="U65" s="242">
        <f t="shared" si="12"/>
        <v>358369140.14814812</v>
      </c>
      <c r="V65" s="242">
        <f t="shared" si="12"/>
        <v>377127701.14814818</v>
      </c>
      <c r="W65" s="242">
        <f t="shared" si="12"/>
        <v>4549636055.0370369</v>
      </c>
      <c r="X65"/>
      <c r="Y65" s="242">
        <f>SUM(Y5:Y64)</f>
        <v>147069830</v>
      </c>
      <c r="Z65" s="242">
        <f t="shared" ref="Z65:AJ65" si="13">SUM(Z5:Z64)</f>
        <v>115999204</v>
      </c>
      <c r="AA65" s="242">
        <f t="shared" si="13"/>
        <v>120706843</v>
      </c>
      <c r="AB65" s="242">
        <f t="shared" si="13"/>
        <v>155764782</v>
      </c>
      <c r="AC65" s="242">
        <f t="shared" si="13"/>
        <v>142223547</v>
      </c>
      <c r="AD65" s="242">
        <f t="shared" si="13"/>
        <v>130898532</v>
      </c>
      <c r="AE65" s="242">
        <f t="shared" si="13"/>
        <v>129629381</v>
      </c>
      <c r="AF65" s="242">
        <f t="shared" si="13"/>
        <v>133594277</v>
      </c>
      <c r="AG65" s="242">
        <f t="shared" si="13"/>
        <v>218907692</v>
      </c>
      <c r="AH65" s="242">
        <f t="shared" si="13"/>
        <v>204745721</v>
      </c>
      <c r="AI65" s="242">
        <f t="shared" si="13"/>
        <v>211604682</v>
      </c>
      <c r="AJ65" s="242">
        <f t="shared" si="13"/>
        <v>211604682</v>
      </c>
      <c r="AK65" s="242">
        <f>SUM(AK5:AK64)</f>
        <v>1922749173</v>
      </c>
      <c r="AM65" s="242">
        <f>SUM(AM5:AM64)</f>
        <v>1657750500</v>
      </c>
      <c r="AO65" s="242">
        <f>SUM(AO5:AO64)</f>
        <v>1920530080</v>
      </c>
      <c r="AQ65" s="242">
        <f>IFERROR(W65-AK65,0)</f>
        <v>2626886882.0370369</v>
      </c>
      <c r="AR65" s="753">
        <f t="shared" ref="AR65" si="14">IFERROR((W65/AK65)-1,0)</f>
        <v>1.3662140225697743</v>
      </c>
    </row>
  </sheetData>
  <pageMargins left="0.7" right="0.7" top="0.75" bottom="0.75" header="0.3" footer="0.3"/>
  <ignoredErrors>
    <ignoredError sqref="D43 A61 D14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9CAD7-B805-419C-ADF2-730EFA002AE2}">
  <sheetPr>
    <tabColor theme="9"/>
  </sheetPr>
  <dimension ref="B3:AR171"/>
  <sheetViews>
    <sheetView topLeftCell="A13" workbookViewId="0">
      <selection activeCell="U166" sqref="U166"/>
    </sheetView>
  </sheetViews>
  <sheetFormatPr defaultColWidth="8.90625" defaultRowHeight="14" outlineLevelRow="2" outlineLevelCol="1"/>
  <cols>
    <col min="1" max="1" width="2.90625" style="318" customWidth="1"/>
    <col min="2" max="2" width="6" style="318" customWidth="1"/>
    <col min="3" max="3" width="9.6328125" style="318" hidden="1" customWidth="1"/>
    <col min="4" max="4" width="14.36328125" style="318" hidden="1" customWidth="1"/>
    <col min="5" max="5" width="35.6328125" style="318" hidden="1" customWidth="1"/>
    <col min="6" max="6" width="27.453125" style="318" hidden="1" customWidth="1"/>
    <col min="7" max="7" width="43.6328125" style="318" customWidth="1" outlineLevel="1"/>
    <col min="8" max="8" width="27.6328125" style="318" hidden="1" customWidth="1" outlineLevel="1"/>
    <col min="9" max="9" width="11.54296875" style="318" hidden="1" customWidth="1" outlineLevel="1"/>
    <col min="10" max="10" width="9" style="318" hidden="1" customWidth="1"/>
    <col min="11" max="19" width="7.54296875" style="318" bestFit="1" customWidth="1"/>
    <col min="20" max="22" width="8.54296875" style="318" bestFit="1" customWidth="1"/>
    <col min="23" max="23" width="10.453125" style="318" customWidth="1"/>
    <col min="24" max="24" width="2.6328125" style="318" customWidth="1"/>
    <col min="25" max="36" width="9.453125" style="318" customWidth="1"/>
    <col min="37" max="37" width="11.54296875" style="856" customWidth="1"/>
    <col min="38" max="38" width="2.54296875" style="318" customWidth="1"/>
    <col min="39" max="39" width="10.81640625" style="856" customWidth="1"/>
    <col min="40" max="40" width="2.453125" style="318" customWidth="1"/>
    <col min="41" max="41" width="10.36328125" style="856" customWidth="1"/>
    <col min="42" max="42" width="2.453125" style="318" customWidth="1"/>
    <col min="43" max="43" width="16.36328125" style="857" customWidth="1"/>
    <col min="44" max="45" width="8.90625" style="318" customWidth="1"/>
    <col min="46" max="16384" width="8.90625" style="318"/>
  </cols>
  <sheetData>
    <row r="3" spans="2:44" s="34" customFormat="1" ht="16.25" customHeight="1">
      <c r="B3" s="90" t="s">
        <v>1577</v>
      </c>
      <c r="C3" s="38"/>
      <c r="D3" s="2"/>
      <c r="E3" s="1"/>
      <c r="F3" s="1"/>
      <c r="G3" s="1"/>
      <c r="H3" s="225"/>
      <c r="I3" s="225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29" t="s">
        <v>1548</v>
      </c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29"/>
      <c r="AM3" s="429"/>
      <c r="AO3" s="429"/>
      <c r="AQ3" s="841"/>
    </row>
    <row r="4" spans="2:44" s="34" customFormat="1" ht="42">
      <c r="B4" s="228" t="s">
        <v>0</v>
      </c>
      <c r="C4" s="228" t="s">
        <v>630</v>
      </c>
      <c r="D4" s="513" t="s">
        <v>514</v>
      </c>
      <c r="E4" s="230" t="s">
        <v>411</v>
      </c>
      <c r="F4" s="514" t="s">
        <v>628</v>
      </c>
      <c r="G4" s="228" t="s">
        <v>629</v>
      </c>
      <c r="H4" s="228" t="s">
        <v>104</v>
      </c>
      <c r="I4" s="440" t="s">
        <v>185</v>
      </c>
      <c r="J4" s="174" t="s">
        <v>1831</v>
      </c>
      <c r="K4" s="174" t="s">
        <v>54</v>
      </c>
      <c r="L4" s="174" t="s">
        <v>55</v>
      </c>
      <c r="M4" s="174" t="s">
        <v>56</v>
      </c>
      <c r="N4" s="174" t="s">
        <v>57</v>
      </c>
      <c r="O4" s="174" t="s">
        <v>58</v>
      </c>
      <c r="P4" s="174" t="s">
        <v>59</v>
      </c>
      <c r="Q4" s="174" t="s">
        <v>60</v>
      </c>
      <c r="R4" s="174" t="s">
        <v>61</v>
      </c>
      <c r="S4" s="174" t="s">
        <v>62</v>
      </c>
      <c r="T4" s="174" t="s">
        <v>63</v>
      </c>
      <c r="U4" s="174" t="s">
        <v>64</v>
      </c>
      <c r="V4" s="174" t="s">
        <v>65</v>
      </c>
      <c r="W4" s="174" t="s">
        <v>2474</v>
      </c>
      <c r="Y4" s="745" t="s">
        <v>54</v>
      </c>
      <c r="Z4" s="745" t="s">
        <v>55</v>
      </c>
      <c r="AA4" s="745" t="s">
        <v>56</v>
      </c>
      <c r="AB4" s="745" t="s">
        <v>57</v>
      </c>
      <c r="AC4" s="745" t="s">
        <v>58</v>
      </c>
      <c r="AD4" s="745" t="s">
        <v>59</v>
      </c>
      <c r="AE4" s="745" t="s">
        <v>60</v>
      </c>
      <c r="AF4" s="745" t="s">
        <v>61</v>
      </c>
      <c r="AG4" s="745" t="s">
        <v>62</v>
      </c>
      <c r="AH4" s="745" t="s">
        <v>63</v>
      </c>
      <c r="AI4" s="745" t="s">
        <v>64</v>
      </c>
      <c r="AJ4" s="745" t="s">
        <v>65</v>
      </c>
      <c r="AK4" s="745" t="s">
        <v>350</v>
      </c>
      <c r="AM4" s="745" t="s">
        <v>1829</v>
      </c>
      <c r="AO4" s="745" t="s">
        <v>1830</v>
      </c>
      <c r="AQ4" s="745" t="s">
        <v>676</v>
      </c>
      <c r="AR4" s="758" t="s">
        <v>677</v>
      </c>
    </row>
    <row r="5" spans="2:44" s="34" customFormat="1" ht="14.5">
      <c r="B5" s="90" t="s">
        <v>569</v>
      </c>
      <c r="C5" s="90"/>
      <c r="D5" s="139"/>
      <c r="E5" s="90"/>
      <c r="F5" s="90"/>
      <c r="G5" s="90"/>
      <c r="H5" s="225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Y5" s="1126">
        <v>169603</v>
      </c>
      <c r="Z5" s="1126">
        <v>352047</v>
      </c>
      <c r="AA5" s="1126">
        <v>366815</v>
      </c>
      <c r="AB5" s="1126">
        <v>397517</v>
      </c>
      <c r="AC5" s="1126">
        <v>475436</v>
      </c>
      <c r="AD5" s="1126">
        <v>524840</v>
      </c>
      <c r="AE5" s="1126">
        <v>665730</v>
      </c>
      <c r="AF5" s="1126">
        <v>741495</v>
      </c>
      <c r="AG5" s="1126">
        <v>605874</v>
      </c>
      <c r="AH5" s="1126">
        <v>464112</v>
      </c>
      <c r="AI5" s="1126">
        <v>402230</v>
      </c>
      <c r="AJ5" s="1126">
        <v>433171</v>
      </c>
      <c r="AK5" s="1126">
        <v>5557881</v>
      </c>
      <c r="AL5"/>
      <c r="AM5" s="68" t="e">
        <f>#REF!</f>
        <v>#REF!</v>
      </c>
      <c r="AN5"/>
      <c r="AO5" s="68" t="e">
        <f>#REF!</f>
        <v>#REF!</v>
      </c>
      <c r="AP5"/>
      <c r="AQ5" s="842"/>
      <c r="AR5"/>
    </row>
    <row r="6" spans="2:44" s="35" customFormat="1" ht="21" customHeight="1">
      <c r="B6" s="233" t="s">
        <v>163</v>
      </c>
      <c r="C6" s="294"/>
      <c r="D6" s="304" t="s">
        <v>82</v>
      </c>
      <c r="E6" s="304" t="s">
        <v>82</v>
      </c>
      <c r="F6" s="234"/>
      <c r="G6" s="446" t="s">
        <v>2492</v>
      </c>
      <c r="H6" s="234"/>
      <c r="I6" s="234"/>
      <c r="J6" s="236"/>
      <c r="K6" s="1001">
        <f>SUM(K7:K27)</f>
        <v>1066.5505412411626</v>
      </c>
      <c r="L6" s="1001">
        <f t="shared" ref="L6:V6" si="0">SUM(L7:L27)</f>
        <v>1622.8594332155837</v>
      </c>
      <c r="M6" s="1001">
        <f>SUM(M7:M27)</f>
        <v>1154.2448550619933</v>
      </c>
      <c r="N6" s="1001">
        <f t="shared" si="0"/>
        <v>2040.9164508140152</v>
      </c>
      <c r="O6" s="1001">
        <f t="shared" si="0"/>
        <v>2127.4579824890493</v>
      </c>
      <c r="P6" s="1001">
        <f t="shared" si="0"/>
        <v>2114.4002794190596</v>
      </c>
      <c r="Q6" s="1001">
        <f t="shared" si="0"/>
        <v>2078.351857461601</v>
      </c>
      <c r="R6" s="1001">
        <f t="shared" si="0"/>
        <v>2102.629449778135</v>
      </c>
      <c r="S6" s="1001">
        <f t="shared" si="0"/>
        <v>2173.4357172197206</v>
      </c>
      <c r="T6" s="1001">
        <f t="shared" si="0"/>
        <v>2066.9301263032885</v>
      </c>
      <c r="U6" s="1001">
        <f>SUM(U7:U27)</f>
        <v>2140.8005184214635</v>
      </c>
      <c r="V6" s="1001">
        <f t="shared" si="0"/>
        <v>2077.564195645522</v>
      </c>
      <c r="W6" s="1001">
        <f>SUM(W7:W27)</f>
        <v>1947.5050985950338</v>
      </c>
      <c r="Y6" s="1116">
        <f t="shared" ref="Y6:AJ6" si="1">SUM(Y7:Y27)</f>
        <v>1322.3045170191567</v>
      </c>
      <c r="Z6" s="1116">
        <f t="shared" si="1"/>
        <v>722.46413120975319</v>
      </c>
      <c r="AA6" s="1116">
        <f t="shared" si="1"/>
        <v>787.39131442280177</v>
      </c>
      <c r="AB6" s="1116">
        <f t="shared" si="1"/>
        <v>974.06504124351909</v>
      </c>
      <c r="AC6" s="1116">
        <f t="shared" si="1"/>
        <v>805.71312437425865</v>
      </c>
      <c r="AD6" s="1116">
        <f t="shared" si="1"/>
        <v>803.61210464141459</v>
      </c>
      <c r="AE6" s="1116">
        <f t="shared" si="1"/>
        <v>721.60871975125065</v>
      </c>
      <c r="AF6" s="1116">
        <f t="shared" si="1"/>
        <v>762.48299718811313</v>
      </c>
      <c r="AG6" s="1116">
        <f t="shared" si="1"/>
        <v>895.97528033881622</v>
      </c>
      <c r="AH6" s="1116">
        <f t="shared" si="1"/>
        <v>895.14808925431794</v>
      </c>
      <c r="AI6" s="1116">
        <f t="shared" si="1"/>
        <v>953.88671406906496</v>
      </c>
      <c r="AJ6" s="1116">
        <f t="shared" si="1"/>
        <v>938.48007599770051</v>
      </c>
      <c r="AK6" s="1116">
        <f>SUM(AK7:AK27)</f>
        <v>855.31707299958384</v>
      </c>
      <c r="AL6" s="49"/>
      <c r="AM6" s="1001">
        <f t="shared" ref="AM6:AO6" si="2">SUM(AM7:AM27)</f>
        <v>0</v>
      </c>
      <c r="AN6" s="49"/>
      <c r="AO6" s="1001">
        <f t="shared" si="2"/>
        <v>0</v>
      </c>
      <c r="AQ6" s="236">
        <f>IFERROR(W6-AK6,0)</f>
        <v>1092.18802559545</v>
      </c>
      <c r="AR6" s="748">
        <f>IFERROR((W6/AK6)-1,0)</f>
        <v>1.2769393480772733</v>
      </c>
    </row>
    <row r="7" spans="2:44" s="34" customFormat="1" ht="13" outlineLevel="1">
      <c r="B7" s="402">
        <v>1</v>
      </c>
      <c r="C7" s="402"/>
      <c r="D7" s="403">
        <v>6220002601</v>
      </c>
      <c r="E7" s="404" t="s">
        <v>395</v>
      </c>
      <c r="F7" s="404" t="s">
        <v>515</v>
      </c>
      <c r="G7" s="404" t="s">
        <v>395</v>
      </c>
      <c r="H7" s="403" t="s">
        <v>462</v>
      </c>
      <c r="I7" s="442" t="s">
        <v>557</v>
      </c>
      <c r="J7" s="418"/>
      <c r="K7" s="418">
        <f>IFERROR((CPSX!K6+CPSX!K106)/('3.Thanh pham'!G$97+'3.Thanh pham'!G$136),0)</f>
        <v>382.13379742429515</v>
      </c>
      <c r="L7" s="418">
        <f>IFERROR((CPSX!L6+CPSX!L106)/('3.Thanh pham'!H$97+'3.Thanh pham'!H$136),0)</f>
        <v>695.80234539969831</v>
      </c>
      <c r="M7" s="418">
        <f>IFERROR((CPSX!M6+CPSX!M106)/('3.Thanh pham'!I$97+'3.Thanh pham'!I$136),0)</f>
        <v>482.34989552043879</v>
      </c>
      <c r="N7" s="418">
        <f>IFERROR((CPSX!N6+CPSX!N106)/('3.Thanh pham'!J$97+'3.Thanh pham'!J$136),0)</f>
        <v>482.20636896707265</v>
      </c>
      <c r="O7" s="418">
        <f>IFERROR((CPSX!O6+CPSX!O106)/('3.Thanh pham'!K$97+'3.Thanh pham'!K$136),0)</f>
        <v>464.89457533311389</v>
      </c>
      <c r="P7" s="418">
        <f>IFERROR((CPSX!P6+CPSX!P106)/('3.Thanh pham'!L$97+'3.Thanh pham'!L$136),0)</f>
        <v>463.65997016064676</v>
      </c>
      <c r="Q7" s="418">
        <f>IFERROR((CPSX!Q6+CPSX!Q106)/('3.Thanh pham'!M$97+'3.Thanh pham'!M$136),0)</f>
        <v>438.4726593982345</v>
      </c>
      <c r="R7" s="418">
        <f>IFERROR((CPSX!R6+CPSX!R106)/('3.Thanh pham'!N$97+'3.Thanh pham'!N$136),0)</f>
        <v>455.33699245201274</v>
      </c>
      <c r="S7" s="418">
        <f>IFERROR((CPSX!S6+CPSX!S106)/('3.Thanh pham'!O$97+'3.Thanh pham'!O$136),0)</f>
        <v>502.29830100736729</v>
      </c>
      <c r="T7" s="418">
        <f>IFERROR((CPSX!T6+CPSX!T106)/('3.Thanh pham'!P$97+'3.Thanh pham'!P$136),0)</f>
        <v>430.45794012325359</v>
      </c>
      <c r="U7" s="418">
        <f>IFERROR((CPSX!U6+CPSX!U106)/('3.Thanh pham'!Q$97+'3.Thanh pham'!Q$136),0)</f>
        <v>482.20636896707265</v>
      </c>
      <c r="V7" s="418">
        <f>IFERROR((CPSX!V6+CPSX!V106)/('3.Thanh pham'!R$97+'3.Thanh pham'!R$136),0)</f>
        <v>438.4726593982345</v>
      </c>
      <c r="W7" s="494">
        <f>IFERROR((CPSX!W6+CPSX!W106)/('3.Thanh pham'!S$97+'3.Thanh pham'!S$136),0)</f>
        <v>466.19530324286961</v>
      </c>
      <c r="Y7" s="1117">
        <f>IFERROR((CPSX!Y6+CPSX!Y106)/Y$5,)</f>
        <v>742.84523269045951</v>
      </c>
      <c r="Z7" s="1117">
        <f>IFERROR((CPSX!Z6+CPSX!Z106)/Z$5,)</f>
        <v>411.54728203904591</v>
      </c>
      <c r="AA7" s="1117">
        <f>IFERROR((CPSX!AA6+CPSX!AA106)/AA$5,)</f>
        <v>401.71780325232066</v>
      </c>
      <c r="AB7" s="1117">
        <f>IFERROR((CPSX!AB6+CPSX!AB106)/AB$5,)</f>
        <v>418.05302163177925</v>
      </c>
      <c r="AC7" s="1117">
        <f>IFERROR((CPSX!AC6+CPSX!AC106)/AC$5,)</f>
        <v>335.49661994464032</v>
      </c>
      <c r="AD7" s="1117">
        <f>IFERROR((CPSX!AD6+CPSX!AD106)/AD$5,)</f>
        <v>293.36247999390292</v>
      </c>
      <c r="AE7" s="1117">
        <f>IFERROR((CPSX!AE6+CPSX!AE106)/AE$5,)</f>
        <v>222.78343472578973</v>
      </c>
      <c r="AF7" s="1117">
        <f>IFERROR((CPSX!AF6+CPSX!AF106)/AF$5,)</f>
        <v>196.6423522747962</v>
      </c>
      <c r="AG7" s="1117">
        <f>IFERROR((CPSX!AG6+CPSX!AG106)/AG$5,)</f>
        <v>239.52194680742201</v>
      </c>
      <c r="AH7" s="1117">
        <f>IFERROR((CPSX!AH6+CPSX!AH106)/AH$5,)</f>
        <v>238.49672923777018</v>
      </c>
      <c r="AI7" s="1117">
        <f>IFERROR((CPSX!AI6+CPSX!AI106)/AI$5,)</f>
        <v>277.73537528279837</v>
      </c>
      <c r="AJ7" s="1117">
        <f>IFERROR((CPSX!AJ6+CPSX!AJ106)/AJ$5,)</f>
        <v>292.83931749817049</v>
      </c>
      <c r="AK7" s="919">
        <f>IFERROR((CPSX!AK6+CPSX!AK106)/AK$5,)</f>
        <v>303.42190683823566</v>
      </c>
      <c r="AL7" s="35"/>
      <c r="AM7" s="494">
        <f>IFERROR((CPSX!AM6+CPSX!AM106)/$AM$5,)</f>
        <v>0</v>
      </c>
      <c r="AN7" s="35"/>
      <c r="AO7" s="494">
        <f>IFERROR((CPSX!AO6+CPSX!AO106)/$AO$5,)</f>
        <v>0</v>
      </c>
      <c r="AQ7" s="987">
        <f t="shared" ref="AQ7:AQ114" si="3">IFERROR(W7-AK7,0)</f>
        <v>162.77339640463396</v>
      </c>
      <c r="AR7" s="464">
        <f t="shared" ref="AR7:AR114" si="4">IFERROR((W7/AK7)-1,0)</f>
        <v>0.53645894622702328</v>
      </c>
    </row>
    <row r="8" spans="2:44" s="34" customFormat="1" ht="13" outlineLevel="1">
      <c r="B8" s="407">
        <v>2</v>
      </c>
      <c r="C8" s="407"/>
      <c r="D8" s="408">
        <v>6220002602</v>
      </c>
      <c r="E8" s="409" t="s">
        <v>396</v>
      </c>
      <c r="F8" s="409" t="s">
        <v>515</v>
      </c>
      <c r="G8" s="409" t="s">
        <v>396</v>
      </c>
      <c r="H8" s="408" t="s">
        <v>462</v>
      </c>
      <c r="I8" s="443" t="s">
        <v>557</v>
      </c>
      <c r="J8" s="495"/>
      <c r="K8" s="495">
        <f>IFERROR((CPSX!K7+CPSX!K107)/('3.Thanh pham'!G$97+'3.Thanh pham'!G$136),0)</f>
        <v>34.508701705534286</v>
      </c>
      <c r="L8" s="495">
        <f>IFERROR((CPSX!L7+CPSX!L107)/('3.Thanh pham'!H$97+'3.Thanh pham'!H$136),0)</f>
        <v>62.399436902966315</v>
      </c>
      <c r="M8" s="495">
        <f>IFERROR((CPSX!M7+CPSX!M107)/('3.Thanh pham'!I$97+'3.Thanh pham'!I$136),0)</f>
        <v>27.015036350180662</v>
      </c>
      <c r="N8" s="495">
        <f>IFERROR((CPSX!N7+CPSX!N107)/('3.Thanh pham'!J$97+'3.Thanh pham'!J$136),0)</f>
        <v>25.918371307708249</v>
      </c>
      <c r="O8" s="495">
        <f>IFERROR((CPSX!O7+CPSX!O107)/('3.Thanh pham'!K$97+'3.Thanh pham'!K$136),0)</f>
        <v>25.918371307708249</v>
      </c>
      <c r="P8" s="495">
        <f>IFERROR((CPSX!P7+CPSX!P107)/('3.Thanh pham'!L$97+'3.Thanh pham'!L$136),0)</f>
        <v>24.921510872796393</v>
      </c>
      <c r="Q8" s="495">
        <f>IFERROR((CPSX!Q7+CPSX!Q107)/('3.Thanh pham'!M$97+'3.Thanh pham'!M$136),0)</f>
        <v>23.998491951581713</v>
      </c>
      <c r="R8" s="495">
        <f>IFERROR((CPSX!R7+CPSX!R107)/('3.Thanh pham'!N$97+'3.Thanh pham'!N$136),0)</f>
        <v>24.921510872796393</v>
      </c>
      <c r="S8" s="495">
        <f>IFERROR((CPSX!S7+CPSX!S107)/('3.Thanh pham'!O$97+'3.Thanh pham'!O$136),0)</f>
        <v>26.998303445529427</v>
      </c>
      <c r="T8" s="495">
        <f>IFERROR((CPSX!T7+CPSX!T107)/('3.Thanh pham'!P$97+'3.Thanh pham'!P$136),0)</f>
        <v>23.998491951581713</v>
      </c>
      <c r="U8" s="495">
        <f>IFERROR((CPSX!U7+CPSX!U107)/('3.Thanh pham'!Q$97+'3.Thanh pham'!Q$136),0)</f>
        <v>25.918371307708249</v>
      </c>
      <c r="V8" s="495">
        <f>IFERROR((CPSX!V7+CPSX!V107)/('3.Thanh pham'!R$97+'3.Thanh pham'!R$136),0)</f>
        <v>23.998491951581713</v>
      </c>
      <c r="W8" s="496">
        <f>IFERROR((CPSX!W7+CPSX!W107)/('3.Thanh pham'!S$97+'3.Thanh pham'!S$136),0)</f>
        <v>27.133647076549941</v>
      </c>
      <c r="Y8" s="988">
        <f>IFERROR((CPSX!Y7+CPSX!Y107)/Y$5,)</f>
        <v>52.321203044757461</v>
      </c>
      <c r="Z8" s="988">
        <f>IFERROR((CPSX!Z7+CPSX!Z107)/Z$5,)</f>
        <v>27.013912915036911</v>
      </c>
      <c r="AA8" s="988">
        <f>IFERROR((CPSX!AA7+CPSX!AA107)/AA$5,)</f>
        <v>21.727118574758393</v>
      </c>
      <c r="AB8" s="988">
        <f>IFERROR((CPSX!AB7+CPSX!AB107)/AB$5,)</f>
        <v>20.929502386061476</v>
      </c>
      <c r="AC8" s="988">
        <f>IFERROR((CPSX!AC7+CPSX!AC107)/AC$5,)</f>
        <v>16.027042546210215</v>
      </c>
      <c r="AD8" s="988">
        <f>IFERROR((CPSX!AD7+CPSX!AD107)/AD$5,)</f>
        <v>16.519001981556283</v>
      </c>
      <c r="AE8" s="988">
        <f>IFERROR((CPSX!AE7+CPSX!AE107)/AE$5,)</f>
        <v>12.468143241253962</v>
      </c>
      <c r="AF8" s="988">
        <f>IFERROR((CPSX!AF7+CPSX!AF107)/AF$5,)</f>
        <v>10.630438505991274</v>
      </c>
      <c r="AG8" s="988">
        <f>IFERROR((CPSX!AG7+CPSX!AG107)/AG$5,)</f>
        <v>13.009993827099365</v>
      </c>
      <c r="AH8" s="988">
        <f>IFERROR((CPSX!AH7+CPSX!AH107)/AH$5,)</f>
        <v>16.983868118040473</v>
      </c>
      <c r="AI8" s="988">
        <f>IFERROR((CPSX!AI7+CPSX!AI107)/AI$5,)</f>
        <v>19.596790393555924</v>
      </c>
      <c r="AJ8" s="988">
        <f>IFERROR((CPSX!AJ7+CPSX!AJ107)/AJ$5,)</f>
        <v>18.197009956806895</v>
      </c>
      <c r="AK8" s="920">
        <f>IFERROR((CPSX!AK7+CPSX!AK107)/AK$5,)</f>
        <v>17.754218559195493</v>
      </c>
      <c r="AL8" s="993"/>
      <c r="AM8" s="919">
        <f>IFERROR((CPSX!AM7+CPSX!AM107)/$AM$5,)</f>
        <v>0</v>
      </c>
      <c r="AN8" s="993"/>
      <c r="AO8" s="919">
        <f>IFERROR((CPSX!AO7+CPSX!AO107)/$AO$5,)</f>
        <v>0</v>
      </c>
      <c r="AQ8" s="987">
        <f t="shared" si="3"/>
        <v>9.379428517354448</v>
      </c>
      <c r="AR8" s="464">
        <f t="shared" si="4"/>
        <v>0.52829295111366825</v>
      </c>
    </row>
    <row r="9" spans="2:44" s="34" customFormat="1" ht="13" outlineLevel="1">
      <c r="B9" s="407">
        <v>3</v>
      </c>
      <c r="C9" s="407"/>
      <c r="D9" s="408">
        <v>6220002802</v>
      </c>
      <c r="E9" s="409" t="s">
        <v>399</v>
      </c>
      <c r="F9" s="409" t="s">
        <v>516</v>
      </c>
      <c r="G9" s="409" t="s">
        <v>399</v>
      </c>
      <c r="H9" s="408" t="s">
        <v>462</v>
      </c>
      <c r="I9" s="443" t="s">
        <v>557</v>
      </c>
      <c r="J9" s="495"/>
      <c r="K9" s="495">
        <f>IFERROR((CPSX!K8+CPSX!K108)/('3.Thanh pham'!G$97+'3.Thanh pham'!G$136),0)</f>
        <v>0</v>
      </c>
      <c r="L9" s="495">
        <f>IFERROR((CPSX!L8+CPSX!L108)/('3.Thanh pham'!H$97+'3.Thanh pham'!H$136),0)</f>
        <v>0</v>
      </c>
      <c r="M9" s="495">
        <f>IFERROR((CPSX!M8+CPSX!M108)/('3.Thanh pham'!I$97+'3.Thanh pham'!I$136),0)</f>
        <v>0</v>
      </c>
      <c r="N9" s="495">
        <f>IFERROR((CPSX!N8+CPSX!N108)/('3.Thanh pham'!J$97+'3.Thanh pham'!J$136),0)</f>
        <v>0</v>
      </c>
      <c r="O9" s="495">
        <f>IFERROR((CPSX!O8+CPSX!O108)/('3.Thanh pham'!K$97+'3.Thanh pham'!K$136),0)</f>
        <v>0</v>
      </c>
      <c r="P9" s="495">
        <f>IFERROR((CPSX!P8+CPSX!P108)/('3.Thanh pham'!L$97+'3.Thanh pham'!L$136),0)</f>
        <v>0</v>
      </c>
      <c r="Q9" s="495">
        <f>IFERROR((CPSX!Q8+CPSX!Q108)/('3.Thanh pham'!M$97+'3.Thanh pham'!M$136),0)</f>
        <v>0</v>
      </c>
      <c r="R9" s="495">
        <f>IFERROR((CPSX!R8+CPSX!R108)/('3.Thanh pham'!N$97+'3.Thanh pham'!N$136),0)</f>
        <v>0</v>
      </c>
      <c r="S9" s="495">
        <f>IFERROR((CPSX!S8+CPSX!S108)/('3.Thanh pham'!O$97+'3.Thanh pham'!O$136),0)</f>
        <v>0</v>
      </c>
      <c r="T9" s="495">
        <f>IFERROR((CPSX!T8+CPSX!T108)/('3.Thanh pham'!P$97+'3.Thanh pham'!P$136),0)</f>
        <v>0</v>
      </c>
      <c r="U9" s="495">
        <f>IFERROR((CPSX!U8+CPSX!U108)/('3.Thanh pham'!Q$97+'3.Thanh pham'!Q$136),0)</f>
        <v>0</v>
      </c>
      <c r="V9" s="495">
        <f>IFERROR((CPSX!V8+CPSX!V108)/('3.Thanh pham'!R$97+'3.Thanh pham'!R$136),0)</f>
        <v>0</v>
      </c>
      <c r="W9" s="496">
        <f>IFERROR((CPSX!W8+CPSX!W108)/('3.Thanh pham'!S$97+'3.Thanh pham'!S$136),0)</f>
        <v>0</v>
      </c>
      <c r="Y9" s="988">
        <f>IFERROR((CPSX!Y8+CPSX!Y108)/Y$5,)</f>
        <v>10.780210255714817</v>
      </c>
      <c r="Z9" s="988">
        <f>IFERROR((CPSX!Z8+CPSX!Z108)/Z$5,)</f>
        <v>5.5007626822554947</v>
      </c>
      <c r="AA9" s="988">
        <f>IFERROR((CPSX!AA8+CPSX!AA108)/AA$5,)</f>
        <v>4.5654703324564156</v>
      </c>
      <c r="AB9" s="988">
        <f>IFERROR((CPSX!AB8+CPSX!AB108)/AB$5,)</f>
        <v>4.3625304075045843</v>
      </c>
      <c r="AC9" s="988">
        <f>IFERROR((CPSX!AC8+CPSX!AC108)/AC$5,)</f>
        <v>3.3972732397210139</v>
      </c>
      <c r="AD9" s="988">
        <f>IFERROR((CPSX!AD8+CPSX!AD108)/AD$5,)</f>
        <v>3.9177215913421235</v>
      </c>
      <c r="AE9" s="988">
        <f>IFERROR((CPSX!AE8+CPSX!AE108)/AE$5,)</f>
        <v>3.0139906568729065</v>
      </c>
      <c r="AF9" s="988">
        <f>IFERROR((CPSX!AF8+CPSX!AF108)/AF$5,)</f>
        <v>2.6101969669384149</v>
      </c>
      <c r="AG9" s="988">
        <f>IFERROR((CPSX!AG8+CPSX!AG108)/AG$5,)</f>
        <v>3.1944727781683979</v>
      </c>
      <c r="AH9" s="988">
        <f>IFERROR((CPSX!AH8+CPSX!AH108)/AH$5,)</f>
        <v>4.1702175336987626</v>
      </c>
      <c r="AI9" s="988">
        <f>IFERROR((CPSX!AI8+CPSX!AI108)/AI$5,)</f>
        <v>4.8117942470725703</v>
      </c>
      <c r="AJ9" s="988">
        <f>IFERROR((CPSX!AJ8+CPSX!AJ108)/AJ$5,)</f>
        <v>4.4680922776455487</v>
      </c>
      <c r="AK9" s="920">
        <f>IFERROR((CPSX!AK8+CPSX!AK108)/AK$5,)</f>
        <v>4.0534968272980292</v>
      </c>
      <c r="AL9" s="993"/>
      <c r="AM9" s="919">
        <f>IFERROR((CPSX!AM8+CPSX!AM108)/$AM$5,)</f>
        <v>0</v>
      </c>
      <c r="AN9" s="993"/>
      <c r="AO9" s="919">
        <f>IFERROR((CPSX!AO8+CPSX!AO108)/$AO$5,)</f>
        <v>0</v>
      </c>
      <c r="AQ9" s="987">
        <f t="shared" si="3"/>
        <v>-4.0534968272980292</v>
      </c>
      <c r="AR9" s="464">
        <f t="shared" si="4"/>
        <v>-1</v>
      </c>
    </row>
    <row r="10" spans="2:44" s="34" customFormat="1" ht="13" outlineLevel="1">
      <c r="B10" s="407">
        <v>4</v>
      </c>
      <c r="C10" s="407"/>
      <c r="D10" s="408">
        <v>6220002806</v>
      </c>
      <c r="E10" s="409" t="s">
        <v>412</v>
      </c>
      <c r="F10" s="409" t="s">
        <v>515</v>
      </c>
      <c r="G10" s="409" t="s">
        <v>412</v>
      </c>
      <c r="H10" s="408" t="s">
        <v>462</v>
      </c>
      <c r="I10" s="443" t="s">
        <v>557</v>
      </c>
      <c r="J10" s="495"/>
      <c r="K10" s="495">
        <f>IFERROR((CPSX!K9+CPSX!K109)/('3.Thanh pham'!G$97+'3.Thanh pham'!G$136),0)</f>
        <v>0</v>
      </c>
      <c r="L10" s="495">
        <f>IFERROR((CPSX!L9+CPSX!L109)/('3.Thanh pham'!H$97+'3.Thanh pham'!H$136),0)</f>
        <v>0</v>
      </c>
      <c r="M10" s="495">
        <f>IFERROR((CPSX!M9+CPSX!M109)/('3.Thanh pham'!I$97+'3.Thanh pham'!I$136),0)</f>
        <v>0</v>
      </c>
      <c r="N10" s="495">
        <f>IFERROR((CPSX!N9+CPSX!N109)/('3.Thanh pham'!J$97+'3.Thanh pham'!J$136),0)</f>
        <v>0</v>
      </c>
      <c r="O10" s="495">
        <f>IFERROR((CPSX!O9+CPSX!O109)/('3.Thanh pham'!K$97+'3.Thanh pham'!K$136),0)</f>
        <v>0</v>
      </c>
      <c r="P10" s="495">
        <f>IFERROR((CPSX!P9+CPSX!P109)/('3.Thanh pham'!L$97+'3.Thanh pham'!L$136),0)</f>
        <v>0</v>
      </c>
      <c r="Q10" s="495">
        <f>IFERROR((CPSX!Q9+CPSX!Q109)/('3.Thanh pham'!M$97+'3.Thanh pham'!M$136),0)</f>
        <v>0</v>
      </c>
      <c r="R10" s="495">
        <f>IFERROR((CPSX!R9+CPSX!R109)/('3.Thanh pham'!N$97+'3.Thanh pham'!N$136),0)</f>
        <v>0</v>
      </c>
      <c r="S10" s="495">
        <f>IFERROR((CPSX!S9+CPSX!S109)/('3.Thanh pham'!O$97+'3.Thanh pham'!O$136),0)</f>
        <v>0</v>
      </c>
      <c r="T10" s="495">
        <f>IFERROR((CPSX!T9+CPSX!T109)/('3.Thanh pham'!P$97+'3.Thanh pham'!P$136),0)</f>
        <v>0</v>
      </c>
      <c r="U10" s="495">
        <f>IFERROR((CPSX!U9+CPSX!U109)/('3.Thanh pham'!Q$97+'3.Thanh pham'!Q$136),0)</f>
        <v>0</v>
      </c>
      <c r="V10" s="495">
        <f>IFERROR((CPSX!V9+CPSX!V109)/('3.Thanh pham'!R$97+'3.Thanh pham'!R$136),0)</f>
        <v>0</v>
      </c>
      <c r="W10" s="496">
        <f>IFERROR((CPSX!W9+CPSX!W109)/('3.Thanh pham'!S$97+'3.Thanh pham'!S$136),0)</f>
        <v>0</v>
      </c>
      <c r="Y10" s="988">
        <f>IFERROR((CPSX!Y9+CPSX!Y109)/Y$5,)</f>
        <v>0</v>
      </c>
      <c r="Z10" s="988">
        <f>IFERROR((CPSX!Z9+CPSX!Z109)/Z$5,)</f>
        <v>0</v>
      </c>
      <c r="AA10" s="988">
        <f>IFERROR((CPSX!AA9+CPSX!AA109)/AA$5,)</f>
        <v>0</v>
      </c>
      <c r="AB10" s="988">
        <f>IFERROR((CPSX!AB9+CPSX!AB109)/AB$5,)</f>
        <v>0</v>
      </c>
      <c r="AC10" s="988">
        <f>IFERROR((CPSX!AC9+CPSX!AC109)/AC$5,)</f>
        <v>0</v>
      </c>
      <c r="AD10" s="988">
        <f>IFERROR((CPSX!AD9+CPSX!AD109)/AD$5,)</f>
        <v>0</v>
      </c>
      <c r="AE10" s="988">
        <f>IFERROR((CPSX!AE9+CPSX!AE109)/AE$5,)</f>
        <v>0</v>
      </c>
      <c r="AF10" s="988">
        <f>IFERROR((CPSX!AF9+CPSX!AF109)/AF$5,)</f>
        <v>0</v>
      </c>
      <c r="AG10" s="988">
        <f>IFERROR((CPSX!AG9+CPSX!AG109)/AG$5,)</f>
        <v>0</v>
      </c>
      <c r="AH10" s="988">
        <f>IFERROR((CPSX!AH9+CPSX!AH109)/AH$5,)</f>
        <v>0</v>
      </c>
      <c r="AI10" s="988">
        <f>IFERROR((CPSX!AI9+CPSX!AI109)/AI$5,)</f>
        <v>0</v>
      </c>
      <c r="AJ10" s="988">
        <f>IFERROR((CPSX!AJ9+CPSX!AJ109)/AJ$5,)</f>
        <v>0</v>
      </c>
      <c r="AK10" s="920">
        <f>IFERROR((CPSX!AK9+CPSX!AK109)/AK$5,)</f>
        <v>0</v>
      </c>
      <c r="AL10" s="993"/>
      <c r="AM10" s="919">
        <f>IFERROR((CPSX!AM9+CPSX!AM109)/$AM$5,)</f>
        <v>0</v>
      </c>
      <c r="AN10" s="993"/>
      <c r="AO10" s="919">
        <f>IFERROR((CPSX!AO9+CPSX!AO109)/$AO$5,)</f>
        <v>0</v>
      </c>
      <c r="AQ10" s="987">
        <f t="shared" si="3"/>
        <v>0</v>
      </c>
      <c r="AR10" s="464">
        <f t="shared" si="4"/>
        <v>0</v>
      </c>
    </row>
    <row r="11" spans="2:44" s="34" customFormat="1" ht="13" outlineLevel="1">
      <c r="B11" s="407">
        <v>5</v>
      </c>
      <c r="C11" s="407"/>
      <c r="D11" s="408">
        <v>6220007202</v>
      </c>
      <c r="E11" s="409" t="s">
        <v>372</v>
      </c>
      <c r="F11" s="409" t="s">
        <v>516</v>
      </c>
      <c r="G11" s="409" t="s">
        <v>372</v>
      </c>
      <c r="H11" s="408" t="s">
        <v>462</v>
      </c>
      <c r="I11" s="443" t="s">
        <v>557</v>
      </c>
      <c r="J11" s="495"/>
      <c r="K11" s="495">
        <f>IFERROR((CPSX!K10+CPSX!K110)/('3.Thanh pham'!G$97+'3.Thanh pham'!G$136),0)</f>
        <v>98.98675020303979</v>
      </c>
      <c r="L11" s="495">
        <f>IFERROR((CPSX!L10+CPSX!L110)/('3.Thanh pham'!H$97+'3.Thanh pham'!H$136),0)</f>
        <v>158.42972347913525</v>
      </c>
      <c r="M11" s="495">
        <f>IFERROR((CPSX!M10+CPSX!M110)/('3.Thanh pham'!I$97+'3.Thanh pham'!I$136),0)</f>
        <v>68.590117974837838</v>
      </c>
      <c r="N11" s="495">
        <f>IFERROR((CPSX!N10+CPSX!N110)/('3.Thanh pham'!J$97+'3.Thanh pham'!J$136),0)</f>
        <v>61.464451840202855</v>
      </c>
      <c r="O11" s="495">
        <f>IFERROR((CPSX!O10+CPSX!O110)/('3.Thanh pham'!K$97+'3.Thanh pham'!K$136),0)</f>
        <v>78.629113118531251</v>
      </c>
      <c r="P11" s="495">
        <f>IFERROR((CPSX!P10+CPSX!P110)/('3.Thanh pham'!L$97+'3.Thanh pham'!L$136),0)</f>
        <v>59.100434461733514</v>
      </c>
      <c r="Q11" s="495">
        <f>IFERROR((CPSX!Q10+CPSX!Q110)/('3.Thanh pham'!M$97+'3.Thanh pham'!M$136),0)</f>
        <v>56.911529481669312</v>
      </c>
      <c r="R11" s="495">
        <f>IFERROR((CPSX!R10+CPSX!R110)/('3.Thanh pham'!N$97+'3.Thanh pham'!N$136),0)</f>
        <v>59.100434461733514</v>
      </c>
      <c r="S11" s="495">
        <f>IFERROR((CPSX!S10+CPSX!S110)/('3.Thanh pham'!O$97+'3.Thanh pham'!O$136),0)</f>
        <v>72.965398416007346</v>
      </c>
      <c r="T11" s="495">
        <f>IFERROR((CPSX!T10+CPSX!T110)/('3.Thanh pham'!P$97+'3.Thanh pham'!P$136),0)</f>
        <v>56.911529481669312</v>
      </c>
      <c r="U11" s="495">
        <f>IFERROR((CPSX!U10+CPSX!U110)/('3.Thanh pham'!Q$97+'3.Thanh pham'!Q$136),0)</f>
        <v>61.464451840202855</v>
      </c>
      <c r="V11" s="495">
        <f>IFERROR((CPSX!V10+CPSX!V110)/('3.Thanh pham'!R$97+'3.Thanh pham'!R$136),0)</f>
        <v>56.911529481669312</v>
      </c>
      <c r="W11" s="496">
        <f>IFERROR((CPSX!W10+CPSX!W110)/('3.Thanh pham'!S$97+'3.Thanh pham'!S$136),0)</f>
        <v>68.385929500298744</v>
      </c>
      <c r="Y11" s="988">
        <f>IFERROR((CPSX!Y10+CPSX!Y110)/Y$5,)</f>
        <v>0</v>
      </c>
      <c r="Z11" s="988">
        <f>IFERROR((CPSX!Z10+CPSX!Z110)/Z$5,)</f>
        <v>0</v>
      </c>
      <c r="AA11" s="988">
        <f>IFERROR((CPSX!AA10+CPSX!AA110)/AA$5,)</f>
        <v>0</v>
      </c>
      <c r="AB11" s="988">
        <f>IFERROR((CPSX!AB10+CPSX!AB110)/AB$5,)</f>
        <v>0</v>
      </c>
      <c r="AC11" s="988">
        <f>IFERROR((CPSX!AC10+CPSX!AC110)/AC$5,)</f>
        <v>0</v>
      </c>
      <c r="AD11" s="988">
        <f>IFERROR((CPSX!AD10+CPSX!AD110)/AD$5,)</f>
        <v>0</v>
      </c>
      <c r="AE11" s="988">
        <f>IFERROR((CPSX!AE10+CPSX!AE110)/AE$5,)</f>
        <v>0</v>
      </c>
      <c r="AF11" s="988">
        <f>IFERROR((CPSX!AF10+CPSX!AF110)/AF$5,)</f>
        <v>0</v>
      </c>
      <c r="AG11" s="988">
        <f>IFERROR((CPSX!AG10+CPSX!AG110)/AG$5,)</f>
        <v>0</v>
      </c>
      <c r="AH11" s="988">
        <f>IFERROR((CPSX!AH10+CPSX!AH110)/AH$5,)</f>
        <v>0</v>
      </c>
      <c r="AI11" s="988">
        <f>IFERROR((CPSX!AI10+CPSX!AI110)/AI$5,)</f>
        <v>0</v>
      </c>
      <c r="AJ11" s="988">
        <f>IFERROR((CPSX!AJ10+CPSX!AJ110)/AJ$5,)</f>
        <v>0</v>
      </c>
      <c r="AK11" s="920">
        <f>IFERROR((CPSX!AK10+CPSX!AK110)/AK$5,)</f>
        <v>0</v>
      </c>
      <c r="AL11" s="993"/>
      <c r="AM11" s="919">
        <f>IFERROR((CPSX!AM10+CPSX!AM110)/$AM$5,)</f>
        <v>0</v>
      </c>
      <c r="AN11" s="993"/>
      <c r="AO11" s="919">
        <f>IFERROR((CPSX!AO10+CPSX!AO110)/$AO$5,)</f>
        <v>0</v>
      </c>
      <c r="AQ11" s="987">
        <f t="shared" si="3"/>
        <v>68.385929500298744</v>
      </c>
      <c r="AR11" s="464">
        <f t="shared" si="4"/>
        <v>0</v>
      </c>
    </row>
    <row r="12" spans="2:44" s="34" customFormat="1" ht="13" outlineLevel="1">
      <c r="B12" s="407">
        <v>6</v>
      </c>
      <c r="C12" s="407"/>
      <c r="D12" s="408">
        <v>6220003201</v>
      </c>
      <c r="E12" s="409" t="s">
        <v>401</v>
      </c>
      <c r="F12" s="409" t="s">
        <v>516</v>
      </c>
      <c r="G12" s="409" t="s">
        <v>401</v>
      </c>
      <c r="H12" s="408" t="s">
        <v>462</v>
      </c>
      <c r="I12" s="443" t="s">
        <v>557</v>
      </c>
      <c r="J12" s="495"/>
      <c r="K12" s="495">
        <f>IFERROR((CPSX!K11+CPSX!K111)/('3.Thanh pham'!G$97+'3.Thanh pham'!G$136),0)</f>
        <v>40.60795915999536</v>
      </c>
      <c r="L12" s="495">
        <f>IFERROR((CPSX!L11+CPSX!L111)/('3.Thanh pham'!H$97+'3.Thanh pham'!H$136),0)</f>
        <v>63.489190548014079</v>
      </c>
      <c r="M12" s="495">
        <f>IFERROR((CPSX!M11+CPSX!M111)/('3.Thanh pham'!I$97+'3.Thanh pham'!I$136),0)</f>
        <v>29.985634060336945</v>
      </c>
      <c r="N12" s="495">
        <f>IFERROR((CPSX!N11+CPSX!N111)/('3.Thanh pham'!J$97+'3.Thanh pham'!J$136),0)</f>
        <v>32.441209816040669</v>
      </c>
      <c r="O12" s="495">
        <f>IFERROR((CPSX!O11+CPSX!O111)/('3.Thanh pham'!K$97+'3.Thanh pham'!K$136),0)</f>
        <v>26.433578368625732</v>
      </c>
      <c r="P12" s="495">
        <f>IFERROR((CPSX!P11+CPSX!P111)/('3.Thanh pham'!L$97+'3.Thanh pham'!L$136),0)</f>
        <v>31.193470976962182</v>
      </c>
      <c r="Q12" s="495">
        <f>IFERROR((CPSX!Q11+CPSX!Q111)/('3.Thanh pham'!M$97+'3.Thanh pham'!M$136),0)</f>
        <v>28.925632894960817</v>
      </c>
      <c r="R12" s="495">
        <f>IFERROR((CPSX!R11+CPSX!R111)/('3.Thanh pham'!N$97+'3.Thanh pham'!N$136),0)</f>
        <v>30.038157237074692</v>
      </c>
      <c r="S12" s="495">
        <f>IFERROR((CPSX!S11+CPSX!S111)/('3.Thanh pham'!O$97+'3.Thanh pham'!O$136),0)</f>
        <v>31.289747121952804</v>
      </c>
      <c r="T12" s="495">
        <f>IFERROR((CPSX!T11+CPSX!T111)/('3.Thanh pham'!P$97+'3.Thanh pham'!P$136),0)</f>
        <v>27.813108552846938</v>
      </c>
      <c r="U12" s="495">
        <f>IFERROR((CPSX!U11+CPSX!U111)/('3.Thanh pham'!Q$97+'3.Thanh pham'!Q$136),0)</f>
        <v>32.441209816040669</v>
      </c>
      <c r="V12" s="495">
        <f>IFERROR((CPSX!V11+CPSX!V111)/('3.Thanh pham'!R$97+'3.Thanh pham'!R$136),0)</f>
        <v>28.925632894960817</v>
      </c>
      <c r="W12" s="496">
        <f>IFERROR((CPSX!W11+CPSX!W111)/('3.Thanh pham'!S$97+'3.Thanh pham'!S$136),0)</f>
        <v>31.714554428737031</v>
      </c>
      <c r="Y12" s="988">
        <f>IFERROR((CPSX!Y11+CPSX!Y111)/Y$5,)</f>
        <v>75.986273827703513</v>
      </c>
      <c r="Z12" s="988">
        <f>IFERROR((CPSX!Z11+CPSX!Z111)/Z$5,)</f>
        <v>30.961774990271184</v>
      </c>
      <c r="AA12" s="988">
        <f>IFERROR((CPSX!AA11+CPSX!AA111)/AA$5,)</f>
        <v>33.020732521843435</v>
      </c>
      <c r="AB12" s="988">
        <f>IFERROR((CPSX!AB11+CPSX!AB111)/AB$5,)</f>
        <v>31.067853701854261</v>
      </c>
      <c r="AC12" s="988">
        <f>IFERROR((CPSX!AC11+CPSX!AC111)/AC$5,)</f>
        <v>21.822074895464375</v>
      </c>
      <c r="AD12" s="988">
        <f>IFERROR((CPSX!AD11+CPSX!AD111)/AD$5,)</f>
        <v>23.364263394558343</v>
      </c>
      <c r="AE12" s="988">
        <f>IFERROR((CPSX!AE11+CPSX!AE111)/AE$5,)</f>
        <v>17.987772820813241</v>
      </c>
      <c r="AF12" s="988">
        <f>IFERROR((CPSX!AF11+CPSX!AF111)/AF$5,)</f>
        <v>16.318383805689855</v>
      </c>
      <c r="AG12" s="988">
        <f>IFERROR((CPSX!AG11+CPSX!AG111)/AG$5,)</f>
        <v>19.455365306978017</v>
      </c>
      <c r="AH12" s="988">
        <f>IFERROR((CPSX!AH11+CPSX!AH111)/AH$5,)</f>
        <v>25.559563208880615</v>
      </c>
      <c r="AI12" s="988">
        <f>IFERROR((CPSX!AI11+CPSX!AI111)/AI$5,)</f>
        <v>29.305372548044652</v>
      </c>
      <c r="AJ12" s="988">
        <f>IFERROR((CPSX!AJ11+CPSX!AJ111)/AJ$5,)</f>
        <v>27.933541257378725</v>
      </c>
      <c r="AK12" s="920">
        <f>IFERROR((CPSX!AK11+CPSX!AK111)/AK$5,)</f>
        <v>25.63926791523604</v>
      </c>
      <c r="AL12" s="993"/>
      <c r="AM12" s="919">
        <f>IFERROR((CPSX!AM11+CPSX!AM111)/$AM$5,)</f>
        <v>0</v>
      </c>
      <c r="AN12" s="993"/>
      <c r="AO12" s="919">
        <f>IFERROR((CPSX!AO11+CPSX!AO111)/$AO$5,)</f>
        <v>0</v>
      </c>
      <c r="AQ12" s="987">
        <f t="shared" si="3"/>
        <v>6.0752865135009912</v>
      </c>
      <c r="AR12" s="464">
        <f t="shared" si="4"/>
        <v>0.23695241742416417</v>
      </c>
    </row>
    <row r="13" spans="2:44" s="34" customFormat="1" ht="13" outlineLevel="1">
      <c r="B13" s="407">
        <v>7</v>
      </c>
      <c r="C13" s="407"/>
      <c r="D13" s="408">
        <v>6220002603</v>
      </c>
      <c r="E13" s="409" t="s">
        <v>400</v>
      </c>
      <c r="F13" s="409" t="s">
        <v>515</v>
      </c>
      <c r="G13" s="409" t="s">
        <v>400</v>
      </c>
      <c r="H13" s="408" t="s">
        <v>462</v>
      </c>
      <c r="I13" s="443" t="s">
        <v>557</v>
      </c>
      <c r="J13" s="495"/>
      <c r="K13" s="495">
        <f>IFERROR((CPSX!K12+CPSX!K112)/('3.Thanh pham'!G$97+'3.Thanh pham'!G$136),0)</f>
        <v>0</v>
      </c>
      <c r="L13" s="495">
        <f>IFERROR((CPSX!L12+CPSX!L112)/('3.Thanh pham'!H$97+'3.Thanh pham'!H$136),0)</f>
        <v>0</v>
      </c>
      <c r="M13" s="495">
        <f>IFERROR((CPSX!M12+CPSX!M112)/('3.Thanh pham'!I$97+'3.Thanh pham'!I$136),0)</f>
        <v>0</v>
      </c>
      <c r="N13" s="495">
        <f>IFERROR((CPSX!N12+CPSX!N112)/('3.Thanh pham'!J$97+'3.Thanh pham'!J$136),0)</f>
        <v>0</v>
      </c>
      <c r="O13" s="495">
        <f>IFERROR((CPSX!O12+CPSX!O112)/('3.Thanh pham'!K$97+'3.Thanh pham'!K$136),0)</f>
        <v>0</v>
      </c>
      <c r="P13" s="495">
        <f>IFERROR((CPSX!P12+CPSX!P112)/('3.Thanh pham'!L$97+'3.Thanh pham'!L$136),0)</f>
        <v>0</v>
      </c>
      <c r="Q13" s="495">
        <f>IFERROR((CPSX!Q12+CPSX!Q112)/('3.Thanh pham'!M$97+'3.Thanh pham'!M$136),0)</f>
        <v>0</v>
      </c>
      <c r="R13" s="495">
        <f>IFERROR((CPSX!R12+CPSX!R112)/('3.Thanh pham'!N$97+'3.Thanh pham'!N$136),0)</f>
        <v>0</v>
      </c>
      <c r="S13" s="495">
        <f>IFERROR((CPSX!S12+CPSX!S112)/('3.Thanh pham'!O$97+'3.Thanh pham'!O$136),0)</f>
        <v>0</v>
      </c>
      <c r="T13" s="495">
        <f>IFERROR((CPSX!T12+CPSX!T112)/('3.Thanh pham'!P$97+'3.Thanh pham'!P$136),0)</f>
        <v>0</v>
      </c>
      <c r="U13" s="495">
        <f>IFERROR((CPSX!U12+CPSX!U112)/('3.Thanh pham'!Q$97+'3.Thanh pham'!Q$136),0)</f>
        <v>0</v>
      </c>
      <c r="V13" s="495">
        <f>IFERROR((CPSX!V12+CPSX!V112)/('3.Thanh pham'!R$97+'3.Thanh pham'!R$136),0)</f>
        <v>0</v>
      </c>
      <c r="W13" s="496">
        <f>IFERROR((CPSX!W12+CPSX!W112)/('3.Thanh pham'!S$97+'3.Thanh pham'!S$136),0)</f>
        <v>0</v>
      </c>
      <c r="Y13" s="988">
        <f>IFERROR((CPSX!Y12+CPSX!Y112)/Y$5,)</f>
        <v>0</v>
      </c>
      <c r="Z13" s="988">
        <f>IFERROR((CPSX!Z12+CPSX!Z112)/Z$5,)</f>
        <v>0</v>
      </c>
      <c r="AA13" s="988">
        <f>IFERROR((CPSX!AA12+CPSX!AA112)/AA$5,)</f>
        <v>0</v>
      </c>
      <c r="AB13" s="988">
        <f>IFERROR((CPSX!AB12+CPSX!AB112)/AB$5,)</f>
        <v>0</v>
      </c>
      <c r="AC13" s="988">
        <f>IFERROR((CPSX!AC12+CPSX!AC112)/AC$5,)</f>
        <v>0</v>
      </c>
      <c r="AD13" s="988">
        <f>IFERROR((CPSX!AD12+CPSX!AD112)/AD$5,)</f>
        <v>0</v>
      </c>
      <c r="AE13" s="988">
        <f>IFERROR((CPSX!AE12+CPSX!AE112)/AE$5,)</f>
        <v>0</v>
      </c>
      <c r="AF13" s="988">
        <f>IFERROR((CPSX!AF12+CPSX!AF112)/AF$5,)</f>
        <v>0</v>
      </c>
      <c r="AG13" s="988">
        <f>IFERROR((CPSX!AG12+CPSX!AG112)/AG$5,)</f>
        <v>0</v>
      </c>
      <c r="AH13" s="988">
        <f>IFERROR((CPSX!AH12+CPSX!AH112)/AH$5,)</f>
        <v>0</v>
      </c>
      <c r="AI13" s="988">
        <f>IFERROR((CPSX!AI12+CPSX!AI112)/AI$5,)</f>
        <v>0</v>
      </c>
      <c r="AJ13" s="988">
        <f>IFERROR((CPSX!AJ12+CPSX!AJ112)/AJ$5,)</f>
        <v>0</v>
      </c>
      <c r="AK13" s="920">
        <f>IFERROR((CPSX!AK12+CPSX!AK112)/AK$5,)</f>
        <v>0</v>
      </c>
      <c r="AL13" s="993"/>
      <c r="AM13" s="919">
        <f>IFERROR((CPSX!AM12+CPSX!AM112)/$AM$5,)</f>
        <v>0</v>
      </c>
      <c r="AN13" s="993"/>
      <c r="AO13" s="919">
        <f>IFERROR((CPSX!AO12+CPSX!AO112)/$AO$5,)</f>
        <v>0</v>
      </c>
      <c r="AQ13" s="987">
        <f t="shared" si="3"/>
        <v>0</v>
      </c>
      <c r="AR13" s="464">
        <f t="shared" si="4"/>
        <v>0</v>
      </c>
    </row>
    <row r="14" spans="2:44" s="34" customFormat="1" ht="13" outlineLevel="1">
      <c r="B14" s="407">
        <v>8</v>
      </c>
      <c r="C14" s="407"/>
      <c r="D14" s="408">
        <v>6220003401</v>
      </c>
      <c r="E14" s="409" t="s">
        <v>397</v>
      </c>
      <c r="F14" s="409" t="s">
        <v>516</v>
      </c>
      <c r="G14" s="409" t="s">
        <v>397</v>
      </c>
      <c r="H14" s="408" t="s">
        <v>462</v>
      </c>
      <c r="I14" s="443" t="s">
        <v>557</v>
      </c>
      <c r="J14" s="495"/>
      <c r="K14" s="495">
        <f>IFERROR((CPSX!K13+CPSX!K113)/('3.Thanh pham'!G$97+'3.Thanh pham'!G$136),0)</f>
        <v>71.192852999187835</v>
      </c>
      <c r="L14" s="495">
        <f>IFERROR((CPSX!L13+CPSX!L113)/('3.Thanh pham'!H$97+'3.Thanh pham'!H$136),0)</f>
        <v>126.39722473604826</v>
      </c>
      <c r="M14" s="495">
        <f>IFERROR((CPSX!M13+CPSX!M113)/('3.Thanh pham'!I$97+'3.Thanh pham'!I$136),0)</f>
        <v>54.722058247355363</v>
      </c>
      <c r="N14" s="495">
        <f>IFERROR((CPSX!N13+CPSX!N113)/('3.Thanh pham'!J$97+'3.Thanh pham'!J$136),0)</f>
        <v>52.887457850272462</v>
      </c>
      <c r="O14" s="495">
        <f>IFERROR((CPSX!O13+CPSX!O113)/('3.Thanh pham'!K$97+'3.Thanh pham'!K$136),0)</f>
        <v>52.887457850272462</v>
      </c>
      <c r="P14" s="495">
        <f>IFERROR((CPSX!P13+CPSX!P113)/('3.Thanh pham'!L$97+'3.Thanh pham'!L$136),0)</f>
        <v>50.853324856031215</v>
      </c>
      <c r="Q14" s="495">
        <f>IFERROR((CPSX!Q13+CPSX!Q113)/('3.Thanh pham'!M$97+'3.Thanh pham'!M$136),0)</f>
        <v>48.969868379881909</v>
      </c>
      <c r="R14" s="495">
        <f>IFERROR((CPSX!R13+CPSX!R113)/('3.Thanh pham'!N$97+'3.Thanh pham'!N$136),0)</f>
        <v>50.853324856031215</v>
      </c>
      <c r="S14" s="495">
        <f>IFERROR((CPSX!S13+CPSX!S113)/('3.Thanh pham'!O$97+'3.Thanh pham'!O$136),0)</f>
        <v>55.091101927367149</v>
      </c>
      <c r="T14" s="495">
        <f>IFERROR((CPSX!T13+CPSX!T113)/('3.Thanh pham'!P$97+'3.Thanh pham'!P$136),0)</f>
        <v>48.969868379881909</v>
      </c>
      <c r="U14" s="495">
        <f>IFERROR((CPSX!U13+CPSX!U113)/('3.Thanh pham'!Q$97+'3.Thanh pham'!Q$136),0)</f>
        <v>52.887457850272462</v>
      </c>
      <c r="V14" s="495">
        <f>IFERROR((CPSX!V13+CPSX!V113)/('3.Thanh pham'!R$97+'3.Thanh pham'!R$136),0)</f>
        <v>48.969868379881909</v>
      </c>
      <c r="W14" s="496">
        <f>IFERROR((CPSX!W13+CPSX!W113)/('3.Thanh pham'!S$97+'3.Thanh pham'!S$136),0)</f>
        <v>55.349437452892516</v>
      </c>
      <c r="Y14" s="988">
        <f>IFERROR((CPSX!Y13+CPSX!Y113)/Y$5,)</f>
        <v>122.26641038189183</v>
      </c>
      <c r="Z14" s="988">
        <f>IFERROR((CPSX!Z13+CPSX!Z113)/Z$5,)</f>
        <v>57.247185745085176</v>
      </c>
      <c r="AA14" s="988">
        <f>IFERROR((CPSX!AA13+CPSX!AA113)/AA$5,)</f>
        <v>54.302032359636328</v>
      </c>
      <c r="AB14" s="988">
        <f>IFERROR((CPSX!AB13+CPSX!AB113)/AB$5,)</f>
        <v>67.060150886628747</v>
      </c>
      <c r="AC14" s="988">
        <f>IFERROR((CPSX!AC13+CPSX!AC113)/AC$5,)</f>
        <v>36.143350524571133</v>
      </c>
      <c r="AD14" s="988">
        <f>IFERROR((CPSX!AD13+CPSX!AD113)/AD$5,)</f>
        <v>39.422300129563297</v>
      </c>
      <c r="AE14" s="988">
        <f>IFERROR((CPSX!AE13+CPSX!AE113)/AE$5,)</f>
        <v>30.625929430850345</v>
      </c>
      <c r="AF14" s="988">
        <f>IFERROR((CPSX!AF13+CPSX!AF113)/AF$5,)</f>
        <v>29.092711346671251</v>
      </c>
      <c r="AG14" s="988">
        <f>IFERROR((CPSX!AG13+CPSX!AG113)/AG$5,)</f>
        <v>35.257330732132424</v>
      </c>
      <c r="AH14" s="988">
        <f>IFERROR((CPSX!AH13+CPSX!AH113)/AH$5,)</f>
        <v>46.026605646912813</v>
      </c>
      <c r="AI14" s="988">
        <f>IFERROR((CPSX!AI13+CPSX!AI113)/AI$5,)</f>
        <v>53.107674713472392</v>
      </c>
      <c r="AJ14" s="988">
        <f>IFERROR((CPSX!AJ13+CPSX!AJ113)/AJ$5,)</f>
        <v>49.314243104916997</v>
      </c>
      <c r="AK14" s="920">
        <f>IFERROR((CPSX!AK13+CPSX!AK113)/AK$5,)</f>
        <v>45.475559840162106</v>
      </c>
      <c r="AL14" s="993"/>
      <c r="AM14" s="919">
        <f>IFERROR((CPSX!AM13+CPSX!AM113)/$AM$5,)</f>
        <v>0</v>
      </c>
      <c r="AN14" s="993"/>
      <c r="AO14" s="919">
        <f>IFERROR((CPSX!AO13+CPSX!AO113)/$AO$5,)</f>
        <v>0</v>
      </c>
      <c r="AQ14" s="987">
        <f t="shared" si="3"/>
        <v>9.8738776127304106</v>
      </c>
      <c r="AR14" s="464">
        <f t="shared" si="4"/>
        <v>0.21712492704730191</v>
      </c>
    </row>
    <row r="15" spans="2:44" s="34" customFormat="1" ht="13" outlineLevel="1">
      <c r="B15" s="407">
        <v>9</v>
      </c>
      <c r="C15" s="407"/>
      <c r="D15" s="408">
        <v>6220002701</v>
      </c>
      <c r="E15" s="409" t="s">
        <v>398</v>
      </c>
      <c r="F15" s="409" t="s">
        <v>515</v>
      </c>
      <c r="G15" s="409" t="s">
        <v>398</v>
      </c>
      <c r="H15" s="408" t="s">
        <v>462</v>
      </c>
      <c r="I15" s="443" t="s">
        <v>557</v>
      </c>
      <c r="J15" s="495"/>
      <c r="K15" s="495">
        <f>IFERROR((CPSX!K14+CPSX!K114)/('3.Thanh pham'!G$97+'3.Thanh pham'!G$136),0)</f>
        <v>0</v>
      </c>
      <c r="L15" s="495">
        <f>IFERROR((CPSX!L14+CPSX!L114)/('3.Thanh pham'!H$97+'3.Thanh pham'!H$136),0)</f>
        <v>0</v>
      </c>
      <c r="M15" s="495">
        <f>IFERROR((CPSX!M14+CPSX!M114)/('3.Thanh pham'!I$97+'3.Thanh pham'!I$136),0)</f>
        <v>0</v>
      </c>
      <c r="N15" s="495">
        <f>IFERROR((CPSX!N14+CPSX!N114)/('3.Thanh pham'!J$97+'3.Thanh pham'!J$136),0)</f>
        <v>43.938422752928844</v>
      </c>
      <c r="O15" s="495">
        <f>IFERROR((CPSX!O14+CPSX!O114)/('3.Thanh pham'!K$97+'3.Thanh pham'!K$136),0)</f>
        <v>35.801669165782833</v>
      </c>
      <c r="P15" s="495">
        <f>IFERROR((CPSX!P14+CPSX!P114)/('3.Thanh pham'!L$97+'3.Thanh pham'!L$136),0)</f>
        <v>42.248483416277736</v>
      </c>
      <c r="Q15" s="495">
        <f>IFERROR((CPSX!Q14+CPSX!Q114)/('3.Thanh pham'!M$97+'3.Thanh pham'!M$136),0)</f>
        <v>39.176923427712779</v>
      </c>
      <c r="R15" s="495">
        <f>IFERROR((CPSX!R14+CPSX!R114)/('3.Thanh pham'!N$97+'3.Thanh pham'!N$136),0)</f>
        <v>40.683728174932504</v>
      </c>
      <c r="S15" s="495">
        <f>IFERROR((CPSX!S14+CPSX!S114)/('3.Thanh pham'!O$97+'3.Thanh pham'!O$136),0)</f>
        <v>42.378859915395772</v>
      </c>
      <c r="T15" s="495">
        <f>IFERROR((CPSX!T14+CPSX!T114)/('3.Thanh pham'!P$97+'3.Thanh pham'!P$136),0)</f>
        <v>37.670097702574019</v>
      </c>
      <c r="U15" s="495">
        <f>IFERROR((CPSX!U14+CPSX!U114)/('3.Thanh pham'!Q$97+'3.Thanh pham'!Q$136),0)</f>
        <v>43.938422752928844</v>
      </c>
      <c r="V15" s="495">
        <f>IFERROR((CPSX!V14+CPSX!V114)/('3.Thanh pham'!R$97+'3.Thanh pham'!R$136),0)</f>
        <v>39.176923427712779</v>
      </c>
      <c r="W15" s="496">
        <f>IFERROR((CPSX!W14+CPSX!W114)/('3.Thanh pham'!S$97+'3.Thanh pham'!S$136),0)</f>
        <v>33.454930962258118</v>
      </c>
      <c r="Y15" s="988">
        <f>IFERROR((CPSX!Y14+CPSX!Y114)/Y$5,)</f>
        <v>0</v>
      </c>
      <c r="Z15" s="988">
        <f>IFERROR((CPSX!Z14+CPSX!Z114)/Z$5,)</f>
        <v>0</v>
      </c>
      <c r="AA15" s="988">
        <f>IFERROR((CPSX!AA14+CPSX!AA114)/AA$5,)</f>
        <v>0</v>
      </c>
      <c r="AB15" s="988">
        <f>IFERROR((CPSX!AB14+CPSX!AB114)/AB$5,)</f>
        <v>0</v>
      </c>
      <c r="AC15" s="988">
        <f>IFERROR((CPSX!AC14+CPSX!AC114)/AC$5,)</f>
        <v>0</v>
      </c>
      <c r="AD15" s="988">
        <f>IFERROR((CPSX!AD14+CPSX!AD114)/AD$5,)</f>
        <v>0</v>
      </c>
      <c r="AE15" s="988">
        <f>IFERROR((CPSX!AE14+CPSX!AE114)/AE$5,)</f>
        <v>0</v>
      </c>
      <c r="AF15" s="988">
        <f>IFERROR((CPSX!AF14+CPSX!AF114)/AF$5,)</f>
        <v>0</v>
      </c>
      <c r="AG15" s="988">
        <f>IFERROR((CPSX!AG14+CPSX!AG114)/AG$5,)</f>
        <v>0</v>
      </c>
      <c r="AH15" s="988">
        <f>IFERROR((CPSX!AH14+CPSX!AH114)/AH$5,)</f>
        <v>0</v>
      </c>
      <c r="AI15" s="988">
        <f>IFERROR((CPSX!AI14+CPSX!AI114)/AI$5,)</f>
        <v>0</v>
      </c>
      <c r="AJ15" s="988">
        <f>IFERROR((CPSX!AJ14+CPSX!AJ114)/AJ$5,)</f>
        <v>0</v>
      </c>
      <c r="AK15" s="920">
        <f>IFERROR((CPSX!AK14+CPSX!AK114)/AK$5,)</f>
        <v>0</v>
      </c>
      <c r="AL15" s="993"/>
      <c r="AM15" s="919">
        <f>IFERROR((CPSX!AM14+CPSX!AM114)/$AM$5,)</f>
        <v>0</v>
      </c>
      <c r="AN15" s="993"/>
      <c r="AO15" s="919">
        <f>IFERROR((CPSX!AO14+CPSX!AO114)/$AO$5,)</f>
        <v>0</v>
      </c>
      <c r="AQ15" s="987">
        <f t="shared" si="3"/>
        <v>33.454930962258118</v>
      </c>
      <c r="AR15" s="464">
        <f t="shared" si="4"/>
        <v>0</v>
      </c>
    </row>
    <row r="16" spans="2:44" s="34" customFormat="1" ht="13" outlineLevel="1">
      <c r="B16" s="407">
        <v>10</v>
      </c>
      <c r="C16" s="407"/>
      <c r="D16" s="809" t="s">
        <v>1858</v>
      </c>
      <c r="E16" s="476" t="s">
        <v>1859</v>
      </c>
      <c r="F16" s="476" t="s">
        <v>744</v>
      </c>
      <c r="G16" s="1113" t="s">
        <v>2442</v>
      </c>
      <c r="H16" s="809" t="s">
        <v>462</v>
      </c>
      <c r="I16" s="443" t="s">
        <v>563</v>
      </c>
      <c r="J16" s="810"/>
      <c r="K16" s="811">
        <f>IFERROR((CPSX!K15+CPSX!K115)/('3.Thanh pham'!G$97+'3.Thanh pham'!G$136),0)</f>
        <v>0</v>
      </c>
      <c r="L16" s="811">
        <f>IFERROR((CPSX!L15+CPSX!L115)/('3.Thanh pham'!H$97+'3.Thanh pham'!H$136),0)</f>
        <v>0</v>
      </c>
      <c r="M16" s="811">
        <f>IFERROR((CPSX!M15+CPSX!M115)/('3.Thanh pham'!I$97+'3.Thanh pham'!I$136),0)</f>
        <v>0</v>
      </c>
      <c r="N16" s="811">
        <f>IFERROR((CPSX!N15+CPSX!N115)/('3.Thanh pham'!J$97+'3.Thanh pham'!J$136),0)</f>
        <v>0</v>
      </c>
      <c r="O16" s="811">
        <f>IFERROR((CPSX!O15+CPSX!O115)/('3.Thanh pham'!K$97+'3.Thanh pham'!K$136),0)</f>
        <v>0</v>
      </c>
      <c r="P16" s="811">
        <f>IFERROR((CPSX!P15+CPSX!P115)/('3.Thanh pham'!L$97+'3.Thanh pham'!L$136),0)</f>
        <v>0</v>
      </c>
      <c r="Q16" s="811">
        <f>IFERROR((CPSX!Q15+CPSX!Q115)/('3.Thanh pham'!M$97+'3.Thanh pham'!M$136),0)</f>
        <v>0</v>
      </c>
      <c r="R16" s="811">
        <f>IFERROR((CPSX!R15+CPSX!R115)/('3.Thanh pham'!N$97+'3.Thanh pham'!N$136),0)</f>
        <v>0</v>
      </c>
      <c r="S16" s="811">
        <f>IFERROR((CPSX!S15+CPSX!S115)/('3.Thanh pham'!O$97+'3.Thanh pham'!O$136),0)</f>
        <v>0</v>
      </c>
      <c r="T16" s="811">
        <f>IFERROR((CPSX!T15+CPSX!T115)/('3.Thanh pham'!P$97+'3.Thanh pham'!P$136),0)</f>
        <v>0</v>
      </c>
      <c r="U16" s="811">
        <f>IFERROR((CPSX!U15+CPSX!U115)/('3.Thanh pham'!Q$97+'3.Thanh pham'!Q$136),0)</f>
        <v>0</v>
      </c>
      <c r="V16" s="811">
        <f>IFERROR((CPSX!V15+CPSX!V115)/('3.Thanh pham'!R$97+'3.Thanh pham'!R$136),0)</f>
        <v>0</v>
      </c>
      <c r="W16" s="812">
        <f>IFERROR((CPSX!W15+CPSX!W115)/('3.Thanh pham'!S$97+'3.Thanh pham'!S$136),0)</f>
        <v>0</v>
      </c>
      <c r="Y16" s="988">
        <f>IFERROR((CPSX!Y15+CPSX!Y115)/Y$5,)</f>
        <v>0</v>
      </c>
      <c r="Z16" s="988">
        <f>IFERROR((CPSX!Z15+CPSX!Z115)/Z$5,)</f>
        <v>0</v>
      </c>
      <c r="AA16" s="988">
        <f>IFERROR((CPSX!AA15+CPSX!AA115)/AA$5,)</f>
        <v>48.705069312868886</v>
      </c>
      <c r="AB16" s="988">
        <f>IFERROR((CPSX!AB15+CPSX!AB115)/AB$5,)</f>
        <v>193.77473164669686</v>
      </c>
      <c r="AC16" s="988">
        <f>IFERROR((CPSX!AC15+CPSX!AC115)/AC$5,)</f>
        <v>173.27095550189722</v>
      </c>
      <c r="AD16" s="988">
        <f>IFERROR((CPSX!AD15+CPSX!AD115)/AD$5,)</f>
        <v>162.05796052130174</v>
      </c>
      <c r="AE16" s="988">
        <f>IFERROR((CPSX!AE15+CPSX!AE115)/AE$5,)</f>
        <v>186.60718309224461</v>
      </c>
      <c r="AF16" s="988">
        <f>IFERROR((CPSX!AF15+CPSX!AF115)/AF$5,)</f>
        <v>249.34001577893309</v>
      </c>
      <c r="AG16" s="988">
        <f>IFERROR((CPSX!AG15+CPSX!AG115)/AG$5,)</f>
        <v>316.90252428722806</v>
      </c>
      <c r="AH16" s="988">
        <f>IFERROR((CPSX!AH15+CPSX!AH115)/AH$5,)</f>
        <v>302.15847683317821</v>
      </c>
      <c r="AI16" s="988">
        <f>IFERROR((CPSX!AI15+CPSX!AI115)/AI$5,)</f>
        <v>211.45737513363002</v>
      </c>
      <c r="AJ16" s="988">
        <f>IFERROR((CPSX!AJ15+CPSX!AJ115)/AJ$5,)</f>
        <v>196.35317230377842</v>
      </c>
      <c r="AK16" s="1119">
        <f>IFERROR((CPSX!AK15+CPSX!AK115)/AK$5,)</f>
        <v>193.2013297873776</v>
      </c>
      <c r="AL16" s="993"/>
      <c r="AM16" s="919">
        <f>IFERROR((CPSX!AM15+CPSX!AM115)/$AM$5,)</f>
        <v>0</v>
      </c>
      <c r="AN16" s="993"/>
      <c r="AO16" s="919">
        <f>IFERROR((CPSX!AO15+CPSX!AO115)/$AO$5,)</f>
        <v>0</v>
      </c>
      <c r="AQ16" s="987">
        <f t="shared" si="3"/>
        <v>-193.2013297873776</v>
      </c>
      <c r="AR16" s="843">
        <f t="shared" si="4"/>
        <v>-1</v>
      </c>
    </row>
    <row r="17" spans="2:44" s="34" customFormat="1" ht="13" outlineLevel="1">
      <c r="B17" s="407">
        <v>11</v>
      </c>
      <c r="C17" s="407"/>
      <c r="D17" s="408">
        <v>6220003001</v>
      </c>
      <c r="E17" s="409" t="s">
        <v>371</v>
      </c>
      <c r="F17" s="409" t="s">
        <v>516</v>
      </c>
      <c r="G17" s="409" t="s">
        <v>371</v>
      </c>
      <c r="H17" s="408" t="s">
        <v>462</v>
      </c>
      <c r="I17" s="443" t="s">
        <v>562</v>
      </c>
      <c r="J17" s="495"/>
      <c r="K17" s="495">
        <f>IFERROR((CPSX!K16+CPSX!K116)/('3.Thanh pham'!G$97+'3.Thanh pham'!G$136),0)</f>
        <v>1.265010442046641</v>
      </c>
      <c r="L17" s="495">
        <f>IFERROR((CPSX!L16+CPSX!L116)/('3.Thanh pham'!H$97+'3.Thanh pham'!H$136),0)</f>
        <v>2.1926847662141782</v>
      </c>
      <c r="M17" s="495">
        <f>IFERROR((CPSX!M16+CPSX!M116)/('3.Thanh pham'!I$97+'3.Thanh pham'!I$136),0)</f>
        <v>0.94929476296199555</v>
      </c>
      <c r="N17" s="495">
        <f>IFERROR((CPSX!N16+CPSX!N116)/('3.Thanh pham'!J$97+'3.Thanh pham'!J$136),0)</f>
        <v>3.2372291100301922</v>
      </c>
      <c r="O17" s="495">
        <f>IFERROR((CPSX!O16+CPSX!O116)/('3.Thanh pham'!K$97+'3.Thanh pham'!K$136),0)</f>
        <v>3.2372291100301922</v>
      </c>
      <c r="P17" s="495">
        <f>IFERROR((CPSX!P16+CPSX!P116)/('3.Thanh pham'!L$97+'3.Thanh pham'!L$136),0)</f>
        <v>3.1127202981059541</v>
      </c>
      <c r="Q17" s="495">
        <f>IFERROR((CPSX!Q16+CPSX!Q116)/('3.Thanh pham'!M$97+'3.Thanh pham'!M$136),0)</f>
        <v>2.9974343611390668</v>
      </c>
      <c r="R17" s="495">
        <f>IFERROR((CPSX!R16+CPSX!R116)/('3.Thanh pham'!N$97+'3.Thanh pham'!N$136),0)</f>
        <v>2.4794630166754654</v>
      </c>
      <c r="S17" s="495">
        <f>IFERROR((CPSX!S16+CPSX!S116)/('3.Thanh pham'!O$97+'3.Thanh pham'!O$136),0)</f>
        <v>2.4859941131930303</v>
      </c>
      <c r="T17" s="495">
        <f>IFERROR((CPSX!T16+CPSX!T116)/('3.Thanh pham'!P$97+'3.Thanh pham'!P$136),0)</f>
        <v>2.2097725450604715</v>
      </c>
      <c r="U17" s="495">
        <f>IFERROR((CPSX!U16+CPSX!U116)/('3.Thanh pham'!Q$97+'3.Thanh pham'!Q$136),0)</f>
        <v>2.3865543486653089</v>
      </c>
      <c r="V17" s="495">
        <f>IFERROR((CPSX!V16+CPSX!V116)/('3.Thanh pham'!R$97+'3.Thanh pham'!R$136),0)</f>
        <v>2.2097725450604715</v>
      </c>
      <c r="W17" s="496">
        <f>IFERROR((CPSX!W16+CPSX!W116)/('3.Thanh pham'!S$97+'3.Thanh pham'!S$136),0)</f>
        <v>2.4585687622574923</v>
      </c>
      <c r="Y17" s="988">
        <f>IFERROR((CPSX!Y16+CPSX!Y116)/Y$5,)</f>
        <v>6.0716850527408122</v>
      </c>
      <c r="Z17" s="988">
        <f>IFERROR((CPSX!Z16+CPSX!Z116)/Z$5,)</f>
        <v>2.9251094314111468</v>
      </c>
      <c r="AA17" s="988">
        <f>IFERROR((CPSX!AA16+CPSX!AA116)/AA$5,)</f>
        <v>2.8073443016234343</v>
      </c>
      <c r="AB17" s="988">
        <f>IFERROR((CPSX!AB16+CPSX!AB116)/AB$5,)</f>
        <v>2.590520656978192</v>
      </c>
      <c r="AC17" s="988">
        <f>IFERROR((CPSX!AC16+CPSX!AC116)/AC$5,)</f>
        <v>2.1659613491616119</v>
      </c>
      <c r="AD17" s="988">
        <f>IFERROR((CPSX!AD16+CPSX!AD116)/AD$5,)</f>
        <v>1.9620684399054951</v>
      </c>
      <c r="AE17" s="988">
        <f>IFERROR((CPSX!AE16+CPSX!AE116)/AE$5,)</f>
        <v>0</v>
      </c>
      <c r="AF17" s="988">
        <f>IFERROR((CPSX!AF16+CPSX!AF116)/AF$5,)</f>
        <v>0.91071551392794292</v>
      </c>
      <c r="AG17" s="988">
        <f>IFERROR((CPSX!AG16+CPSX!AG116)/AG$5,)</f>
        <v>1.4396557700115866</v>
      </c>
      <c r="AH17" s="988">
        <f>IFERROR((CPSX!AH16+CPSX!AH116)/AH$5,)</f>
        <v>1.8793954907436137</v>
      </c>
      <c r="AI17" s="988">
        <f>IFERROR((CPSX!AI16+CPSX!AI116)/AI$5,)</f>
        <v>2.1685354150610348</v>
      </c>
      <c r="AJ17" s="988">
        <f>IFERROR((CPSX!AJ16+CPSX!AJ116)/AJ$5,)</f>
        <v>2.0136389555164125</v>
      </c>
      <c r="AK17" s="920">
        <f>IFERROR((CPSX!AK16+CPSX!AK116)/AK$5,)</f>
        <v>1.8609507832211594</v>
      </c>
      <c r="AL17" s="993"/>
      <c r="AM17" s="919">
        <f>IFERROR((CPSX!AM16+CPSX!AM116)/$AM$5,)</f>
        <v>0</v>
      </c>
      <c r="AN17" s="993"/>
      <c r="AO17" s="919">
        <f>IFERROR((CPSX!AO16+CPSX!AO116)/$AO$5,)</f>
        <v>0</v>
      </c>
      <c r="AQ17" s="987">
        <f t="shared" si="3"/>
        <v>0.59761797903633296</v>
      </c>
      <c r="AR17" s="464">
        <f t="shared" si="4"/>
        <v>0.32113583251347633</v>
      </c>
    </row>
    <row r="18" spans="2:44" s="34" customFormat="1" ht="13" outlineLevel="1">
      <c r="B18" s="407">
        <v>12</v>
      </c>
      <c r="C18" s="407"/>
      <c r="D18" s="809"/>
      <c r="E18" s="476" t="s">
        <v>382</v>
      </c>
      <c r="F18" s="476" t="s">
        <v>516</v>
      </c>
      <c r="G18" s="476" t="s">
        <v>1854</v>
      </c>
      <c r="H18" s="809" t="s">
        <v>462</v>
      </c>
      <c r="I18" s="443" t="s">
        <v>562</v>
      </c>
      <c r="J18" s="810"/>
      <c r="K18" s="811">
        <f>IFERROR((CPSX!K17+CPSX!K118)/('3.Thanh pham'!G$97+'3.Thanh pham'!G$136),0)</f>
        <v>0.54530978071702052</v>
      </c>
      <c r="L18" s="811">
        <f>IFERROR((CPSX!L17+CPSX!L118)/('3.Thanh pham'!H$97+'3.Thanh pham'!H$136),0)</f>
        <v>0.25339366515837103</v>
      </c>
      <c r="M18" s="811">
        <f>IFERROR((CPSX!M17+CPSX!M118)/('3.Thanh pham'!I$97+'3.Thanh pham'!I$136),0)</f>
        <v>1.0166441745389114</v>
      </c>
      <c r="N18" s="811">
        <f>IFERROR((CPSX!N17+CPSX!N118)/('3.Thanh pham'!J$97+'3.Thanh pham'!J$136),0)</f>
        <v>1.1841015575792302</v>
      </c>
      <c r="O18" s="811">
        <f>IFERROR((CPSX!O17+CPSX!O118)/('3.Thanh pham'!K$97+'3.Thanh pham'!K$136),0)</f>
        <v>1.1841015575792302</v>
      </c>
      <c r="P18" s="811">
        <f>IFERROR((CPSX!P17+CPSX!P118)/('3.Thanh pham'!L$97+'3.Thanh pham'!L$136),0)</f>
        <v>1.1385591899800291</v>
      </c>
      <c r="Q18" s="811">
        <f>IFERROR((CPSX!Q17+CPSX!Q118)/('3.Thanh pham'!M$97+'3.Thanh pham'!M$136),0)</f>
        <v>1.0053656121916534</v>
      </c>
      <c r="R18" s="811">
        <f>IFERROR((CPSX!R17+CPSX!R118)/('3.Thanh pham'!N$97+'3.Thanh pham'!N$136),0)</f>
        <v>1.044033520352871</v>
      </c>
      <c r="S18" s="811">
        <f>IFERROR((CPSX!S17+CPSX!S118)/('3.Thanh pham'!O$97+'3.Thanh pham'!O$136),0)</f>
        <v>1.1310363137156103</v>
      </c>
      <c r="T18" s="811">
        <f>IFERROR((CPSX!T17+CPSX!T118)/('3.Thanh pham'!P$97+'3.Thanh pham'!P$136),0)</f>
        <v>1.0053656121916534</v>
      </c>
      <c r="U18" s="811">
        <f>IFERROR((CPSX!U17+CPSX!U118)/('3.Thanh pham'!Q$97+'3.Thanh pham'!Q$136),0)</f>
        <v>1.0857948611669859</v>
      </c>
      <c r="V18" s="811">
        <f>IFERROR((CPSX!V17+CPSX!V118)/('3.Thanh pham'!R$97+'3.Thanh pham'!R$136),0)</f>
        <v>1.0053656121916534</v>
      </c>
      <c r="W18" s="812">
        <f>IFERROR((CPSX!W17+CPSX!W118)/('3.Thanh pham'!S$97+'3.Thanh pham'!S$136),0)</f>
        <v>1.0183839684171414</v>
      </c>
      <c r="Y18" s="988">
        <f>IFERROR((CPSX!Y17+CPSX!Y117)/Y$5,)</f>
        <v>3.2042357741313539</v>
      </c>
      <c r="Z18" s="988">
        <f>IFERROR((CPSX!Z17+CPSX!Z117)/Z$5,)</f>
        <v>2.3253997335583034</v>
      </c>
      <c r="AA18" s="988">
        <f>IFERROR((CPSX!AA17+CPSX!AA117)/AA$5,)</f>
        <v>2.2317789621471316</v>
      </c>
      <c r="AB18" s="988">
        <f>IFERROR((CPSX!AB17+CPSX!AB117)/AB$5,)</f>
        <v>2.0594087800018617</v>
      </c>
      <c r="AC18" s="988">
        <f>IFERROR((CPSX!AC17+CPSX!AC117)/AC$5,)</f>
        <v>1.7218931675346418</v>
      </c>
      <c r="AD18" s="988">
        <f>IFERROR((CPSX!AD17+CPSX!AD117)/AD$5,)</f>
        <v>1.5598087036049082</v>
      </c>
      <c r="AE18" s="988">
        <f>IFERROR((CPSX!AE17+CPSX!AE117)/AE$5,)</f>
        <v>1.223733345350217</v>
      </c>
      <c r="AF18" s="988">
        <f>IFERROR((CPSX!AF17+CPSX!AF117)/AF$5,)</f>
        <v>1.0209778892642567</v>
      </c>
      <c r="AG18" s="988">
        <f>IFERROR((CPSX!AG17+CPSX!AG117)/AG$5,)</f>
        <v>1.2495172263539944</v>
      </c>
      <c r="AH18" s="988">
        <f>IFERROR((CPSX!AH17+CPSX!AH117)/AH$5,)</f>
        <v>1.6311795428689626</v>
      </c>
      <c r="AI18" s="988">
        <f>IFERROR((CPSX!AI17+CPSX!AI117)/AI$5,)</f>
        <v>1.8821321134674192</v>
      </c>
      <c r="AJ18" s="988">
        <f>IFERROR((CPSX!AJ17+CPSX!AJ117)/AJ$5,)</f>
        <v>1.7476931742891375</v>
      </c>
      <c r="AK18" s="1119">
        <f>IFERROR((CPSX!AK17+CPSX!AK117)/AK$5,)</f>
        <v>1.66189668328631</v>
      </c>
      <c r="AL18" s="993"/>
      <c r="AM18" s="919">
        <f>IFERROR((CPSX!AM17+CPSX!AM117)/$AM$5,)</f>
        <v>0</v>
      </c>
      <c r="AN18" s="993"/>
      <c r="AO18" s="919">
        <f>IFERROR((CPSX!AO17+CPSX!AO117)/$AO$5,)</f>
        <v>0</v>
      </c>
      <c r="AQ18" s="987">
        <f t="shared" si="3"/>
        <v>-0.64351271486916861</v>
      </c>
      <c r="AR18" s="843">
        <f t="shared" si="4"/>
        <v>-0.38721583678514682</v>
      </c>
    </row>
    <row r="19" spans="2:44" s="34" customFormat="1" ht="13" outlineLevel="1">
      <c r="B19" s="407">
        <v>13</v>
      </c>
      <c r="C19" s="407"/>
      <c r="D19" s="408">
        <v>6275001801</v>
      </c>
      <c r="E19" s="409" t="s">
        <v>369</v>
      </c>
      <c r="F19" s="409" t="s">
        <v>517</v>
      </c>
      <c r="G19" s="409" t="s">
        <v>369</v>
      </c>
      <c r="H19" s="408" t="s">
        <v>459</v>
      </c>
      <c r="I19" s="443" t="s">
        <v>561</v>
      </c>
      <c r="J19" s="495"/>
      <c r="K19" s="495">
        <f>IFERROR((CPSX!K18+CPSX!K118)/('3.Thanh pham'!G$97+'3.Thanh pham'!G$136),0)</f>
        <v>239.86053719008265</v>
      </c>
      <c r="L19" s="495">
        <f>IFERROR((CPSX!L18+CPSX!L118)/('3.Thanh pham'!H$97+'3.Thanh pham'!H$136),0)</f>
        <v>239.86053719008265</v>
      </c>
      <c r="M19" s="495">
        <f>IFERROR((CPSX!M18+CPSX!M118)/('3.Thanh pham'!I$97+'3.Thanh pham'!I$136),0)</f>
        <v>247.22762645914398</v>
      </c>
      <c r="N19" s="495">
        <f>IFERROR((CPSX!N18+CPSX!N118)/('3.Thanh pham'!J$97+'3.Thanh pham'!J$136),0)</f>
        <v>528.94206883336426</v>
      </c>
      <c r="O19" s="495">
        <f>IFERROR((CPSX!O18+CPSX!O118)/('3.Thanh pham'!K$97+'3.Thanh pham'!K$136),0)</f>
        <v>528.94206883336426</v>
      </c>
      <c r="P19" s="495">
        <f>IFERROR((CPSX!P18+CPSX!P118)/('3.Thanh pham'!L$97+'3.Thanh pham'!L$136),0)</f>
        <v>528.94206883336426</v>
      </c>
      <c r="Q19" s="495">
        <f>IFERROR((CPSX!Q18+CPSX!Q118)/('3.Thanh pham'!M$97+'3.Thanh pham'!M$136),0)</f>
        <v>528.94206883336426</v>
      </c>
      <c r="R19" s="495">
        <f>IFERROR((CPSX!R18+CPSX!R118)/('3.Thanh pham'!N$97+'3.Thanh pham'!N$136),0)</f>
        <v>528.94206883336426</v>
      </c>
      <c r="S19" s="495">
        <f>IFERROR((CPSX!S18+CPSX!S118)/('3.Thanh pham'!O$97+'3.Thanh pham'!O$136),0)</f>
        <v>528.94206883336426</v>
      </c>
      <c r="T19" s="495">
        <f>IFERROR((CPSX!T18+CPSX!T118)/('3.Thanh pham'!P$97+'3.Thanh pham'!P$136),0)</f>
        <v>528.94206883336426</v>
      </c>
      <c r="U19" s="495">
        <f>IFERROR((CPSX!U18+CPSX!U118)/('3.Thanh pham'!Q$97+'3.Thanh pham'!Q$136),0)</f>
        <v>528.94206883336426</v>
      </c>
      <c r="V19" s="495">
        <f>IFERROR((CPSX!V18+CPSX!V118)/('3.Thanh pham'!R$97+'3.Thanh pham'!R$136),0)</f>
        <v>528.94206883336426</v>
      </c>
      <c r="W19" s="496">
        <f>IFERROR((CPSX!W18+CPSX!W118)/('3.Thanh pham'!S$97+'3.Thanh pham'!S$136),0)</f>
        <v>479.19390798090217</v>
      </c>
      <c r="Y19" s="988">
        <f>IFERROR((CPSX!Y18+CPSX!Y118)/Y$5,)</f>
        <v>88.245278680212024</v>
      </c>
      <c r="Z19" s="988">
        <f>IFERROR((CPSX!Z18+CPSX!Z118)/Z$5,)</f>
        <v>60.48162035182802</v>
      </c>
      <c r="AA19" s="988">
        <f>IFERROR((CPSX!AA18+CPSX!AA118)/AA$5,)</f>
        <v>68.47324945817374</v>
      </c>
      <c r="AB19" s="988">
        <f>IFERROR((CPSX!AB18+CPSX!AB118)/AB$5,)</f>
        <v>80.736373538741745</v>
      </c>
      <c r="AC19" s="988">
        <f>IFERROR((CPSX!AC18+CPSX!AC118)/AC$5,)</f>
        <v>79.862061350002946</v>
      </c>
      <c r="AD19" s="988">
        <f>IFERROR((CPSX!AD18+CPSX!AD118)/AD$5,)</f>
        <v>70.836163402179707</v>
      </c>
      <c r="AE19" s="988">
        <f>IFERROR((CPSX!AE18+CPSX!AE118)/AE$5,)</f>
        <v>65.928029381280695</v>
      </c>
      <c r="AF19" s="988">
        <f>IFERROR((CPSX!AF18+CPSX!AF118)/AF$5,)</f>
        <v>70.497805109946796</v>
      </c>
      <c r="AG19" s="988">
        <f>IFERROR((CPSX!AG18+CPSX!AG118)/AG$5,)</f>
        <v>72.882627410979836</v>
      </c>
      <c r="AH19" s="988">
        <f>IFERROR((CPSX!AH18+CPSX!AH118)/AH$5,)</f>
        <v>78.153596545661387</v>
      </c>
      <c r="AI19" s="988">
        <f>IFERROR((CPSX!AI18+CPSX!AI118)/AI$5,)</f>
        <v>68.259453546478383</v>
      </c>
      <c r="AJ19" s="988">
        <f>IFERROR((CPSX!AJ18+CPSX!AJ118)/AJ$5,)</f>
        <v>68.259417181667288</v>
      </c>
      <c r="AK19" s="920">
        <f>IFERROR((CPSX!AK18+CPSX!AK118)/AK$5,)</f>
        <v>72.371976298161115</v>
      </c>
      <c r="AL19" s="993"/>
      <c r="AM19" s="919">
        <f>IFERROR((CPSX!AM18+CPSX!AM118)/$AM$5,)</f>
        <v>0</v>
      </c>
      <c r="AN19" s="993"/>
      <c r="AO19" s="919">
        <f>IFERROR((CPSX!AO18+CPSX!AO118)/$AO$5,)</f>
        <v>0</v>
      </c>
      <c r="AQ19" s="987">
        <f t="shared" si="3"/>
        <v>406.82193168274102</v>
      </c>
      <c r="AR19" s="464">
        <f t="shared" si="4"/>
        <v>5.6212632636519269</v>
      </c>
    </row>
    <row r="20" spans="2:44" s="483" customFormat="1" ht="13" outlineLevel="1">
      <c r="B20" s="407">
        <v>14</v>
      </c>
      <c r="C20" s="407"/>
      <c r="D20" s="408">
        <v>6272000100</v>
      </c>
      <c r="E20" s="409" t="s">
        <v>370</v>
      </c>
      <c r="F20" s="409" t="s">
        <v>518</v>
      </c>
      <c r="G20" s="409" t="s">
        <v>1698</v>
      </c>
      <c r="H20" s="408" t="s">
        <v>459</v>
      </c>
      <c r="I20" s="443" t="s">
        <v>561</v>
      </c>
      <c r="J20" s="495"/>
      <c r="K20" s="495">
        <f>IFERROR((CPSX!K19+CPSX!K119)/('3.Thanh pham'!G$97+'3.Thanh pham'!G$136),0)</f>
        <v>62.062256809338514</v>
      </c>
      <c r="L20" s="495">
        <f>IFERROR((CPSX!L19+CPSX!L119)/('3.Thanh pham'!H$97+'3.Thanh pham'!H$136),0)</f>
        <v>62.062256809338521</v>
      </c>
      <c r="M20" s="495">
        <f>IFERROR((CPSX!M19+CPSX!M119)/('3.Thanh pham'!I$97+'3.Thanh pham'!I$136),0)</f>
        <v>62.062256809338521</v>
      </c>
      <c r="N20" s="495">
        <f>IFERROR((CPSX!N19+CPSX!N119)/('3.Thanh pham'!J$97+'3.Thanh pham'!J$136),0)</f>
        <v>66.844657244450858</v>
      </c>
      <c r="O20" s="495">
        <f>IFERROR((CPSX!O19+CPSX!O119)/('3.Thanh pham'!K$97+'3.Thanh pham'!K$136),0)</f>
        <v>167.67770630967581</v>
      </c>
      <c r="P20" s="495">
        <f>IFERROR((CPSX!P19+CPSX!P119)/('3.Thanh pham'!L$97+'3.Thanh pham'!L$136),0)</f>
        <v>167.67770630967581</v>
      </c>
      <c r="Q20" s="495">
        <f>IFERROR((CPSX!Q19+CPSX!Q119)/('3.Thanh pham'!M$97+'3.Thanh pham'!M$136),0)</f>
        <v>167.67770630967578</v>
      </c>
      <c r="R20" s="495">
        <f>IFERROR((CPSX!R19+CPSX!R119)/('3.Thanh pham'!N$97+'3.Thanh pham'!N$136),0)</f>
        <v>167.67770630967581</v>
      </c>
      <c r="S20" s="495">
        <f>IFERROR((CPSX!S19+CPSX!S119)/('3.Thanh pham'!O$97+'3.Thanh pham'!O$136),0)</f>
        <v>167.67770630967581</v>
      </c>
      <c r="T20" s="495">
        <f>IFERROR((CPSX!T19+CPSX!T119)/('3.Thanh pham'!P$97+'3.Thanh pham'!P$136),0)</f>
        <v>167.67770630967578</v>
      </c>
      <c r="U20" s="495">
        <f>IFERROR((CPSX!U19+CPSX!U119)/('3.Thanh pham'!Q$97+'3.Thanh pham'!Q$136),0)</f>
        <v>167.67770630967581</v>
      </c>
      <c r="V20" s="495">
        <f>IFERROR((CPSX!V19+CPSX!V119)/('3.Thanh pham'!R$97+'3.Thanh pham'!R$136),0)</f>
        <v>167.67770630967578</v>
      </c>
      <c r="W20" s="496">
        <f>IFERROR((CPSX!W19+CPSX!W119)/('3.Thanh pham'!S$97+'3.Thanh pham'!S$136),0)</f>
        <v>140.31397235905101</v>
      </c>
      <c r="X20" s="34"/>
      <c r="Y20" s="988">
        <f>IFERROR((CPSX!Y19+CPSX!Y119)/Y$5,)</f>
        <v>0</v>
      </c>
      <c r="Z20" s="988">
        <f>IFERROR((CPSX!Z19+CPSX!Z119)/Z$5,)</f>
        <v>0</v>
      </c>
      <c r="AA20" s="988">
        <f>IFERROR((CPSX!AA19+CPSX!AA119)/AA$5,)</f>
        <v>21.809358941155622</v>
      </c>
      <c r="AB20" s="988">
        <f>IFERROR((CPSX!AB19+CPSX!AB119)/AB$5,)</f>
        <v>51.989391648659051</v>
      </c>
      <c r="AC20" s="988">
        <f>IFERROR((CPSX!AC19+CPSX!AC119)/AC$5,)</f>
        <v>43.468872782035859</v>
      </c>
      <c r="AD20" s="988">
        <f>IFERROR((CPSX!AD19+CPSX!AD119)/AD$5,)</f>
        <v>71.132790945812062</v>
      </c>
      <c r="AE20" s="988">
        <f>IFERROR((CPSX!AE19+CPSX!AE119)/AE$5,)</f>
        <v>56.078791702341789</v>
      </c>
      <c r="AF20" s="988">
        <f>IFERROR((CPSX!AF19+CPSX!AF119)/AF$5,)</f>
        <v>50.348733302314919</v>
      </c>
      <c r="AG20" s="988">
        <f>IFERROR((CPSX!AG19+CPSX!AG119)/AG$5,)</f>
        <v>48.414904749172273</v>
      </c>
      <c r="AH20" s="988">
        <f>IFERROR((CPSX!AH19+CPSX!AH119)/AH$5,)</f>
        <v>63.203132002620059</v>
      </c>
      <c r="AI20" s="988">
        <f>IFERROR((CPSX!AI19+CPSX!AI119)/AI$5,)</f>
        <v>72.926763294632423</v>
      </c>
      <c r="AJ20" s="988">
        <f>IFERROR((CPSX!AJ19+CPSX!AJ119)/AJ$5,)</f>
        <v>67.7176726973874</v>
      </c>
      <c r="AK20" s="920">
        <f>IFERROR((CPSX!AK19+CPSX!AK119)/AK$5,)</f>
        <v>50.13901233221798</v>
      </c>
      <c r="AL20" s="993"/>
      <c r="AM20" s="919">
        <f>IFERROR((CPSX!AM19+CPSX!AM119)/$AM$5,)</f>
        <v>0</v>
      </c>
      <c r="AN20" s="993"/>
      <c r="AO20" s="919">
        <f>IFERROR((CPSX!AO19+CPSX!AO119)/$AO$5,)</f>
        <v>0</v>
      </c>
      <c r="AQ20" s="987">
        <f t="shared" si="3"/>
        <v>90.17496002683302</v>
      </c>
      <c r="AR20" s="930">
        <f t="shared" si="4"/>
        <v>1.7984989299218608</v>
      </c>
    </row>
    <row r="21" spans="2:44" s="34" customFormat="1" ht="13" outlineLevel="1">
      <c r="B21" s="407">
        <v>15</v>
      </c>
      <c r="C21" s="407"/>
      <c r="D21" s="408">
        <v>6272000100</v>
      </c>
      <c r="E21" s="409" t="s">
        <v>370</v>
      </c>
      <c r="F21" s="409" t="s">
        <v>518</v>
      </c>
      <c r="G21" s="409" t="s">
        <v>12</v>
      </c>
      <c r="H21" s="408" t="s">
        <v>457</v>
      </c>
      <c r="I21" s="443" t="s">
        <v>561</v>
      </c>
      <c r="J21" s="495"/>
      <c r="K21" s="495">
        <f>IFERROR((CPSX!K20+CPSX!K120)/('3.Thanh pham'!G$97+'3.Thanh pham'!G$136),0)</f>
        <v>82.437290969899664</v>
      </c>
      <c r="L21" s="495">
        <f>IFERROR((CPSX!L20+CPSX!L120)/('3.Thanh pham'!H$97+'3.Thanh pham'!H$136),0)</f>
        <v>155.83193979933108</v>
      </c>
      <c r="M21" s="495">
        <f>IFERROR((CPSX!M20+CPSX!M120)/('3.Thanh pham'!I$97+'3.Thanh pham'!I$136),0)</f>
        <v>128.46208262591963</v>
      </c>
      <c r="N21" s="495">
        <f>IFERROR((CPSX!N20+CPSX!N120)/('3.Thanh pham'!J$97+'3.Thanh pham'!J$136),0)</f>
        <v>53.762865942956545</v>
      </c>
      <c r="O21" s="495">
        <f>IFERROR((CPSX!O20+CPSX!O120)/('3.Thanh pham'!K$97+'3.Thanh pham'!K$136),0)</f>
        <v>53.762865942956545</v>
      </c>
      <c r="P21" s="495">
        <f>IFERROR((CPSX!P20+CPSX!P120)/('3.Thanh pham'!L$97+'3.Thanh pham'!L$136),0)</f>
        <v>53.762865942956545</v>
      </c>
      <c r="Q21" s="495">
        <f>IFERROR((CPSX!Q20+CPSX!Q120)/('3.Thanh pham'!M$97+'3.Thanh pham'!M$136),0)</f>
        <v>53.762865942956545</v>
      </c>
      <c r="R21" s="495">
        <f>IFERROR((CPSX!R20+CPSX!R120)/('3.Thanh pham'!N$97+'3.Thanh pham'!N$136),0)</f>
        <v>53.762865942956545</v>
      </c>
      <c r="S21" s="495">
        <f>IFERROR((CPSX!S20+CPSX!S120)/('3.Thanh pham'!O$97+'3.Thanh pham'!O$136),0)</f>
        <v>53.762865942956545</v>
      </c>
      <c r="T21" s="495">
        <f>IFERROR((CPSX!T20+CPSX!T120)/('3.Thanh pham'!P$97+'3.Thanh pham'!P$136),0)</f>
        <v>53.762865942956545</v>
      </c>
      <c r="U21" s="495">
        <f>IFERROR((CPSX!U20+CPSX!U120)/('3.Thanh pham'!Q$97+'3.Thanh pham'!Q$136),0)</f>
        <v>53.762865942956545</v>
      </c>
      <c r="V21" s="495">
        <f>IFERROR((CPSX!V20+CPSX!V120)/('3.Thanh pham'!R$97+'3.Thanh pham'!R$136),0)</f>
        <v>53.762865942956545</v>
      </c>
      <c r="W21" s="496">
        <f>IFERROR((CPSX!W20+CPSX!W120)/('3.Thanh pham'!S$97+'3.Thanh pham'!S$136),0)</f>
        <v>64.96028178669539</v>
      </c>
      <c r="Y21" s="988">
        <f>IFERROR((CPSX!Y20+CPSX!Y120)/Y$5,)</f>
        <v>80.711361237713959</v>
      </c>
      <c r="Z21" s="988">
        <f>IFERROR((CPSX!Z20+CPSX!Z120)/Z$5,)</f>
        <v>57.356344465369681</v>
      </c>
      <c r="AA21" s="988">
        <f>IFERROR((CPSX!AA20+CPSX!AA120)/AA$5,)</f>
        <v>46.134113926638769</v>
      </c>
      <c r="AB21" s="988">
        <f>IFERROR((CPSX!AB20+CPSX!AB120)/AB$5,)</f>
        <v>20.51042345358815</v>
      </c>
      <c r="AC21" s="988">
        <f>IFERROR((CPSX!AC20+CPSX!AC120)/AC$5,)</f>
        <v>28.717303695975904</v>
      </c>
      <c r="AD21" s="988">
        <f>IFERROR((CPSX!AD20+CPSX!AD120)/AD$5,)</f>
        <v>49.369546909534336</v>
      </c>
      <c r="AE21" s="988">
        <f>IFERROR((CPSX!AE20+CPSX!AE120)/AE$5,)</f>
        <v>48.722064500623375</v>
      </c>
      <c r="AF21" s="988">
        <f>IFERROR((CPSX!AF20+CPSX!AF120)/AF$5,)</f>
        <v>53.775120533516748</v>
      </c>
      <c r="AG21" s="988">
        <f>IFERROR((CPSX!AG20+CPSX!AG120)/AG$5,)</f>
        <v>69.411501401281456</v>
      </c>
      <c r="AH21" s="988">
        <f>IFERROR((CPSX!AH20+CPSX!AH120)/AH$5,)</f>
        <v>36.945308460026887</v>
      </c>
      <c r="AI21" s="988">
        <f>IFERROR((CPSX!AI20+CPSX!AI120)/AI$5,)</f>
        <v>91.012604728637839</v>
      </c>
      <c r="AJ21" s="988">
        <f>IFERROR((CPSX!AJ20+CPSX!AJ120)/AJ$5,)</f>
        <v>91.012556242223042</v>
      </c>
      <c r="AK21" s="920">
        <f>IFERROR((CPSX!AK20+CPSX!AK120)/AK$5,)</f>
        <v>55.068542489484749</v>
      </c>
      <c r="AL21" s="993"/>
      <c r="AM21" s="919">
        <f>IFERROR((CPSX!AM20+CPSX!AM120)/$AM$5,)</f>
        <v>0</v>
      </c>
      <c r="AN21" s="993"/>
      <c r="AO21" s="919">
        <f>IFERROR((CPSX!AO20+CPSX!AO120)/$AO$5,)</f>
        <v>0</v>
      </c>
      <c r="AQ21" s="987">
        <f t="shared" si="3"/>
        <v>9.8917392972106413</v>
      </c>
      <c r="AR21" s="464">
        <f t="shared" si="4"/>
        <v>0.17962595067954545</v>
      </c>
    </row>
    <row r="22" spans="2:44" s="34" customFormat="1" ht="13" outlineLevel="1">
      <c r="B22" s="407">
        <v>16</v>
      </c>
      <c r="C22" s="407"/>
      <c r="D22" s="408">
        <v>6272000100</v>
      </c>
      <c r="E22" s="409" t="s">
        <v>370</v>
      </c>
      <c r="F22" s="409" t="s">
        <v>518</v>
      </c>
      <c r="G22" s="409" t="s">
        <v>262</v>
      </c>
      <c r="H22" s="408" t="s">
        <v>457</v>
      </c>
      <c r="I22" s="443" t="s">
        <v>561</v>
      </c>
      <c r="J22" s="495"/>
      <c r="K22" s="495">
        <f>IFERROR((CPSX!K21+CPSX!K121)/('3.Thanh pham'!G$97+'3.Thanh pham'!G$136),0)</f>
        <v>1.945525291828794</v>
      </c>
      <c r="L22" s="495">
        <f>IFERROR((CPSX!L21+CPSX!L121)/('3.Thanh pham'!H$97+'3.Thanh pham'!H$136),0)</f>
        <v>1.9455252918287937</v>
      </c>
      <c r="M22" s="495">
        <f>IFERROR((CPSX!M21+CPSX!M121)/('3.Thanh pham'!I$97+'3.Thanh pham'!I$136),0)</f>
        <v>1.9455252918287937</v>
      </c>
      <c r="N22" s="495">
        <f>IFERROR((CPSX!N21+CPSX!N121)/('3.Thanh pham'!J$97+'3.Thanh pham'!J$136),0)</f>
        <v>163.02227049213985</v>
      </c>
      <c r="O22" s="495">
        <f>IFERROR((CPSX!O21+CPSX!O121)/('3.Thanh pham'!K$97+'3.Thanh pham'!K$136),0)</f>
        <v>163.02227049213985</v>
      </c>
      <c r="P22" s="495">
        <f>IFERROR((CPSX!P21+CPSX!P121)/('3.Thanh pham'!L$97+'3.Thanh pham'!L$136),0)</f>
        <v>163.02227049213985</v>
      </c>
      <c r="Q22" s="495">
        <f>IFERROR((CPSX!Q21+CPSX!Q121)/('3.Thanh pham'!M$97+'3.Thanh pham'!M$136),0)</f>
        <v>163.02227049213988</v>
      </c>
      <c r="R22" s="495">
        <f>IFERROR((CPSX!R21+CPSX!R121)/('3.Thanh pham'!N$97+'3.Thanh pham'!N$136),0)</f>
        <v>163.02227049213985</v>
      </c>
      <c r="S22" s="495">
        <f>IFERROR((CPSX!S21+CPSX!S121)/('3.Thanh pham'!O$97+'3.Thanh pham'!O$136),0)</f>
        <v>163.02227049213985</v>
      </c>
      <c r="T22" s="495">
        <f>IFERROR((CPSX!T21+CPSX!T121)/('3.Thanh pham'!P$97+'3.Thanh pham'!P$136),0)</f>
        <v>163.02227049213988</v>
      </c>
      <c r="U22" s="495">
        <f>IFERROR((CPSX!U21+CPSX!U121)/('3.Thanh pham'!Q$97+'3.Thanh pham'!Q$136),0)</f>
        <v>163.02227049213985</v>
      </c>
      <c r="V22" s="495">
        <f>IFERROR((CPSX!V21+CPSX!V121)/('3.Thanh pham'!R$97+'3.Thanh pham'!R$136),0)</f>
        <v>163.02227049213988</v>
      </c>
      <c r="W22" s="496">
        <f>IFERROR((CPSX!W21+CPSX!W121)/('3.Thanh pham'!S$97+'3.Thanh pham'!S$136),0)</f>
        <v>134.97513687066271</v>
      </c>
      <c r="Y22" s="988">
        <f>IFERROR((CPSX!Y21+CPSX!Y121)/Y$5,)</f>
        <v>0</v>
      </c>
      <c r="Z22" s="988">
        <f>IFERROR((CPSX!Z21+CPSX!Z121)/Z$5,)</f>
        <v>0</v>
      </c>
      <c r="AA22" s="988">
        <f>IFERROR((CPSX!AA21+CPSX!AA121)/AA$5,)</f>
        <v>1.3337704292354458</v>
      </c>
      <c r="AB22" s="988">
        <f>IFERROR((CPSX!AB21+CPSX!AB121)/AB$5,)</f>
        <v>2.7252494861854966</v>
      </c>
      <c r="AC22" s="988">
        <f>IFERROR((CPSX!AC21+CPSX!AC121)/AC$5,)</f>
        <v>2.2786095289376487</v>
      </c>
      <c r="AD22" s="988">
        <f>IFERROR((CPSX!AD21+CPSX!AD121)/AD$5,)</f>
        <v>2.064120493864797</v>
      </c>
      <c r="AE22" s="988">
        <f>IFERROR((CPSX!AE21+CPSX!AE121)/AE$5,)</f>
        <v>1.6272858366004237</v>
      </c>
      <c r="AF22" s="988">
        <f>IFERROR((CPSX!AF21+CPSX!AF121)/AF$5,)</f>
        <v>1.4610118746586289</v>
      </c>
      <c r="AG22" s="988">
        <f>IFERROR((CPSX!AG21+CPSX!AG121)/AG$5,)</f>
        <v>1.7880499905921032</v>
      </c>
      <c r="AH22" s="988">
        <f>IFERROR((CPSX!AH21+CPSX!AH121)/AH$5,)</f>
        <v>2.3342059675250804</v>
      </c>
      <c r="AI22" s="988">
        <f>IFERROR((CPSX!AI21+CPSX!AI121)/AI$5,)</f>
        <v>2.6933172562961492</v>
      </c>
      <c r="AJ22" s="988">
        <f>IFERROR((CPSX!AJ21+CPSX!AJ121)/AJ$5,)</f>
        <v>2.5009361199156914</v>
      </c>
      <c r="AK22" s="920">
        <f>IFERROR((CPSX!AK21+CPSX!AK121)/AK$5,)</f>
        <v>1.8422927730910394</v>
      </c>
      <c r="AL22" s="993"/>
      <c r="AM22" s="919">
        <f>IFERROR((CPSX!AM21+CPSX!AM121)/$AM$5,)</f>
        <v>0</v>
      </c>
      <c r="AN22" s="993"/>
      <c r="AO22" s="919">
        <f>IFERROR((CPSX!AO21+CPSX!AO121)/$AO$5,)</f>
        <v>0</v>
      </c>
      <c r="AQ22" s="987">
        <f t="shared" si="3"/>
        <v>133.13284409757168</v>
      </c>
      <c r="AR22" s="464">
        <f t="shared" si="4"/>
        <v>72.264759457422414</v>
      </c>
    </row>
    <row r="23" spans="2:44" s="34" customFormat="1" ht="13" outlineLevel="1">
      <c r="B23" s="407">
        <v>17</v>
      </c>
      <c r="C23" s="407"/>
      <c r="D23" s="408">
        <v>6272000100</v>
      </c>
      <c r="E23" s="409" t="s">
        <v>370</v>
      </c>
      <c r="F23" s="409" t="s">
        <v>518</v>
      </c>
      <c r="G23" s="409" t="s">
        <v>207</v>
      </c>
      <c r="H23" s="408" t="s">
        <v>457</v>
      </c>
      <c r="I23" s="443" t="s">
        <v>561</v>
      </c>
      <c r="J23" s="495"/>
      <c r="K23" s="495">
        <f>IFERROR((CPSX!K22+CPSX!K122)/('3.Thanh pham'!G$97+'3.Thanh pham'!G$136),0)</f>
        <v>0</v>
      </c>
      <c r="L23" s="495">
        <f>IFERROR((CPSX!L22+CPSX!L122)/('3.Thanh pham'!H$97+'3.Thanh pham'!H$136),0)</f>
        <v>0</v>
      </c>
      <c r="M23" s="495">
        <f>IFERROR((CPSX!M22+CPSX!M122)/('3.Thanh pham'!I$97+'3.Thanh pham'!I$136),0)</f>
        <v>0</v>
      </c>
      <c r="N23" s="495">
        <f>IFERROR((CPSX!N22+CPSX!N122)/('3.Thanh pham'!J$97+'3.Thanh pham'!J$136),0)</f>
        <v>0</v>
      </c>
      <c r="O23" s="495">
        <f>IFERROR((CPSX!O22+CPSX!O122)/('3.Thanh pham'!K$97+'3.Thanh pham'!K$136),0)</f>
        <v>0</v>
      </c>
      <c r="P23" s="495">
        <f>IFERROR((CPSX!P22+CPSX!P122)/('3.Thanh pham'!L$97+'3.Thanh pham'!L$136),0)</f>
        <v>0</v>
      </c>
      <c r="Q23" s="495">
        <f>IFERROR((CPSX!Q22+CPSX!Q122)/('3.Thanh pham'!M$97+'3.Thanh pham'!M$136),0)</f>
        <v>0</v>
      </c>
      <c r="R23" s="495">
        <f>IFERROR((CPSX!R22+CPSX!R122)/('3.Thanh pham'!N$97+'3.Thanh pham'!N$136),0)</f>
        <v>0</v>
      </c>
      <c r="S23" s="495">
        <f>IFERROR((CPSX!S22+CPSX!S122)/('3.Thanh pham'!O$97+'3.Thanh pham'!O$136),0)</f>
        <v>0</v>
      </c>
      <c r="T23" s="495">
        <f>IFERROR((CPSX!T22+CPSX!T122)/('3.Thanh pham'!P$97+'3.Thanh pham'!P$136),0)</f>
        <v>0</v>
      </c>
      <c r="U23" s="495">
        <f>IFERROR((CPSX!U22+CPSX!U122)/('3.Thanh pham'!Q$97+'3.Thanh pham'!Q$136),0)</f>
        <v>0</v>
      </c>
      <c r="V23" s="495">
        <f>IFERROR((CPSX!V22+CPSX!V122)/('3.Thanh pham'!R$97+'3.Thanh pham'!R$136),0)</f>
        <v>0</v>
      </c>
      <c r="W23" s="496">
        <f>IFERROR((CPSX!W22+CPSX!W122)/('3.Thanh pham'!S$97+'3.Thanh pham'!S$136),0)</f>
        <v>0</v>
      </c>
      <c r="Y23" s="988">
        <f>IFERROR((CPSX!Y22+CPSX!Y122)/Y$5,)</f>
        <v>0</v>
      </c>
      <c r="Z23" s="988">
        <f>IFERROR((CPSX!Z22+CPSX!Z122)/Z$5,)</f>
        <v>0</v>
      </c>
      <c r="AA23" s="988">
        <f>IFERROR((CPSX!AA22+CPSX!AA122)/AA$5,)</f>
        <v>0</v>
      </c>
      <c r="AB23" s="988">
        <f>IFERROR((CPSX!AB22+CPSX!AB122)/AB$5,)</f>
        <v>0</v>
      </c>
      <c r="AC23" s="988">
        <f>IFERROR((CPSX!AC22+CPSX!AC122)/AC$5,)</f>
        <v>0</v>
      </c>
      <c r="AD23" s="988">
        <f>IFERROR((CPSX!AD22+CPSX!AD122)/AD$5,)</f>
        <v>0</v>
      </c>
      <c r="AE23" s="988">
        <f>IFERROR((CPSX!AE22+CPSX!AE122)/AE$5,)</f>
        <v>0</v>
      </c>
      <c r="AF23" s="988">
        <f>IFERROR((CPSX!AF22+CPSX!AF122)/AF$5,)</f>
        <v>0</v>
      </c>
      <c r="AG23" s="988">
        <f>IFERROR((CPSX!AG22+CPSX!AG122)/AG$5,)</f>
        <v>0</v>
      </c>
      <c r="AH23" s="988">
        <f>IFERROR((CPSX!AH22+CPSX!AH122)/AH$5,)</f>
        <v>0</v>
      </c>
      <c r="AI23" s="988">
        <f>IFERROR((CPSX!AI22+CPSX!AI122)/AI$5,)</f>
        <v>0</v>
      </c>
      <c r="AJ23" s="988">
        <f>IFERROR((CPSX!AJ22+CPSX!AJ122)/AJ$5,)</f>
        <v>0</v>
      </c>
      <c r="AK23" s="920">
        <f>IFERROR((CPSX!AK22+CPSX!AK122)/AK$5,)</f>
        <v>0</v>
      </c>
      <c r="AL23" s="993"/>
      <c r="AM23" s="919">
        <f>IFERROR((CPSX!AM22+CPSX!AM122)/$AM$5,)</f>
        <v>0</v>
      </c>
      <c r="AN23" s="993"/>
      <c r="AO23" s="919">
        <f>IFERROR((CPSX!AO22+CPSX!AO122)/$AO$5,)</f>
        <v>0</v>
      </c>
      <c r="AQ23" s="987">
        <f t="shared" si="3"/>
        <v>0</v>
      </c>
      <c r="AR23" s="464">
        <f t="shared" si="4"/>
        <v>0</v>
      </c>
    </row>
    <row r="24" spans="2:44" s="34" customFormat="1" ht="13" outlineLevel="1">
      <c r="B24" s="407">
        <v>18</v>
      </c>
      <c r="C24" s="407"/>
      <c r="D24" s="408">
        <v>6272000100</v>
      </c>
      <c r="E24" s="409" t="s">
        <v>370</v>
      </c>
      <c r="F24" s="409" t="s">
        <v>518</v>
      </c>
      <c r="G24" s="409" t="s">
        <v>336</v>
      </c>
      <c r="H24" s="408" t="s">
        <v>457</v>
      </c>
      <c r="I24" s="443" t="s">
        <v>561</v>
      </c>
      <c r="J24" s="495"/>
      <c r="K24" s="495">
        <f>IFERROR((CPSX!K23+CPSX!K123)/('3.Thanh pham'!G$97+'3.Thanh pham'!G$136),0)</f>
        <v>19.260700389105057</v>
      </c>
      <c r="L24" s="495">
        <f>IFERROR((CPSX!L23+CPSX!L123)/('3.Thanh pham'!H$97+'3.Thanh pham'!H$136),0)</f>
        <v>19.260700389105057</v>
      </c>
      <c r="M24" s="495">
        <f>IFERROR((CPSX!M23+CPSX!M123)/('3.Thanh pham'!I$97+'3.Thanh pham'!I$136),0)</f>
        <v>19.260700389105057</v>
      </c>
      <c r="N24" s="495">
        <f>IFERROR((CPSX!N23+CPSX!N123)/('3.Thanh pham'!J$97+'3.Thanh pham'!J$136),0)</f>
        <v>476.02188916168791</v>
      </c>
      <c r="O24" s="495">
        <f>IFERROR((CPSX!O23+CPSX!O123)/('3.Thanh pham'!K$97+'3.Thanh pham'!K$136),0)</f>
        <v>476.02188916168791</v>
      </c>
      <c r="P24" s="495">
        <f>IFERROR((CPSX!P23+CPSX!P123)/('3.Thanh pham'!L$97+'3.Thanh pham'!L$136),0)</f>
        <v>476.02188916168791</v>
      </c>
      <c r="Q24" s="495">
        <f>IFERROR((CPSX!Q23+CPSX!Q123)/('3.Thanh pham'!M$97+'3.Thanh pham'!M$136),0)</f>
        <v>476.02188916168785</v>
      </c>
      <c r="R24" s="495">
        <f>IFERROR((CPSX!R23+CPSX!R123)/('3.Thanh pham'!N$97+'3.Thanh pham'!N$136),0)</f>
        <v>476.02188916168791</v>
      </c>
      <c r="S24" s="495">
        <f>IFERROR((CPSX!S23+CPSX!S123)/('3.Thanh pham'!O$97+'3.Thanh pham'!O$136),0)</f>
        <v>476.02188916168785</v>
      </c>
      <c r="T24" s="495">
        <f>IFERROR((CPSX!T23+CPSX!T123)/('3.Thanh pham'!P$97+'3.Thanh pham'!P$136),0)</f>
        <v>476.02188916168785</v>
      </c>
      <c r="U24" s="495">
        <f>IFERROR((CPSX!U23+CPSX!U123)/('3.Thanh pham'!Q$97+'3.Thanh pham'!Q$136),0)</f>
        <v>476.02188916168791</v>
      </c>
      <c r="V24" s="495">
        <f>IFERROR((CPSX!V23+CPSX!V123)/('3.Thanh pham'!R$97+'3.Thanh pham'!R$136),0)</f>
        <v>476.02188916168785</v>
      </c>
      <c r="W24" s="496">
        <f>IFERROR((CPSX!W23+CPSX!W123)/('3.Thanh pham'!S$97+'3.Thanh pham'!S$136),0)</f>
        <v>396.48935280035192</v>
      </c>
      <c r="Y24" s="988">
        <f>IFERROR((CPSX!Y23+CPSX!Y123)/Y$5,)</f>
        <v>39.07360129242997</v>
      </c>
      <c r="Z24" s="988">
        <f>IFERROR((CPSX!Z23+CPSX!Z123)/Z$5,)</f>
        <v>0</v>
      </c>
      <c r="AA24" s="988">
        <f>IFERROR((CPSX!AA23+CPSX!AA123)/AA$5,)</f>
        <v>0</v>
      </c>
      <c r="AB24" s="988">
        <f>IFERROR((CPSX!AB23+CPSX!AB123)/AB$5,)</f>
        <v>0</v>
      </c>
      <c r="AC24" s="988">
        <f>IFERROR((CPSX!AC23+CPSX!AC123)/AC$5,)</f>
        <v>0</v>
      </c>
      <c r="AD24" s="988">
        <f>IFERROR((CPSX!AD23+CPSX!AD123)/AD$5,)</f>
        <v>0</v>
      </c>
      <c r="AE24" s="988">
        <f>IFERROR((CPSX!AE23+CPSX!AE123)/AE$5,)</f>
        <v>0</v>
      </c>
      <c r="AF24" s="988">
        <f>IFERROR((CPSX!AF23+CPSX!AF123)/AF$5,)</f>
        <v>10.923876762486598</v>
      </c>
      <c r="AG24" s="988">
        <f>IFERROR((CPSX!AG23+CPSX!AG123)/AG$5,)</f>
        <v>4.1262704786803859</v>
      </c>
      <c r="AH24" s="988">
        <f>IFERROR((CPSX!AH23+CPSX!AH123)/AH$5,)</f>
        <v>0</v>
      </c>
      <c r="AI24" s="988">
        <f>IFERROR((CPSX!AI23+CPSX!AI123)/AI$5,)</f>
        <v>26.862797404470079</v>
      </c>
      <c r="AJ24" s="988">
        <f>IFERROR((CPSX!AJ23+CPSX!AJ123)/AJ$5,)</f>
        <v>24.944012872514548</v>
      </c>
      <c r="AK24" s="920">
        <f>IFERROR((CPSX!AK23+CPSX!AK123)/AK$5,)</f>
        <v>6.9877433503883948</v>
      </c>
      <c r="AL24" s="993"/>
      <c r="AM24" s="919">
        <f>IFERROR((CPSX!AM23+CPSX!AM123)/$AM$5,)</f>
        <v>0</v>
      </c>
      <c r="AN24" s="993"/>
      <c r="AO24" s="919">
        <f>IFERROR((CPSX!AO23+CPSX!AO123)/$AO$5,)</f>
        <v>0</v>
      </c>
      <c r="AQ24" s="987">
        <f t="shared" si="3"/>
        <v>389.50160944996355</v>
      </c>
      <c r="AR24" s="464">
        <f t="shared" si="4"/>
        <v>55.74068621571714</v>
      </c>
    </row>
    <row r="25" spans="2:44" s="34" customFormat="1" ht="13" outlineLevel="1">
      <c r="B25" s="407">
        <v>19</v>
      </c>
      <c r="C25" s="407"/>
      <c r="D25" s="809" t="s">
        <v>846</v>
      </c>
      <c r="E25" s="476" t="s">
        <v>847</v>
      </c>
      <c r="F25" s="476" t="s">
        <v>518</v>
      </c>
      <c r="G25" s="476" t="s">
        <v>1860</v>
      </c>
      <c r="H25" s="809" t="s">
        <v>457</v>
      </c>
      <c r="I25" s="443" t="s">
        <v>563</v>
      </c>
      <c r="J25" s="810"/>
      <c r="K25" s="811">
        <f>IFERROR((CPSX!K24+CPSX!K124)/('3.Thanh pham'!G$97+'3.Thanh pham'!G$136),0)</f>
        <v>4.35085276714236</v>
      </c>
      <c r="L25" s="811">
        <f>IFERROR((CPSX!L24+CPSX!L124)/('3.Thanh pham'!H$97+'3.Thanh pham'!H$136),0)</f>
        <v>7.5414781297134237</v>
      </c>
      <c r="M25" s="811">
        <f>IFERROR((CPSX!M24+CPSX!M124)/('3.Thanh pham'!I$97+'3.Thanh pham'!I$136),0)</f>
        <v>3.2649862870575945</v>
      </c>
      <c r="N25" s="811">
        <f>IFERROR((CPSX!N24+CPSX!N124)/('3.Thanh pham'!J$97+'3.Thanh pham'!J$136),0)</f>
        <v>7.8021187628765434</v>
      </c>
      <c r="O25" s="811">
        <f>IFERROR((CPSX!O24+CPSX!O124)/('3.Thanh pham'!K$97+'3.Thanh pham'!K$136),0)</f>
        <v>7.8021187628765434</v>
      </c>
      <c r="P25" s="811">
        <f>IFERROR((CPSX!P24+CPSX!P124)/('3.Thanh pham'!L$97+'3.Thanh pham'!L$136),0)</f>
        <v>7.5020372719966764</v>
      </c>
      <c r="Q25" s="811">
        <f>IFERROR((CPSX!Q24+CPSX!Q124)/('3.Thanh pham'!M$97+'3.Thanh pham'!M$136),0)</f>
        <v>7.2241840397005035</v>
      </c>
      <c r="R25" s="811">
        <f>IFERROR((CPSX!R24+CPSX!R124)/('3.Thanh pham'!N$97+'3.Thanh pham'!N$136),0)</f>
        <v>7.5020372719966764</v>
      </c>
      <c r="S25" s="811">
        <f>IFERROR((CPSX!S24+CPSX!S124)/('3.Thanh pham'!O$97+'3.Thanh pham'!O$136),0)</f>
        <v>8.1272070446630664</v>
      </c>
      <c r="T25" s="811">
        <f>IFERROR((CPSX!T24+CPSX!T124)/('3.Thanh pham'!P$97+'3.Thanh pham'!P$136),0)</f>
        <v>7.2241840397005035</v>
      </c>
      <c r="U25" s="811">
        <f>IFERROR((CPSX!U24+CPSX!U124)/('3.Thanh pham'!Q$97+'3.Thanh pham'!Q$136),0)</f>
        <v>7.8021187628765434</v>
      </c>
      <c r="V25" s="811">
        <f>IFERROR((CPSX!V24+CPSX!V124)/('3.Thanh pham'!R$97+'3.Thanh pham'!R$136),0)</f>
        <v>7.2241840397005035</v>
      </c>
      <c r="W25" s="812">
        <f>IFERROR((CPSX!W24+CPSX!W124)/('3.Thanh pham'!S$97+'3.Thanh pham'!S$136),0)</f>
        <v>7.0303199472569773</v>
      </c>
      <c r="Y25" s="988">
        <f>IFERROR((CPSX!Y24+CPSX!Y124)/Y$5,)</f>
        <v>14.799266522408212</v>
      </c>
      <c r="Z25" s="988">
        <f>IFERROR((CPSX!Z24+CPSX!Z124)/Z$5,)</f>
        <v>7.6978358003334781</v>
      </c>
      <c r="AA25" s="988">
        <f>IFERROR((CPSX!AA24+CPSX!AA124)/AA$5,)</f>
        <v>7.9331543148453578</v>
      </c>
      <c r="AB25" s="988">
        <f>IFERROR((CPSX!AB24+CPSX!AB124)/AB$5,)</f>
        <v>0.9861515356575945</v>
      </c>
      <c r="AC25" s="988">
        <f>IFERROR((CPSX!AC24+CPSX!AC124)/AC$5,)</f>
        <v>4.9650804735022165</v>
      </c>
      <c r="AD25" s="988">
        <f>IFERROR((CPSX!AD24+CPSX!AD124)/AD$5,)</f>
        <v>9.3360795671061663</v>
      </c>
      <c r="AE25" s="988">
        <f>IFERROR((CPSX!AE24+CPSX!AE124)/AE$5,)</f>
        <v>7.046373154281766</v>
      </c>
      <c r="AF25" s="988">
        <f>IFERROR((CPSX!AF24+CPSX!AF124)/AF$5,)</f>
        <v>7.1014005488910916</v>
      </c>
      <c r="AG25" s="988">
        <f>IFERROR((CPSX!AG24+CPSX!AG124)/AG$5,)</f>
        <v>4.8696560671030609</v>
      </c>
      <c r="AH25" s="988">
        <f>IFERROR((CPSX!AH24+CPSX!AH124)/AH$5,)</f>
        <v>5.2719602164994654</v>
      </c>
      <c r="AI25" s="988">
        <f>IFERROR((CPSX!AI24+CPSX!AI124)/AI$5,)</f>
        <v>12.430698853889565</v>
      </c>
      <c r="AJ25" s="988">
        <f>IFERROR((CPSX!AJ24+CPSX!AJ124)/AJ$5,)</f>
        <v>11.542785643544928</v>
      </c>
      <c r="AK25" s="1119">
        <f>IFERROR((CPSX!AK24+CPSX!AK124)/AK$5,)</f>
        <v>7.4014450831171086</v>
      </c>
      <c r="AL25" s="993"/>
      <c r="AM25" s="919">
        <f>IFERROR((CPSX!AM24+CPSX!AM124)/$AM$5,)</f>
        <v>0</v>
      </c>
      <c r="AN25" s="993"/>
      <c r="AO25" s="919">
        <f>IFERROR((CPSX!AO24+CPSX!AO124)/$AO$5,)</f>
        <v>0</v>
      </c>
      <c r="AQ25" s="987">
        <f t="shared" si="3"/>
        <v>-0.37112513586013129</v>
      </c>
      <c r="AR25" s="843">
        <f t="shared" si="4"/>
        <v>-5.0142253531905157E-2</v>
      </c>
    </row>
    <row r="26" spans="2:44" s="34" customFormat="1" ht="13" outlineLevel="1">
      <c r="B26" s="407">
        <v>20</v>
      </c>
      <c r="C26" s="407"/>
      <c r="D26" s="408">
        <v>6272003502</v>
      </c>
      <c r="E26" s="409" t="s">
        <v>391</v>
      </c>
      <c r="F26" s="409" t="s">
        <v>519</v>
      </c>
      <c r="G26" s="409" t="s">
        <v>84</v>
      </c>
      <c r="H26" s="408" t="s">
        <v>458</v>
      </c>
      <c r="I26" s="443" t="s">
        <v>561</v>
      </c>
      <c r="J26" s="495"/>
      <c r="K26" s="495">
        <f>IFERROR((CPSX!K25+CPSX!K125)/('3.Thanh pham'!G$97+'3.Thanh pham'!G$136),0)</f>
        <v>27.392996108949415</v>
      </c>
      <c r="L26" s="495">
        <f>IFERROR((CPSX!L25+CPSX!L125)/('3.Thanh pham'!H$97+'3.Thanh pham'!H$136),0)</f>
        <v>27.392996108949411</v>
      </c>
      <c r="M26" s="495">
        <f>IFERROR((CPSX!M25+CPSX!M125)/('3.Thanh pham'!I$97+'3.Thanh pham'!I$136),0)</f>
        <v>27.392996108949415</v>
      </c>
      <c r="N26" s="495">
        <f>IFERROR((CPSX!N25+CPSX!N125)/('3.Thanh pham'!J$97+'3.Thanh pham'!J$136),0)</f>
        <v>41.242967174704418</v>
      </c>
      <c r="O26" s="495">
        <f>IFERROR((CPSX!O25+CPSX!O125)/('3.Thanh pham'!K$97+'3.Thanh pham'!K$136),0)</f>
        <v>41.242967174704418</v>
      </c>
      <c r="P26" s="495">
        <f>IFERROR((CPSX!P25+CPSX!P125)/('3.Thanh pham'!L$97+'3.Thanh pham'!L$136),0)</f>
        <v>41.242967174704418</v>
      </c>
      <c r="Q26" s="495">
        <f>IFERROR((CPSX!Q25+CPSX!Q125)/('3.Thanh pham'!M$97+'3.Thanh pham'!M$136),0)</f>
        <v>41.242967174704425</v>
      </c>
      <c r="R26" s="495">
        <f>IFERROR((CPSX!R25+CPSX!R125)/('3.Thanh pham'!N$97+'3.Thanh pham'!N$136),0)</f>
        <v>41.242967174704418</v>
      </c>
      <c r="S26" s="495">
        <f>IFERROR((CPSX!S25+CPSX!S125)/('3.Thanh pham'!O$97+'3.Thanh pham'!O$136),0)</f>
        <v>41.242967174704418</v>
      </c>
      <c r="T26" s="495">
        <f>IFERROR((CPSX!T25+CPSX!T125)/('3.Thanh pham'!P$97+'3.Thanh pham'!P$136),0)</f>
        <v>41.242967174704425</v>
      </c>
      <c r="U26" s="495">
        <f>IFERROR((CPSX!U25+CPSX!U125)/('3.Thanh pham'!Q$97+'3.Thanh pham'!Q$136),0)</f>
        <v>41.242967174704418</v>
      </c>
      <c r="V26" s="495">
        <f>IFERROR((CPSX!V25+CPSX!V125)/('3.Thanh pham'!R$97+'3.Thanh pham'!R$136),0)</f>
        <v>41.242967174704425</v>
      </c>
      <c r="W26" s="496">
        <f>IFERROR((CPSX!W25+CPSX!W125)/('3.Thanh pham'!S$97+'3.Thanh pham'!S$136),0)</f>
        <v>38.831371455832937</v>
      </c>
      <c r="Y26" s="988">
        <f>IFERROR((CPSX!Y25+CPSX!Y125)/Y$5,)</f>
        <v>85.999758258993054</v>
      </c>
      <c r="Z26" s="988">
        <f>IFERROR((CPSX!Z25+CPSX!Z125)/Z$5,)</f>
        <v>59.406903055557926</v>
      </c>
      <c r="AA26" s="988">
        <f>IFERROR((CPSX!AA25+CPSX!AA125)/AA$5,)</f>
        <v>72.630317735098075</v>
      </c>
      <c r="AB26" s="988">
        <f>IFERROR((CPSX!AB25+CPSX!AB125)/AB$5,)</f>
        <v>77.219731483181846</v>
      </c>
      <c r="AC26" s="988">
        <f>IFERROR((CPSX!AC25+CPSX!AC125)/AC$5,)</f>
        <v>56.376025374603522</v>
      </c>
      <c r="AD26" s="988">
        <f>IFERROR((CPSX!AD25+CPSX!AD125)/AD$5,)</f>
        <v>58.70779856718238</v>
      </c>
      <c r="AE26" s="988">
        <f>IFERROR((CPSX!AE25+CPSX!AE125)/AE$5,)</f>
        <v>67.495987862947445</v>
      </c>
      <c r="AF26" s="988">
        <f>IFERROR((CPSX!AF25+CPSX!AF125)/AF$5,)</f>
        <v>61.809256974086139</v>
      </c>
      <c r="AG26" s="988">
        <f>IFERROR((CPSX!AG25+CPSX!AG125)/AG$5,)</f>
        <v>64.451463505613376</v>
      </c>
      <c r="AH26" s="988">
        <f>IFERROR((CPSX!AH25+CPSX!AH125)/AH$5,)</f>
        <v>72.333850449891401</v>
      </c>
      <c r="AI26" s="988">
        <f>IFERROR((CPSX!AI25+CPSX!AI125)/AI$5,)</f>
        <v>79.636029137558111</v>
      </c>
      <c r="AJ26" s="988">
        <f>IFERROR((CPSX!AJ25+CPSX!AJ125)/AJ$5,)</f>
        <v>79.635986711945165</v>
      </c>
      <c r="AK26" s="920">
        <f>IFERROR((CPSX!AK25+CPSX!AK125)/AK$5,)</f>
        <v>68.437433439111061</v>
      </c>
      <c r="AL26" s="993"/>
      <c r="AM26" s="919">
        <f>IFERROR((CPSX!AM25+CPSX!AM125)/$AM$5,)</f>
        <v>0</v>
      </c>
      <c r="AN26" s="993"/>
      <c r="AO26" s="919">
        <f>IFERROR((CPSX!AO25+CPSX!AO125)/$AO$5,)</f>
        <v>0</v>
      </c>
      <c r="AQ26" s="987">
        <f t="shared" si="3"/>
        <v>-29.606061983278124</v>
      </c>
      <c r="AR26" s="464">
        <f t="shared" si="4"/>
        <v>-0.43260041318788944</v>
      </c>
    </row>
    <row r="27" spans="2:44" s="34" customFormat="1" ht="13" outlineLevel="1">
      <c r="B27" s="412"/>
      <c r="C27" s="412"/>
      <c r="D27" s="413"/>
      <c r="E27" s="414"/>
      <c r="F27" s="414"/>
      <c r="G27" s="414"/>
      <c r="H27" s="413"/>
      <c r="I27" s="444"/>
      <c r="J27" s="495"/>
      <c r="K27" s="495">
        <f>IFERROR((CPSX!K26+CPSX!K126)/('3.Thanh pham'!G$97+'3.Thanh pham'!G$136),0)</f>
        <v>0</v>
      </c>
      <c r="L27" s="495">
        <f>IFERROR((CPSX!L26+CPSX!L126)/('3.Thanh pham'!H$97+'3.Thanh pham'!H$136),0)</f>
        <v>0</v>
      </c>
      <c r="M27" s="495">
        <f>IFERROR((CPSX!M26+CPSX!M126)/('3.Thanh pham'!I$97+'3.Thanh pham'!I$136),0)</f>
        <v>0</v>
      </c>
      <c r="N27" s="495">
        <f>IFERROR((CPSX!N26+CPSX!N126)/('3.Thanh pham'!J$97+'3.Thanh pham'!J$136),0)</f>
        <v>0</v>
      </c>
      <c r="O27" s="495">
        <f>IFERROR((CPSX!O26+CPSX!O126)/('3.Thanh pham'!K$97+'3.Thanh pham'!K$136),0)</f>
        <v>0</v>
      </c>
      <c r="P27" s="495">
        <f>IFERROR((CPSX!P26+CPSX!P126)/('3.Thanh pham'!L$97+'3.Thanh pham'!L$136),0)</f>
        <v>0</v>
      </c>
      <c r="Q27" s="495">
        <f>IFERROR((CPSX!Q26+CPSX!Q126)/('3.Thanh pham'!M$97+'3.Thanh pham'!M$136),0)</f>
        <v>0</v>
      </c>
      <c r="R27" s="495">
        <f>IFERROR((CPSX!R26+CPSX!R126)/('3.Thanh pham'!N$97+'3.Thanh pham'!N$136),0)</f>
        <v>0</v>
      </c>
      <c r="S27" s="495">
        <f>IFERROR((CPSX!S26+CPSX!S126)/('3.Thanh pham'!O$97+'3.Thanh pham'!O$136),0)</f>
        <v>0</v>
      </c>
      <c r="T27" s="495">
        <f>IFERROR((CPSX!T26+CPSX!T126)/('3.Thanh pham'!P$97+'3.Thanh pham'!P$136),0)</f>
        <v>0</v>
      </c>
      <c r="U27" s="495">
        <f>IFERROR((CPSX!U26+CPSX!U126)/('3.Thanh pham'!Q$97+'3.Thanh pham'!Q$136),0)</f>
        <v>0</v>
      </c>
      <c r="V27" s="495">
        <f>IFERROR((CPSX!V26+CPSX!V126)/('3.Thanh pham'!R$97+'3.Thanh pham'!R$136),0)</f>
        <v>0</v>
      </c>
      <c r="W27" s="496">
        <f>IFERROR((CPSX!W26+CPSX!W126)/('3.Thanh pham'!S$97+'3.Thanh pham'!S$136),0)</f>
        <v>0</v>
      </c>
      <c r="Y27" s="1118">
        <f>IFERROR((CPSX!Y26+CPSX!Y126)/Y$5,)</f>
        <v>0</v>
      </c>
      <c r="Z27" s="1118">
        <f>IFERROR((CPSX!Z26+CPSX!Z126)/Z$5,)</f>
        <v>0</v>
      </c>
      <c r="AA27" s="1118">
        <f>IFERROR((CPSX!AA26+CPSX!AA126)/AA$5,)</f>
        <v>0</v>
      </c>
      <c r="AB27" s="1118">
        <f>IFERROR((CPSX!AB26+CPSX!AB126)/AB$5,)</f>
        <v>0</v>
      </c>
      <c r="AC27" s="1118">
        <f>IFERROR((CPSX!AC26+CPSX!AC126)/AC$5,)</f>
        <v>0</v>
      </c>
      <c r="AD27" s="1118">
        <f>IFERROR((CPSX!AD26+CPSX!AD126)/AD$5,)</f>
        <v>0</v>
      </c>
      <c r="AE27" s="1118">
        <f>IFERROR((CPSX!AE26+CPSX!AE126)/AE$5,)</f>
        <v>0</v>
      </c>
      <c r="AF27" s="1118">
        <f>IFERROR((CPSX!AF26+CPSX!AF126)/AF$5,)</f>
        <v>0</v>
      </c>
      <c r="AG27" s="1118">
        <f>IFERROR((CPSX!AG26+CPSX!AG126)/AG$5,)</f>
        <v>0</v>
      </c>
      <c r="AH27" s="1118">
        <f>IFERROR((CPSX!AH26+CPSX!AH126)/AH$5,)</f>
        <v>0</v>
      </c>
      <c r="AI27" s="1118">
        <f>IFERROR((CPSX!AI26+CPSX!AI126)/AI$5,)</f>
        <v>0</v>
      </c>
      <c r="AJ27" s="1118">
        <f>IFERROR((CPSX!AJ26+CPSX!AJ126)/AJ$5,)</f>
        <v>0</v>
      </c>
      <c r="AK27" s="920">
        <f>IFERROR((CPSX!AK26+CPSX!AK126)/AK$5,)</f>
        <v>0</v>
      </c>
      <c r="AL27" s="993"/>
      <c r="AM27" s="919">
        <f>IFERROR((CPSX!AM26+CPSX!AM126)/$AM$5,)</f>
        <v>0</v>
      </c>
      <c r="AN27" s="993"/>
      <c r="AO27" s="919">
        <f>IFERROR((CPSX!AO26+CPSX!AO126)/$AO$5,)</f>
        <v>0</v>
      </c>
      <c r="AQ27" s="987">
        <f t="shared" si="3"/>
        <v>0</v>
      </c>
      <c r="AR27" s="464">
        <f t="shared" si="4"/>
        <v>0</v>
      </c>
    </row>
    <row r="28" spans="2:44" s="35" customFormat="1" ht="22.75" customHeight="1">
      <c r="B28" s="243" t="s">
        <v>164</v>
      </c>
      <c r="C28" s="295" t="s">
        <v>2412</v>
      </c>
      <c r="D28" s="299" t="s">
        <v>559</v>
      </c>
      <c r="E28" s="299" t="s">
        <v>560</v>
      </c>
      <c r="F28" s="300"/>
      <c r="G28" s="1189" t="s">
        <v>2493</v>
      </c>
      <c r="H28" s="299"/>
      <c r="I28" s="445"/>
      <c r="J28" s="401">
        <f>SUM(J29:J49)</f>
        <v>0</v>
      </c>
      <c r="K28" s="1012">
        <f>SUM(K29:K49)</f>
        <v>1066.5505412411626</v>
      </c>
      <c r="L28" s="1012">
        <f t="shared" ref="L28:W28" si="5">SUM(L29:L49)</f>
        <v>1622.8594332155837</v>
      </c>
      <c r="M28" s="1012">
        <f t="shared" si="5"/>
        <v>1154.2448550619933</v>
      </c>
      <c r="N28" s="1012">
        <f t="shared" si="5"/>
        <v>993.74697335228916</v>
      </c>
      <c r="O28" s="1012">
        <f t="shared" si="5"/>
        <v>980.9418337937152</v>
      </c>
      <c r="P28" s="1012">
        <f t="shared" si="5"/>
        <v>971.21076311619402</v>
      </c>
      <c r="Q28" s="1012">
        <f t="shared" si="5"/>
        <v>940.99833092982476</v>
      </c>
      <c r="R28" s="1012">
        <f t="shared" si="5"/>
        <v>960.91779633198792</v>
      </c>
      <c r="S28" s="1012">
        <f t="shared" si="5"/>
        <v>1019.6643939018709</v>
      </c>
      <c r="T28" s="1012">
        <f t="shared" si="5"/>
        <v>931.00594123396036</v>
      </c>
      <c r="U28" s="1012">
        <f t="shared" si="5"/>
        <v>992.8658867648528</v>
      </c>
      <c r="V28" s="1012">
        <f t="shared" si="5"/>
        <v>940.26702237169116</v>
      </c>
      <c r="W28" s="1012">
        <f t="shared" si="5"/>
        <v>1009.6731144948191</v>
      </c>
      <c r="X28" s="49"/>
      <c r="Y28" s="1012">
        <f>SUM(Y29:Y49)</f>
        <v>1322.3045170191567</v>
      </c>
      <c r="Z28" s="1012">
        <f t="shared" ref="Z28:AK28" si="6">SUM(Z29:Z49)</f>
        <v>722.46413120975319</v>
      </c>
      <c r="AA28" s="1012">
        <f t="shared" si="6"/>
        <v>787.39131442280177</v>
      </c>
      <c r="AB28" s="1012">
        <f t="shared" si="6"/>
        <v>974.06504124351909</v>
      </c>
      <c r="AC28" s="1012">
        <f t="shared" si="6"/>
        <v>805.71312437425865</v>
      </c>
      <c r="AD28" s="1012">
        <f t="shared" si="6"/>
        <v>803.61210464141459</v>
      </c>
      <c r="AE28" s="1012">
        <f t="shared" si="6"/>
        <v>721.60871975125065</v>
      </c>
      <c r="AF28" s="1012">
        <f t="shared" si="6"/>
        <v>762.48299718811313</v>
      </c>
      <c r="AG28" s="1012">
        <f t="shared" si="6"/>
        <v>895.97528033881622</v>
      </c>
      <c r="AH28" s="1012">
        <f t="shared" si="6"/>
        <v>895.14808925431794</v>
      </c>
      <c r="AI28" s="1012">
        <f t="shared" si="6"/>
        <v>953.88671406906496</v>
      </c>
      <c r="AJ28" s="1012">
        <f t="shared" si="6"/>
        <v>938.48007599770051</v>
      </c>
      <c r="AK28" s="1012">
        <f t="shared" si="6"/>
        <v>855.31707299958384</v>
      </c>
      <c r="AL28" s="49"/>
      <c r="AM28" s="1012">
        <f t="shared" ref="AM28" si="7">SUM(AM29:AM49)</f>
        <v>0</v>
      </c>
      <c r="AN28" s="49"/>
      <c r="AO28" s="1012">
        <f t="shared" ref="AO28" si="8">SUM(AO29:AO49)</f>
        <v>0</v>
      </c>
      <c r="AQ28" s="987">
        <f t="shared" si="3"/>
        <v>154.35604149523522</v>
      </c>
      <c r="AR28" s="752">
        <f t="shared" ref="AR28:AR49" si="9">IFERROR((W28/AK28)-1,0)</f>
        <v>0.18046645667192274</v>
      </c>
    </row>
    <row r="29" spans="2:44" s="34" customFormat="1" ht="13" outlineLevel="1">
      <c r="B29" s="402">
        <v>1</v>
      </c>
      <c r="C29" s="402"/>
      <c r="D29" s="403">
        <v>6220002601</v>
      </c>
      <c r="E29" s="404" t="s">
        <v>395</v>
      </c>
      <c r="F29" s="404" t="s">
        <v>515</v>
      </c>
      <c r="G29" s="404" t="s">
        <v>395</v>
      </c>
      <c r="H29" s="403" t="s">
        <v>462</v>
      </c>
      <c r="I29" s="442" t="s">
        <v>557</v>
      </c>
      <c r="J29" s="406"/>
      <c r="K29" s="418">
        <f>IFERROR(CPSX!K28/'3.Thanh pham'!G$78,)</f>
        <v>382.13379742429515</v>
      </c>
      <c r="L29" s="418">
        <f>IFERROR(CPSX!L28/'3.Thanh pham'!H$78,)</f>
        <v>695.80234539969831</v>
      </c>
      <c r="M29" s="418">
        <f>IFERROR(CPSX!M28/'3.Thanh pham'!I$78,)</f>
        <v>482.34989552043879</v>
      </c>
      <c r="N29" s="418">
        <f>IFERROR(CPSX!N28/'3.Thanh pham'!J$78,)</f>
        <v>382.46987934352006</v>
      </c>
      <c r="O29" s="418">
        <f>IFERROR(CPSX!O28/'3.Thanh pham'!K$78,)</f>
        <v>367.56683101301644</v>
      </c>
      <c r="P29" s="418">
        <f>IFERROR(CPSX!P28/'3.Thanh pham'!L$78,)</f>
        <v>367.7594993687693</v>
      </c>
      <c r="Q29" s="418">
        <f>IFERROR(CPSX!Q28/'3.Thanh pham'!M$78,)</f>
        <v>347.23921775765581</v>
      </c>
      <c r="R29" s="418">
        <f>IFERROR(CPSX!R28/'3.Thanh pham'!N$78,)</f>
        <v>360.59457228679639</v>
      </c>
      <c r="S29" s="418">
        <f>IFERROR(CPSX!S28/'3.Thanh pham'!O$78,)</f>
        <v>398.40612431616677</v>
      </c>
      <c r="T29" s="418">
        <f>IFERROR(CPSX!T28/'3.Thanh pham'!P$78,)</f>
        <v>340.33965834538554</v>
      </c>
      <c r="U29" s="418">
        <f>IFERROR(CPSX!U28/'3.Thanh pham'!Q$78,)</f>
        <v>382.46987934352006</v>
      </c>
      <c r="V29" s="418">
        <f>IFERROR(CPSX!V28/'3.Thanh pham'!R$78,)</f>
        <v>347.23921775765581</v>
      </c>
      <c r="W29" s="494">
        <f>IFERROR(CPSX!W28/'3.Thanh pham'!S$78,)</f>
        <v>385.75933474013362</v>
      </c>
      <c r="Y29" s="1117">
        <f>IFERROR((CPSX!Y28+CPSX!Y128)/Y$5,)</f>
        <v>742.84523269045951</v>
      </c>
      <c r="Z29" s="1117">
        <f>IFERROR((CPSX!Z28+CPSX!Z128)/Z$5,)</f>
        <v>411.54728203904591</v>
      </c>
      <c r="AA29" s="1117">
        <f>IFERROR((CPSX!AA28+CPSX!AA128)/AA$5,)</f>
        <v>401.71780325232066</v>
      </c>
      <c r="AB29" s="1117">
        <f>IFERROR((CPSX!AB28+CPSX!AB128)/AB$5,)</f>
        <v>418.05302163177925</v>
      </c>
      <c r="AC29" s="1117">
        <f>IFERROR((CPSX!AC28+CPSX!AC128)/AC$5,)</f>
        <v>335.49661994464032</v>
      </c>
      <c r="AD29" s="1117">
        <f>IFERROR((CPSX!AD28+CPSX!AD128)/AD$5,)</f>
        <v>293.36247999390292</v>
      </c>
      <c r="AE29" s="1117">
        <f>IFERROR((CPSX!AE28+CPSX!AE128)/AE$5,)</f>
        <v>222.78343472578973</v>
      </c>
      <c r="AF29" s="1117">
        <f>IFERROR((CPSX!AF28+CPSX!AF128)/AF$5,)</f>
        <v>196.6423522747962</v>
      </c>
      <c r="AG29" s="1117">
        <f>IFERROR((CPSX!AG28+CPSX!AG128)/AG$5,)</f>
        <v>239.52194680742201</v>
      </c>
      <c r="AH29" s="1117">
        <f>IFERROR((CPSX!AH28+CPSX!AH128)/AH$5,)</f>
        <v>238.49672923777018</v>
      </c>
      <c r="AI29" s="1117">
        <f>IFERROR((CPSX!AI28+CPSX!AI128)/AI$5,)</f>
        <v>277.73537528279837</v>
      </c>
      <c r="AJ29" s="1117">
        <f>IFERROR((CPSX!AJ28+CPSX!AJ128)/AJ$5,)</f>
        <v>292.83931749817049</v>
      </c>
      <c r="AK29" s="919">
        <f>IFERROR((CPSX!AK28+CPSX!AK128)/AK$5,)</f>
        <v>303.42190683823566</v>
      </c>
      <c r="AM29" s="920">
        <f>IFERROR(CPSX!AM28/$AM$5,)</f>
        <v>0</v>
      </c>
      <c r="AO29" s="920">
        <f>IFERROR(CPSX!AO28/$AO$5,)</f>
        <v>0</v>
      </c>
      <c r="AQ29" s="987">
        <f t="shared" si="3"/>
        <v>82.337427901897968</v>
      </c>
      <c r="AR29" s="747">
        <f t="shared" si="9"/>
        <v>0.27136283190585453</v>
      </c>
    </row>
    <row r="30" spans="2:44" s="34" customFormat="1" ht="13" outlineLevel="1">
      <c r="B30" s="407">
        <v>2</v>
      </c>
      <c r="C30" s="407"/>
      <c r="D30" s="408">
        <v>6220002602</v>
      </c>
      <c r="E30" s="409" t="s">
        <v>396</v>
      </c>
      <c r="F30" s="409" t="s">
        <v>515</v>
      </c>
      <c r="G30" s="409" t="s">
        <v>396</v>
      </c>
      <c r="H30" s="408" t="s">
        <v>462</v>
      </c>
      <c r="I30" s="443" t="s">
        <v>557</v>
      </c>
      <c r="J30" s="411"/>
      <c r="K30" s="495">
        <f>IFERROR(CPSX!K29/'3.Thanh pham'!G$78,)</f>
        <v>34.508701705534286</v>
      </c>
      <c r="L30" s="495">
        <f>IFERROR(CPSX!L29/'3.Thanh pham'!H$78,)</f>
        <v>62.399436902966315</v>
      </c>
      <c r="M30" s="495">
        <f>IFERROR(CPSX!M29/'3.Thanh pham'!I$78,)</f>
        <v>27.015036350180662</v>
      </c>
      <c r="N30" s="495">
        <f>IFERROR(CPSX!N29/'3.Thanh pham'!J$78,)</f>
        <v>22.476510243350312</v>
      </c>
      <c r="O30" s="495">
        <f>IFERROR(CPSX!O29/'3.Thanh pham'!K$78,)</f>
        <v>22.476510243350312</v>
      </c>
      <c r="P30" s="495">
        <f>IFERROR(CPSX!P29/'3.Thanh pham'!L$78,)</f>
        <v>21.612029080144531</v>
      </c>
      <c r="Q30" s="495">
        <f>IFERROR(CPSX!Q29/'3.Thanh pham'!M$78,)</f>
        <v>20.811583558657695</v>
      </c>
      <c r="R30" s="495">
        <f>IFERROR(CPSX!R29/'3.Thanh pham'!N$78,)</f>
        <v>21.612029080144531</v>
      </c>
      <c r="S30" s="495">
        <f>IFERROR(CPSX!S29/'3.Thanh pham'!O$78,)</f>
        <v>23.413031503489908</v>
      </c>
      <c r="T30" s="495">
        <f>IFERROR(CPSX!T29/'3.Thanh pham'!P$78,)</f>
        <v>20.811583558657695</v>
      </c>
      <c r="U30" s="495">
        <f>IFERROR(CPSX!U29/'3.Thanh pham'!Q$78,)</f>
        <v>22.476510243350312</v>
      </c>
      <c r="V30" s="495">
        <f>IFERROR(CPSX!V29/'3.Thanh pham'!R$78,)</f>
        <v>20.811583558657695</v>
      </c>
      <c r="W30" s="496">
        <f>IFERROR(CPSX!W29/'3.Thanh pham'!S$78,)</f>
        <v>24.222579307958704</v>
      </c>
      <c r="Y30" s="988">
        <f>IFERROR((CPSX!Y29+CPSX!Y129)/Y$5,)</f>
        <v>52.321203044757461</v>
      </c>
      <c r="Z30" s="988">
        <f>IFERROR((CPSX!Z29+CPSX!Z129)/Z$5,)</f>
        <v>27.013912915036911</v>
      </c>
      <c r="AA30" s="988">
        <f>IFERROR((CPSX!AA29+CPSX!AA129)/AA$5,)</f>
        <v>21.727118574758393</v>
      </c>
      <c r="AB30" s="988">
        <f>IFERROR((CPSX!AB29+CPSX!AB129)/AB$5,)</f>
        <v>20.929502386061476</v>
      </c>
      <c r="AC30" s="988">
        <f>IFERROR((CPSX!AC29+CPSX!AC129)/AC$5,)</f>
        <v>16.027042546210215</v>
      </c>
      <c r="AD30" s="988">
        <f>IFERROR((CPSX!AD29+CPSX!AD129)/AD$5,)</f>
        <v>16.519001981556283</v>
      </c>
      <c r="AE30" s="988">
        <f>IFERROR((CPSX!AE29+CPSX!AE129)/AE$5,)</f>
        <v>12.468143241253962</v>
      </c>
      <c r="AF30" s="988">
        <f>IFERROR((CPSX!AF29+CPSX!AF129)/AF$5,)</f>
        <v>10.630438505991274</v>
      </c>
      <c r="AG30" s="988">
        <f>IFERROR((CPSX!AG29+CPSX!AG129)/AG$5,)</f>
        <v>13.009993827099365</v>
      </c>
      <c r="AH30" s="988">
        <f>IFERROR((CPSX!AH29+CPSX!AH129)/AH$5,)</f>
        <v>16.983868118040473</v>
      </c>
      <c r="AI30" s="988">
        <f>IFERROR((CPSX!AI29+CPSX!AI129)/AI$5,)</f>
        <v>19.596790393555924</v>
      </c>
      <c r="AJ30" s="988">
        <f>IFERROR((CPSX!AJ29+CPSX!AJ129)/AJ$5,)</f>
        <v>18.197009956806895</v>
      </c>
      <c r="AK30" s="920">
        <f>IFERROR((CPSX!AK29+CPSX!AK129)/AK$5,)</f>
        <v>17.754218559195493</v>
      </c>
      <c r="AM30" s="920">
        <f>IFERROR(CPSX!AM29/$AM$5,)</f>
        <v>0</v>
      </c>
      <c r="AO30" s="920">
        <f>IFERROR(CPSX!AO29/$AO$5,)</f>
        <v>0</v>
      </c>
      <c r="AQ30" s="987">
        <f t="shared" si="3"/>
        <v>6.4683607487632102</v>
      </c>
      <c r="AR30" s="747">
        <f t="shared" ref="AR30:AR48" si="10">IFERROR((W30/AK30)-1,0)</f>
        <v>0.36432810192105203</v>
      </c>
    </row>
    <row r="31" spans="2:44" s="34" customFormat="1" ht="13" outlineLevel="1">
      <c r="B31" s="407">
        <v>3</v>
      </c>
      <c r="C31" s="407"/>
      <c r="D31" s="408">
        <v>6220002802</v>
      </c>
      <c r="E31" s="409" t="s">
        <v>399</v>
      </c>
      <c r="F31" s="409" t="s">
        <v>516</v>
      </c>
      <c r="G31" s="409" t="s">
        <v>399</v>
      </c>
      <c r="H31" s="408" t="s">
        <v>462</v>
      </c>
      <c r="I31" s="443" t="s">
        <v>557</v>
      </c>
      <c r="J31" s="411"/>
      <c r="K31" s="495">
        <f>IFERROR(CPSX!K30/'3.Thanh pham'!G$78,)</f>
        <v>0</v>
      </c>
      <c r="L31" s="495">
        <f>IFERROR(CPSX!L30/'3.Thanh pham'!H$78,)</f>
        <v>0</v>
      </c>
      <c r="M31" s="495">
        <f>IFERROR(CPSX!M30/'3.Thanh pham'!I$78,)</f>
        <v>0</v>
      </c>
      <c r="N31" s="495">
        <f>IFERROR(CPSX!N30/'3.Thanh pham'!J$78,)</f>
        <v>0</v>
      </c>
      <c r="O31" s="495">
        <f>IFERROR(CPSX!O30/'3.Thanh pham'!K$78,)</f>
        <v>0</v>
      </c>
      <c r="P31" s="495">
        <f>IFERROR(CPSX!P30/'3.Thanh pham'!L$78,)</f>
        <v>0</v>
      </c>
      <c r="Q31" s="495">
        <f>IFERROR(CPSX!Q30/'3.Thanh pham'!M$78,)</f>
        <v>0</v>
      </c>
      <c r="R31" s="495">
        <f>IFERROR(CPSX!R30/'3.Thanh pham'!N$78,)</f>
        <v>0</v>
      </c>
      <c r="S31" s="495">
        <f>IFERROR(CPSX!S30/'3.Thanh pham'!O$78,)</f>
        <v>0</v>
      </c>
      <c r="T31" s="495">
        <f>IFERROR(CPSX!T30/'3.Thanh pham'!P$78,)</f>
        <v>0</v>
      </c>
      <c r="U31" s="495">
        <f>IFERROR(CPSX!U30/'3.Thanh pham'!Q$78,)</f>
        <v>0</v>
      </c>
      <c r="V31" s="495">
        <f>IFERROR(CPSX!V30/'3.Thanh pham'!R$78,)</f>
        <v>0</v>
      </c>
      <c r="W31" s="496">
        <f>IFERROR(CPSX!W30/'3.Thanh pham'!S$78,)</f>
        <v>0</v>
      </c>
      <c r="Y31" s="988">
        <f>IFERROR((CPSX!Y30+CPSX!Y130)/Y$5,)</f>
        <v>10.780210255714817</v>
      </c>
      <c r="Z31" s="988">
        <f>IFERROR((CPSX!Z30+CPSX!Z130)/Z$5,)</f>
        <v>5.5007626822554947</v>
      </c>
      <c r="AA31" s="988">
        <f>IFERROR((CPSX!AA30+CPSX!AA130)/AA$5,)</f>
        <v>4.5654703324564156</v>
      </c>
      <c r="AB31" s="988">
        <f>IFERROR((CPSX!AB30+CPSX!AB130)/AB$5,)</f>
        <v>4.3625304075045843</v>
      </c>
      <c r="AC31" s="988">
        <f>IFERROR((CPSX!AC30+CPSX!AC130)/AC$5,)</f>
        <v>3.3972732397210139</v>
      </c>
      <c r="AD31" s="988">
        <f>IFERROR((CPSX!AD30+CPSX!AD130)/AD$5,)</f>
        <v>3.9177215913421235</v>
      </c>
      <c r="AE31" s="988">
        <f>IFERROR((CPSX!AE30+CPSX!AE130)/AE$5,)</f>
        <v>3.0139906568729065</v>
      </c>
      <c r="AF31" s="988">
        <f>IFERROR((CPSX!AF30+CPSX!AF130)/AF$5,)</f>
        <v>2.6101969669384149</v>
      </c>
      <c r="AG31" s="988">
        <f>IFERROR((CPSX!AG30+CPSX!AG130)/AG$5,)</f>
        <v>3.1944727781683979</v>
      </c>
      <c r="AH31" s="988">
        <f>IFERROR((CPSX!AH30+CPSX!AH130)/AH$5,)</f>
        <v>4.1702175336987626</v>
      </c>
      <c r="AI31" s="988">
        <f>IFERROR((CPSX!AI30+CPSX!AI130)/AI$5,)</f>
        <v>4.8117942470725703</v>
      </c>
      <c r="AJ31" s="988">
        <f>IFERROR((CPSX!AJ30+CPSX!AJ130)/AJ$5,)</f>
        <v>4.4680922776455487</v>
      </c>
      <c r="AK31" s="920">
        <f>IFERROR((CPSX!AK30+CPSX!AK130)/AK$5,)</f>
        <v>4.0534968272980292</v>
      </c>
      <c r="AM31" s="920">
        <f>IFERROR(CPSX!AM30/$AM$5,)</f>
        <v>0</v>
      </c>
      <c r="AO31" s="920">
        <f>IFERROR(CPSX!AO30/$AO$5,)</f>
        <v>0</v>
      </c>
      <c r="AQ31" s="987">
        <f t="shared" si="3"/>
        <v>-4.0534968272980292</v>
      </c>
      <c r="AR31" s="747">
        <f t="shared" si="10"/>
        <v>-1</v>
      </c>
    </row>
    <row r="32" spans="2:44" s="34" customFormat="1" ht="13" outlineLevel="1">
      <c r="B32" s="407">
        <v>4</v>
      </c>
      <c r="C32" s="407"/>
      <c r="D32" s="408">
        <v>6220002806</v>
      </c>
      <c r="E32" s="409" t="s">
        <v>412</v>
      </c>
      <c r="F32" s="409" t="s">
        <v>515</v>
      </c>
      <c r="G32" s="409" t="s">
        <v>412</v>
      </c>
      <c r="H32" s="408" t="s">
        <v>462</v>
      </c>
      <c r="I32" s="443" t="s">
        <v>557</v>
      </c>
      <c r="J32" s="411"/>
      <c r="K32" s="495">
        <f>IFERROR(CPSX!K31/'3.Thanh pham'!G$78,)</f>
        <v>0</v>
      </c>
      <c r="L32" s="495">
        <f>IFERROR(CPSX!L31/'3.Thanh pham'!H$78,)</f>
        <v>0</v>
      </c>
      <c r="M32" s="495">
        <f>IFERROR(CPSX!M31/'3.Thanh pham'!I$78,)</f>
        <v>0</v>
      </c>
      <c r="N32" s="495">
        <f>IFERROR(CPSX!N31/'3.Thanh pham'!J$78,)</f>
        <v>0</v>
      </c>
      <c r="O32" s="495">
        <f>IFERROR(CPSX!O31/'3.Thanh pham'!K$78,)</f>
        <v>0</v>
      </c>
      <c r="P32" s="495">
        <f>IFERROR(CPSX!P31/'3.Thanh pham'!L$78,)</f>
        <v>0</v>
      </c>
      <c r="Q32" s="495">
        <f>IFERROR(CPSX!Q31/'3.Thanh pham'!M$78,)</f>
        <v>0</v>
      </c>
      <c r="R32" s="495">
        <f>IFERROR(CPSX!R31/'3.Thanh pham'!N$78,)</f>
        <v>0</v>
      </c>
      <c r="S32" s="495">
        <f>IFERROR(CPSX!S31/'3.Thanh pham'!O$78,)</f>
        <v>0</v>
      </c>
      <c r="T32" s="495">
        <f>IFERROR(CPSX!T31/'3.Thanh pham'!P$78,)</f>
        <v>0</v>
      </c>
      <c r="U32" s="495">
        <f>IFERROR(CPSX!U31/'3.Thanh pham'!Q$78,)</f>
        <v>0</v>
      </c>
      <c r="V32" s="495">
        <f>IFERROR(CPSX!V31/'3.Thanh pham'!R$78,)</f>
        <v>0</v>
      </c>
      <c r="W32" s="496">
        <f>IFERROR(CPSX!W31/'3.Thanh pham'!S$78,)</f>
        <v>0</v>
      </c>
      <c r="Y32" s="988">
        <f>IFERROR((CPSX!Y31+CPSX!Y131)/Y$5,)</f>
        <v>0</v>
      </c>
      <c r="Z32" s="988">
        <f>IFERROR((CPSX!Z31+CPSX!Z131)/Z$5,)</f>
        <v>0</v>
      </c>
      <c r="AA32" s="988">
        <f>IFERROR((CPSX!AA31+CPSX!AA131)/AA$5,)</f>
        <v>0</v>
      </c>
      <c r="AB32" s="988">
        <f>IFERROR((CPSX!AB31+CPSX!AB131)/AB$5,)</f>
        <v>0</v>
      </c>
      <c r="AC32" s="988">
        <f>IFERROR((CPSX!AC31+CPSX!AC131)/AC$5,)</f>
        <v>0</v>
      </c>
      <c r="AD32" s="988">
        <f>IFERROR((CPSX!AD31+CPSX!AD131)/AD$5,)</f>
        <v>0</v>
      </c>
      <c r="AE32" s="988">
        <f>IFERROR((CPSX!AE31+CPSX!AE131)/AE$5,)</f>
        <v>0</v>
      </c>
      <c r="AF32" s="988">
        <f>IFERROR((CPSX!AF31+CPSX!AF131)/AF$5,)</f>
        <v>0</v>
      </c>
      <c r="AG32" s="988">
        <f>IFERROR((CPSX!AG31+CPSX!AG131)/AG$5,)</f>
        <v>0</v>
      </c>
      <c r="AH32" s="988">
        <f>IFERROR((CPSX!AH31+CPSX!AH131)/AH$5,)</f>
        <v>0</v>
      </c>
      <c r="AI32" s="988">
        <f>IFERROR((CPSX!AI31+CPSX!AI131)/AI$5,)</f>
        <v>0</v>
      </c>
      <c r="AJ32" s="988">
        <f>IFERROR((CPSX!AJ31+CPSX!AJ131)/AJ$5,)</f>
        <v>0</v>
      </c>
      <c r="AK32" s="920">
        <f>IFERROR((CPSX!AK31+CPSX!AK131)/AK$5,)</f>
        <v>0</v>
      </c>
      <c r="AM32" s="920">
        <f>IFERROR(CPSX!AM31/$AM$5,)</f>
        <v>0</v>
      </c>
      <c r="AO32" s="920">
        <f>IFERROR(CPSX!AO31/$AO$5,)</f>
        <v>0</v>
      </c>
      <c r="AQ32" s="987">
        <f t="shared" si="3"/>
        <v>0</v>
      </c>
      <c r="AR32" s="747">
        <f t="shared" si="10"/>
        <v>0</v>
      </c>
    </row>
    <row r="33" spans="2:44" s="34" customFormat="1" ht="13" outlineLevel="1">
      <c r="B33" s="407">
        <v>5</v>
      </c>
      <c r="C33" s="407"/>
      <c r="D33" s="408">
        <v>6220007202</v>
      </c>
      <c r="E33" s="409" t="s">
        <v>372</v>
      </c>
      <c r="F33" s="409" t="s">
        <v>516</v>
      </c>
      <c r="G33" s="409" t="s">
        <v>372</v>
      </c>
      <c r="H33" s="408" t="s">
        <v>462</v>
      </c>
      <c r="I33" s="443" t="s">
        <v>557</v>
      </c>
      <c r="J33" s="411"/>
      <c r="K33" s="495">
        <f>IFERROR(CPSX!K32/'3.Thanh pham'!G$78,)</f>
        <v>98.98675020303979</v>
      </c>
      <c r="L33" s="495">
        <f>IFERROR(CPSX!L32/'3.Thanh pham'!H$78,)</f>
        <v>158.42972347913525</v>
      </c>
      <c r="M33" s="495">
        <f>IFERROR(CPSX!M32/'3.Thanh pham'!I$78,)</f>
        <v>68.590117974837838</v>
      </c>
      <c r="N33" s="495">
        <f>IFERROR(CPSX!N32/'3.Thanh pham'!J$78,)</f>
        <v>57.06697815506508</v>
      </c>
      <c r="O33" s="495">
        <f>IFERROR(CPSX!O32/'3.Thanh pham'!K$78,)</f>
        <v>71.917006451612906</v>
      </c>
      <c r="P33" s="495">
        <f>IFERROR(CPSX!P32/'3.Thanh pham'!L$78,)</f>
        <v>54.872094379870269</v>
      </c>
      <c r="Q33" s="495">
        <f>IFERROR(CPSX!Q32/'3.Thanh pham'!M$78,)</f>
        <v>52.839794588023224</v>
      </c>
      <c r="R33" s="495">
        <f>IFERROR(CPSX!R32/'3.Thanh pham'!N$78,)</f>
        <v>54.872094379870269</v>
      </c>
      <c r="S33" s="495">
        <f>IFERROR(CPSX!S32/'3.Thanh pham'!O$78,)</f>
        <v>67.179158649311447</v>
      </c>
      <c r="T33" s="495">
        <f>IFERROR(CPSX!T32/'3.Thanh pham'!P$78,)</f>
        <v>52.839794588023224</v>
      </c>
      <c r="U33" s="495">
        <f>IFERROR(CPSX!U32/'3.Thanh pham'!Q$78,)</f>
        <v>57.06697815506508</v>
      </c>
      <c r="V33" s="495">
        <f>IFERROR(CPSX!V32/'3.Thanh pham'!R$78,)</f>
        <v>52.839794588023224</v>
      </c>
      <c r="W33" s="496">
        <f>IFERROR(CPSX!W32/'3.Thanh pham'!S$78,)</f>
        <v>64.147329527465246</v>
      </c>
      <c r="Y33" s="988">
        <f>IFERROR((CPSX!Y32+CPSX!Y132)/Y$5,)</f>
        <v>0</v>
      </c>
      <c r="Z33" s="988">
        <f>IFERROR((CPSX!Z32+CPSX!Z132)/Z$5,)</f>
        <v>0</v>
      </c>
      <c r="AA33" s="988">
        <f>IFERROR((CPSX!AA32+CPSX!AA132)/AA$5,)</f>
        <v>0</v>
      </c>
      <c r="AB33" s="988">
        <f>IFERROR((CPSX!AB32+CPSX!AB132)/AB$5,)</f>
        <v>0</v>
      </c>
      <c r="AC33" s="988">
        <f>IFERROR((CPSX!AC32+CPSX!AC132)/AC$5,)</f>
        <v>0</v>
      </c>
      <c r="AD33" s="988">
        <f>IFERROR((CPSX!AD32+CPSX!AD132)/AD$5,)</f>
        <v>0</v>
      </c>
      <c r="AE33" s="988">
        <f>IFERROR((CPSX!AE32+CPSX!AE132)/AE$5,)</f>
        <v>0</v>
      </c>
      <c r="AF33" s="988">
        <f>IFERROR((CPSX!AF32+CPSX!AF132)/AF$5,)</f>
        <v>0</v>
      </c>
      <c r="AG33" s="988">
        <f>IFERROR((CPSX!AG32+CPSX!AG132)/AG$5,)</f>
        <v>0</v>
      </c>
      <c r="AH33" s="988">
        <f>IFERROR((CPSX!AH32+CPSX!AH132)/AH$5,)</f>
        <v>0</v>
      </c>
      <c r="AI33" s="988">
        <f>IFERROR((CPSX!AI32+CPSX!AI132)/AI$5,)</f>
        <v>0</v>
      </c>
      <c r="AJ33" s="988">
        <f>IFERROR((CPSX!AJ32+CPSX!AJ132)/AJ$5,)</f>
        <v>0</v>
      </c>
      <c r="AK33" s="920">
        <f>IFERROR((CPSX!AK32+CPSX!AK132)/AK$5,)</f>
        <v>0</v>
      </c>
      <c r="AM33" s="920">
        <f>IFERROR(CPSX!AM32/$AM$5,)</f>
        <v>0</v>
      </c>
      <c r="AO33" s="920">
        <f>IFERROR(CPSX!AO32/$AO$5,)</f>
        <v>0</v>
      </c>
      <c r="AQ33" s="987">
        <f t="shared" si="3"/>
        <v>64.147329527465246</v>
      </c>
      <c r="AR33" s="747">
        <f t="shared" si="10"/>
        <v>0</v>
      </c>
    </row>
    <row r="34" spans="2:44" s="34" customFormat="1" ht="13" outlineLevel="1">
      <c r="B34" s="407">
        <v>6</v>
      </c>
      <c r="C34" s="407"/>
      <c r="D34" s="408">
        <v>6220003201</v>
      </c>
      <c r="E34" s="409" t="s">
        <v>401</v>
      </c>
      <c r="F34" s="409" t="s">
        <v>516</v>
      </c>
      <c r="G34" s="409" t="s">
        <v>401</v>
      </c>
      <c r="H34" s="408" t="s">
        <v>462</v>
      </c>
      <c r="I34" s="443" t="s">
        <v>557</v>
      </c>
      <c r="J34" s="411"/>
      <c r="K34" s="495">
        <f>IFERROR(CPSX!K33/'3.Thanh pham'!G$78,)</f>
        <v>40.60795915999536</v>
      </c>
      <c r="L34" s="495">
        <f>IFERROR(CPSX!L33/'3.Thanh pham'!H$78,)</f>
        <v>63.489190548014079</v>
      </c>
      <c r="M34" s="495">
        <f>IFERROR(CPSX!M33/'3.Thanh pham'!I$78,)</f>
        <v>29.985634060336945</v>
      </c>
      <c r="N34" s="495">
        <f>IFERROR(CPSX!N33/'3.Thanh pham'!J$78,)</f>
        <v>28.066553480475381</v>
      </c>
      <c r="O34" s="495">
        <f>IFERROR(CPSX!O33/'3.Thanh pham'!K$78,)</f>
        <v>22.869043576683644</v>
      </c>
      <c r="P34" s="495">
        <f>IFERROR(CPSX!P33/'3.Thanh pham'!L$78,)</f>
        <v>26.987070654303253</v>
      </c>
      <c r="Q34" s="495">
        <f>IFERROR(CPSX!Q33/'3.Thanh pham'!M$78,)</f>
        <v>25.02504768492318</v>
      </c>
      <c r="R34" s="495">
        <f>IFERROR(CPSX!R33/'3.Thanh pham'!N$78,)</f>
        <v>25.987549518958687</v>
      </c>
      <c r="S34" s="495">
        <f>IFERROR(CPSX!S33/'3.Thanh pham'!O$78,)</f>
        <v>27.070364082248631</v>
      </c>
      <c r="T34" s="495">
        <f>IFERROR(CPSX!T33/'3.Thanh pham'!P$78,)</f>
        <v>24.062545850887673</v>
      </c>
      <c r="U34" s="495">
        <f>IFERROR(CPSX!U33/'3.Thanh pham'!Q$78,)</f>
        <v>28.066553480475381</v>
      </c>
      <c r="V34" s="495">
        <f>IFERROR(CPSX!V33/'3.Thanh pham'!R$78,)</f>
        <v>25.02504768492318</v>
      </c>
      <c r="W34" s="496">
        <f>IFERROR(CPSX!W33/'3.Thanh pham'!S$78,)</f>
        <v>28.233600658030024</v>
      </c>
      <c r="Y34" s="988">
        <f>IFERROR((CPSX!Y33+CPSX!Y133)/Y$5,)</f>
        <v>75.986273827703513</v>
      </c>
      <c r="Z34" s="988">
        <f>IFERROR((CPSX!Z33+CPSX!Z133)/Z$5,)</f>
        <v>30.961774990271184</v>
      </c>
      <c r="AA34" s="988">
        <f>IFERROR((CPSX!AA33+CPSX!AA133)/AA$5,)</f>
        <v>33.020732521843435</v>
      </c>
      <c r="AB34" s="988">
        <f>IFERROR((CPSX!AB33+CPSX!AB133)/AB$5,)</f>
        <v>31.067853701854261</v>
      </c>
      <c r="AC34" s="988">
        <f>IFERROR((CPSX!AC33+CPSX!AC133)/AC$5,)</f>
        <v>21.822074895464375</v>
      </c>
      <c r="AD34" s="988">
        <f>IFERROR((CPSX!AD33+CPSX!AD133)/AD$5,)</f>
        <v>23.364263394558343</v>
      </c>
      <c r="AE34" s="988">
        <f>IFERROR((CPSX!AE33+CPSX!AE133)/AE$5,)</f>
        <v>17.987772820813241</v>
      </c>
      <c r="AF34" s="988">
        <f>IFERROR((CPSX!AF33+CPSX!AF133)/AF$5,)</f>
        <v>16.318383805689855</v>
      </c>
      <c r="AG34" s="988">
        <f>IFERROR((CPSX!AG33+CPSX!AG133)/AG$5,)</f>
        <v>19.455365306978017</v>
      </c>
      <c r="AH34" s="988">
        <f>IFERROR((CPSX!AH33+CPSX!AH133)/AH$5,)</f>
        <v>25.559563208880615</v>
      </c>
      <c r="AI34" s="988">
        <f>IFERROR((CPSX!AI33+CPSX!AI133)/AI$5,)</f>
        <v>29.305372548044652</v>
      </c>
      <c r="AJ34" s="988">
        <f>IFERROR((CPSX!AJ33+CPSX!AJ133)/AJ$5,)</f>
        <v>27.933541257378725</v>
      </c>
      <c r="AK34" s="920">
        <f>IFERROR((CPSX!AK33+CPSX!AK133)/AK$5,)</f>
        <v>25.63926791523604</v>
      </c>
      <c r="AM34" s="920">
        <f>IFERROR(CPSX!AM33/$AM$5,)</f>
        <v>0</v>
      </c>
      <c r="AO34" s="920">
        <f>IFERROR(CPSX!AO33/$AO$5,)</f>
        <v>0</v>
      </c>
      <c r="AQ34" s="987">
        <f t="shared" si="3"/>
        <v>2.5943327427939842</v>
      </c>
      <c r="AR34" s="747">
        <f t="shared" si="10"/>
        <v>0.10118591339545668</v>
      </c>
    </row>
    <row r="35" spans="2:44" s="34" customFormat="1" ht="13" outlineLevel="1">
      <c r="B35" s="407">
        <v>7</v>
      </c>
      <c r="C35" s="407"/>
      <c r="D35" s="408">
        <v>6220002603</v>
      </c>
      <c r="E35" s="409" t="s">
        <v>400</v>
      </c>
      <c r="F35" s="409" t="s">
        <v>515</v>
      </c>
      <c r="G35" s="409" t="s">
        <v>400</v>
      </c>
      <c r="H35" s="408" t="s">
        <v>462</v>
      </c>
      <c r="I35" s="443" t="s">
        <v>557</v>
      </c>
      <c r="J35" s="411"/>
      <c r="K35" s="495">
        <f>IFERROR(CPSX!K34/'3.Thanh pham'!G$78,)</f>
        <v>0</v>
      </c>
      <c r="L35" s="495">
        <f>IFERROR(CPSX!L34/'3.Thanh pham'!H$78,)</f>
        <v>0</v>
      </c>
      <c r="M35" s="495">
        <f>IFERROR(CPSX!M34/'3.Thanh pham'!I$78,)</f>
        <v>0</v>
      </c>
      <c r="N35" s="495">
        <f>IFERROR(CPSX!N34/'3.Thanh pham'!J$78,)</f>
        <v>0</v>
      </c>
      <c r="O35" s="495">
        <f>IFERROR(CPSX!O34/'3.Thanh pham'!K$78,)</f>
        <v>0</v>
      </c>
      <c r="P35" s="495">
        <f>IFERROR(CPSX!P34/'3.Thanh pham'!L$78,)</f>
        <v>0</v>
      </c>
      <c r="Q35" s="495">
        <f>IFERROR(CPSX!Q34/'3.Thanh pham'!M$78,)</f>
        <v>0</v>
      </c>
      <c r="R35" s="495">
        <f>IFERROR(CPSX!R34/'3.Thanh pham'!N$78,)</f>
        <v>0</v>
      </c>
      <c r="S35" s="495">
        <f>IFERROR(CPSX!S34/'3.Thanh pham'!O$78,)</f>
        <v>0</v>
      </c>
      <c r="T35" s="495">
        <f>IFERROR(CPSX!T34/'3.Thanh pham'!P$78,)</f>
        <v>0</v>
      </c>
      <c r="U35" s="495">
        <f>IFERROR(CPSX!U34/'3.Thanh pham'!Q$78,)</f>
        <v>0</v>
      </c>
      <c r="V35" s="495">
        <f>IFERROR(CPSX!V34/'3.Thanh pham'!R$78,)</f>
        <v>0</v>
      </c>
      <c r="W35" s="496">
        <f>IFERROR(CPSX!W34/'3.Thanh pham'!S$78,)</f>
        <v>0</v>
      </c>
      <c r="Y35" s="988">
        <f>IFERROR((CPSX!Y34+CPSX!Y134)/Y$5,)</f>
        <v>0</v>
      </c>
      <c r="Z35" s="988">
        <f>IFERROR((CPSX!Z34+CPSX!Z134)/Z$5,)</f>
        <v>0</v>
      </c>
      <c r="AA35" s="988">
        <f>IFERROR((CPSX!AA34+CPSX!AA134)/AA$5,)</f>
        <v>0</v>
      </c>
      <c r="AB35" s="988">
        <f>IFERROR((CPSX!AB34+CPSX!AB134)/AB$5,)</f>
        <v>0</v>
      </c>
      <c r="AC35" s="988">
        <f>IFERROR((CPSX!AC34+CPSX!AC134)/AC$5,)</f>
        <v>0</v>
      </c>
      <c r="AD35" s="988">
        <f>IFERROR((CPSX!AD34+CPSX!AD134)/AD$5,)</f>
        <v>0</v>
      </c>
      <c r="AE35" s="988">
        <f>IFERROR((CPSX!AE34+CPSX!AE134)/AE$5,)</f>
        <v>0</v>
      </c>
      <c r="AF35" s="988">
        <f>IFERROR((CPSX!AF34+CPSX!AF134)/AF$5,)</f>
        <v>0</v>
      </c>
      <c r="AG35" s="988">
        <f>IFERROR((CPSX!AG34+CPSX!AG134)/AG$5,)</f>
        <v>0</v>
      </c>
      <c r="AH35" s="988">
        <f>IFERROR((CPSX!AH34+CPSX!AH134)/AH$5,)</f>
        <v>0</v>
      </c>
      <c r="AI35" s="988">
        <f>IFERROR((CPSX!AI34+CPSX!AI134)/AI$5,)</f>
        <v>0</v>
      </c>
      <c r="AJ35" s="988">
        <f>IFERROR((CPSX!AJ34+CPSX!AJ134)/AJ$5,)</f>
        <v>0</v>
      </c>
      <c r="AK35" s="920">
        <f>IFERROR((CPSX!AK34+CPSX!AK134)/AK$5,)</f>
        <v>0</v>
      </c>
      <c r="AM35" s="920">
        <f>IFERROR(CPSX!AM34/$AM$5,)</f>
        <v>0</v>
      </c>
      <c r="AO35" s="920">
        <f>IFERROR(CPSX!AO34/$AO$5,)</f>
        <v>0</v>
      </c>
      <c r="AQ35" s="987">
        <f t="shared" si="3"/>
        <v>0</v>
      </c>
      <c r="AR35" s="747">
        <f t="shared" si="10"/>
        <v>0</v>
      </c>
    </row>
    <row r="36" spans="2:44" s="34" customFormat="1" ht="13" outlineLevel="1">
      <c r="B36" s="407">
        <v>8</v>
      </c>
      <c r="C36" s="407"/>
      <c r="D36" s="408">
        <v>6220003401</v>
      </c>
      <c r="E36" s="409" t="s">
        <v>397</v>
      </c>
      <c r="F36" s="409" t="s">
        <v>516</v>
      </c>
      <c r="G36" s="409" t="s">
        <v>397</v>
      </c>
      <c r="H36" s="408" t="s">
        <v>462</v>
      </c>
      <c r="I36" s="443" t="s">
        <v>557</v>
      </c>
      <c r="J36" s="411"/>
      <c r="K36" s="495">
        <f>IFERROR(CPSX!K35/'3.Thanh pham'!G$78,)</f>
        <v>71.192852999187835</v>
      </c>
      <c r="L36" s="495">
        <f>IFERROR(CPSX!L35/'3.Thanh pham'!H$78,)</f>
        <v>126.39722473604826</v>
      </c>
      <c r="M36" s="495">
        <f>IFERROR(CPSX!M35/'3.Thanh pham'!I$78,)</f>
        <v>54.722058247355363</v>
      </c>
      <c r="N36" s="495">
        <f>IFERROR(CPSX!N35/'3.Thanh pham'!J$78,)</f>
        <v>45.528752461799662</v>
      </c>
      <c r="O36" s="495">
        <f>IFERROR(CPSX!O35/'3.Thanh pham'!K$78,)</f>
        <v>45.528752461799662</v>
      </c>
      <c r="P36" s="495">
        <f>IFERROR(CPSX!P35/'3.Thanh pham'!L$78,)</f>
        <v>43.777646597884292</v>
      </c>
      <c r="Q36" s="495">
        <f>IFERROR(CPSX!Q35/'3.Thanh pham'!M$78,)</f>
        <v>42.156252279444132</v>
      </c>
      <c r="R36" s="495">
        <f>IFERROR(CPSX!R35/'3.Thanh pham'!N$78,)</f>
        <v>43.777646597884292</v>
      </c>
      <c r="S36" s="495">
        <f>IFERROR(CPSX!S35/'3.Thanh pham'!O$78,)</f>
        <v>47.425783814374647</v>
      </c>
      <c r="T36" s="495">
        <f>IFERROR(CPSX!T35/'3.Thanh pham'!P$78,)</f>
        <v>42.156252279444132</v>
      </c>
      <c r="U36" s="495">
        <f>IFERROR(CPSX!U35/'3.Thanh pham'!Q$78,)</f>
        <v>45.528752461799662</v>
      </c>
      <c r="V36" s="495">
        <f>IFERROR(CPSX!V35/'3.Thanh pham'!R$78,)</f>
        <v>42.156252279444132</v>
      </c>
      <c r="W36" s="496">
        <f>IFERROR(CPSX!W35/'3.Thanh pham'!S$78,)</f>
        <v>49.138283573076912</v>
      </c>
      <c r="Y36" s="988">
        <f>IFERROR((CPSX!Y35+CPSX!Y135)/Y$5,)</f>
        <v>122.26641038189183</v>
      </c>
      <c r="Z36" s="988">
        <f>IFERROR((CPSX!Z35+CPSX!Z135)/Z$5,)</f>
        <v>57.247185745085176</v>
      </c>
      <c r="AA36" s="988">
        <f>IFERROR((CPSX!AA35+CPSX!AA135)/AA$5,)</f>
        <v>54.302032359636328</v>
      </c>
      <c r="AB36" s="988">
        <f>IFERROR((CPSX!AB35+CPSX!AB135)/AB$5,)</f>
        <v>67.060150886628747</v>
      </c>
      <c r="AC36" s="988">
        <f>IFERROR((CPSX!AC35+CPSX!AC135)/AC$5,)</f>
        <v>36.143350524571133</v>
      </c>
      <c r="AD36" s="988">
        <f>IFERROR((CPSX!AD35+CPSX!AD135)/AD$5,)</f>
        <v>39.422300129563297</v>
      </c>
      <c r="AE36" s="988">
        <f>IFERROR((CPSX!AE35+CPSX!AE135)/AE$5,)</f>
        <v>30.625929430850345</v>
      </c>
      <c r="AF36" s="988">
        <f>IFERROR((CPSX!AF35+CPSX!AF135)/AF$5,)</f>
        <v>29.092711346671251</v>
      </c>
      <c r="AG36" s="988">
        <f>IFERROR((CPSX!AG35+CPSX!AG135)/AG$5,)</f>
        <v>35.257330732132424</v>
      </c>
      <c r="AH36" s="988">
        <f>IFERROR((CPSX!AH35+CPSX!AH135)/AH$5,)</f>
        <v>46.026605646912813</v>
      </c>
      <c r="AI36" s="988">
        <f>IFERROR((CPSX!AI35+CPSX!AI135)/AI$5,)</f>
        <v>53.107674713472392</v>
      </c>
      <c r="AJ36" s="988">
        <f>IFERROR((CPSX!AJ35+CPSX!AJ135)/AJ$5,)</f>
        <v>49.314243104916997</v>
      </c>
      <c r="AK36" s="920">
        <f>IFERROR((CPSX!AK35+CPSX!AK135)/AK$5,)</f>
        <v>45.475559840162106</v>
      </c>
      <c r="AM36" s="920">
        <f>IFERROR(CPSX!AM35/$AM$5,)</f>
        <v>0</v>
      </c>
      <c r="AO36" s="920">
        <f>IFERROR(CPSX!AO35/$AO$5,)</f>
        <v>0</v>
      </c>
      <c r="AQ36" s="987">
        <f t="shared" si="3"/>
        <v>3.6627237329148059</v>
      </c>
      <c r="AR36" s="747">
        <f t="shared" si="10"/>
        <v>8.0542685912797563E-2</v>
      </c>
    </row>
    <row r="37" spans="2:44" s="34" customFormat="1" ht="13" outlineLevel="1">
      <c r="B37" s="407">
        <v>9</v>
      </c>
      <c r="C37" s="407"/>
      <c r="D37" s="408">
        <v>6220002701</v>
      </c>
      <c r="E37" s="409" t="s">
        <v>398</v>
      </c>
      <c r="F37" s="409" t="s">
        <v>515</v>
      </c>
      <c r="G37" s="409" t="s">
        <v>398</v>
      </c>
      <c r="H37" s="408" t="s">
        <v>462</v>
      </c>
      <c r="I37" s="443" t="s">
        <v>557</v>
      </c>
      <c r="J37" s="411"/>
      <c r="K37" s="495">
        <f>IFERROR(CPSX!K36/'3.Thanh pham'!G$78,)</f>
        <v>0</v>
      </c>
      <c r="L37" s="495">
        <f>IFERROR(CPSX!L36/'3.Thanh pham'!H$78,)</f>
        <v>0</v>
      </c>
      <c r="M37" s="495">
        <f>IFERROR(CPSX!M36/'3.Thanh pham'!I$78,)</f>
        <v>0</v>
      </c>
      <c r="N37" s="495">
        <f>IFERROR(CPSX!N36/'3.Thanh pham'!J$78,)</f>
        <v>40.794848670062251</v>
      </c>
      <c r="O37" s="495">
        <f>IFERROR(CPSX!O36/'3.Thanh pham'!K$78,)</f>
        <v>33.240239049235996</v>
      </c>
      <c r="P37" s="495">
        <f>IFERROR(CPSX!P36/'3.Thanh pham'!L$78,)</f>
        <v>39.22581602890601</v>
      </c>
      <c r="Q37" s="495">
        <f>IFERROR(CPSX!Q36/'3.Thanh pham'!M$78,)</f>
        <v>36.374010773648578</v>
      </c>
      <c r="R37" s="495">
        <f>IFERROR(CPSX!R36/'3.Thanh pham'!N$78,)</f>
        <v>37.77301118801968</v>
      </c>
      <c r="S37" s="495">
        <f>IFERROR(CPSX!S36/'3.Thanh pham'!O$78,)</f>
        <v>39.346864742501417</v>
      </c>
      <c r="T37" s="495">
        <f>IFERROR(CPSX!T36/'3.Thanh pham'!P$78,)</f>
        <v>34.97499088222348</v>
      </c>
      <c r="U37" s="495">
        <f>IFERROR(CPSX!U36/'3.Thanh pham'!Q$78,)</f>
        <v>40.794848670062251</v>
      </c>
      <c r="V37" s="495">
        <f>IFERROR(CPSX!V36/'3.Thanh pham'!R$78,)</f>
        <v>36.374010773648578</v>
      </c>
      <c r="W37" s="496">
        <f>IFERROR(CPSX!W36/'3.Thanh pham'!S$78,)</f>
        <v>31.453230418221164</v>
      </c>
      <c r="Y37" s="988">
        <f>IFERROR((CPSX!Y36+CPSX!Y136)/Y$5,)</f>
        <v>0</v>
      </c>
      <c r="Z37" s="988">
        <f>IFERROR((CPSX!Z36+CPSX!Z136)/Z$5,)</f>
        <v>0</v>
      </c>
      <c r="AA37" s="988">
        <f>IFERROR((CPSX!AA36+CPSX!AA136)/AA$5,)</f>
        <v>0</v>
      </c>
      <c r="AB37" s="988">
        <f>IFERROR((CPSX!AB36+CPSX!AB136)/AB$5,)</f>
        <v>0</v>
      </c>
      <c r="AC37" s="988">
        <f>IFERROR((CPSX!AC36+CPSX!AC136)/AC$5,)</f>
        <v>0</v>
      </c>
      <c r="AD37" s="988">
        <f>IFERROR((CPSX!AD36+CPSX!AD136)/AD$5,)</f>
        <v>0</v>
      </c>
      <c r="AE37" s="988">
        <f>IFERROR((CPSX!AE36+CPSX!AE136)/AE$5,)</f>
        <v>0</v>
      </c>
      <c r="AF37" s="988">
        <f>IFERROR((CPSX!AF36+CPSX!AF136)/AF$5,)</f>
        <v>0</v>
      </c>
      <c r="AG37" s="988">
        <f>IFERROR((CPSX!AG36+CPSX!AG136)/AG$5,)</f>
        <v>0</v>
      </c>
      <c r="AH37" s="988">
        <f>IFERROR((CPSX!AH36+CPSX!AH136)/AH$5,)</f>
        <v>0</v>
      </c>
      <c r="AI37" s="988">
        <f>IFERROR((CPSX!AI36+CPSX!AI136)/AI$5,)</f>
        <v>0</v>
      </c>
      <c r="AJ37" s="988">
        <f>IFERROR((CPSX!AJ36+CPSX!AJ136)/AJ$5,)</f>
        <v>0</v>
      </c>
      <c r="AK37" s="920">
        <f>IFERROR((CPSX!AK36+CPSX!AK136)/AK$5,)</f>
        <v>0</v>
      </c>
      <c r="AM37" s="920">
        <f>IFERROR(CPSX!AM36/$AM$5,)</f>
        <v>0</v>
      </c>
      <c r="AO37" s="920">
        <f>IFERROR(CPSX!AO36/$AO$5,)</f>
        <v>0</v>
      </c>
      <c r="AQ37" s="987">
        <f t="shared" si="3"/>
        <v>31.453230418221164</v>
      </c>
      <c r="AR37" s="747">
        <f t="shared" si="10"/>
        <v>0</v>
      </c>
    </row>
    <row r="38" spans="2:44" s="34" customFormat="1" ht="13" outlineLevel="1">
      <c r="B38" s="407">
        <v>10</v>
      </c>
      <c r="C38" s="407"/>
      <c r="D38" s="809" t="s">
        <v>1858</v>
      </c>
      <c r="E38" s="476" t="s">
        <v>1859</v>
      </c>
      <c r="F38" s="476" t="s">
        <v>744</v>
      </c>
      <c r="G38" s="476" t="s">
        <v>2442</v>
      </c>
      <c r="H38" s="809" t="s">
        <v>462</v>
      </c>
      <c r="I38" s="443" t="s">
        <v>563</v>
      </c>
      <c r="J38" s="810"/>
      <c r="K38" s="495">
        <f>IFERROR(CPSX!K37/'3.Thanh pham'!G$78,)</f>
        <v>0</v>
      </c>
      <c r="L38" s="495">
        <f>IFERROR(CPSX!L37/'3.Thanh pham'!H$78,)</f>
        <v>0</v>
      </c>
      <c r="M38" s="495">
        <f>IFERROR(CPSX!M37/'3.Thanh pham'!I$78,)</f>
        <v>0</v>
      </c>
      <c r="N38" s="495">
        <f>IFERROR(CPSX!N37/'3.Thanh pham'!J$78,)</f>
        <v>0</v>
      </c>
      <c r="O38" s="495">
        <f>IFERROR(CPSX!O37/'3.Thanh pham'!K$78,)</f>
        <v>0</v>
      </c>
      <c r="P38" s="495">
        <f>IFERROR(CPSX!P37/'3.Thanh pham'!L$78,)</f>
        <v>0</v>
      </c>
      <c r="Q38" s="495">
        <f>IFERROR(CPSX!Q37/'3.Thanh pham'!M$78,)</f>
        <v>0</v>
      </c>
      <c r="R38" s="495">
        <f>IFERROR(CPSX!R37/'3.Thanh pham'!N$78,)</f>
        <v>0</v>
      </c>
      <c r="S38" s="495">
        <f>IFERROR(CPSX!S37/'3.Thanh pham'!O$78,)</f>
        <v>0</v>
      </c>
      <c r="T38" s="495">
        <f>IFERROR(CPSX!T37/'3.Thanh pham'!P$78,)</f>
        <v>0</v>
      </c>
      <c r="U38" s="495">
        <f>IFERROR(CPSX!U37/'3.Thanh pham'!Q$78,)</f>
        <v>0</v>
      </c>
      <c r="V38" s="495">
        <f>IFERROR(CPSX!V37/'3.Thanh pham'!R$78,)</f>
        <v>0</v>
      </c>
      <c r="W38" s="496">
        <f>IFERROR(CPSX!W37/'3.Thanh pham'!S$78,)</f>
        <v>0</v>
      </c>
      <c r="Y38" s="988">
        <f>IFERROR((CPSX!Y37+CPSX!Y137)/Y$5,)</f>
        <v>0</v>
      </c>
      <c r="Z38" s="988">
        <f>IFERROR((CPSX!Z37+CPSX!Z137)/Z$5,)</f>
        <v>0</v>
      </c>
      <c r="AA38" s="988">
        <f>IFERROR((CPSX!AA37+CPSX!AA137)/AA$5,)</f>
        <v>48.705069312868886</v>
      </c>
      <c r="AB38" s="988">
        <f>IFERROR((CPSX!AB37+CPSX!AB137)/AB$5,)</f>
        <v>193.77473164669686</v>
      </c>
      <c r="AC38" s="988">
        <f>IFERROR((CPSX!AC37+CPSX!AC137)/AC$5,)</f>
        <v>173.27095550189722</v>
      </c>
      <c r="AD38" s="988">
        <f>IFERROR((CPSX!AD37+CPSX!AD137)/AD$5,)</f>
        <v>162.05796052130174</v>
      </c>
      <c r="AE38" s="988">
        <f>IFERROR((CPSX!AE37+CPSX!AE137)/AE$5,)</f>
        <v>186.60718309224461</v>
      </c>
      <c r="AF38" s="988">
        <f>IFERROR((CPSX!AF37+CPSX!AF137)/AF$5,)</f>
        <v>249.34001577893309</v>
      </c>
      <c r="AG38" s="988">
        <f>IFERROR((CPSX!AG37+CPSX!AG137)/AG$5,)</f>
        <v>316.90252428722806</v>
      </c>
      <c r="AH38" s="988">
        <f>IFERROR((CPSX!AH37+CPSX!AH137)/AH$5,)</f>
        <v>302.15847683317821</v>
      </c>
      <c r="AI38" s="988">
        <f>IFERROR((CPSX!AI37+CPSX!AI137)/AI$5,)</f>
        <v>211.45737513363002</v>
      </c>
      <c r="AJ38" s="988">
        <f>IFERROR((CPSX!AJ37+CPSX!AJ137)/AJ$5,)</f>
        <v>196.35317230377842</v>
      </c>
      <c r="AK38" s="1119">
        <f>IFERROR((CPSX!AK37+CPSX!AK137)/AK$5,)</f>
        <v>193.2013297873776</v>
      </c>
      <c r="AM38" s="920">
        <f>IFERROR(CPSX!AM37/$AM$5,)</f>
        <v>0</v>
      </c>
      <c r="AO38" s="920">
        <f>IFERROR(CPSX!AO37/$AO$5,)</f>
        <v>0</v>
      </c>
      <c r="AQ38" s="987">
        <f t="shared" si="3"/>
        <v>-193.2013297873776</v>
      </c>
      <c r="AR38" s="747">
        <f t="shared" si="10"/>
        <v>-1</v>
      </c>
    </row>
    <row r="39" spans="2:44" s="34" customFormat="1" ht="13" outlineLevel="1">
      <c r="B39" s="407">
        <v>11</v>
      </c>
      <c r="C39" s="407"/>
      <c r="D39" s="408">
        <v>6220003001</v>
      </c>
      <c r="E39" s="409" t="s">
        <v>371</v>
      </c>
      <c r="F39" s="409" t="s">
        <v>516</v>
      </c>
      <c r="G39" s="409" t="s">
        <v>371</v>
      </c>
      <c r="H39" s="408" t="s">
        <v>462</v>
      </c>
      <c r="I39" s="443" t="s">
        <v>562</v>
      </c>
      <c r="J39" s="411"/>
      <c r="K39" s="495">
        <f>IFERROR(CPSX!K38/'3.Thanh pham'!G$78,)</f>
        <v>1.265010442046641</v>
      </c>
      <c r="L39" s="495">
        <f>IFERROR(CPSX!L38/'3.Thanh pham'!H$78,)</f>
        <v>2.1926847662141782</v>
      </c>
      <c r="M39" s="495">
        <f>IFERROR(CPSX!M38/'3.Thanh pham'!I$78,)</f>
        <v>0.94929476296199555</v>
      </c>
      <c r="N39" s="495">
        <f>IFERROR(CPSX!N38/'3.Thanh pham'!J$78,)</f>
        <v>3.0056215808338047</v>
      </c>
      <c r="O39" s="495">
        <f>IFERROR(CPSX!O38/'3.Thanh pham'!K$78,)</f>
        <v>3.0056215808338047</v>
      </c>
      <c r="P39" s="495">
        <f>IFERROR(CPSX!P38/'3.Thanh pham'!L$78,)</f>
        <v>2.8900207508017353</v>
      </c>
      <c r="Q39" s="495">
        <f>IFERROR(CPSX!Q38/'3.Thanh pham'!M$78,)</f>
        <v>2.7829829452164856</v>
      </c>
      <c r="R39" s="495">
        <f>IFERROR(CPSX!R38/'3.Thanh pham'!N$78,)</f>
        <v>2.3020698561954926</v>
      </c>
      <c r="S39" s="495">
        <f>IFERROR(CPSX!S38/'3.Thanh pham'!O$78,)</f>
        <v>2.3081336854681505</v>
      </c>
      <c r="T39" s="495">
        <f>IFERROR(CPSX!T38/'3.Thanh pham'!P$78,)</f>
        <v>2.0516743870828003</v>
      </c>
      <c r="U39" s="495">
        <f>IFERROR(CPSX!U38/'3.Thanh pham'!Q$78,)</f>
        <v>2.2158083380494245</v>
      </c>
      <c r="V39" s="495">
        <f>IFERROR(CPSX!V38/'3.Thanh pham'!R$78,)</f>
        <v>2.0516743870828003</v>
      </c>
      <c r="W39" s="496">
        <f>IFERROR(CPSX!W38/'3.Thanh pham'!S$78,)</f>
        <v>2.3114658304201789</v>
      </c>
      <c r="Y39" s="988">
        <f>IFERROR((CPSX!Y38+CPSX!Y138)/Y$5,)</f>
        <v>6.0716850527408122</v>
      </c>
      <c r="Z39" s="988">
        <f>IFERROR((CPSX!Z38+CPSX!Z138)/Z$5,)</f>
        <v>2.9251094314111468</v>
      </c>
      <c r="AA39" s="988">
        <f>IFERROR((CPSX!AA38+CPSX!AA138)/AA$5,)</f>
        <v>2.8073443016234343</v>
      </c>
      <c r="AB39" s="988">
        <f>IFERROR((CPSX!AB38+CPSX!AB138)/AB$5,)</f>
        <v>2.590520656978192</v>
      </c>
      <c r="AC39" s="988">
        <f>IFERROR((CPSX!AC38+CPSX!AC138)/AC$5,)</f>
        <v>2.1659613491616119</v>
      </c>
      <c r="AD39" s="988">
        <f>IFERROR((CPSX!AD38+CPSX!AD138)/AD$5,)</f>
        <v>1.9620684399054951</v>
      </c>
      <c r="AE39" s="988">
        <f>IFERROR((CPSX!AE38+CPSX!AE138)/AE$5,)</f>
        <v>0</v>
      </c>
      <c r="AF39" s="988">
        <f>IFERROR((CPSX!AF38+CPSX!AF138)/AF$5,)</f>
        <v>0.91071551392794292</v>
      </c>
      <c r="AG39" s="988">
        <f>IFERROR((CPSX!AG38+CPSX!AG138)/AG$5,)</f>
        <v>1.4396557700115866</v>
      </c>
      <c r="AH39" s="988">
        <f>IFERROR((CPSX!AH38+CPSX!AH138)/AH$5,)</f>
        <v>1.8793954907436137</v>
      </c>
      <c r="AI39" s="988">
        <f>IFERROR((CPSX!AI38+CPSX!AI138)/AI$5,)</f>
        <v>2.1685354150610348</v>
      </c>
      <c r="AJ39" s="988">
        <f>IFERROR((CPSX!AJ38+CPSX!AJ138)/AJ$5,)</f>
        <v>2.0136389555164125</v>
      </c>
      <c r="AK39" s="920">
        <f>IFERROR((CPSX!AK38+CPSX!AK138)/AK$5,)</f>
        <v>1.8609507832211594</v>
      </c>
      <c r="AM39" s="920">
        <f>IFERROR(CPSX!AM38/$AM$5,)</f>
        <v>0</v>
      </c>
      <c r="AO39" s="920">
        <f>IFERROR(CPSX!AO38/$AO$5,)</f>
        <v>0</v>
      </c>
      <c r="AQ39" s="987">
        <f t="shared" si="3"/>
        <v>0.45051504719901958</v>
      </c>
      <c r="AR39" s="747">
        <f t="shared" si="10"/>
        <v>0.24208864160244659</v>
      </c>
    </row>
    <row r="40" spans="2:44" s="34" customFormat="1" ht="13" outlineLevel="1">
      <c r="B40" s="407">
        <v>12</v>
      </c>
      <c r="C40" s="407"/>
      <c r="D40" s="809" t="s">
        <v>1853</v>
      </c>
      <c r="E40" s="476" t="s">
        <v>382</v>
      </c>
      <c r="F40" s="476" t="s">
        <v>516</v>
      </c>
      <c r="G40" s="476" t="s">
        <v>1854</v>
      </c>
      <c r="H40" s="809" t="s">
        <v>462</v>
      </c>
      <c r="I40" s="443" t="s">
        <v>562</v>
      </c>
      <c r="J40" s="810"/>
      <c r="K40" s="495">
        <f>IFERROR(CPSX!K39/'3.Thanh pham'!G$78,)</f>
        <v>0.54530978071702052</v>
      </c>
      <c r="L40" s="495">
        <f>IFERROR(CPSX!L39/'3.Thanh pham'!H$78,)</f>
        <v>0.25339366515837103</v>
      </c>
      <c r="M40" s="495">
        <f>IFERROR(CPSX!M39/'3.Thanh pham'!I$78,)</f>
        <v>1.0166441745389114</v>
      </c>
      <c r="N40" s="495">
        <f>IFERROR(CPSX!N39/'3.Thanh pham'!J$78,)</f>
        <v>1.0993850216940202</v>
      </c>
      <c r="O40" s="495">
        <f>IFERROR(CPSX!O39/'3.Thanh pham'!K$78,)</f>
        <v>1.0993850216940202</v>
      </c>
      <c r="P40" s="495">
        <f>IFERROR(CPSX!P39/'3.Thanh pham'!L$78,)</f>
        <v>1.0571009823980964</v>
      </c>
      <c r="Q40" s="495">
        <f>IFERROR(CPSX!Q39/'3.Thanh pham'!M$78,)</f>
        <v>0.93343673800191451</v>
      </c>
      <c r="R40" s="495">
        <f>IFERROR(CPSX!R39/'3.Thanh pham'!N$78,)</f>
        <v>0.96933815100198817</v>
      </c>
      <c r="S40" s="495">
        <f>IFERROR(CPSX!S39/'3.Thanh pham'!O$78,)</f>
        <v>1.0501163302521539</v>
      </c>
      <c r="T40" s="495">
        <f>IFERROR(CPSX!T39/'3.Thanh pham'!P$78,)</f>
        <v>0.93343673800191451</v>
      </c>
      <c r="U40" s="495">
        <f>IFERROR(CPSX!U39/'3.Thanh pham'!Q$78,)</f>
        <v>1.0081116770420677</v>
      </c>
      <c r="V40" s="495">
        <f>IFERROR(CPSX!V39/'3.Thanh pham'!R$78,)</f>
        <v>0.93343673800191451</v>
      </c>
      <c r="W40" s="496">
        <f>IFERROR(CPSX!W39/'3.Thanh pham'!S$78,)</f>
        <v>0.95745125431533029</v>
      </c>
      <c r="Y40" s="988">
        <f>IFERROR((CPSX!Y39+CPSX!Y139)/Y$5,)</f>
        <v>3.2042357741313539</v>
      </c>
      <c r="Z40" s="988">
        <f>IFERROR((CPSX!Z39+CPSX!Z139)/Z$5,)</f>
        <v>2.3253997335583034</v>
      </c>
      <c r="AA40" s="988">
        <f>IFERROR((CPSX!AA39+CPSX!AA139)/AA$5,)</f>
        <v>2.2317789621471316</v>
      </c>
      <c r="AB40" s="988">
        <f>IFERROR((CPSX!AB39+CPSX!AB139)/AB$5,)</f>
        <v>2.0594087800018617</v>
      </c>
      <c r="AC40" s="988">
        <f>IFERROR((CPSX!AC39+CPSX!AC139)/AC$5,)</f>
        <v>1.7218931675346418</v>
      </c>
      <c r="AD40" s="988">
        <f>IFERROR((CPSX!AD39+CPSX!AD139)/AD$5,)</f>
        <v>1.5598087036049082</v>
      </c>
      <c r="AE40" s="988">
        <f>IFERROR((CPSX!AE39+CPSX!AE139)/AE$5,)</f>
        <v>1.223733345350217</v>
      </c>
      <c r="AF40" s="988">
        <f>IFERROR((CPSX!AF39+CPSX!AF139)/AF$5,)</f>
        <v>1.0209778892642567</v>
      </c>
      <c r="AG40" s="988">
        <f>IFERROR((CPSX!AG39+CPSX!AG139)/AG$5,)</f>
        <v>1.2495172263539944</v>
      </c>
      <c r="AH40" s="988">
        <f>IFERROR((CPSX!AH39+CPSX!AH139)/AH$5,)</f>
        <v>1.6311795428689626</v>
      </c>
      <c r="AI40" s="988">
        <f>IFERROR((CPSX!AI39+CPSX!AI139)/AI$5,)</f>
        <v>1.8821321134674192</v>
      </c>
      <c r="AJ40" s="988">
        <f>IFERROR((CPSX!AJ39+CPSX!AJ139)/AJ$5,)</f>
        <v>1.7476931742891375</v>
      </c>
      <c r="AK40" s="1119">
        <f>IFERROR((CPSX!AK39+CPSX!AK139)/AK$5,)</f>
        <v>1.66189668328631</v>
      </c>
      <c r="AM40" s="920">
        <f>IFERROR(CPSX!AM39/$AM$5,)</f>
        <v>0</v>
      </c>
      <c r="AO40" s="920">
        <f>IFERROR(CPSX!AO39/$AO$5,)</f>
        <v>0</v>
      </c>
      <c r="AQ40" s="987">
        <f t="shared" si="3"/>
        <v>-0.70444542897097973</v>
      </c>
      <c r="AR40" s="747">
        <f t="shared" si="10"/>
        <v>-0.42388039885727269</v>
      </c>
    </row>
    <row r="41" spans="2:44" s="34" customFormat="1" ht="13" outlineLevel="1">
      <c r="B41" s="407">
        <v>13</v>
      </c>
      <c r="C41" s="407"/>
      <c r="D41" s="408">
        <v>6275001801</v>
      </c>
      <c r="E41" s="409" t="s">
        <v>369</v>
      </c>
      <c r="F41" s="409" t="s">
        <v>517</v>
      </c>
      <c r="G41" s="409" t="s">
        <v>369</v>
      </c>
      <c r="H41" s="408" t="s">
        <v>459</v>
      </c>
      <c r="I41" s="443" t="s">
        <v>561</v>
      </c>
      <c r="J41" s="411"/>
      <c r="K41" s="495">
        <f>IFERROR(CPSX!K40/'3.Thanh pham'!G$78,)</f>
        <v>239.86053719008265</v>
      </c>
      <c r="L41" s="495">
        <f>IFERROR(CPSX!L40/'3.Thanh pham'!H$78,)</f>
        <v>239.86053719008265</v>
      </c>
      <c r="M41" s="495">
        <f>IFERROR(CPSX!M40/'3.Thanh pham'!I$78,)</f>
        <v>247.22762645914398</v>
      </c>
      <c r="N41" s="495">
        <f>IFERROR(CPSX!N40/'3.Thanh pham'!J$78,)</f>
        <v>247.22762645914401</v>
      </c>
      <c r="O41" s="495">
        <f>IFERROR(CPSX!O40/'3.Thanh pham'!K$78,)</f>
        <v>247.22762645914401</v>
      </c>
      <c r="P41" s="495">
        <f>IFERROR(CPSX!P40/'3.Thanh pham'!L$78,)</f>
        <v>247.22762645914398</v>
      </c>
      <c r="Q41" s="495">
        <f>IFERROR(CPSX!Q40/'3.Thanh pham'!M$78,)</f>
        <v>247.22762645914398</v>
      </c>
      <c r="R41" s="495">
        <f>IFERROR(CPSX!R40/'3.Thanh pham'!N$78,)</f>
        <v>247.22762645914398</v>
      </c>
      <c r="S41" s="495">
        <f>IFERROR(CPSX!S40/'3.Thanh pham'!O$78,)</f>
        <v>247.22762645914398</v>
      </c>
      <c r="T41" s="495">
        <f>IFERROR(CPSX!T40/'3.Thanh pham'!P$78,)</f>
        <v>247.22762645914398</v>
      </c>
      <c r="U41" s="495">
        <f>IFERROR(CPSX!U40/'3.Thanh pham'!Q$78,)</f>
        <v>247.22762645914401</v>
      </c>
      <c r="V41" s="495">
        <f>IFERROR(CPSX!V40/'3.Thanh pham'!R$78,)</f>
        <v>247.22762645914398</v>
      </c>
      <c r="W41" s="496">
        <f>IFERROR(CPSX!W40/'3.Thanh pham'!S$78,)</f>
        <v>246.5739715932767</v>
      </c>
      <c r="Y41" s="988">
        <f>IFERROR((CPSX!Y40+CPSX!Y140)/Y$5,)</f>
        <v>88.245278680212024</v>
      </c>
      <c r="Z41" s="988">
        <f>IFERROR((CPSX!Z40+CPSX!Z140)/Z$5,)</f>
        <v>60.48162035182802</v>
      </c>
      <c r="AA41" s="988">
        <f>IFERROR((CPSX!AA40+CPSX!AA140)/AA$5,)</f>
        <v>68.47324945817374</v>
      </c>
      <c r="AB41" s="988">
        <f>IFERROR((CPSX!AB40+CPSX!AB140)/AB$5,)</f>
        <v>80.736373538741745</v>
      </c>
      <c r="AC41" s="988">
        <f>IFERROR((CPSX!AC40+CPSX!AC140)/AC$5,)</f>
        <v>79.862061350002946</v>
      </c>
      <c r="AD41" s="988">
        <f>IFERROR((CPSX!AD40+CPSX!AD140)/AD$5,)</f>
        <v>70.836163402179707</v>
      </c>
      <c r="AE41" s="988">
        <f>IFERROR((CPSX!AE40+CPSX!AE140)/AE$5,)</f>
        <v>65.928029381280695</v>
      </c>
      <c r="AF41" s="988">
        <f>IFERROR((CPSX!AF40+CPSX!AF140)/AF$5,)</f>
        <v>70.497805109946796</v>
      </c>
      <c r="AG41" s="988">
        <f>IFERROR((CPSX!AG40+CPSX!AG140)/AG$5,)</f>
        <v>72.882627410979836</v>
      </c>
      <c r="AH41" s="988">
        <f>IFERROR((CPSX!AH40+CPSX!AH140)/AH$5,)</f>
        <v>78.153596545661387</v>
      </c>
      <c r="AI41" s="988">
        <f>IFERROR((CPSX!AI40+CPSX!AI140)/AI$5,)</f>
        <v>68.259453546478383</v>
      </c>
      <c r="AJ41" s="988">
        <f>IFERROR((CPSX!AJ40+CPSX!AJ140)/AJ$5,)</f>
        <v>68.259417181667288</v>
      </c>
      <c r="AK41" s="920">
        <f>IFERROR((CPSX!AK40+CPSX!AK140)/AK$5,)</f>
        <v>72.371976298161115</v>
      </c>
      <c r="AM41" s="920">
        <f>IFERROR(CPSX!AM40/$AM$5,)</f>
        <v>0</v>
      </c>
      <c r="AO41" s="920">
        <f>IFERROR(CPSX!AO40/$AO$5,)</f>
        <v>0</v>
      </c>
      <c r="AQ41" s="987">
        <f t="shared" si="3"/>
        <v>174.20199529511558</v>
      </c>
      <c r="AR41" s="747">
        <f t="shared" si="10"/>
        <v>2.4070365935211009</v>
      </c>
    </row>
    <row r="42" spans="2:44" s="34" customFormat="1" ht="13" outlineLevel="1">
      <c r="B42" s="407">
        <v>14</v>
      </c>
      <c r="C42" s="407"/>
      <c r="D42" s="408">
        <v>6272000100</v>
      </c>
      <c r="E42" s="409" t="s">
        <v>370</v>
      </c>
      <c r="F42" s="409" t="s">
        <v>518</v>
      </c>
      <c r="G42" s="409" t="s">
        <v>623</v>
      </c>
      <c r="H42" s="408" t="s">
        <v>459</v>
      </c>
      <c r="I42" s="443" t="s">
        <v>561</v>
      </c>
      <c r="J42" s="411"/>
      <c r="K42" s="495">
        <f>IFERROR(CPSX!K41/'3.Thanh pham'!G$78,)</f>
        <v>62.062256809338514</v>
      </c>
      <c r="L42" s="495">
        <f>IFERROR(CPSX!L41/'3.Thanh pham'!H$78,)</f>
        <v>62.062256809338521</v>
      </c>
      <c r="M42" s="495">
        <f>IFERROR(CPSX!M41/'3.Thanh pham'!I$78,)</f>
        <v>62.062256809338521</v>
      </c>
      <c r="N42" s="495">
        <f>IFERROR(CPSX!N41/'3.Thanh pham'!J$78,)</f>
        <v>62.062256809338528</v>
      </c>
      <c r="O42" s="495">
        <f>IFERROR(CPSX!O41/'3.Thanh pham'!K$78,)</f>
        <v>62.062256809338528</v>
      </c>
      <c r="P42" s="495">
        <f>IFERROR(CPSX!P41/'3.Thanh pham'!L$78,)</f>
        <v>62.062256809338521</v>
      </c>
      <c r="Q42" s="495">
        <f>IFERROR(CPSX!Q41/'3.Thanh pham'!M$78,)</f>
        <v>62.062256809338521</v>
      </c>
      <c r="R42" s="495">
        <f>IFERROR(CPSX!R41/'3.Thanh pham'!N$78,)</f>
        <v>62.062256809338521</v>
      </c>
      <c r="S42" s="495">
        <f>IFERROR(CPSX!S41/'3.Thanh pham'!O$78,)</f>
        <v>62.062256809338521</v>
      </c>
      <c r="T42" s="495">
        <f>IFERROR(CPSX!T41/'3.Thanh pham'!P$78,)</f>
        <v>62.062256809338521</v>
      </c>
      <c r="U42" s="495">
        <f>IFERROR(CPSX!U41/'3.Thanh pham'!Q$78,)</f>
        <v>62.062256809338528</v>
      </c>
      <c r="V42" s="495">
        <f>IFERROR(CPSX!V41/'3.Thanh pham'!R$78,)</f>
        <v>62.062256809338521</v>
      </c>
      <c r="W42" s="496">
        <f>IFERROR(CPSX!W41/'3.Thanh pham'!S$78,)</f>
        <v>62.062256809338521</v>
      </c>
      <c r="Y42" s="988">
        <f>IFERROR((CPSX!Y41+CPSX!Y141)/Y$5,)</f>
        <v>0</v>
      </c>
      <c r="Z42" s="988">
        <f>IFERROR((CPSX!Z41+CPSX!Z141)/Z$5,)</f>
        <v>0</v>
      </c>
      <c r="AA42" s="988">
        <f>IFERROR((CPSX!AA41+CPSX!AA141)/AA$5,)</f>
        <v>21.809358941155622</v>
      </c>
      <c r="AB42" s="988">
        <f>IFERROR((CPSX!AB41+CPSX!AB141)/AB$5,)</f>
        <v>51.989391648659051</v>
      </c>
      <c r="AC42" s="988">
        <f>IFERROR((CPSX!AC41+CPSX!AC141)/AC$5,)</f>
        <v>43.468872782035859</v>
      </c>
      <c r="AD42" s="988">
        <f>IFERROR((CPSX!AD41+CPSX!AD141)/AD$5,)</f>
        <v>71.132790945812062</v>
      </c>
      <c r="AE42" s="988">
        <f>IFERROR((CPSX!AE41+CPSX!AE141)/AE$5,)</f>
        <v>56.078791702341789</v>
      </c>
      <c r="AF42" s="988">
        <f>IFERROR((CPSX!AF41+CPSX!AF141)/AF$5,)</f>
        <v>50.348733302314919</v>
      </c>
      <c r="AG42" s="988">
        <f>IFERROR((CPSX!AG41+CPSX!AG141)/AG$5,)</f>
        <v>48.414904749172273</v>
      </c>
      <c r="AH42" s="988">
        <f>IFERROR((CPSX!AH41+CPSX!AH141)/AH$5,)</f>
        <v>63.203132002620059</v>
      </c>
      <c r="AI42" s="988">
        <f>IFERROR((CPSX!AI41+CPSX!AI141)/AI$5,)</f>
        <v>72.926763294632423</v>
      </c>
      <c r="AJ42" s="988">
        <f>IFERROR((CPSX!AJ41+CPSX!AJ141)/AJ$5,)</f>
        <v>67.7176726973874</v>
      </c>
      <c r="AK42" s="920">
        <f>IFERROR((CPSX!AK41+CPSX!AK141)/AK$5,)</f>
        <v>50.13901233221798</v>
      </c>
      <c r="AM42" s="920">
        <f>IFERROR(CPSX!AM41/$AM$5,)</f>
        <v>0</v>
      </c>
      <c r="AO42" s="920">
        <f>IFERROR(CPSX!AO41/$AO$5,)</f>
        <v>0</v>
      </c>
      <c r="AQ42" s="987">
        <f t="shared" si="3"/>
        <v>11.923244477120541</v>
      </c>
      <c r="AR42" s="747">
        <f t="shared" si="10"/>
        <v>0.23780373650198494</v>
      </c>
    </row>
    <row r="43" spans="2:44" s="34" customFormat="1" ht="13" outlineLevel="1">
      <c r="B43" s="407">
        <v>15</v>
      </c>
      <c r="C43" s="407"/>
      <c r="D43" s="408">
        <v>6272000100</v>
      </c>
      <c r="E43" s="409" t="s">
        <v>370</v>
      </c>
      <c r="F43" s="409" t="s">
        <v>518</v>
      </c>
      <c r="G43" s="409" t="s">
        <v>12</v>
      </c>
      <c r="H43" s="408" t="s">
        <v>457</v>
      </c>
      <c r="I43" s="443" t="s">
        <v>561</v>
      </c>
      <c r="J43" s="411"/>
      <c r="K43" s="495">
        <f>IFERROR(CPSX!K42/'3.Thanh pham'!G$78,)</f>
        <v>82.437290969899664</v>
      </c>
      <c r="L43" s="495">
        <f>IFERROR(CPSX!L42/'3.Thanh pham'!H$78,)</f>
        <v>155.83193979933108</v>
      </c>
      <c r="M43" s="495">
        <f>IFERROR(CPSX!M42/'3.Thanh pham'!I$78,)</f>
        <v>128.46208262591963</v>
      </c>
      <c r="N43" s="495">
        <f>IFERROR(CPSX!N42/'3.Thanh pham'!J$78,)</f>
        <v>49.916402155458769</v>
      </c>
      <c r="O43" s="495">
        <f>IFERROR(CPSX!O42/'3.Thanh pham'!K$78,)</f>
        <v>49.916402155458769</v>
      </c>
      <c r="P43" s="495">
        <f>IFERROR(CPSX!P42/'3.Thanh pham'!L$78,)</f>
        <v>49.916402155458769</v>
      </c>
      <c r="Q43" s="495">
        <f>IFERROR(CPSX!Q42/'3.Thanh pham'!M$78,)</f>
        <v>49.916402155458769</v>
      </c>
      <c r="R43" s="495">
        <f>IFERROR(CPSX!R42/'3.Thanh pham'!N$78,)</f>
        <v>49.916402155458769</v>
      </c>
      <c r="S43" s="495">
        <f>IFERROR(CPSX!S42/'3.Thanh pham'!O$78,)</f>
        <v>49.916402155458769</v>
      </c>
      <c r="T43" s="495">
        <f>IFERROR(CPSX!T42/'3.Thanh pham'!P$78,)</f>
        <v>49.916402155458769</v>
      </c>
      <c r="U43" s="495">
        <f>IFERROR(CPSX!U42/'3.Thanh pham'!Q$78,)</f>
        <v>49.916402155458769</v>
      </c>
      <c r="V43" s="495">
        <f>IFERROR(CPSX!V42/'3.Thanh pham'!R$78,)</f>
        <v>49.916402155458769</v>
      </c>
      <c r="W43" s="496">
        <f>IFERROR(CPSX!W42/'3.Thanh pham'!S$78,)</f>
        <v>61.073529440982426</v>
      </c>
      <c r="Y43" s="988">
        <f>IFERROR((CPSX!Y42+CPSX!Y142)/Y$5,)</f>
        <v>80.711361237713959</v>
      </c>
      <c r="Z43" s="988">
        <f>IFERROR((CPSX!Z42+CPSX!Z142)/Z$5,)</f>
        <v>57.356344465369681</v>
      </c>
      <c r="AA43" s="988">
        <f>IFERROR((CPSX!AA42+CPSX!AA142)/AA$5,)</f>
        <v>46.134113926638769</v>
      </c>
      <c r="AB43" s="988">
        <f>IFERROR((CPSX!AB42+CPSX!AB142)/AB$5,)</f>
        <v>20.51042345358815</v>
      </c>
      <c r="AC43" s="988">
        <f>IFERROR((CPSX!AC42+CPSX!AC142)/AC$5,)</f>
        <v>28.717303695975904</v>
      </c>
      <c r="AD43" s="988">
        <f>IFERROR((CPSX!AD42+CPSX!AD142)/AD$5,)</f>
        <v>49.369546909534336</v>
      </c>
      <c r="AE43" s="988">
        <f>IFERROR((CPSX!AE42+CPSX!AE142)/AE$5,)</f>
        <v>48.722064500623375</v>
      </c>
      <c r="AF43" s="988">
        <f>IFERROR((CPSX!AF42+CPSX!AF142)/AF$5,)</f>
        <v>53.775120533516748</v>
      </c>
      <c r="AG43" s="988">
        <f>IFERROR((CPSX!AG42+CPSX!AG142)/AG$5,)</f>
        <v>69.411501401281456</v>
      </c>
      <c r="AH43" s="988">
        <f>IFERROR((CPSX!AH42+CPSX!AH142)/AH$5,)</f>
        <v>36.945308460026887</v>
      </c>
      <c r="AI43" s="988">
        <f>IFERROR((CPSX!AI42+CPSX!AI142)/AI$5,)</f>
        <v>91.012604728637839</v>
      </c>
      <c r="AJ43" s="988">
        <f>IFERROR((CPSX!AJ42+CPSX!AJ142)/AJ$5,)</f>
        <v>91.012556242223042</v>
      </c>
      <c r="AK43" s="920">
        <f>IFERROR((CPSX!AK42+CPSX!AK142)/AK$5,)</f>
        <v>55.068542489484749</v>
      </c>
      <c r="AM43" s="920">
        <f>IFERROR(CPSX!AM42/$AM$5,)</f>
        <v>0</v>
      </c>
      <c r="AO43" s="920">
        <f>IFERROR(CPSX!AO42/$AO$5,)</f>
        <v>0</v>
      </c>
      <c r="AQ43" s="987">
        <f t="shared" si="3"/>
        <v>6.0049869514976777</v>
      </c>
      <c r="AR43" s="747">
        <f t="shared" si="10"/>
        <v>0.10904568525023728</v>
      </c>
    </row>
    <row r="44" spans="2:44" s="34" customFormat="1" ht="13" outlineLevel="1">
      <c r="B44" s="407">
        <v>16</v>
      </c>
      <c r="C44" s="407"/>
      <c r="D44" s="408">
        <v>6272000100</v>
      </c>
      <c r="E44" s="409" t="s">
        <v>370</v>
      </c>
      <c r="F44" s="409" t="s">
        <v>518</v>
      </c>
      <c r="G44" s="409" t="s">
        <v>262</v>
      </c>
      <c r="H44" s="408" t="s">
        <v>457</v>
      </c>
      <c r="I44" s="443" t="s">
        <v>561</v>
      </c>
      <c r="J44" s="411"/>
      <c r="K44" s="495">
        <f>IFERROR(CPSX!K43/'3.Thanh pham'!G$78,)</f>
        <v>1.945525291828794</v>
      </c>
      <c r="L44" s="495">
        <f>IFERROR(CPSX!L43/'3.Thanh pham'!H$78,)</f>
        <v>1.9455252918287937</v>
      </c>
      <c r="M44" s="495">
        <f>IFERROR(CPSX!M43/'3.Thanh pham'!I$78,)</f>
        <v>1.9455252918287937</v>
      </c>
      <c r="N44" s="495">
        <f>IFERROR(CPSX!N43/'3.Thanh pham'!J$78,)</f>
        <v>1.945525291828794</v>
      </c>
      <c r="O44" s="495">
        <f>IFERROR(CPSX!O43/'3.Thanh pham'!K$78,)</f>
        <v>1.945525291828794</v>
      </c>
      <c r="P44" s="495">
        <f>IFERROR(CPSX!P43/'3.Thanh pham'!L$78,)</f>
        <v>1.9455252918287935</v>
      </c>
      <c r="Q44" s="495">
        <f>IFERROR(CPSX!Q43/'3.Thanh pham'!M$78,)</f>
        <v>1.9455252918287937</v>
      </c>
      <c r="R44" s="495">
        <f>IFERROR(CPSX!R43/'3.Thanh pham'!N$78,)</f>
        <v>1.9455252918287935</v>
      </c>
      <c r="S44" s="495">
        <f>IFERROR(CPSX!S43/'3.Thanh pham'!O$78,)</f>
        <v>1.9455252918287937</v>
      </c>
      <c r="T44" s="495">
        <f>IFERROR(CPSX!T43/'3.Thanh pham'!P$78,)</f>
        <v>1.9455252918287937</v>
      </c>
      <c r="U44" s="495">
        <f>IFERROR(CPSX!U43/'3.Thanh pham'!Q$78,)</f>
        <v>1.945525291828794</v>
      </c>
      <c r="V44" s="495">
        <f>IFERROR(CPSX!V43/'3.Thanh pham'!R$78,)</f>
        <v>1.9455252918287937</v>
      </c>
      <c r="W44" s="496">
        <f>IFERROR(CPSX!W43/'3.Thanh pham'!S$78,)</f>
        <v>1.945525291828794</v>
      </c>
      <c r="Y44" s="988">
        <f>IFERROR((CPSX!Y43+CPSX!Y143)/Y$5,)</f>
        <v>0</v>
      </c>
      <c r="Z44" s="988">
        <f>IFERROR((CPSX!Z43+CPSX!Z143)/Z$5,)</f>
        <v>0</v>
      </c>
      <c r="AA44" s="988">
        <f>IFERROR((CPSX!AA43+CPSX!AA143)/AA$5,)</f>
        <v>1.3337704292354458</v>
      </c>
      <c r="AB44" s="988">
        <f>IFERROR((CPSX!AB43+CPSX!AB143)/AB$5,)</f>
        <v>2.7252494861854966</v>
      </c>
      <c r="AC44" s="988">
        <f>IFERROR((CPSX!AC43+CPSX!AC143)/AC$5,)</f>
        <v>2.2786095289376487</v>
      </c>
      <c r="AD44" s="988">
        <f>IFERROR((CPSX!AD43+CPSX!AD143)/AD$5,)</f>
        <v>2.064120493864797</v>
      </c>
      <c r="AE44" s="988">
        <f>IFERROR((CPSX!AE43+CPSX!AE143)/AE$5,)</f>
        <v>1.6272858366004237</v>
      </c>
      <c r="AF44" s="988">
        <f>IFERROR((CPSX!AF43+CPSX!AF143)/AF$5,)</f>
        <v>1.4610118746586289</v>
      </c>
      <c r="AG44" s="988">
        <f>IFERROR((CPSX!AG43+CPSX!AG143)/AG$5,)</f>
        <v>1.7880499905921032</v>
      </c>
      <c r="AH44" s="988">
        <f>IFERROR((CPSX!AH43+CPSX!AH143)/AH$5,)</f>
        <v>2.3342059675250804</v>
      </c>
      <c r="AI44" s="988">
        <f>IFERROR((CPSX!AI43+CPSX!AI143)/AI$5,)</f>
        <v>2.6933172562961492</v>
      </c>
      <c r="AJ44" s="988">
        <f>IFERROR((CPSX!AJ43+CPSX!AJ143)/AJ$5,)</f>
        <v>2.5009361199156914</v>
      </c>
      <c r="AK44" s="920">
        <f>IFERROR((CPSX!AK43+CPSX!AK143)/AK$5,)</f>
        <v>1.8422927730910394</v>
      </c>
      <c r="AM44" s="920">
        <f>IFERROR(CPSX!AM43/$AM$5,)</f>
        <v>0</v>
      </c>
      <c r="AO44" s="920">
        <f>IFERROR(CPSX!AO43/$AO$5,)</f>
        <v>0</v>
      </c>
      <c r="AQ44" s="987">
        <f t="shared" si="3"/>
        <v>0.10323251873775452</v>
      </c>
      <c r="AR44" s="747">
        <f t="shared" si="10"/>
        <v>5.6034806326981768E-2</v>
      </c>
    </row>
    <row r="45" spans="2:44" s="34" customFormat="1" ht="13" outlineLevel="1">
      <c r="B45" s="407">
        <v>17</v>
      </c>
      <c r="C45" s="407"/>
      <c r="D45" s="408">
        <v>6272000100</v>
      </c>
      <c r="E45" s="409" t="s">
        <v>370</v>
      </c>
      <c r="F45" s="409" t="s">
        <v>518</v>
      </c>
      <c r="G45" s="409" t="s">
        <v>207</v>
      </c>
      <c r="H45" s="408" t="s">
        <v>457</v>
      </c>
      <c r="I45" s="443" t="s">
        <v>561</v>
      </c>
      <c r="J45" s="411"/>
      <c r="K45" s="495">
        <f>IFERROR(CPSX!K44/'3.Thanh pham'!G$78,)</f>
        <v>0</v>
      </c>
      <c r="L45" s="495">
        <f>IFERROR(CPSX!L44/'3.Thanh pham'!H$78,)</f>
        <v>0</v>
      </c>
      <c r="M45" s="495">
        <f>IFERROR(CPSX!M44/'3.Thanh pham'!I$78,)</f>
        <v>0</v>
      </c>
      <c r="N45" s="495">
        <f>IFERROR(CPSX!N44/'3.Thanh pham'!J$78,)</f>
        <v>0</v>
      </c>
      <c r="O45" s="495">
        <f>IFERROR(CPSX!O44/'3.Thanh pham'!K$78,)</f>
        <v>0</v>
      </c>
      <c r="P45" s="495">
        <f>IFERROR(CPSX!P44/'3.Thanh pham'!L$78,)</f>
        <v>0</v>
      </c>
      <c r="Q45" s="495">
        <f>IFERROR(CPSX!Q44/'3.Thanh pham'!M$78,)</f>
        <v>0</v>
      </c>
      <c r="R45" s="495">
        <f>IFERROR(CPSX!R44/'3.Thanh pham'!N$78,)</f>
        <v>0</v>
      </c>
      <c r="S45" s="495">
        <f>IFERROR(CPSX!S44/'3.Thanh pham'!O$78,)</f>
        <v>0</v>
      </c>
      <c r="T45" s="495">
        <f>IFERROR(CPSX!T44/'3.Thanh pham'!P$78,)</f>
        <v>0</v>
      </c>
      <c r="U45" s="495">
        <f>IFERROR(CPSX!U44/'3.Thanh pham'!Q$78,)</f>
        <v>0</v>
      </c>
      <c r="V45" s="495">
        <f>IFERROR(CPSX!V44/'3.Thanh pham'!R$78,)</f>
        <v>0</v>
      </c>
      <c r="W45" s="496">
        <f>IFERROR(CPSX!W44/'3.Thanh pham'!S$78,)</f>
        <v>0</v>
      </c>
      <c r="Y45" s="988">
        <f>IFERROR((CPSX!Y44+CPSX!Y144)/Y$5,)</f>
        <v>0</v>
      </c>
      <c r="Z45" s="988">
        <f>IFERROR((CPSX!Z44+CPSX!Z144)/Z$5,)</f>
        <v>0</v>
      </c>
      <c r="AA45" s="988">
        <f>IFERROR((CPSX!AA44+CPSX!AA144)/AA$5,)</f>
        <v>0</v>
      </c>
      <c r="AB45" s="988">
        <f>IFERROR((CPSX!AB44+CPSX!AB144)/AB$5,)</f>
        <v>0</v>
      </c>
      <c r="AC45" s="988">
        <f>IFERROR((CPSX!AC44+CPSX!AC144)/AC$5,)</f>
        <v>0</v>
      </c>
      <c r="AD45" s="988">
        <f>IFERROR((CPSX!AD44+CPSX!AD144)/AD$5,)</f>
        <v>0</v>
      </c>
      <c r="AE45" s="988">
        <f>IFERROR((CPSX!AE44+CPSX!AE144)/AE$5,)</f>
        <v>0</v>
      </c>
      <c r="AF45" s="988">
        <f>IFERROR((CPSX!AF44+CPSX!AF144)/AF$5,)</f>
        <v>0</v>
      </c>
      <c r="AG45" s="988">
        <f>IFERROR((CPSX!AG44+CPSX!AG144)/AG$5,)</f>
        <v>0</v>
      </c>
      <c r="AH45" s="988">
        <f>IFERROR((CPSX!AH44+CPSX!AH144)/AH$5,)</f>
        <v>0</v>
      </c>
      <c r="AI45" s="988">
        <f>IFERROR((CPSX!AI44+CPSX!AI144)/AI$5,)</f>
        <v>0</v>
      </c>
      <c r="AJ45" s="988">
        <f>IFERROR((CPSX!AJ44+CPSX!AJ144)/AJ$5,)</f>
        <v>0</v>
      </c>
      <c r="AK45" s="920">
        <f>IFERROR((CPSX!AK44+CPSX!AK144)/AK$5,)</f>
        <v>0</v>
      </c>
      <c r="AM45" s="920">
        <f>IFERROR(CPSX!AM44/$AM$5,)</f>
        <v>0</v>
      </c>
      <c r="AO45" s="920">
        <f>IFERROR(CPSX!AO44/$AO$5,)</f>
        <v>0</v>
      </c>
      <c r="AQ45" s="987">
        <f t="shared" si="3"/>
        <v>0</v>
      </c>
      <c r="AR45" s="747">
        <f t="shared" si="10"/>
        <v>0</v>
      </c>
    </row>
    <row r="46" spans="2:44" s="34" customFormat="1" ht="13" outlineLevel="1">
      <c r="B46" s="407">
        <v>18</v>
      </c>
      <c r="C46" s="407"/>
      <c r="D46" s="408">
        <v>6272000100</v>
      </c>
      <c r="E46" s="409" t="s">
        <v>370</v>
      </c>
      <c r="F46" s="409" t="s">
        <v>518</v>
      </c>
      <c r="G46" s="409" t="s">
        <v>1536</v>
      </c>
      <c r="H46" s="408" t="s">
        <v>457</v>
      </c>
      <c r="I46" s="443" t="s">
        <v>561</v>
      </c>
      <c r="J46" s="411"/>
      <c r="K46" s="495">
        <f>IFERROR(CPSX!K45/'3.Thanh pham'!G$78,)</f>
        <v>19.260700389105057</v>
      </c>
      <c r="L46" s="495">
        <f>IFERROR(CPSX!L45/'3.Thanh pham'!H$78,)</f>
        <v>19.260700389105057</v>
      </c>
      <c r="M46" s="495">
        <f>IFERROR(CPSX!M45/'3.Thanh pham'!I$78,)</f>
        <v>19.260700389105057</v>
      </c>
      <c r="N46" s="495">
        <f>IFERROR(CPSX!N45/'3.Thanh pham'!J$78,)</f>
        <v>19.260700389105057</v>
      </c>
      <c r="O46" s="495">
        <f>IFERROR(CPSX!O45/'3.Thanh pham'!K$78,)</f>
        <v>19.260700389105057</v>
      </c>
      <c r="P46" s="495">
        <f>IFERROR(CPSX!P45/'3.Thanh pham'!L$78,)</f>
        <v>19.260700389105057</v>
      </c>
      <c r="Q46" s="495">
        <f>IFERROR(CPSX!Q45/'3.Thanh pham'!M$78,)</f>
        <v>19.260700389105057</v>
      </c>
      <c r="R46" s="495">
        <f>IFERROR(CPSX!R45/'3.Thanh pham'!N$78,)</f>
        <v>19.260700389105057</v>
      </c>
      <c r="S46" s="495">
        <f>IFERROR(CPSX!S45/'3.Thanh pham'!O$78,)</f>
        <v>19.260700389105057</v>
      </c>
      <c r="T46" s="495">
        <f>IFERROR(CPSX!T45/'3.Thanh pham'!P$78,)</f>
        <v>19.260700389105057</v>
      </c>
      <c r="U46" s="495">
        <f>IFERROR(CPSX!U45/'3.Thanh pham'!Q$78,)</f>
        <v>19.260700389105057</v>
      </c>
      <c r="V46" s="495">
        <f>IFERROR(CPSX!V45/'3.Thanh pham'!R$78,)</f>
        <v>19.260700389105057</v>
      </c>
      <c r="W46" s="496">
        <f>IFERROR(CPSX!W45/'3.Thanh pham'!S$78,)</f>
        <v>19.260700389105057</v>
      </c>
      <c r="Y46" s="988">
        <f>IFERROR((CPSX!Y45+CPSX!Y145)/Y$5,)</f>
        <v>39.07360129242997</v>
      </c>
      <c r="Z46" s="988">
        <f>IFERROR((CPSX!Z45+CPSX!Z145)/Z$5,)</f>
        <v>0</v>
      </c>
      <c r="AA46" s="988">
        <f>IFERROR((CPSX!AA45+CPSX!AA145)/AA$5,)</f>
        <v>0</v>
      </c>
      <c r="AB46" s="988">
        <f>IFERROR((CPSX!AB45+CPSX!AB145)/AB$5,)</f>
        <v>0</v>
      </c>
      <c r="AC46" s="988">
        <f>IFERROR((CPSX!AC45+CPSX!AC145)/AC$5,)</f>
        <v>0</v>
      </c>
      <c r="AD46" s="988">
        <f>IFERROR((CPSX!AD45+CPSX!AD145)/AD$5,)</f>
        <v>0</v>
      </c>
      <c r="AE46" s="988">
        <f>IFERROR((CPSX!AE45+CPSX!AE145)/AE$5,)</f>
        <v>0</v>
      </c>
      <c r="AF46" s="988">
        <f>IFERROR((CPSX!AF45+CPSX!AF145)/AF$5,)</f>
        <v>10.923876762486598</v>
      </c>
      <c r="AG46" s="988">
        <f>IFERROR((CPSX!AG45+CPSX!AG145)/AG$5,)</f>
        <v>4.1262704786803859</v>
      </c>
      <c r="AH46" s="988">
        <f>IFERROR((CPSX!AH45+CPSX!AH145)/AH$5,)</f>
        <v>0</v>
      </c>
      <c r="AI46" s="988">
        <f>IFERROR((CPSX!AI45+CPSX!AI145)/AI$5,)</f>
        <v>26.862797404470079</v>
      </c>
      <c r="AJ46" s="988">
        <f>IFERROR((CPSX!AJ45+CPSX!AJ145)/AJ$5,)</f>
        <v>24.944012872514548</v>
      </c>
      <c r="AK46" s="920">
        <f>IFERROR((CPSX!AK45+CPSX!AK145)/AK$5,)</f>
        <v>6.9877433503883948</v>
      </c>
      <c r="AM46" s="920">
        <f>IFERROR(CPSX!AM45/$AM$5,)</f>
        <v>0</v>
      </c>
      <c r="AO46" s="920">
        <f>IFERROR(CPSX!AO45/$AO$5,)</f>
        <v>0</v>
      </c>
      <c r="AQ46" s="987">
        <f t="shared" si="3"/>
        <v>12.272957038716662</v>
      </c>
      <c r="AR46" s="747">
        <f t="shared" si="10"/>
        <v>1.756354866415422</v>
      </c>
    </row>
    <row r="47" spans="2:44" s="34" customFormat="1" ht="13" outlineLevel="1">
      <c r="B47" s="407">
        <v>19</v>
      </c>
      <c r="C47" s="407"/>
      <c r="D47" s="809" t="s">
        <v>846</v>
      </c>
      <c r="E47" s="476" t="s">
        <v>847</v>
      </c>
      <c r="F47" s="476" t="s">
        <v>518</v>
      </c>
      <c r="G47" s="476" t="s">
        <v>1860</v>
      </c>
      <c r="H47" s="809" t="s">
        <v>457</v>
      </c>
      <c r="I47" s="443" t="s">
        <v>563</v>
      </c>
      <c r="J47" s="810"/>
      <c r="K47" s="495">
        <f>IFERROR(CPSX!K46/'3.Thanh pham'!G$78,)</f>
        <v>4.35085276714236</v>
      </c>
      <c r="L47" s="495">
        <f>IFERROR(CPSX!L46/'3.Thanh pham'!H$78,)</f>
        <v>7.5414781297134237</v>
      </c>
      <c r="M47" s="495">
        <f>IFERROR(CPSX!M46/'3.Thanh pham'!I$78,)</f>
        <v>3.2649862870575945</v>
      </c>
      <c r="N47" s="495">
        <f>IFERROR(CPSX!N46/'3.Thanh pham'!J$78,)</f>
        <v>5.4329371816638368</v>
      </c>
      <c r="O47" s="495">
        <f>IFERROR(CPSX!O46/'3.Thanh pham'!K$78,)</f>
        <v>5.4329371816638368</v>
      </c>
      <c r="P47" s="495">
        <f>IFERROR(CPSX!P46/'3.Thanh pham'!L$78,)</f>
        <v>5.2239780592921505</v>
      </c>
      <c r="Q47" s="495">
        <f>IFERROR(CPSX!Q46/'3.Thanh pham'!M$78,)</f>
        <v>5.0304973904294785</v>
      </c>
      <c r="R47" s="495">
        <f>IFERROR(CPSX!R46/'3.Thanh pham'!N$78,)</f>
        <v>5.2239780592921505</v>
      </c>
      <c r="S47" s="495">
        <f>IFERROR(CPSX!S46/'3.Thanh pham'!O$78,)</f>
        <v>5.6593095642331637</v>
      </c>
      <c r="T47" s="495">
        <f>IFERROR(CPSX!T46/'3.Thanh pham'!P$78,)</f>
        <v>5.0304973904294785</v>
      </c>
      <c r="U47" s="495">
        <f>IFERROR(CPSX!U46/'3.Thanh pham'!Q$78,)</f>
        <v>5.4329371816638368</v>
      </c>
      <c r="V47" s="495">
        <f>IFERROR(CPSX!V46/'3.Thanh pham'!R$78,)</f>
        <v>5.0304973904294785</v>
      </c>
      <c r="W47" s="496">
        <f>IFERROR(CPSX!W46/'3.Thanh pham'!S$78,)</f>
        <v>5.140859551717047</v>
      </c>
      <c r="Y47" s="988">
        <f>IFERROR((CPSX!Y46+CPSX!Y146)/Y$5,)</f>
        <v>14.799266522408212</v>
      </c>
      <c r="Z47" s="988">
        <f>IFERROR((CPSX!Z46+CPSX!Z146)/Z$5,)</f>
        <v>7.6978358003334781</v>
      </c>
      <c r="AA47" s="988">
        <f>IFERROR((CPSX!AA46+CPSX!AA146)/AA$5,)</f>
        <v>7.9331543148453578</v>
      </c>
      <c r="AB47" s="988">
        <f>IFERROR((CPSX!AB46+CPSX!AB146)/AB$5,)</f>
        <v>0.9861515356575945</v>
      </c>
      <c r="AC47" s="988">
        <f>IFERROR((CPSX!AC46+CPSX!AC146)/AC$5,)</f>
        <v>4.9650804735022165</v>
      </c>
      <c r="AD47" s="988">
        <f>IFERROR((CPSX!AD46+CPSX!AD146)/AD$5,)</f>
        <v>9.3360795671061663</v>
      </c>
      <c r="AE47" s="988">
        <f>IFERROR((CPSX!AE46+CPSX!AE146)/AE$5,)</f>
        <v>7.046373154281766</v>
      </c>
      <c r="AF47" s="988">
        <f>IFERROR((CPSX!AF46+CPSX!AF146)/AF$5,)</f>
        <v>7.1014005488910916</v>
      </c>
      <c r="AG47" s="988">
        <f>IFERROR((CPSX!AG46+CPSX!AG146)/AG$5,)</f>
        <v>4.8696560671030609</v>
      </c>
      <c r="AH47" s="988">
        <f>IFERROR((CPSX!AH46+CPSX!AH146)/AH$5,)</f>
        <v>5.2719602164994654</v>
      </c>
      <c r="AI47" s="988">
        <f>IFERROR((CPSX!AI46+CPSX!AI146)/AI$5,)</f>
        <v>12.430698853889565</v>
      </c>
      <c r="AJ47" s="988">
        <f>IFERROR((CPSX!AJ46+CPSX!AJ146)/AJ$5,)</f>
        <v>11.542785643544928</v>
      </c>
      <c r="AK47" s="1119">
        <f>IFERROR((CPSX!AK46+CPSX!AK146)/AK$5,)</f>
        <v>7.4014450831171086</v>
      </c>
      <c r="AM47" s="920">
        <f>IFERROR(CPSX!AM46/$AM$5,)</f>
        <v>0</v>
      </c>
      <c r="AO47" s="920">
        <f>IFERROR(CPSX!AO46/$AO$5,)</f>
        <v>0</v>
      </c>
      <c r="AQ47" s="987">
        <f t="shared" si="3"/>
        <v>-2.2605855314000616</v>
      </c>
      <c r="AR47" s="747">
        <f t="shared" si="10"/>
        <v>-0.30542488743941598</v>
      </c>
    </row>
    <row r="48" spans="2:44" s="34" customFormat="1" ht="13" outlineLevel="1">
      <c r="B48" s="407">
        <v>20</v>
      </c>
      <c r="C48" s="407"/>
      <c r="D48" s="408">
        <v>6272003502</v>
      </c>
      <c r="E48" s="409" t="s">
        <v>391</v>
      </c>
      <c r="F48" s="409" t="s">
        <v>519</v>
      </c>
      <c r="G48" s="409" t="s">
        <v>84</v>
      </c>
      <c r="H48" s="408" t="s">
        <v>458</v>
      </c>
      <c r="I48" s="443" t="s">
        <v>561</v>
      </c>
      <c r="J48" s="411"/>
      <c r="K48" s="495">
        <f>IFERROR(CPSX!K47/'3.Thanh pham'!G$78,)</f>
        <v>27.392996108949415</v>
      </c>
      <c r="L48" s="495">
        <f>IFERROR(CPSX!L47/'3.Thanh pham'!H$78,)</f>
        <v>27.392996108949411</v>
      </c>
      <c r="M48" s="495">
        <f>IFERROR(CPSX!M47/'3.Thanh pham'!I$78,)</f>
        <v>27.392996108949415</v>
      </c>
      <c r="N48" s="495">
        <f>IFERROR(CPSX!N47/'3.Thanh pham'!J$78,)</f>
        <v>27.392996108949415</v>
      </c>
      <c r="O48" s="495">
        <f>IFERROR(CPSX!O47/'3.Thanh pham'!K$78,)</f>
        <v>27.392996108949415</v>
      </c>
      <c r="P48" s="495">
        <f>IFERROR(CPSX!P47/'3.Thanh pham'!L$78,)</f>
        <v>27.392996108949415</v>
      </c>
      <c r="Q48" s="495">
        <f>IFERROR(CPSX!Q47/'3.Thanh pham'!M$78,)</f>
        <v>27.392996108949415</v>
      </c>
      <c r="R48" s="495">
        <f>IFERROR(CPSX!R47/'3.Thanh pham'!N$78,)</f>
        <v>27.392996108949415</v>
      </c>
      <c r="S48" s="495">
        <f>IFERROR(CPSX!S47/'3.Thanh pham'!O$78,)</f>
        <v>27.392996108949415</v>
      </c>
      <c r="T48" s="495">
        <f>IFERROR(CPSX!T47/'3.Thanh pham'!P$78,)</f>
        <v>27.392996108949415</v>
      </c>
      <c r="U48" s="495">
        <f>IFERROR(CPSX!U47/'3.Thanh pham'!Q$78,)</f>
        <v>27.392996108949415</v>
      </c>
      <c r="V48" s="495">
        <f>IFERROR(CPSX!V47/'3.Thanh pham'!R$78,)</f>
        <v>27.392996108949415</v>
      </c>
      <c r="W48" s="496">
        <f>IFERROR(CPSX!W47/'3.Thanh pham'!S$78,)</f>
        <v>27.392996108949415</v>
      </c>
      <c r="Y48" s="988">
        <f>IFERROR((CPSX!Y47+CPSX!Y147)/Y$5,)</f>
        <v>85.999758258993054</v>
      </c>
      <c r="Z48" s="988">
        <f>IFERROR((CPSX!Z47+CPSX!Z147)/Z$5,)</f>
        <v>59.406903055557926</v>
      </c>
      <c r="AA48" s="988">
        <f>IFERROR((CPSX!AA47+CPSX!AA147)/AA$5,)</f>
        <v>72.630317735098075</v>
      </c>
      <c r="AB48" s="988">
        <f>IFERROR((CPSX!AB47+CPSX!AB147)/AB$5,)</f>
        <v>77.219731483181846</v>
      </c>
      <c r="AC48" s="988">
        <f>IFERROR((CPSX!AC47+CPSX!AC147)/AC$5,)</f>
        <v>56.376025374603522</v>
      </c>
      <c r="AD48" s="988">
        <f>IFERROR((CPSX!AD47+CPSX!AD147)/AD$5,)</f>
        <v>58.70779856718238</v>
      </c>
      <c r="AE48" s="988">
        <f>IFERROR((CPSX!AE47+CPSX!AE147)/AE$5,)</f>
        <v>67.495987862947445</v>
      </c>
      <c r="AF48" s="988">
        <f>IFERROR((CPSX!AF47+CPSX!AF147)/AF$5,)</f>
        <v>61.809256974086139</v>
      </c>
      <c r="AG48" s="988">
        <f>IFERROR((CPSX!AG47+CPSX!AG147)/AG$5,)</f>
        <v>64.451463505613376</v>
      </c>
      <c r="AH48" s="988">
        <f>IFERROR((CPSX!AH47+CPSX!AH147)/AH$5,)</f>
        <v>72.333850449891401</v>
      </c>
      <c r="AI48" s="988">
        <f>IFERROR((CPSX!AI47+CPSX!AI147)/AI$5,)</f>
        <v>79.636029137558111</v>
      </c>
      <c r="AJ48" s="988">
        <f>IFERROR((CPSX!AJ47+CPSX!AJ147)/AJ$5,)</f>
        <v>79.635986711945165</v>
      </c>
      <c r="AK48" s="920">
        <f>IFERROR((CPSX!AK47+CPSX!AK147)/AK$5,)</f>
        <v>68.437433439111061</v>
      </c>
      <c r="AM48" s="920">
        <f>IFERROR(CPSX!AM47/$AM$5,)</f>
        <v>0</v>
      </c>
      <c r="AO48" s="920">
        <f>IFERROR(CPSX!AO47/$AO$5,)</f>
        <v>0</v>
      </c>
      <c r="AQ48" s="987">
        <f t="shared" si="3"/>
        <v>-41.044437330161642</v>
      </c>
      <c r="AR48" s="747">
        <f t="shared" si="10"/>
        <v>-0.59973665386909891</v>
      </c>
    </row>
    <row r="49" spans="2:44" s="34" customFormat="1" ht="13" outlineLevel="1">
      <c r="B49" s="412"/>
      <c r="C49" s="412"/>
      <c r="D49" s="413"/>
      <c r="E49" s="414"/>
      <c r="F49" s="414"/>
      <c r="G49" s="414"/>
      <c r="H49" s="413"/>
      <c r="I49" s="444"/>
      <c r="J49" s="416"/>
      <c r="K49" s="416"/>
      <c r="L49" s="416"/>
      <c r="M49" s="416"/>
      <c r="N49" s="416"/>
      <c r="O49" s="416"/>
      <c r="P49" s="416"/>
      <c r="Q49" s="416"/>
      <c r="R49" s="416"/>
      <c r="S49" s="416"/>
      <c r="T49" s="416"/>
      <c r="U49" s="416"/>
      <c r="V49" s="416"/>
      <c r="W49" s="432"/>
      <c r="Y49" s="1118">
        <f>IFERROR((CPSX!Y48+CPSX!Y148)/Y$5,)</f>
        <v>0</v>
      </c>
      <c r="Z49" s="1118">
        <f>IFERROR((CPSX!Z48+CPSX!Z148)/Z$5,)</f>
        <v>0</v>
      </c>
      <c r="AA49" s="1118">
        <f>IFERROR((CPSX!AA48+CPSX!AA148)/AA$5,)</f>
        <v>0</v>
      </c>
      <c r="AB49" s="1118">
        <f>IFERROR((CPSX!AB48+CPSX!AB148)/AB$5,)</f>
        <v>0</v>
      </c>
      <c r="AC49" s="1118">
        <f>IFERROR((CPSX!AC48+CPSX!AC148)/AC$5,)</f>
        <v>0</v>
      </c>
      <c r="AD49" s="1118">
        <f>IFERROR((CPSX!AD48+CPSX!AD148)/AD$5,)</f>
        <v>0</v>
      </c>
      <c r="AE49" s="1118">
        <f>IFERROR((CPSX!AE48+CPSX!AE148)/AE$5,)</f>
        <v>0</v>
      </c>
      <c r="AF49" s="1118">
        <f>IFERROR((CPSX!AF48+CPSX!AF148)/AF$5,)</f>
        <v>0</v>
      </c>
      <c r="AG49" s="1118">
        <f>IFERROR((CPSX!AG48+CPSX!AG148)/AG$5,)</f>
        <v>0</v>
      </c>
      <c r="AH49" s="1118">
        <f>IFERROR((CPSX!AH48+CPSX!AH148)/AH$5,)</f>
        <v>0</v>
      </c>
      <c r="AI49" s="1118">
        <f>IFERROR((CPSX!AI48+CPSX!AI148)/AI$5,)</f>
        <v>0</v>
      </c>
      <c r="AJ49" s="1118">
        <f>IFERROR((CPSX!AJ48+CPSX!AJ148)/AJ$5,)</f>
        <v>0</v>
      </c>
      <c r="AK49" s="920">
        <f>IFERROR((CPSX!AK48+CPSX!AK148)/AK$5,)</f>
        <v>0</v>
      </c>
      <c r="AM49" s="432"/>
      <c r="AO49" s="432"/>
      <c r="AQ49" s="987">
        <f t="shared" si="3"/>
        <v>0</v>
      </c>
      <c r="AR49" s="755">
        <f t="shared" si="9"/>
        <v>0</v>
      </c>
    </row>
    <row r="50" spans="2:44" s="35" customFormat="1" ht="22.75" customHeight="1">
      <c r="B50" s="243" t="s">
        <v>165</v>
      </c>
      <c r="C50" s="295"/>
      <c r="D50" s="299" t="s">
        <v>560</v>
      </c>
      <c r="E50" s="299" t="s">
        <v>560</v>
      </c>
      <c r="F50" s="300"/>
      <c r="G50" s="299" t="s">
        <v>2494</v>
      </c>
      <c r="H50" s="299"/>
      <c r="I50" s="445"/>
      <c r="J50" s="401">
        <f>SUM(J51:J71)</f>
        <v>0</v>
      </c>
      <c r="K50" s="1012">
        <f>SUM(K51:K71)</f>
        <v>0</v>
      </c>
      <c r="L50" s="1012">
        <f t="shared" ref="L50:W50" si="11">SUM(L51:L71)</f>
        <v>0</v>
      </c>
      <c r="M50" s="1012">
        <f t="shared" si="11"/>
        <v>0</v>
      </c>
      <c r="N50" s="1012">
        <f t="shared" si="11"/>
        <v>1005.2117373888711</v>
      </c>
      <c r="O50" s="1012">
        <f t="shared" si="11"/>
        <v>1109.1237794798176</v>
      </c>
      <c r="P50" s="1012">
        <f t="shared" si="11"/>
        <v>1106.4550982166336</v>
      </c>
      <c r="Q50" s="1012">
        <f t="shared" si="11"/>
        <v>1102.822104667285</v>
      </c>
      <c r="R50" s="1012">
        <f t="shared" si="11"/>
        <v>1105.7459702782623</v>
      </c>
      <c r="S50" s="1012">
        <f t="shared" si="11"/>
        <v>1113.5474123350607</v>
      </c>
      <c r="T50" s="1012">
        <f t="shared" si="11"/>
        <v>1102.139240726631</v>
      </c>
      <c r="U50" s="1012">
        <f t="shared" si="11"/>
        <v>1109.641238194024</v>
      </c>
      <c r="V50" s="1012">
        <f t="shared" si="11"/>
        <v>1102.822104667285</v>
      </c>
      <c r="W50" s="1012">
        <f t="shared" si="11"/>
        <v>1095.4824901083146</v>
      </c>
      <c r="X50" s="49"/>
      <c r="Y50" s="1012">
        <f>SUM(Y51:Y71)</f>
        <v>0</v>
      </c>
      <c r="Z50" s="1012">
        <f t="shared" ref="Z50:AK50" si="12">SUM(Z51:Z71)</f>
        <v>0</v>
      </c>
      <c r="AA50" s="1012">
        <f t="shared" si="12"/>
        <v>0</v>
      </c>
      <c r="AB50" s="1012">
        <f t="shared" si="12"/>
        <v>0</v>
      </c>
      <c r="AC50" s="1012">
        <f t="shared" si="12"/>
        <v>0</v>
      </c>
      <c r="AD50" s="1012">
        <f t="shared" si="12"/>
        <v>0</v>
      </c>
      <c r="AE50" s="1012">
        <f t="shared" si="12"/>
        <v>0</v>
      </c>
      <c r="AF50" s="1012">
        <f t="shared" si="12"/>
        <v>0</v>
      </c>
      <c r="AG50" s="1012">
        <f t="shared" si="12"/>
        <v>0</v>
      </c>
      <c r="AH50" s="1012">
        <f t="shared" si="12"/>
        <v>0</v>
      </c>
      <c r="AI50" s="1012">
        <f t="shared" si="12"/>
        <v>0</v>
      </c>
      <c r="AJ50" s="1012">
        <f t="shared" si="12"/>
        <v>0</v>
      </c>
      <c r="AK50" s="1012">
        <f t="shared" si="12"/>
        <v>0</v>
      </c>
      <c r="AL50" s="49"/>
      <c r="AM50" s="1012">
        <f t="shared" ref="AM50:AQ50" si="13">SUM(AM51:AM71)</f>
        <v>0</v>
      </c>
      <c r="AN50" s="49"/>
      <c r="AO50" s="1012">
        <f t="shared" si="13"/>
        <v>0</v>
      </c>
      <c r="AQ50" s="244">
        <f t="shared" si="13"/>
        <v>1095.4824901083146</v>
      </c>
      <c r="AR50" s="752"/>
    </row>
    <row r="51" spans="2:44" s="34" customFormat="1" ht="13" outlineLevel="1">
      <c r="B51" s="402">
        <v>1</v>
      </c>
      <c r="C51" s="402"/>
      <c r="D51" s="403">
        <v>6220002601</v>
      </c>
      <c r="E51" s="404" t="s">
        <v>395</v>
      </c>
      <c r="F51" s="404" t="s">
        <v>515</v>
      </c>
      <c r="G51" s="404" t="s">
        <v>395</v>
      </c>
      <c r="H51" s="403" t="s">
        <v>462</v>
      </c>
      <c r="I51" s="442" t="s">
        <v>557</v>
      </c>
      <c r="J51" s="406"/>
      <c r="K51" s="418">
        <f>IFERROR(CPSX!K50/'3.Thanh pham'!G$136,)</f>
        <v>0</v>
      </c>
      <c r="L51" s="418">
        <f>IFERROR(CPSX!L50/'3.Thanh pham'!H$136,)</f>
        <v>0</v>
      </c>
      <c r="M51" s="418">
        <f>IFERROR(CPSX!M50/'3.Thanh pham'!I$136,)</f>
        <v>0</v>
      </c>
      <c r="N51" s="418">
        <f>IFERROR(CPSX!N50/'3.Thanh pham'!J$136,)</f>
        <v>72.770218675824452</v>
      </c>
      <c r="O51" s="418">
        <f>IFERROR(CPSX!O50/'3.Thanh pham'!K$136,)</f>
        <v>71.464920963587701</v>
      </c>
      <c r="P51" s="418">
        <f>IFERROR(CPSX!P50/'3.Thanh pham'!L$136,)</f>
        <v>69.971364111369667</v>
      </c>
      <c r="Q51" s="418">
        <f>IFERROR(CPSX!Q50/'3.Thanh pham'!M$136,)</f>
        <v>66.775527610838964</v>
      </c>
      <c r="R51" s="418">
        <f>IFERROR(CPSX!R50/'3.Thanh pham'!N$136,)</f>
        <v>69.343817134332767</v>
      </c>
      <c r="S51" s="418">
        <f>IFERROR(CPSX!S50/'3.Thanh pham'!O$136,)</f>
        <v>75.802311120650472</v>
      </c>
      <c r="T51" s="418">
        <f>IFERROR(CPSX!T50/'3.Thanh pham'!P$136,)</f>
        <v>66.171223114433047</v>
      </c>
      <c r="U51" s="418">
        <f>IFERROR(CPSX!U50/'3.Thanh pham'!Q$136,)</f>
        <v>72.770218675824452</v>
      </c>
      <c r="V51" s="418">
        <f>IFERROR(CPSX!V50/'3.Thanh pham'!R$136,)</f>
        <v>66.775527610838964</v>
      </c>
      <c r="W51" s="494">
        <f>IFERROR(CPSX!W50/'3.Thanh pham'!S$136,)</f>
        <v>70.082265742412872</v>
      </c>
      <c r="Y51" s="406"/>
      <c r="Z51" s="406"/>
      <c r="AA51" s="406"/>
      <c r="AB51" s="406"/>
      <c r="AC51" s="406"/>
      <c r="AD51" s="406"/>
      <c r="AE51" s="406"/>
      <c r="AF51" s="406"/>
      <c r="AG51" s="406"/>
      <c r="AH51" s="406"/>
      <c r="AI51" s="406"/>
      <c r="AJ51" s="406"/>
      <c r="AK51" s="431">
        <f t="shared" ref="AK51:AK71" si="14">SUM(Y51:AJ51)</f>
        <v>0</v>
      </c>
      <c r="AM51" s="430"/>
      <c r="AO51" s="430"/>
      <c r="AQ51" s="987">
        <f t="shared" si="3"/>
        <v>70.082265742412872</v>
      </c>
      <c r="AR51" s="747">
        <f t="shared" si="4"/>
        <v>0</v>
      </c>
    </row>
    <row r="52" spans="2:44" s="34" customFormat="1" ht="13" outlineLevel="1">
      <c r="B52" s="407">
        <v>2</v>
      </c>
      <c r="C52" s="407"/>
      <c r="D52" s="408">
        <v>6220002602</v>
      </c>
      <c r="E52" s="409" t="s">
        <v>396</v>
      </c>
      <c r="F52" s="409" t="s">
        <v>515</v>
      </c>
      <c r="G52" s="409" t="s">
        <v>396</v>
      </c>
      <c r="H52" s="408" t="s">
        <v>462</v>
      </c>
      <c r="I52" s="443" t="s">
        <v>557</v>
      </c>
      <c r="J52" s="411"/>
      <c r="K52" s="495">
        <f>IFERROR(CPSX!K51/'3.Thanh pham'!G$136,)</f>
        <v>0</v>
      </c>
      <c r="L52" s="495">
        <f>IFERROR(CPSX!L51/'3.Thanh pham'!H$136,)</f>
        <v>0</v>
      </c>
      <c r="M52" s="495">
        <f>IFERROR(CPSX!M51/'3.Thanh pham'!I$136,)</f>
        <v>0</v>
      </c>
      <c r="N52" s="495">
        <f>IFERROR(CPSX!N51/'3.Thanh pham'!J$136,)</f>
        <v>1.7708499570728751</v>
      </c>
      <c r="O52" s="495">
        <f>IFERROR(CPSX!O51/'3.Thanh pham'!K$136,)</f>
        <v>1.7708499570728751</v>
      </c>
      <c r="P52" s="495">
        <f>IFERROR(CPSX!P51/'3.Thanh pham'!L$136,)</f>
        <v>1.7027403433393029</v>
      </c>
      <c r="Q52" s="495">
        <f>IFERROR(CPSX!Q51/'3.Thanh pham'!M$136,)</f>
        <v>1.6396758861785881</v>
      </c>
      <c r="R52" s="495">
        <f>IFERROR(CPSX!R51/'3.Thanh pham'!N$136,)</f>
        <v>1.7027403433393029</v>
      </c>
      <c r="S52" s="495">
        <f>IFERROR(CPSX!S51/'3.Thanh pham'!O$136,)</f>
        <v>1.8446353719509117</v>
      </c>
      <c r="T52" s="495">
        <f>IFERROR(CPSX!T51/'3.Thanh pham'!P$136,)</f>
        <v>1.6396758861785881</v>
      </c>
      <c r="U52" s="495">
        <f>IFERROR(CPSX!U51/'3.Thanh pham'!Q$136,)</f>
        <v>1.7708499570728751</v>
      </c>
      <c r="V52" s="495">
        <f>IFERROR(CPSX!V51/'3.Thanh pham'!R$136,)</f>
        <v>1.6396758861785881</v>
      </c>
      <c r="W52" s="496">
        <f>IFERROR(CPSX!W51/'3.Thanh pham'!S$136,)</f>
        <v>1.7174191394025728</v>
      </c>
      <c r="Y52" s="411"/>
      <c r="Z52" s="411"/>
      <c r="AA52" s="411"/>
      <c r="AB52" s="411"/>
      <c r="AC52" s="411"/>
      <c r="AD52" s="411"/>
      <c r="AE52" s="411"/>
      <c r="AF52" s="411"/>
      <c r="AG52" s="411"/>
      <c r="AH52" s="411"/>
      <c r="AI52" s="411"/>
      <c r="AJ52" s="411"/>
      <c r="AK52" s="431">
        <f t="shared" si="14"/>
        <v>0</v>
      </c>
      <c r="AM52" s="431"/>
      <c r="AO52" s="431"/>
      <c r="AQ52" s="987">
        <f t="shared" si="3"/>
        <v>1.7174191394025728</v>
      </c>
      <c r="AR52" s="754">
        <f t="shared" si="4"/>
        <v>0</v>
      </c>
    </row>
    <row r="53" spans="2:44" s="34" customFormat="1" ht="16" outlineLevel="1">
      <c r="B53" s="407">
        <v>3</v>
      </c>
      <c r="C53" s="407"/>
      <c r="D53" s="408">
        <v>6220002802</v>
      </c>
      <c r="E53" s="409" t="s">
        <v>399</v>
      </c>
      <c r="F53" s="409" t="s">
        <v>516</v>
      </c>
      <c r="G53" s="409" t="s">
        <v>399</v>
      </c>
      <c r="H53" s="408" t="s">
        <v>462</v>
      </c>
      <c r="I53" s="443" t="s">
        <v>557</v>
      </c>
      <c r="J53" s="411"/>
      <c r="K53" s="495">
        <f>IFERROR(CPSX!K52/'3.Thanh pham'!G$136,)</f>
        <v>0</v>
      </c>
      <c r="L53" s="495">
        <f>IFERROR(CPSX!L52/'3.Thanh pham'!H$136,)</f>
        <v>0</v>
      </c>
      <c r="M53" s="495">
        <f>IFERROR(CPSX!M52/'3.Thanh pham'!I$136,)</f>
        <v>0</v>
      </c>
      <c r="N53" s="495">
        <f>IFERROR(CPSX!N52/'3.Thanh pham'!J$136,)</f>
        <v>0</v>
      </c>
      <c r="O53" s="495">
        <f>IFERROR(CPSX!O52/'3.Thanh pham'!K$136,)</f>
        <v>0</v>
      </c>
      <c r="P53" s="495">
        <f>IFERROR(CPSX!P52/'3.Thanh pham'!L$136,)</f>
        <v>0</v>
      </c>
      <c r="Q53" s="495">
        <f>IFERROR(CPSX!Q52/'3.Thanh pham'!M$136,)</f>
        <v>0</v>
      </c>
      <c r="R53" s="495">
        <f>IFERROR(CPSX!R52/'3.Thanh pham'!N$136,)</f>
        <v>0</v>
      </c>
      <c r="S53" s="495">
        <f>IFERROR(CPSX!S52/'3.Thanh pham'!O$136,)</f>
        <v>0</v>
      </c>
      <c r="T53" s="495">
        <f>IFERROR(CPSX!T52/'3.Thanh pham'!P$136,)</f>
        <v>0</v>
      </c>
      <c r="U53" s="495">
        <f>IFERROR(CPSX!U52/'3.Thanh pham'!Q$136,)</f>
        <v>0</v>
      </c>
      <c r="V53" s="495">
        <f>IFERROR(CPSX!V52/'3.Thanh pham'!R$136,)</f>
        <v>0</v>
      </c>
      <c r="W53" s="496">
        <f>IFERROR(CPSX!W52/'3.Thanh pham'!S$136,)</f>
        <v>0</v>
      </c>
      <c r="Y53" s="411"/>
      <c r="Z53" s="411"/>
      <c r="AA53" s="411"/>
      <c r="AB53" s="829"/>
      <c r="AC53" s="829"/>
      <c r="AD53" s="829"/>
      <c r="AE53" s="829"/>
      <c r="AF53" s="829"/>
      <c r="AG53" s="829"/>
      <c r="AH53" s="829"/>
      <c r="AI53" s="411"/>
      <c r="AJ53" s="411"/>
      <c r="AK53" s="431">
        <f t="shared" si="14"/>
        <v>0</v>
      </c>
      <c r="AM53" s="431"/>
      <c r="AO53" s="431"/>
      <c r="AQ53" s="987">
        <f t="shared" si="3"/>
        <v>0</v>
      </c>
      <c r="AR53" s="754">
        <f t="shared" si="4"/>
        <v>0</v>
      </c>
    </row>
    <row r="54" spans="2:44" s="34" customFormat="1" ht="13" outlineLevel="1">
      <c r="B54" s="407">
        <v>4</v>
      </c>
      <c r="C54" s="407"/>
      <c r="D54" s="408">
        <v>6220002806</v>
      </c>
      <c r="E54" s="409" t="s">
        <v>412</v>
      </c>
      <c r="F54" s="409" t="s">
        <v>515</v>
      </c>
      <c r="G54" s="409" t="s">
        <v>412</v>
      </c>
      <c r="H54" s="408" t="s">
        <v>462</v>
      </c>
      <c r="I54" s="443" t="s">
        <v>557</v>
      </c>
      <c r="J54" s="411"/>
      <c r="K54" s="495">
        <f>IFERROR(CPSX!K53/'3.Thanh pham'!G$136,)</f>
        <v>0</v>
      </c>
      <c r="L54" s="495">
        <f>IFERROR(CPSX!L53/'3.Thanh pham'!H$136,)</f>
        <v>0</v>
      </c>
      <c r="M54" s="495">
        <f>IFERROR(CPSX!M53/'3.Thanh pham'!I$136,)</f>
        <v>0</v>
      </c>
      <c r="N54" s="495">
        <f>IFERROR(CPSX!N53/'3.Thanh pham'!J$136,)</f>
        <v>0</v>
      </c>
      <c r="O54" s="495">
        <f>IFERROR(CPSX!O53/'3.Thanh pham'!K$136,)</f>
        <v>0</v>
      </c>
      <c r="P54" s="495">
        <f>IFERROR(CPSX!P53/'3.Thanh pham'!L$136,)</f>
        <v>0</v>
      </c>
      <c r="Q54" s="495">
        <f>IFERROR(CPSX!Q53/'3.Thanh pham'!M$136,)</f>
        <v>0</v>
      </c>
      <c r="R54" s="495">
        <f>IFERROR(CPSX!R53/'3.Thanh pham'!N$136,)</f>
        <v>0</v>
      </c>
      <c r="S54" s="495">
        <f>IFERROR(CPSX!S53/'3.Thanh pham'!O$136,)</f>
        <v>0</v>
      </c>
      <c r="T54" s="495">
        <f>IFERROR(CPSX!T53/'3.Thanh pham'!P$136,)</f>
        <v>0</v>
      </c>
      <c r="U54" s="495">
        <f>IFERROR(CPSX!U53/'3.Thanh pham'!Q$136,)</f>
        <v>0</v>
      </c>
      <c r="V54" s="495">
        <f>IFERROR(CPSX!V53/'3.Thanh pham'!R$136,)</f>
        <v>0</v>
      </c>
      <c r="W54" s="496">
        <f>IFERROR(CPSX!W53/'3.Thanh pham'!S$136,)</f>
        <v>0</v>
      </c>
      <c r="Y54" s="411"/>
      <c r="Z54" s="411"/>
      <c r="AA54" s="411"/>
      <c r="AB54" s="411"/>
      <c r="AC54" s="411"/>
      <c r="AD54" s="411"/>
      <c r="AE54" s="411"/>
      <c r="AF54" s="411"/>
      <c r="AG54" s="411"/>
      <c r="AH54" s="411"/>
      <c r="AI54" s="411"/>
      <c r="AJ54" s="411"/>
      <c r="AK54" s="431">
        <f t="shared" si="14"/>
        <v>0</v>
      </c>
      <c r="AM54" s="431"/>
      <c r="AO54" s="431"/>
      <c r="AQ54" s="987">
        <f t="shared" si="3"/>
        <v>0</v>
      </c>
      <c r="AR54" s="754">
        <f t="shared" si="4"/>
        <v>0</v>
      </c>
    </row>
    <row r="55" spans="2:44" s="34" customFormat="1" ht="13" outlineLevel="1">
      <c r="B55" s="407">
        <v>5</v>
      </c>
      <c r="C55" s="407"/>
      <c r="D55" s="408">
        <v>6220007202</v>
      </c>
      <c r="E55" s="409" t="s">
        <v>372</v>
      </c>
      <c r="F55" s="409" t="s">
        <v>516</v>
      </c>
      <c r="G55" s="409" t="s">
        <v>372</v>
      </c>
      <c r="H55" s="408" t="s">
        <v>462</v>
      </c>
      <c r="I55" s="443" t="s">
        <v>557</v>
      </c>
      <c r="J55" s="411"/>
      <c r="K55" s="495">
        <f>IFERROR(CPSX!K54/'3.Thanh pham'!G$136,)</f>
        <v>0</v>
      </c>
      <c r="L55" s="495">
        <f>IFERROR(CPSX!L54/'3.Thanh pham'!H$136,)</f>
        <v>0</v>
      </c>
      <c r="M55" s="495">
        <f>IFERROR(CPSX!M54/'3.Thanh pham'!I$136,)</f>
        <v>0</v>
      </c>
      <c r="N55" s="495">
        <f>IFERROR(CPSX!N54/'3.Thanh pham'!J$136,)</f>
        <v>0</v>
      </c>
      <c r="O55" s="495">
        <f>IFERROR(CPSX!O54/'3.Thanh pham'!K$136,)</f>
        <v>1.21205999696985</v>
      </c>
      <c r="P55" s="495">
        <f>IFERROR(CPSX!P54/'3.Thanh pham'!L$136,)</f>
        <v>0</v>
      </c>
      <c r="Q55" s="495">
        <f>IFERROR(CPSX!Q54/'3.Thanh pham'!M$136,)</f>
        <v>0</v>
      </c>
      <c r="R55" s="495">
        <f>IFERROR(CPSX!R54/'3.Thanh pham'!N$136,)</f>
        <v>0</v>
      </c>
      <c r="S55" s="495">
        <f>IFERROR(CPSX!S54/'3.Thanh pham'!O$136,)</f>
        <v>0.63128124842179689</v>
      </c>
      <c r="T55" s="495">
        <f>IFERROR(CPSX!T54/'3.Thanh pham'!P$136,)</f>
        <v>0</v>
      </c>
      <c r="U55" s="495">
        <f>IFERROR(CPSX!U54/'3.Thanh pham'!Q$136,)</f>
        <v>0</v>
      </c>
      <c r="V55" s="495">
        <f>IFERROR(CPSX!V54/'3.Thanh pham'!R$136,)</f>
        <v>0</v>
      </c>
      <c r="W55" s="496">
        <f>IFERROR(CPSX!W54/'3.Thanh pham'!S$136,)</f>
        <v>0.195914870199868</v>
      </c>
      <c r="Y55" s="411"/>
      <c r="Z55" s="411"/>
      <c r="AA55" s="411"/>
      <c r="AB55" s="411"/>
      <c r="AC55" s="411"/>
      <c r="AD55" s="411"/>
      <c r="AE55" s="411"/>
      <c r="AF55" s="411"/>
      <c r="AG55" s="411"/>
      <c r="AH55" s="411"/>
      <c r="AI55" s="411"/>
      <c r="AJ55" s="411"/>
      <c r="AK55" s="431">
        <f t="shared" si="14"/>
        <v>0</v>
      </c>
      <c r="AM55" s="431"/>
      <c r="AO55" s="431"/>
      <c r="AQ55" s="987">
        <f t="shared" si="3"/>
        <v>0.195914870199868</v>
      </c>
      <c r="AR55" s="754">
        <f t="shared" si="4"/>
        <v>0</v>
      </c>
    </row>
    <row r="56" spans="2:44" s="34" customFormat="1" ht="13" outlineLevel="1">
      <c r="B56" s="407">
        <v>6</v>
      </c>
      <c r="C56" s="407"/>
      <c r="D56" s="408">
        <v>6220003201</v>
      </c>
      <c r="E56" s="409" t="s">
        <v>401</v>
      </c>
      <c r="F56" s="409" t="s">
        <v>516</v>
      </c>
      <c r="G56" s="409" t="s">
        <v>401</v>
      </c>
      <c r="H56" s="408" t="s">
        <v>462</v>
      </c>
      <c r="I56" s="443" t="s">
        <v>557</v>
      </c>
      <c r="J56" s="411"/>
      <c r="K56" s="495">
        <f>IFERROR(CPSX!K55/'3.Thanh pham'!G$136,)</f>
        <v>0</v>
      </c>
      <c r="L56" s="495">
        <f>IFERROR(CPSX!L55/'3.Thanh pham'!H$136,)</f>
        <v>0</v>
      </c>
      <c r="M56" s="495">
        <f>IFERROR(CPSX!M55/'3.Thanh pham'!I$136,)</f>
        <v>0</v>
      </c>
      <c r="N56" s="495">
        <f>IFERROR(CPSX!N55/'3.Thanh pham'!J$136,)</f>
        <v>2.2907933942730163</v>
      </c>
      <c r="O56" s="495">
        <f>IFERROR(CPSX!O55/'3.Thanh pham'!K$136,)</f>
        <v>1.8665723953335691</v>
      </c>
      <c r="P56" s="495">
        <f>IFERROR(CPSX!P55/'3.Thanh pham'!L$136,)</f>
        <v>2.2026859560317464</v>
      </c>
      <c r="Q56" s="495">
        <f>IFERROR(CPSX!Q55/'3.Thanh pham'!M$136,)</f>
        <v>2.0425455504491916</v>
      </c>
      <c r="R56" s="495">
        <f>IFERROR(CPSX!R55/'3.Thanh pham'!N$136,)</f>
        <v>2.1211049946972373</v>
      </c>
      <c r="S56" s="495">
        <f>IFERROR(CPSX!S55/'3.Thanh pham'!O$136,)</f>
        <v>2.2094843694762889</v>
      </c>
      <c r="T56" s="495">
        <f>IFERROR(CPSX!T55/'3.Thanh pham'!P$136,)</f>
        <v>1.9639861062011459</v>
      </c>
      <c r="U56" s="495">
        <f>IFERROR(CPSX!U55/'3.Thanh pham'!Q$136,)</f>
        <v>2.2907933942730163</v>
      </c>
      <c r="V56" s="495">
        <f>IFERROR(CPSX!V55/'3.Thanh pham'!R$136,)</f>
        <v>2.0425455504491916</v>
      </c>
      <c r="W56" s="496">
        <f>IFERROR(CPSX!W55/'3.Thanh pham'!S$136,)</f>
        <v>2.1119623007545769</v>
      </c>
      <c r="Y56" s="411"/>
      <c r="Z56" s="411"/>
      <c r="AA56" s="411"/>
      <c r="AB56" s="411"/>
      <c r="AC56" s="411"/>
      <c r="AD56" s="411"/>
      <c r="AE56" s="411"/>
      <c r="AF56" s="411"/>
      <c r="AG56" s="411"/>
      <c r="AH56" s="411"/>
      <c r="AI56" s="411"/>
      <c r="AJ56" s="411"/>
      <c r="AK56" s="431">
        <f t="shared" si="14"/>
        <v>0</v>
      </c>
      <c r="AM56" s="431"/>
      <c r="AO56" s="431"/>
      <c r="AQ56" s="987">
        <f t="shared" si="3"/>
        <v>2.1119623007545769</v>
      </c>
      <c r="AR56" s="754">
        <f t="shared" si="4"/>
        <v>0</v>
      </c>
    </row>
    <row r="57" spans="2:44" s="34" customFormat="1" ht="13" outlineLevel="1">
      <c r="B57" s="407">
        <v>7</v>
      </c>
      <c r="C57" s="407"/>
      <c r="D57" s="408">
        <v>6220002603</v>
      </c>
      <c r="E57" s="409" t="s">
        <v>400</v>
      </c>
      <c r="F57" s="409" t="s">
        <v>515</v>
      </c>
      <c r="G57" s="409" t="s">
        <v>400</v>
      </c>
      <c r="H57" s="408" t="s">
        <v>462</v>
      </c>
      <c r="I57" s="443" t="s">
        <v>557</v>
      </c>
      <c r="J57" s="411"/>
      <c r="K57" s="495">
        <f>IFERROR(CPSX!K56/'3.Thanh pham'!G$136,)</f>
        <v>0</v>
      </c>
      <c r="L57" s="495">
        <f>IFERROR(CPSX!L56/'3.Thanh pham'!H$136,)</f>
        <v>0</v>
      </c>
      <c r="M57" s="495">
        <f>IFERROR(CPSX!M56/'3.Thanh pham'!I$136,)</f>
        <v>0</v>
      </c>
      <c r="N57" s="495">
        <f>IFERROR(CPSX!N56/'3.Thanh pham'!J$136,)</f>
        <v>0</v>
      </c>
      <c r="O57" s="495">
        <f>IFERROR(CPSX!O56/'3.Thanh pham'!K$136,)</f>
        <v>0</v>
      </c>
      <c r="P57" s="495">
        <f>IFERROR(CPSX!P56/'3.Thanh pham'!L$136,)</f>
        <v>0</v>
      </c>
      <c r="Q57" s="495">
        <f>IFERROR(CPSX!Q56/'3.Thanh pham'!M$136,)</f>
        <v>0</v>
      </c>
      <c r="R57" s="495">
        <f>IFERROR(CPSX!R56/'3.Thanh pham'!N$136,)</f>
        <v>0</v>
      </c>
      <c r="S57" s="495">
        <f>IFERROR(CPSX!S56/'3.Thanh pham'!O$136,)</f>
        <v>0</v>
      </c>
      <c r="T57" s="495">
        <f>IFERROR(CPSX!T56/'3.Thanh pham'!P$136,)</f>
        <v>0</v>
      </c>
      <c r="U57" s="495">
        <f>IFERROR(CPSX!U56/'3.Thanh pham'!Q$136,)</f>
        <v>0</v>
      </c>
      <c r="V57" s="495">
        <f>IFERROR(CPSX!V56/'3.Thanh pham'!R$136,)</f>
        <v>0</v>
      </c>
      <c r="W57" s="496">
        <f>IFERROR(CPSX!W56/'3.Thanh pham'!S$136,)</f>
        <v>0</v>
      </c>
      <c r="Y57" s="411"/>
      <c r="Z57" s="411"/>
      <c r="AA57" s="411"/>
      <c r="AB57" s="411"/>
      <c r="AC57" s="411"/>
      <c r="AD57" s="411"/>
      <c r="AE57" s="411"/>
      <c r="AF57" s="411"/>
      <c r="AG57" s="411"/>
      <c r="AH57" s="411"/>
      <c r="AI57" s="411"/>
      <c r="AJ57" s="411"/>
      <c r="AK57" s="431">
        <f t="shared" si="14"/>
        <v>0</v>
      </c>
      <c r="AM57" s="431"/>
      <c r="AO57" s="431"/>
      <c r="AQ57" s="987">
        <f t="shared" si="3"/>
        <v>0</v>
      </c>
      <c r="AR57" s="754">
        <f t="shared" si="4"/>
        <v>0</v>
      </c>
    </row>
    <row r="58" spans="2:44" s="34" customFormat="1" ht="13" outlineLevel="1">
      <c r="B58" s="407">
        <v>8</v>
      </c>
      <c r="C58" s="407"/>
      <c r="D58" s="408">
        <v>6220003401</v>
      </c>
      <c r="E58" s="409" t="s">
        <v>397</v>
      </c>
      <c r="F58" s="409" t="s">
        <v>516</v>
      </c>
      <c r="G58" s="409" t="s">
        <v>397</v>
      </c>
      <c r="H58" s="408" t="s">
        <v>462</v>
      </c>
      <c r="I58" s="443" t="s">
        <v>557</v>
      </c>
      <c r="J58" s="411"/>
      <c r="K58" s="495">
        <f>IFERROR(CPSX!K57/'3.Thanh pham'!G$136,)</f>
        <v>0</v>
      </c>
      <c r="L58" s="495">
        <f>IFERROR(CPSX!L57/'3.Thanh pham'!H$136,)</f>
        <v>0</v>
      </c>
      <c r="M58" s="495">
        <f>IFERROR(CPSX!M57/'3.Thanh pham'!I$136,)</f>
        <v>0</v>
      </c>
      <c r="N58" s="495">
        <f>IFERROR(CPSX!N57/'3.Thanh pham'!J$136,)</f>
        <v>3.9876773900308065</v>
      </c>
      <c r="O58" s="495">
        <f>IFERROR(CPSX!O57/'3.Thanh pham'!K$136,)</f>
        <v>3.9876773900308065</v>
      </c>
      <c r="P58" s="495">
        <f>IFERROR(CPSX!P57/'3.Thanh pham'!L$136,)</f>
        <v>3.8343051827219292</v>
      </c>
      <c r="Q58" s="495">
        <f>IFERROR(CPSX!Q57/'3.Thanh pham'!M$136,)</f>
        <v>3.6922938796581541</v>
      </c>
      <c r="R58" s="495">
        <f>IFERROR(CPSX!R57/'3.Thanh pham'!N$136,)</f>
        <v>3.8343051827219292</v>
      </c>
      <c r="S58" s="495">
        <f>IFERROR(CPSX!S57/'3.Thanh pham'!O$136,)</f>
        <v>4.1538306146154236</v>
      </c>
      <c r="T58" s="495">
        <f>IFERROR(CPSX!T57/'3.Thanh pham'!P$136,)</f>
        <v>3.6922938796581541</v>
      </c>
      <c r="U58" s="495">
        <f>IFERROR(CPSX!U57/'3.Thanh pham'!Q$136,)</f>
        <v>3.9876773900308065</v>
      </c>
      <c r="V58" s="495">
        <f>IFERROR(CPSX!V57/'3.Thanh pham'!R$136,)</f>
        <v>3.6922938796581541</v>
      </c>
      <c r="W58" s="496">
        <f>IFERROR(CPSX!W57/'3.Thanh pham'!S$136,)</f>
        <v>3.8673595377453944</v>
      </c>
      <c r="Y58" s="411"/>
      <c r="Z58" s="411"/>
      <c r="AA58" s="411"/>
      <c r="AB58" s="411"/>
      <c r="AC58" s="411"/>
      <c r="AD58" s="411"/>
      <c r="AE58" s="411"/>
      <c r="AF58" s="411"/>
      <c r="AG58" s="411"/>
      <c r="AH58" s="411"/>
      <c r="AI58" s="411"/>
      <c r="AJ58" s="411"/>
      <c r="AK58" s="431">
        <f t="shared" si="14"/>
        <v>0</v>
      </c>
      <c r="AM58" s="431"/>
      <c r="AO58" s="431"/>
      <c r="AQ58" s="987">
        <f t="shared" si="3"/>
        <v>3.8673595377453944</v>
      </c>
      <c r="AR58" s="754">
        <f t="shared" si="4"/>
        <v>0</v>
      </c>
    </row>
    <row r="59" spans="2:44" s="34" customFormat="1" ht="13" outlineLevel="1">
      <c r="B59" s="407">
        <v>9</v>
      </c>
      <c r="C59" s="407"/>
      <c r="D59" s="408">
        <v>6220002701</v>
      </c>
      <c r="E59" s="409" t="s">
        <v>398</v>
      </c>
      <c r="F59" s="409" t="s">
        <v>515</v>
      </c>
      <c r="G59" s="409" t="s">
        <v>398</v>
      </c>
      <c r="H59" s="408" t="s">
        <v>462</v>
      </c>
      <c r="I59" s="443" t="s">
        <v>557</v>
      </c>
      <c r="J59" s="411"/>
      <c r="K59" s="495">
        <f>IFERROR(CPSX!K58/'3.Thanh pham'!G$136,)</f>
        <v>0</v>
      </c>
      <c r="L59" s="495">
        <f>IFERROR(CPSX!L58/'3.Thanh pham'!H$136,)</f>
        <v>0</v>
      </c>
      <c r="M59" s="495">
        <f>IFERROR(CPSX!M58/'3.Thanh pham'!I$136,)</f>
        <v>0</v>
      </c>
      <c r="N59" s="495">
        <f>IFERROR(CPSX!N58/'3.Thanh pham'!J$136,)</f>
        <v>0</v>
      </c>
      <c r="O59" s="495">
        <f>IFERROR(CPSX!O58/'3.Thanh pham'!K$136,)</f>
        <v>0</v>
      </c>
      <c r="P59" s="495">
        <f>IFERROR(CPSX!P58/'3.Thanh pham'!L$136,)</f>
        <v>0</v>
      </c>
      <c r="Q59" s="495">
        <f>IFERROR(CPSX!Q58/'3.Thanh pham'!M$136,)</f>
        <v>0</v>
      </c>
      <c r="R59" s="495">
        <f>IFERROR(CPSX!R58/'3.Thanh pham'!N$136,)</f>
        <v>0</v>
      </c>
      <c r="S59" s="495">
        <f>IFERROR(CPSX!S58/'3.Thanh pham'!O$136,)</f>
        <v>0</v>
      </c>
      <c r="T59" s="495">
        <f>IFERROR(CPSX!T58/'3.Thanh pham'!P$136,)</f>
        <v>0</v>
      </c>
      <c r="U59" s="495">
        <f>IFERROR(CPSX!U58/'3.Thanh pham'!Q$136,)</f>
        <v>0</v>
      </c>
      <c r="V59" s="495">
        <f>IFERROR(CPSX!V58/'3.Thanh pham'!R$136,)</f>
        <v>0</v>
      </c>
      <c r="W59" s="496">
        <f>IFERROR(CPSX!W58/'3.Thanh pham'!S$136,)</f>
        <v>0</v>
      </c>
      <c r="Y59" s="411"/>
      <c r="Z59" s="411"/>
      <c r="AA59" s="411"/>
      <c r="AB59" s="411"/>
      <c r="AC59" s="411"/>
      <c r="AD59" s="411"/>
      <c r="AE59" s="411"/>
      <c r="AF59" s="411"/>
      <c r="AG59" s="411"/>
      <c r="AH59" s="411"/>
      <c r="AI59" s="411"/>
      <c r="AJ59" s="411"/>
      <c r="AK59" s="431">
        <f t="shared" si="14"/>
        <v>0</v>
      </c>
      <c r="AM59" s="431"/>
      <c r="AO59" s="431"/>
      <c r="AQ59" s="987">
        <f t="shared" si="3"/>
        <v>0</v>
      </c>
      <c r="AR59" s="754">
        <f t="shared" si="4"/>
        <v>0</v>
      </c>
    </row>
    <row r="60" spans="2:44" s="34" customFormat="1" ht="13" outlineLevel="1">
      <c r="B60" s="407">
        <v>10</v>
      </c>
      <c r="C60" s="407"/>
      <c r="D60" s="809" t="s">
        <v>1858</v>
      </c>
      <c r="E60" s="476" t="s">
        <v>1859</v>
      </c>
      <c r="F60" s="476" t="s">
        <v>744</v>
      </c>
      <c r="G60" s="409" t="s">
        <v>2442</v>
      </c>
      <c r="H60" s="809" t="s">
        <v>462</v>
      </c>
      <c r="I60" s="443" t="s">
        <v>563</v>
      </c>
      <c r="J60" s="810"/>
      <c r="K60" s="495">
        <f>IFERROR(CPSX!K59/'3.Thanh pham'!G$136,)</f>
        <v>0</v>
      </c>
      <c r="L60" s="495">
        <f>IFERROR(CPSX!L59/'3.Thanh pham'!H$136,)</f>
        <v>0</v>
      </c>
      <c r="M60" s="495">
        <f>IFERROR(CPSX!M59/'3.Thanh pham'!I$136,)</f>
        <v>0</v>
      </c>
      <c r="N60" s="495">
        <f>IFERROR(CPSX!N59/'3.Thanh pham'!J$136,)</f>
        <v>0</v>
      </c>
      <c r="O60" s="495">
        <f>IFERROR(CPSX!O59/'3.Thanh pham'!K$136,)</f>
        <v>0</v>
      </c>
      <c r="P60" s="495">
        <f>IFERROR(CPSX!P59/'3.Thanh pham'!L$136,)</f>
        <v>0</v>
      </c>
      <c r="Q60" s="495">
        <f>IFERROR(CPSX!Q59/'3.Thanh pham'!M$136,)</f>
        <v>0</v>
      </c>
      <c r="R60" s="495">
        <f>IFERROR(CPSX!R59/'3.Thanh pham'!N$136,)</f>
        <v>0</v>
      </c>
      <c r="S60" s="495">
        <f>IFERROR(CPSX!S59/'3.Thanh pham'!O$136,)</f>
        <v>0</v>
      </c>
      <c r="T60" s="495">
        <f>IFERROR(CPSX!T59/'3.Thanh pham'!P$136,)</f>
        <v>0</v>
      </c>
      <c r="U60" s="495">
        <f>IFERROR(CPSX!U59/'3.Thanh pham'!Q$136,)</f>
        <v>0</v>
      </c>
      <c r="V60" s="495">
        <f>IFERROR(CPSX!V59/'3.Thanh pham'!R$136,)</f>
        <v>0</v>
      </c>
      <c r="W60" s="496">
        <f>IFERROR(CPSX!W59/'3.Thanh pham'!S$136,)</f>
        <v>0</v>
      </c>
      <c r="Y60" s="810"/>
      <c r="Z60" s="810"/>
      <c r="AA60" s="810"/>
      <c r="AB60" s="810"/>
      <c r="AC60" s="810"/>
      <c r="AD60" s="810"/>
      <c r="AE60" s="810"/>
      <c r="AF60" s="810"/>
      <c r="AG60" s="810"/>
      <c r="AH60" s="810"/>
      <c r="AI60" s="810"/>
      <c r="AJ60" s="810"/>
      <c r="AK60" s="817"/>
      <c r="AM60" s="817"/>
      <c r="AO60" s="817"/>
      <c r="AQ60" s="987">
        <f t="shared" si="3"/>
        <v>0</v>
      </c>
      <c r="AR60" s="819">
        <f t="shared" si="4"/>
        <v>0</v>
      </c>
    </row>
    <row r="61" spans="2:44" s="34" customFormat="1" ht="13" outlineLevel="1">
      <c r="B61" s="407">
        <v>11</v>
      </c>
      <c r="C61" s="407"/>
      <c r="D61" s="408">
        <v>6220003001</v>
      </c>
      <c r="E61" s="409" t="s">
        <v>371</v>
      </c>
      <c r="F61" s="409" t="s">
        <v>516</v>
      </c>
      <c r="G61" s="409" t="s">
        <v>371</v>
      </c>
      <c r="H61" s="408" t="s">
        <v>462</v>
      </c>
      <c r="I61" s="443" t="s">
        <v>562</v>
      </c>
      <c r="J61" s="411"/>
      <c r="K61" s="495">
        <f>IFERROR(CPSX!K60/'3.Thanh pham'!G$136,)</f>
        <v>0</v>
      </c>
      <c r="L61" s="495">
        <f>IFERROR(CPSX!L60/'3.Thanh pham'!H$136,)</f>
        <v>0</v>
      </c>
      <c r="M61" s="495">
        <f>IFERROR(CPSX!M60/'3.Thanh pham'!I$136,)</f>
        <v>0</v>
      </c>
      <c r="N61" s="495">
        <f>IFERROR(CPSX!N60/'3.Thanh pham'!J$136,)</f>
        <v>0</v>
      </c>
      <c r="O61" s="495">
        <f>IFERROR(CPSX!O60/'3.Thanh pham'!K$136,)</f>
        <v>0</v>
      </c>
      <c r="P61" s="495">
        <f>IFERROR(CPSX!P60/'3.Thanh pham'!L$136,)</f>
        <v>0</v>
      </c>
      <c r="Q61" s="495">
        <f>IFERROR(CPSX!Q60/'3.Thanh pham'!M$136,)</f>
        <v>0</v>
      </c>
      <c r="R61" s="495">
        <f>IFERROR(CPSX!R60/'3.Thanh pham'!N$136,)</f>
        <v>0</v>
      </c>
      <c r="S61" s="495">
        <f>IFERROR(CPSX!S60/'3.Thanh pham'!O$136,)</f>
        <v>0</v>
      </c>
      <c r="T61" s="495">
        <f>IFERROR(CPSX!T60/'3.Thanh pham'!P$136,)</f>
        <v>0</v>
      </c>
      <c r="U61" s="495">
        <f>IFERROR(CPSX!U60/'3.Thanh pham'!Q$136,)</f>
        <v>0</v>
      </c>
      <c r="V61" s="495">
        <f>IFERROR(CPSX!V60/'3.Thanh pham'!R$136,)</f>
        <v>0</v>
      </c>
      <c r="W61" s="496">
        <f>IFERROR(CPSX!W60/'3.Thanh pham'!S$136,)</f>
        <v>0</v>
      </c>
      <c r="Y61" s="411"/>
      <c r="Z61" s="411"/>
      <c r="AA61" s="411"/>
      <c r="AB61" s="411"/>
      <c r="AC61" s="411"/>
      <c r="AD61" s="411"/>
      <c r="AE61" s="411"/>
      <c r="AF61" s="411"/>
      <c r="AG61" s="411"/>
      <c r="AH61" s="411"/>
      <c r="AI61" s="411"/>
      <c r="AJ61" s="411"/>
      <c r="AK61" s="431">
        <f t="shared" si="14"/>
        <v>0</v>
      </c>
      <c r="AM61" s="431"/>
      <c r="AO61" s="431"/>
      <c r="AQ61" s="987">
        <f t="shared" si="3"/>
        <v>0</v>
      </c>
      <c r="AR61" s="754">
        <f t="shared" si="4"/>
        <v>0</v>
      </c>
    </row>
    <row r="62" spans="2:44" s="34" customFormat="1" ht="13" outlineLevel="1">
      <c r="B62" s="407">
        <v>12</v>
      </c>
      <c r="C62" s="407"/>
      <c r="D62" s="809" t="s">
        <v>1853</v>
      </c>
      <c r="E62" s="476" t="s">
        <v>382</v>
      </c>
      <c r="F62" s="476" t="s">
        <v>516</v>
      </c>
      <c r="G62" s="409" t="s">
        <v>1854</v>
      </c>
      <c r="H62" s="809" t="s">
        <v>462</v>
      </c>
      <c r="I62" s="443" t="s">
        <v>562</v>
      </c>
      <c r="J62" s="810"/>
      <c r="K62" s="495">
        <f>IFERROR(CPSX!K61/'3.Thanh pham'!G$136,)</f>
        <v>0</v>
      </c>
      <c r="L62" s="495">
        <f>IFERROR(CPSX!L61/'3.Thanh pham'!H$136,)</f>
        <v>0</v>
      </c>
      <c r="M62" s="495">
        <f>IFERROR(CPSX!M61/'3.Thanh pham'!I$136,)</f>
        <v>0</v>
      </c>
      <c r="N62" s="495">
        <f>IFERROR(CPSX!N61/'3.Thanh pham'!J$136,)</f>
        <v>0</v>
      </c>
      <c r="O62" s="495">
        <f>IFERROR(CPSX!O61/'3.Thanh pham'!K$136,)</f>
        <v>0</v>
      </c>
      <c r="P62" s="495">
        <f>IFERROR(CPSX!P61/'3.Thanh pham'!L$136,)</f>
        <v>0</v>
      </c>
      <c r="Q62" s="495">
        <f>IFERROR(CPSX!Q61/'3.Thanh pham'!M$136,)</f>
        <v>0</v>
      </c>
      <c r="R62" s="495">
        <f>IFERROR(CPSX!R61/'3.Thanh pham'!N$136,)</f>
        <v>0</v>
      </c>
      <c r="S62" s="495">
        <f>IFERROR(CPSX!S61/'3.Thanh pham'!O$136,)</f>
        <v>0</v>
      </c>
      <c r="T62" s="495">
        <f>IFERROR(CPSX!T61/'3.Thanh pham'!P$136,)</f>
        <v>0</v>
      </c>
      <c r="U62" s="495">
        <f>IFERROR(CPSX!U61/'3.Thanh pham'!Q$136,)</f>
        <v>0</v>
      </c>
      <c r="V62" s="495">
        <f>IFERROR(CPSX!V61/'3.Thanh pham'!R$136,)</f>
        <v>0</v>
      </c>
      <c r="W62" s="496">
        <f>IFERROR(CPSX!W61/'3.Thanh pham'!S$136,)</f>
        <v>0</v>
      </c>
      <c r="Y62" s="810"/>
      <c r="Z62" s="810"/>
      <c r="AA62" s="810"/>
      <c r="AB62" s="810"/>
      <c r="AC62" s="810"/>
      <c r="AD62" s="810"/>
      <c r="AE62" s="810"/>
      <c r="AF62" s="810"/>
      <c r="AG62" s="810"/>
      <c r="AH62" s="810"/>
      <c r="AI62" s="810"/>
      <c r="AJ62" s="810"/>
      <c r="AK62" s="817"/>
      <c r="AM62" s="817"/>
      <c r="AO62" s="817"/>
      <c r="AQ62" s="987">
        <f t="shared" si="3"/>
        <v>0</v>
      </c>
      <c r="AR62" s="754">
        <f t="shared" si="4"/>
        <v>0</v>
      </c>
    </row>
    <row r="63" spans="2:44" s="34" customFormat="1" ht="13" outlineLevel="1">
      <c r="B63" s="407">
        <v>13</v>
      </c>
      <c r="C63" s="407"/>
      <c r="D63" s="408">
        <v>6275001801</v>
      </c>
      <c r="E63" s="409" t="s">
        <v>369</v>
      </c>
      <c r="F63" s="409" t="s">
        <v>517</v>
      </c>
      <c r="G63" s="409" t="s">
        <v>369</v>
      </c>
      <c r="H63" s="408" t="s">
        <v>459</v>
      </c>
      <c r="I63" s="443" t="s">
        <v>561</v>
      </c>
      <c r="J63" s="411"/>
      <c r="K63" s="495">
        <f>IFERROR(CPSX!K62/'3.Thanh pham'!G$136,)</f>
        <v>0</v>
      </c>
      <c r="L63" s="495">
        <f>IFERROR(CPSX!L62/'3.Thanh pham'!H$136,)</f>
        <v>0</v>
      </c>
      <c r="M63" s="495">
        <f>IFERROR(CPSX!M62/'3.Thanh pham'!I$136,)</f>
        <v>0</v>
      </c>
      <c r="N63" s="495">
        <f>IFERROR(CPSX!N62/'3.Thanh pham'!J$136,)</f>
        <v>272.03207119169065</v>
      </c>
      <c r="O63" s="495">
        <f>IFERROR(CPSX!O62/'3.Thanh pham'!K$136,)</f>
        <v>272.03207119169065</v>
      </c>
      <c r="P63" s="495">
        <f>IFERROR(CPSX!P62/'3.Thanh pham'!L$136,)</f>
        <v>272.03207119169065</v>
      </c>
      <c r="Q63" s="495">
        <f>IFERROR(CPSX!Q62/'3.Thanh pham'!M$136,)</f>
        <v>272.03207119169065</v>
      </c>
      <c r="R63" s="495">
        <f>IFERROR(CPSX!R62/'3.Thanh pham'!N$136,)</f>
        <v>272.03207119169065</v>
      </c>
      <c r="S63" s="495">
        <f>IFERROR(CPSX!S62/'3.Thanh pham'!O$136,)</f>
        <v>272.03207119169065</v>
      </c>
      <c r="T63" s="495">
        <f>IFERROR(CPSX!T62/'3.Thanh pham'!P$136,)</f>
        <v>272.03207119169065</v>
      </c>
      <c r="U63" s="495">
        <f>IFERROR(CPSX!U62/'3.Thanh pham'!Q$136,)</f>
        <v>272.03207119169065</v>
      </c>
      <c r="V63" s="495">
        <f>IFERROR(CPSX!V62/'3.Thanh pham'!R$136,)</f>
        <v>272.03207119169065</v>
      </c>
      <c r="W63" s="496">
        <f>IFERROR(CPSX!W62/'3.Thanh pham'!S$136,)</f>
        <v>272.03207119169065</v>
      </c>
      <c r="Y63" s="411"/>
      <c r="Z63" s="411"/>
      <c r="AA63" s="411"/>
      <c r="AB63" s="411"/>
      <c r="AC63" s="411"/>
      <c r="AD63" s="411"/>
      <c r="AE63" s="411"/>
      <c r="AF63" s="411"/>
      <c r="AG63" s="411"/>
      <c r="AH63" s="411"/>
      <c r="AI63" s="411"/>
      <c r="AJ63" s="411"/>
      <c r="AK63" s="431">
        <f t="shared" si="14"/>
        <v>0</v>
      </c>
      <c r="AM63" s="431"/>
      <c r="AO63" s="431"/>
      <c r="AQ63" s="987">
        <f t="shared" si="3"/>
        <v>272.03207119169065</v>
      </c>
      <c r="AR63" s="754">
        <f t="shared" si="4"/>
        <v>0</v>
      </c>
    </row>
    <row r="64" spans="2:44" s="34" customFormat="1" ht="13" outlineLevel="1">
      <c r="B64" s="407">
        <v>14</v>
      </c>
      <c r="D64" s="408">
        <v>6272000100</v>
      </c>
      <c r="E64" s="409" t="s">
        <v>370</v>
      </c>
      <c r="F64" s="409" t="s">
        <v>518</v>
      </c>
      <c r="G64" s="409" t="s">
        <v>624</v>
      </c>
      <c r="H64" s="408" t="s">
        <v>459</v>
      </c>
      <c r="I64" s="443" t="s">
        <v>561</v>
      </c>
      <c r="J64" s="411"/>
      <c r="K64" s="495">
        <f>IFERROR(CPSX!K63/'3.Thanh pham'!G$136,)</f>
        <v>0</v>
      </c>
      <c r="L64" s="495">
        <f>IFERROR(CPSX!L63/'3.Thanh pham'!H$136,)</f>
        <v>0</v>
      </c>
      <c r="M64" s="495">
        <f>IFERROR(CPSX!M63/'3.Thanh pham'!I$136,)</f>
        <v>0</v>
      </c>
      <c r="N64" s="495">
        <f>IFERROR(CPSX!N63/'3.Thanh pham'!J$136,)</f>
        <v>0</v>
      </c>
      <c r="O64" s="495">
        <f>IFERROR(CPSX!O63/'3.Thanh pham'!K$136,)</f>
        <v>104.429500805153</v>
      </c>
      <c r="P64" s="495">
        <f>IFERROR(CPSX!P63/'3.Thanh pham'!L$136,)</f>
        <v>104.429500805153</v>
      </c>
      <c r="Q64" s="495">
        <f>IFERROR(CPSX!Q63/'3.Thanh pham'!M$136,)</f>
        <v>104.429500805153</v>
      </c>
      <c r="R64" s="495">
        <f>IFERROR(CPSX!R63/'3.Thanh pham'!N$136,)</f>
        <v>104.429500805153</v>
      </c>
      <c r="S64" s="495">
        <f>IFERROR(CPSX!S63/'3.Thanh pham'!O$136,)</f>
        <v>104.429500805153</v>
      </c>
      <c r="T64" s="495">
        <f>IFERROR(CPSX!T63/'3.Thanh pham'!P$136,)</f>
        <v>104.429500805153</v>
      </c>
      <c r="U64" s="495">
        <f>IFERROR(CPSX!U63/'3.Thanh pham'!Q$136,)</f>
        <v>104.429500805153</v>
      </c>
      <c r="V64" s="495">
        <f>IFERROR(CPSX!V63/'3.Thanh pham'!R$136,)</f>
        <v>104.429500805153</v>
      </c>
      <c r="W64" s="496">
        <f>IFERROR(CPSX!W63/'3.Thanh pham'!S$136,)</f>
        <v>93.176321839080472</v>
      </c>
      <c r="Y64" s="411"/>
      <c r="Z64" s="411"/>
      <c r="AA64" s="411"/>
      <c r="AB64" s="411"/>
      <c r="AC64" s="411"/>
      <c r="AD64" s="411"/>
      <c r="AE64" s="411"/>
      <c r="AF64" s="411"/>
      <c r="AG64" s="411"/>
      <c r="AH64" s="411"/>
      <c r="AI64" s="411"/>
      <c r="AJ64" s="411"/>
      <c r="AK64" s="431">
        <f t="shared" si="14"/>
        <v>0</v>
      </c>
      <c r="AM64" s="431"/>
      <c r="AO64" s="431"/>
      <c r="AQ64" s="987">
        <f t="shared" si="3"/>
        <v>93.176321839080472</v>
      </c>
      <c r="AR64" s="754">
        <f t="shared" si="4"/>
        <v>0</v>
      </c>
    </row>
    <row r="65" spans="2:44" s="34" customFormat="1" ht="13" outlineLevel="1">
      <c r="B65" s="407">
        <v>15</v>
      </c>
      <c r="C65" s="407"/>
      <c r="D65" s="408">
        <v>6272000100</v>
      </c>
      <c r="E65" s="409" t="s">
        <v>370</v>
      </c>
      <c r="F65" s="409" t="s">
        <v>518</v>
      </c>
      <c r="G65" s="409" t="s">
        <v>12</v>
      </c>
      <c r="H65" s="408" t="s">
        <v>457</v>
      </c>
      <c r="I65" s="443" t="s">
        <v>561</v>
      </c>
      <c r="J65" s="411"/>
      <c r="K65" s="495">
        <f>IFERROR(CPSX!K64/'3.Thanh pham'!G$136,)</f>
        <v>0</v>
      </c>
      <c r="L65" s="495">
        <f>IFERROR(CPSX!L64/'3.Thanh pham'!H$136,)</f>
        <v>0</v>
      </c>
      <c r="M65" s="495">
        <f>IFERROR(CPSX!M64/'3.Thanh pham'!I$136,)</f>
        <v>0</v>
      </c>
      <c r="N65" s="495">
        <f>IFERROR(CPSX!N64/'3.Thanh pham'!J$136,)</f>
        <v>0</v>
      </c>
      <c r="O65" s="495">
        <f>IFERROR(CPSX!O64/'3.Thanh pham'!K$136,)</f>
        <v>0</v>
      </c>
      <c r="P65" s="495">
        <f>IFERROR(CPSX!P64/'3.Thanh pham'!L$136,)</f>
        <v>0</v>
      </c>
      <c r="Q65" s="495">
        <f>IFERROR(CPSX!Q64/'3.Thanh pham'!M$136,)</f>
        <v>0</v>
      </c>
      <c r="R65" s="495">
        <f>IFERROR(CPSX!R64/'3.Thanh pham'!N$136,)</f>
        <v>0</v>
      </c>
      <c r="S65" s="495">
        <f>IFERROR(CPSX!S64/'3.Thanh pham'!O$136,)</f>
        <v>0</v>
      </c>
      <c r="T65" s="495">
        <f>IFERROR(CPSX!T64/'3.Thanh pham'!P$136,)</f>
        <v>0</v>
      </c>
      <c r="U65" s="495">
        <f>IFERROR(CPSX!U64/'3.Thanh pham'!Q$136,)</f>
        <v>0</v>
      </c>
      <c r="V65" s="495">
        <f>IFERROR(CPSX!V64/'3.Thanh pham'!R$136,)</f>
        <v>0</v>
      </c>
      <c r="W65" s="496">
        <f>IFERROR(CPSX!W64/'3.Thanh pham'!S$136,)</f>
        <v>0</v>
      </c>
      <c r="Y65" s="411"/>
      <c r="Z65" s="411"/>
      <c r="AA65" s="411"/>
      <c r="AB65" s="411"/>
      <c r="AC65" s="411"/>
      <c r="AD65" s="411"/>
      <c r="AE65" s="411"/>
      <c r="AF65" s="411"/>
      <c r="AG65" s="411"/>
      <c r="AH65" s="411"/>
      <c r="AI65" s="411"/>
      <c r="AJ65" s="411"/>
      <c r="AK65" s="431">
        <f t="shared" si="14"/>
        <v>0</v>
      </c>
      <c r="AM65" s="431"/>
      <c r="AO65" s="431"/>
      <c r="AQ65" s="987">
        <f t="shared" si="3"/>
        <v>0</v>
      </c>
      <c r="AR65" s="754">
        <f t="shared" si="4"/>
        <v>0</v>
      </c>
    </row>
    <row r="66" spans="2:44" s="34" customFormat="1" ht="13" outlineLevel="1">
      <c r="B66" s="407">
        <v>16</v>
      </c>
      <c r="C66" s="407"/>
      <c r="D66" s="408">
        <v>6272000100</v>
      </c>
      <c r="E66" s="409" t="s">
        <v>370</v>
      </c>
      <c r="F66" s="409" t="s">
        <v>518</v>
      </c>
      <c r="G66" s="409" t="s">
        <v>262</v>
      </c>
      <c r="H66" s="408" t="s">
        <v>457</v>
      </c>
      <c r="I66" s="443" t="s">
        <v>561</v>
      </c>
      <c r="J66" s="411"/>
      <c r="K66" s="495">
        <f>IFERROR(CPSX!K65/'3.Thanh pham'!G$136,)</f>
        <v>0</v>
      </c>
      <c r="L66" s="495">
        <f>IFERROR(CPSX!L65/'3.Thanh pham'!H$136,)</f>
        <v>0</v>
      </c>
      <c r="M66" s="495">
        <f>IFERROR(CPSX!M65/'3.Thanh pham'!I$136,)</f>
        <v>0</v>
      </c>
      <c r="N66" s="495">
        <f>IFERROR(CPSX!N65/'3.Thanh pham'!J$136,)</f>
        <v>166.66666666666666</v>
      </c>
      <c r="O66" s="495">
        <f>IFERROR(CPSX!O65/'3.Thanh pham'!K$136,)</f>
        <v>166.66666666666666</v>
      </c>
      <c r="P66" s="495">
        <f>IFERROR(CPSX!P65/'3.Thanh pham'!L$136,)</f>
        <v>166.66666666666666</v>
      </c>
      <c r="Q66" s="495">
        <f>IFERROR(CPSX!Q65/'3.Thanh pham'!M$136,)</f>
        <v>166.66666666666666</v>
      </c>
      <c r="R66" s="495">
        <f>IFERROR(CPSX!R65/'3.Thanh pham'!N$136,)</f>
        <v>166.66666666666666</v>
      </c>
      <c r="S66" s="495">
        <f>IFERROR(CPSX!S65/'3.Thanh pham'!O$136,)</f>
        <v>166.66666666666666</v>
      </c>
      <c r="T66" s="495">
        <f>IFERROR(CPSX!T65/'3.Thanh pham'!P$136,)</f>
        <v>166.66666666666666</v>
      </c>
      <c r="U66" s="495">
        <f>IFERROR(CPSX!U65/'3.Thanh pham'!Q$136,)</f>
        <v>166.66666666666666</v>
      </c>
      <c r="V66" s="495">
        <f>IFERROR(CPSX!V65/'3.Thanh pham'!R$136,)</f>
        <v>166.66666666666666</v>
      </c>
      <c r="W66" s="496">
        <f>IFERROR(CPSX!W65/'3.Thanh pham'!S$136,)</f>
        <v>166.66666666666666</v>
      </c>
      <c r="Y66" s="411"/>
      <c r="Z66" s="411"/>
      <c r="AA66" s="411"/>
      <c r="AB66" s="411"/>
      <c r="AC66" s="411"/>
      <c r="AD66" s="411"/>
      <c r="AE66" s="411"/>
      <c r="AF66" s="411"/>
      <c r="AG66" s="411"/>
      <c r="AH66" s="411"/>
      <c r="AI66" s="411"/>
      <c r="AJ66" s="411"/>
      <c r="AK66" s="431">
        <f t="shared" si="14"/>
        <v>0</v>
      </c>
      <c r="AM66" s="431"/>
      <c r="AO66" s="431"/>
      <c r="AQ66" s="987">
        <f t="shared" si="3"/>
        <v>166.66666666666666</v>
      </c>
      <c r="AR66" s="754">
        <f t="shared" si="4"/>
        <v>0</v>
      </c>
    </row>
    <row r="67" spans="2:44" s="34" customFormat="1" ht="13" outlineLevel="1">
      <c r="B67" s="407">
        <v>17</v>
      </c>
      <c r="C67" s="407"/>
      <c r="D67" s="408">
        <v>6272000100</v>
      </c>
      <c r="E67" s="409" t="s">
        <v>370</v>
      </c>
      <c r="F67" s="409" t="s">
        <v>518</v>
      </c>
      <c r="G67" s="409" t="s">
        <v>207</v>
      </c>
      <c r="H67" s="408" t="s">
        <v>457</v>
      </c>
      <c r="I67" s="443" t="s">
        <v>561</v>
      </c>
      <c r="J67" s="411"/>
      <c r="K67" s="495">
        <f>IFERROR(CPSX!K66/'3.Thanh pham'!G$136,)</f>
        <v>0</v>
      </c>
      <c r="L67" s="495">
        <f>IFERROR(CPSX!L66/'3.Thanh pham'!H$136,)</f>
        <v>0</v>
      </c>
      <c r="M67" s="495">
        <f>IFERROR(CPSX!M66/'3.Thanh pham'!I$136,)</f>
        <v>0</v>
      </c>
      <c r="N67" s="495">
        <f>IFERROR(CPSX!N66/'3.Thanh pham'!J$136,)</f>
        <v>0</v>
      </c>
      <c r="O67" s="495">
        <f>IFERROR(CPSX!O66/'3.Thanh pham'!K$136,)</f>
        <v>0</v>
      </c>
      <c r="P67" s="495">
        <f>IFERROR(CPSX!P66/'3.Thanh pham'!L$136,)</f>
        <v>0</v>
      </c>
      <c r="Q67" s="495">
        <f>IFERROR(CPSX!Q66/'3.Thanh pham'!M$136,)</f>
        <v>0</v>
      </c>
      <c r="R67" s="495">
        <f>IFERROR(CPSX!R66/'3.Thanh pham'!N$136,)</f>
        <v>0</v>
      </c>
      <c r="S67" s="495">
        <f>IFERROR(CPSX!S66/'3.Thanh pham'!O$136,)</f>
        <v>0</v>
      </c>
      <c r="T67" s="495">
        <f>IFERROR(CPSX!T66/'3.Thanh pham'!P$136,)</f>
        <v>0</v>
      </c>
      <c r="U67" s="495">
        <f>IFERROR(CPSX!U66/'3.Thanh pham'!Q$136,)</f>
        <v>0</v>
      </c>
      <c r="V67" s="495">
        <f>IFERROR(CPSX!V66/'3.Thanh pham'!R$136,)</f>
        <v>0</v>
      </c>
      <c r="W67" s="496">
        <f>IFERROR(CPSX!W66/'3.Thanh pham'!S$136,)</f>
        <v>0</v>
      </c>
      <c r="Y67" s="411"/>
      <c r="Z67" s="411"/>
      <c r="AA67" s="411"/>
      <c r="AB67" s="411"/>
      <c r="AC67" s="411"/>
      <c r="AD67" s="411"/>
      <c r="AE67" s="411"/>
      <c r="AF67" s="411"/>
      <c r="AG67" s="411"/>
      <c r="AH67" s="411"/>
      <c r="AI67" s="411"/>
      <c r="AJ67" s="411"/>
      <c r="AK67" s="431">
        <f t="shared" si="14"/>
        <v>0</v>
      </c>
      <c r="AM67" s="431"/>
      <c r="AO67" s="431"/>
      <c r="AQ67" s="987">
        <f t="shared" si="3"/>
        <v>0</v>
      </c>
      <c r="AR67" s="754">
        <f t="shared" si="4"/>
        <v>0</v>
      </c>
    </row>
    <row r="68" spans="2:44" s="34" customFormat="1" ht="13" outlineLevel="1">
      <c r="B68" s="407">
        <v>18</v>
      </c>
      <c r="C68" s="407"/>
      <c r="D68" s="408">
        <v>6272000100</v>
      </c>
      <c r="E68" s="409" t="s">
        <v>370</v>
      </c>
      <c r="F68" s="409" t="s">
        <v>518</v>
      </c>
      <c r="G68" s="409" t="s">
        <v>336</v>
      </c>
      <c r="H68" s="408" t="s">
        <v>457</v>
      </c>
      <c r="I68" s="443" t="s">
        <v>561</v>
      </c>
      <c r="J68" s="411"/>
      <c r="K68" s="495">
        <f>IFERROR(CPSX!K67/'3.Thanh pham'!G$136,)</f>
        <v>0</v>
      </c>
      <c r="L68" s="495">
        <f>IFERROR(CPSX!L67/'3.Thanh pham'!H$136,)</f>
        <v>0</v>
      </c>
      <c r="M68" s="495">
        <f>IFERROR(CPSX!M67/'3.Thanh pham'!I$136,)</f>
        <v>0</v>
      </c>
      <c r="N68" s="495">
        <f>IFERROR(CPSX!N67/'3.Thanh pham'!J$136,)</f>
        <v>471.51553793579444</v>
      </c>
      <c r="O68" s="495">
        <f>IFERROR(CPSX!O67/'3.Thanh pham'!K$136,)</f>
        <v>471.51553793579444</v>
      </c>
      <c r="P68" s="495">
        <f>IFERROR(CPSX!P67/'3.Thanh pham'!L$136,)</f>
        <v>471.51553793579444</v>
      </c>
      <c r="Q68" s="495">
        <f>IFERROR(CPSX!Q67/'3.Thanh pham'!M$136,)</f>
        <v>471.51553793579444</v>
      </c>
      <c r="R68" s="495">
        <f>IFERROR(CPSX!R67/'3.Thanh pham'!N$136,)</f>
        <v>471.51553793579444</v>
      </c>
      <c r="S68" s="495">
        <f>IFERROR(CPSX!S67/'3.Thanh pham'!O$136,)</f>
        <v>471.51553793579444</v>
      </c>
      <c r="T68" s="495">
        <f>IFERROR(CPSX!T67/'3.Thanh pham'!P$136,)</f>
        <v>471.51553793579444</v>
      </c>
      <c r="U68" s="495">
        <f>IFERROR(CPSX!U67/'3.Thanh pham'!Q$136,)</f>
        <v>471.51553793579444</v>
      </c>
      <c r="V68" s="495">
        <f>IFERROR(CPSX!V67/'3.Thanh pham'!R$136,)</f>
        <v>471.51553793579444</v>
      </c>
      <c r="W68" s="496">
        <f>IFERROR(CPSX!W67/'3.Thanh pham'!S$136,)</f>
        <v>471.51553793579444</v>
      </c>
      <c r="Y68" s="411"/>
      <c r="Z68" s="411"/>
      <c r="AA68" s="411"/>
      <c r="AB68" s="411"/>
      <c r="AC68" s="411"/>
      <c r="AD68" s="411"/>
      <c r="AE68" s="411"/>
      <c r="AF68" s="411"/>
      <c r="AG68" s="411"/>
      <c r="AH68" s="411"/>
      <c r="AI68" s="411"/>
      <c r="AJ68" s="411"/>
      <c r="AK68" s="431">
        <f t="shared" si="14"/>
        <v>0</v>
      </c>
      <c r="AM68" s="431"/>
      <c r="AO68" s="431"/>
      <c r="AQ68" s="987">
        <f t="shared" si="3"/>
        <v>471.51553793579444</v>
      </c>
      <c r="AR68" s="754">
        <f t="shared" si="4"/>
        <v>0</v>
      </c>
    </row>
    <row r="69" spans="2:44" s="34" customFormat="1" ht="13" outlineLevel="1">
      <c r="B69" s="407">
        <v>19</v>
      </c>
      <c r="C69" s="407"/>
      <c r="D69" s="809" t="s">
        <v>846</v>
      </c>
      <c r="E69" s="476" t="s">
        <v>847</v>
      </c>
      <c r="F69" s="476" t="s">
        <v>518</v>
      </c>
      <c r="G69" s="476" t="s">
        <v>1860</v>
      </c>
      <c r="H69" s="809" t="s">
        <v>457</v>
      </c>
      <c r="I69" s="443" t="s">
        <v>563</v>
      </c>
      <c r="J69" s="810"/>
      <c r="K69" s="495">
        <f>IFERROR(CPSX!K68/'3.Thanh pham'!G$136,)</f>
        <v>0</v>
      </c>
      <c r="L69" s="495">
        <f>IFERROR(CPSX!L68/'3.Thanh pham'!H$136,)</f>
        <v>0</v>
      </c>
      <c r="M69" s="495">
        <f>IFERROR(CPSX!M68/'3.Thanh pham'!I$136,)</f>
        <v>0</v>
      </c>
      <c r="N69" s="495">
        <f>IFERROR(CPSX!N68/'3.Thanh pham'!J$136,)</f>
        <v>2.0200999949497502</v>
      </c>
      <c r="O69" s="495">
        <f>IFERROR(CPSX!O68/'3.Thanh pham'!K$136,)</f>
        <v>2.0200999949497502</v>
      </c>
      <c r="P69" s="495">
        <f>IFERROR(CPSX!P68/'3.Thanh pham'!L$136,)</f>
        <v>1.9424038412978366</v>
      </c>
      <c r="Q69" s="495">
        <f>IFERROR(CPSX!Q68/'3.Thanh pham'!M$136,)</f>
        <v>1.8704629582868055</v>
      </c>
      <c r="R69" s="495">
        <f>IFERROR(CPSX!R68/'3.Thanh pham'!N$136,)</f>
        <v>1.9424038412978366</v>
      </c>
      <c r="S69" s="495">
        <f>IFERROR(CPSX!S68/'3.Thanh pham'!O$136,)</f>
        <v>2.1042708280726563</v>
      </c>
      <c r="T69" s="495">
        <f>IFERROR(CPSX!T68/'3.Thanh pham'!P$136,)</f>
        <v>1.8704629582868055</v>
      </c>
      <c r="U69" s="495">
        <f>IFERROR(CPSX!U68/'3.Thanh pham'!Q$136,)</f>
        <v>2.0200999949497502</v>
      </c>
      <c r="V69" s="495">
        <f>IFERROR(CPSX!V68/'3.Thanh pham'!R$136,)</f>
        <v>1.8704629582868055</v>
      </c>
      <c r="W69" s="496">
        <f>IFERROR(CPSX!W68/'3.Thanh pham'!S$136,)</f>
        <v>1.95914870199868</v>
      </c>
      <c r="Y69" s="810"/>
      <c r="Z69" s="810"/>
      <c r="AA69" s="810"/>
      <c r="AB69" s="810"/>
      <c r="AC69" s="810"/>
      <c r="AD69" s="810"/>
      <c r="AE69" s="810"/>
      <c r="AF69" s="810"/>
      <c r="AG69" s="810"/>
      <c r="AH69" s="810"/>
      <c r="AI69" s="810"/>
      <c r="AJ69" s="810"/>
      <c r="AK69" s="817"/>
      <c r="AM69" s="817"/>
      <c r="AO69" s="817"/>
      <c r="AQ69" s="987">
        <f t="shared" si="3"/>
        <v>1.95914870199868</v>
      </c>
      <c r="AR69" s="820">
        <f t="shared" si="4"/>
        <v>0</v>
      </c>
    </row>
    <row r="70" spans="2:44" s="34" customFormat="1" ht="13" outlineLevel="1">
      <c r="B70" s="407">
        <v>20</v>
      </c>
      <c r="C70" s="407"/>
      <c r="D70" s="408">
        <v>6272003502</v>
      </c>
      <c r="E70" s="409" t="s">
        <v>391</v>
      </c>
      <c r="F70" s="409" t="s">
        <v>519</v>
      </c>
      <c r="G70" s="409" t="s">
        <v>84</v>
      </c>
      <c r="H70" s="408" t="s">
        <v>458</v>
      </c>
      <c r="I70" s="443" t="s">
        <v>561</v>
      </c>
      <c r="J70" s="411"/>
      <c r="K70" s="495">
        <f>IFERROR(CPSX!K69/'3.Thanh pham'!G$136,)</f>
        <v>0</v>
      </c>
      <c r="L70" s="495">
        <f>IFERROR(CPSX!L69/'3.Thanh pham'!H$136,)</f>
        <v>0</v>
      </c>
      <c r="M70" s="495">
        <f>IFERROR(CPSX!M69/'3.Thanh pham'!I$136,)</f>
        <v>0</v>
      </c>
      <c r="N70" s="495">
        <f>IFERROR(CPSX!N69/'3.Thanh pham'!J$136,)</f>
        <v>12.157822182568406</v>
      </c>
      <c r="O70" s="495">
        <f>IFERROR(CPSX!O69/'3.Thanh pham'!K$136,)</f>
        <v>12.157822182568406</v>
      </c>
      <c r="P70" s="495">
        <f>IFERROR(CPSX!P69/'3.Thanh pham'!L$136,)</f>
        <v>12.157822182568408</v>
      </c>
      <c r="Q70" s="495">
        <f>IFERROR(CPSX!Q69/'3.Thanh pham'!M$136,)</f>
        <v>12.157822182568408</v>
      </c>
      <c r="R70" s="495">
        <f>IFERROR(CPSX!R69/'3.Thanh pham'!N$136,)</f>
        <v>12.157822182568408</v>
      </c>
      <c r="S70" s="495">
        <f>IFERROR(CPSX!S69/'3.Thanh pham'!O$136,)</f>
        <v>12.157822182568408</v>
      </c>
      <c r="T70" s="495">
        <f>IFERROR(CPSX!T69/'3.Thanh pham'!P$136,)</f>
        <v>12.157822182568408</v>
      </c>
      <c r="U70" s="495">
        <f>IFERROR(CPSX!U69/'3.Thanh pham'!Q$136,)</f>
        <v>12.157822182568406</v>
      </c>
      <c r="V70" s="495">
        <f>IFERROR(CPSX!V69/'3.Thanh pham'!R$136,)</f>
        <v>12.157822182568408</v>
      </c>
      <c r="W70" s="496">
        <f>IFERROR(CPSX!W69/'3.Thanh pham'!S$136,)</f>
        <v>12.157822182568406</v>
      </c>
      <c r="Y70" s="411"/>
      <c r="Z70" s="411"/>
      <c r="AA70" s="411"/>
      <c r="AB70" s="411"/>
      <c r="AC70" s="411"/>
      <c r="AD70" s="411"/>
      <c r="AE70" s="411"/>
      <c r="AF70" s="411"/>
      <c r="AG70" s="411"/>
      <c r="AH70" s="411"/>
      <c r="AI70" s="411"/>
      <c r="AJ70" s="411"/>
      <c r="AK70" s="431">
        <f t="shared" si="14"/>
        <v>0</v>
      </c>
      <c r="AM70" s="431"/>
      <c r="AO70" s="431"/>
      <c r="AQ70" s="987">
        <f t="shared" si="3"/>
        <v>12.157822182568406</v>
      </c>
      <c r="AR70" s="754">
        <f t="shared" si="4"/>
        <v>0</v>
      </c>
    </row>
    <row r="71" spans="2:44" s="34" customFormat="1" ht="13" outlineLevel="1">
      <c r="B71" s="412"/>
      <c r="C71" s="412"/>
      <c r="D71" s="413"/>
      <c r="E71" s="414"/>
      <c r="F71" s="414"/>
      <c r="G71" s="414"/>
      <c r="H71" s="413"/>
      <c r="I71" s="444"/>
      <c r="J71" s="416"/>
      <c r="K71" s="416"/>
      <c r="L71" s="416"/>
      <c r="M71" s="416"/>
      <c r="N71" s="416"/>
      <c r="O71" s="416"/>
      <c r="P71" s="416"/>
      <c r="Q71" s="416"/>
      <c r="R71" s="416"/>
      <c r="S71" s="416"/>
      <c r="T71" s="416"/>
      <c r="U71" s="416"/>
      <c r="V71" s="416"/>
      <c r="W71" s="432"/>
      <c r="Y71" s="416"/>
      <c r="Z71" s="416"/>
      <c r="AA71" s="416"/>
      <c r="AB71" s="416"/>
      <c r="AC71" s="416"/>
      <c r="AD71" s="416"/>
      <c r="AE71" s="416"/>
      <c r="AF71" s="416"/>
      <c r="AG71" s="416"/>
      <c r="AH71" s="416"/>
      <c r="AI71" s="416"/>
      <c r="AJ71" s="416"/>
      <c r="AK71" s="867">
        <f t="shared" si="14"/>
        <v>0</v>
      </c>
      <c r="AM71" s="432"/>
      <c r="AO71" s="432"/>
      <c r="AQ71" s="416">
        <f t="shared" si="3"/>
        <v>0</v>
      </c>
      <c r="AR71" s="755">
        <f t="shared" si="4"/>
        <v>0</v>
      </c>
    </row>
    <row r="72" spans="2:44" s="35" customFormat="1" ht="18" customHeight="1">
      <c r="B72" s="1193">
        <v>2</v>
      </c>
      <c r="C72" s="488"/>
      <c r="D72" s="489" t="s">
        <v>83</v>
      </c>
      <c r="E72" s="489" t="s">
        <v>83</v>
      </c>
      <c r="F72" s="493"/>
      <c r="G72" s="1194" t="s">
        <v>83</v>
      </c>
      <c r="H72" s="304"/>
      <c r="I72" s="446"/>
      <c r="J72" s="497"/>
      <c r="K72" s="497">
        <f>SUM(K73:K101)</f>
        <v>764.09952389585033</v>
      </c>
      <c r="L72" s="498">
        <f t="shared" ref="L72:W72" si="15">SUM(L73:L101)</f>
        <v>1370.1259817188984</v>
      </c>
      <c r="M72" s="498">
        <f t="shared" si="15"/>
        <v>675.00044468508599</v>
      </c>
      <c r="N72" s="498">
        <f t="shared" si="15"/>
        <v>1050.1658995341757</v>
      </c>
      <c r="O72" s="498">
        <f t="shared" si="15"/>
        <v>1097.6546800061224</v>
      </c>
      <c r="P72" s="498">
        <f t="shared" si="15"/>
        <v>1074.4919734400789</v>
      </c>
      <c r="Q72" s="498">
        <f t="shared" si="15"/>
        <v>1072.8250687865234</v>
      </c>
      <c r="R72" s="498">
        <f t="shared" si="15"/>
        <v>1115.8044248526655</v>
      </c>
      <c r="S72" s="498">
        <f t="shared" si="15"/>
        <v>1223.5998252932679</v>
      </c>
      <c r="T72" s="498">
        <f t="shared" si="15"/>
        <v>1068.0581653622748</v>
      </c>
      <c r="U72" s="498">
        <f t="shared" si="15"/>
        <v>1172.2236553684943</v>
      </c>
      <c r="V72" s="498">
        <f t="shared" si="15"/>
        <v>1064.3442872983742</v>
      </c>
      <c r="W72" s="498">
        <f t="shared" si="15"/>
        <v>1057.667001398619</v>
      </c>
      <c r="Y72" s="497">
        <f t="shared" ref="Y72:AK72" si="16">SUM(Y73:Y101)</f>
        <v>2425.7435717528579</v>
      </c>
      <c r="Z72" s="497">
        <f t="shared" si="16"/>
        <v>1178.6526174061987</v>
      </c>
      <c r="AA72" s="497">
        <f t="shared" si="16"/>
        <v>1185.2741463680602</v>
      </c>
      <c r="AB72" s="497">
        <f t="shared" si="16"/>
        <v>1156.8682068942965</v>
      </c>
      <c r="AC72" s="497">
        <f t="shared" si="16"/>
        <v>994.23112259063259</v>
      </c>
      <c r="AD72" s="497">
        <f t="shared" si="16"/>
        <v>918.65434037039859</v>
      </c>
      <c r="AE72" s="497">
        <f t="shared" si="16"/>
        <v>732.04373094197354</v>
      </c>
      <c r="AF72" s="497">
        <f t="shared" si="16"/>
        <v>698.82189225820798</v>
      </c>
      <c r="AG72" s="497">
        <f t="shared" si="16"/>
        <v>861.5124052195672</v>
      </c>
      <c r="AH72" s="497">
        <f t="shared" si="16"/>
        <v>1038.784077981177</v>
      </c>
      <c r="AI72" s="497">
        <f t="shared" si="16"/>
        <v>1351.3582204211521</v>
      </c>
      <c r="AJ72" s="497">
        <f t="shared" si="16"/>
        <v>1243.8443593869395</v>
      </c>
      <c r="AK72" s="497" t="e">
        <f t="shared" si="16"/>
        <v>#REF!</v>
      </c>
      <c r="AM72" s="497">
        <f t="shared" ref="AM72" si="17">SUM(AM73:AM101)</f>
        <v>0</v>
      </c>
      <c r="AO72" s="497">
        <f t="shared" ref="AO72" si="18">SUM(AO73:AO101)</f>
        <v>0</v>
      </c>
      <c r="AQ72" s="844">
        <f t="shared" si="3"/>
        <v>0</v>
      </c>
      <c r="AR72" s="845">
        <f t="shared" si="4"/>
        <v>0</v>
      </c>
    </row>
    <row r="73" spans="2:44" s="34" customFormat="1" ht="12.5" outlineLevel="1">
      <c r="B73" s="1190">
        <v>1</v>
      </c>
      <c r="C73" s="1190"/>
      <c r="D73" s="1191">
        <v>6271002604</v>
      </c>
      <c r="E73" s="1192" t="s">
        <v>402</v>
      </c>
      <c r="F73" s="1192" t="s">
        <v>520</v>
      </c>
      <c r="G73" s="1192" t="s">
        <v>402</v>
      </c>
      <c r="H73" s="403" t="s">
        <v>462</v>
      </c>
      <c r="I73" s="500" t="s">
        <v>557</v>
      </c>
      <c r="J73" s="503"/>
      <c r="K73" s="986">
        <f>IFERROR((CPSX!K72+CPSX!K128)/('3.Thanh pham'!G$97+'3.Thanh pham'!G$136),0)</f>
        <v>172.31479870054531</v>
      </c>
      <c r="L73" s="986">
        <f>IFERROR((CPSX!L72+CPSX!L128)/('3.Thanh pham'!H$97+'3.Thanh pham'!H$136),0)</f>
        <v>310.16663826043236</v>
      </c>
      <c r="M73" s="986">
        <f>IFERROR((CPSX!M72+CPSX!M128)/('3.Thanh pham'!I$97+'3.Thanh pham'!I$136),0)</f>
        <v>119.36237386269644</v>
      </c>
      <c r="N73" s="986">
        <f>IFERROR((CPSX!N72+CPSX!N128)/('3.Thanh pham'!J$97+'3.Thanh pham'!J$136),0)</f>
        <v>211.92418778724598</v>
      </c>
      <c r="O73" s="986">
        <f>IFERROR((CPSX!O72+CPSX!O128)/('3.Thanh pham'!K$97+'3.Thanh pham'!K$136),0)</f>
        <v>196.22610052542393</v>
      </c>
      <c r="P73" s="986">
        <f>IFERROR((CPSX!P72+CPSX!P128)/('3.Thanh pham'!L$97+'3.Thanh pham'!L$136),0)</f>
        <v>203.77325748773652</v>
      </c>
      <c r="Q73" s="986">
        <f>IFERROR((CPSX!Q72+CPSX!Q128)/('3.Thanh pham'!M$97+'3.Thanh pham'!M$136),0)</f>
        <v>188.95846681142126</v>
      </c>
      <c r="R73" s="986">
        <f>IFERROR((CPSX!R72+CPSX!R128)/('3.Thanh pham'!N$97+'3.Thanh pham'!N$136),0)</f>
        <v>196.22610015032208</v>
      </c>
      <c r="S73" s="986">
        <f>IFERROR((CPSX!S72+CPSX!S128)/('3.Thanh pham'!O$97+'3.Thanh pham'!O$136),0)</f>
        <v>220.75436227838122</v>
      </c>
      <c r="T73" s="986">
        <f>IFERROR((CPSX!T72+CPSX!T128)/('3.Thanh pham'!P$97+'3.Thanh pham'!P$136),0)</f>
        <v>181.69083381983697</v>
      </c>
      <c r="U73" s="986">
        <f>IFERROR((CPSX!U72+CPSX!U128)/('3.Thanh pham'!Q$97+'3.Thanh pham'!Q$136),0)</f>
        <v>211.92418778724598</v>
      </c>
      <c r="V73" s="986">
        <f>IFERROR((CPSX!V72+CPSX!V128)/('3.Thanh pham'!R$97+'3.Thanh pham'!R$136),0)</f>
        <v>188.95846681142126</v>
      </c>
      <c r="W73" s="986">
        <f>IFERROR((CPSX!W72+CPSX!W128)/('3.Thanh pham'!S$97+'3.Thanh pham'!S$136),0)</f>
        <v>195.39333010980147</v>
      </c>
      <c r="Y73" s="1120">
        <f>IFERROR((CPSX!Y72+CPSX!Y172)/Y$5,)</f>
        <v>233.98504153818033</v>
      </c>
      <c r="Z73" s="1120">
        <f>IFERROR((CPSX!Z72+CPSX!Z172)/Z$5,)</f>
        <v>132.45993574721558</v>
      </c>
      <c r="AA73" s="1120">
        <f>IFERROR((CPSX!AA72+CPSX!AA172)/AA$5,)</f>
        <v>158.21664326704197</v>
      </c>
      <c r="AB73" s="1120">
        <f>IFERROR((CPSX!AB72+CPSX!AB172)/AB$5,)</f>
        <v>192.63789976277744</v>
      </c>
      <c r="AC73" s="1120">
        <f>IFERROR((CPSX!AC72+CPSX!AC172)/AC$5,)</f>
        <v>186.90017583859867</v>
      </c>
      <c r="AD73" s="1120">
        <f>IFERROR((CPSX!AD72+CPSX!AD172)/AD$5,)</f>
        <v>160.91645834921118</v>
      </c>
      <c r="AE73" s="1120">
        <f>IFERROR((CPSX!AE72+CPSX!AE172)/AE$5,)</f>
        <v>128.96217385426525</v>
      </c>
      <c r="AF73" s="1120">
        <f>IFERROR((CPSX!AF72+CPSX!AF172)/AF$5,)</f>
        <v>149.64553638257843</v>
      </c>
      <c r="AG73" s="1120">
        <f>IFERROR((CPSX!AG72+CPSX!AG172)/AG$5,)</f>
        <v>163.13721334798984</v>
      </c>
      <c r="AH73" s="1120">
        <f>IFERROR((CPSX!AH72+CPSX!AH172)/AH$5,)</f>
        <v>154.31752680387493</v>
      </c>
      <c r="AI73" s="1120">
        <f>IFERROR((CPSX!AI72+CPSX!AI172)/AI$5,)</f>
        <v>248.6139770777913</v>
      </c>
      <c r="AJ73" s="1120">
        <f>IFERROR((CPSX!AJ72+CPSX!AJ172)/AJ$5,)</f>
        <v>215.5569047789441</v>
      </c>
      <c r="AK73" s="1121">
        <f>IFERROR((CPSX!AK72+CPSX!AK172)/AK$5,)</f>
        <v>171.80897701839964</v>
      </c>
      <c r="AM73" s="985">
        <f>IFERROR((CPSX!AM72+CPSX!AM128)/$AM$5,)</f>
        <v>0</v>
      </c>
      <c r="AO73" s="985">
        <f>IFERROR((CPSX!AO72+CPSX!AO128)/$AO$5,)</f>
        <v>0</v>
      </c>
      <c r="AQ73" s="987">
        <f t="shared" si="3"/>
        <v>23.584353091401823</v>
      </c>
      <c r="AR73" s="464">
        <f t="shared" si="4"/>
        <v>0.13727078468592535</v>
      </c>
    </row>
    <row r="74" spans="2:44" s="34" customFormat="1" ht="12.5" outlineLevel="1">
      <c r="B74" s="407">
        <v>2</v>
      </c>
      <c r="C74" s="407"/>
      <c r="D74" s="408">
        <v>6271002605</v>
      </c>
      <c r="E74" s="409" t="s">
        <v>403</v>
      </c>
      <c r="F74" s="409" t="s">
        <v>520</v>
      </c>
      <c r="G74" s="409" t="s">
        <v>403</v>
      </c>
      <c r="H74" s="408" t="s">
        <v>462</v>
      </c>
      <c r="I74" s="501" t="s">
        <v>557</v>
      </c>
      <c r="J74" s="504"/>
      <c r="K74" s="986">
        <f>IFERROR((CPSX!K73+CPSX!K129)/('3.Thanh pham'!G$97+'3.Thanh pham'!G$136),0)</f>
        <v>30.352247940596357</v>
      </c>
      <c r="L74" s="986">
        <f>IFERROR((CPSX!L73+CPSX!L129)/('3.Thanh pham'!H$97+'3.Thanh pham'!H$136),0)</f>
        <v>52.610563097033683</v>
      </c>
      <c r="M74" s="986">
        <f>IFERROR((CPSX!M73+CPSX!M129)/('3.Thanh pham'!I$97+'3.Thanh pham'!I$136),0)</f>
        <v>22.777068912977231</v>
      </c>
      <c r="N74" s="986">
        <f>IFERROR((CPSX!N73+CPSX!N129)/('3.Thanh pham'!J$97+'3.Thanh pham'!J$136),0)</f>
        <v>36.874726742981139</v>
      </c>
      <c r="O74" s="986">
        <f>IFERROR((CPSX!O73+CPSX!O129)/('3.Thanh pham'!K$97+'3.Thanh pham'!K$136),0)</f>
        <v>36.874726742981139</v>
      </c>
      <c r="P74" s="986">
        <f>IFERROR((CPSX!P73+CPSX!P129)/('3.Thanh pham'!L$97+'3.Thanh pham'!L$136),0)</f>
        <v>35.456468022097248</v>
      </c>
      <c r="Q74" s="986">
        <f>IFERROR((CPSX!Q73+CPSX!Q129)/('3.Thanh pham'!M$97+'3.Thanh pham'!M$136),0)</f>
        <v>34.143265502760315</v>
      </c>
      <c r="R74" s="986">
        <f>IFERROR((CPSX!R73+CPSX!R129)/('3.Thanh pham'!N$97+'3.Thanh pham'!N$136),0)</f>
        <v>35.456468022097248</v>
      </c>
      <c r="S74" s="986">
        <f>IFERROR((CPSX!S73+CPSX!S129)/('3.Thanh pham'!O$97+'3.Thanh pham'!O$136),0)</f>
        <v>38.411173690605352</v>
      </c>
      <c r="T74" s="986">
        <f>IFERROR((CPSX!T73+CPSX!T129)/('3.Thanh pham'!P$97+'3.Thanh pham'!P$136),0)</f>
        <v>34.143265502760315</v>
      </c>
      <c r="U74" s="986">
        <f>IFERROR((CPSX!U73+CPSX!U129)/('3.Thanh pham'!Q$97+'3.Thanh pham'!Q$136),0)</f>
        <v>36.874726742981139</v>
      </c>
      <c r="V74" s="986">
        <f>IFERROR((CPSX!V73+CPSX!V129)/('3.Thanh pham'!R$97+'3.Thanh pham'!R$136),0)</f>
        <v>34.143265502760315</v>
      </c>
      <c r="W74" s="986">
        <f>IFERROR((CPSX!W73+CPSX!W129)/('3.Thanh pham'!S$97+'3.Thanh pham'!S$136),0)</f>
        <v>34.984530171529393</v>
      </c>
      <c r="Y74" s="1122">
        <f>IFERROR((CPSX!Y73+CPSX!Y173)/Y$5,)</f>
        <v>13.199454019091643</v>
      </c>
      <c r="Z74" s="1122">
        <f>IFERROR((CPSX!Z73+CPSX!Z173)/Z$5,)</f>
        <v>9.0101577346206607</v>
      </c>
      <c r="AA74" s="1122">
        <f>IFERROR((CPSX!AA73+CPSX!AA173)/AA$5,)</f>
        <v>8.0113054264411208</v>
      </c>
      <c r="AB74" s="1122">
        <f>IFERROR((CPSX!AB73+CPSX!AB173)/AB$5,)</f>
        <v>10.327442599939122</v>
      </c>
      <c r="AC74" s="1122">
        <f>IFERROR((CPSX!AC73+CPSX!AC173)/AC$5,)</f>
        <v>8.6348825078454308</v>
      </c>
      <c r="AD74" s="1122">
        <f>IFERROR((CPSX!AD73+CPSX!AD173)/AD$5,)</f>
        <v>7.8220676777684623</v>
      </c>
      <c r="AE74" s="1122">
        <f>IFERROR((CPSX!AE73+CPSX!AE173)/AE$5,)</f>
        <v>6.6843915701560697</v>
      </c>
      <c r="AF74" s="1122">
        <f>IFERROR((CPSX!AF73+CPSX!AF173)/AF$5,)</f>
        <v>8.0243292267648467</v>
      </c>
      <c r="AG74" s="1122">
        <f>IFERROR((CPSX!AG73+CPSX!AG173)/AG$5,)</f>
        <v>7.3447614520510864</v>
      </c>
      <c r="AH74" s="1122">
        <f>IFERROR((CPSX!AH73+CPSX!AH173)/AH$5,)</f>
        <v>9.5882028475885139</v>
      </c>
      <c r="AI74" s="1122">
        <f>IFERROR((CPSX!AI73+CPSX!AI173)/AI$5,)</f>
        <v>11.063321979961714</v>
      </c>
      <c r="AJ74" s="1122">
        <f>IFERROR((CPSX!AJ73+CPSX!AJ173)/AJ$5,)</f>
        <v>10.273079222754985</v>
      </c>
      <c r="AK74" s="1122">
        <f>IFERROR((CPSX!AK73+CPSX!AK173)/AK$5,)</f>
        <v>8.7920801111070936</v>
      </c>
      <c r="AM74" s="988">
        <f>IFERROR((CPSX!AM73+CPSX!AM129)/$AM$5,)</f>
        <v>0</v>
      </c>
      <c r="AO74" s="988">
        <f>IFERROR((CPSX!AO73+CPSX!AO129)/$AO$5,)</f>
        <v>0</v>
      </c>
      <c r="AQ74" s="987">
        <f t="shared" si="3"/>
        <v>26.192450060422299</v>
      </c>
      <c r="AR74" s="464">
        <f t="shared" si="4"/>
        <v>2.9790959283154392</v>
      </c>
    </row>
    <row r="75" spans="2:44" s="34" customFormat="1" ht="12.5" outlineLevel="1">
      <c r="B75" s="407">
        <v>3</v>
      </c>
      <c r="C75" s="407"/>
      <c r="D75" s="408">
        <v>6271002802</v>
      </c>
      <c r="E75" s="409" t="s">
        <v>406</v>
      </c>
      <c r="F75" s="409" t="s">
        <v>516</v>
      </c>
      <c r="G75" s="409" t="s">
        <v>406</v>
      </c>
      <c r="H75" s="408" t="s">
        <v>462</v>
      </c>
      <c r="I75" s="501" t="s">
        <v>557</v>
      </c>
      <c r="J75" s="504"/>
      <c r="K75" s="986">
        <f>IFERROR((CPSX!K74+CPSX!K130)/('3.Thanh pham'!G$97+'3.Thanh pham'!G$136),0)</f>
        <v>0</v>
      </c>
      <c r="L75" s="986">
        <f>IFERROR((CPSX!L74+CPSX!L130)/('3.Thanh pham'!H$97+'3.Thanh pham'!H$136),0)</f>
        <v>0</v>
      </c>
      <c r="M75" s="986">
        <f>IFERROR((CPSX!M74+CPSX!M130)/('3.Thanh pham'!I$97+'3.Thanh pham'!I$136),0)</f>
        <v>0</v>
      </c>
      <c r="N75" s="986">
        <f>IFERROR((CPSX!N74+CPSX!N130)/('3.Thanh pham'!J$97+'3.Thanh pham'!J$136),0)</f>
        <v>0</v>
      </c>
      <c r="O75" s="986">
        <f>IFERROR((CPSX!O74+CPSX!O130)/('3.Thanh pham'!K$97+'3.Thanh pham'!K$136),0)</f>
        <v>0</v>
      </c>
      <c r="P75" s="986">
        <f>IFERROR((CPSX!P74+CPSX!P130)/('3.Thanh pham'!L$97+'3.Thanh pham'!L$136),0)</f>
        <v>0</v>
      </c>
      <c r="Q75" s="986">
        <f>IFERROR((CPSX!Q74+CPSX!Q130)/('3.Thanh pham'!M$97+'3.Thanh pham'!M$136),0)</f>
        <v>0</v>
      </c>
      <c r="R75" s="986">
        <f>IFERROR((CPSX!R74+CPSX!R130)/('3.Thanh pham'!N$97+'3.Thanh pham'!N$136),0)</f>
        <v>0</v>
      </c>
      <c r="S75" s="986">
        <f>IFERROR((CPSX!S74+CPSX!S130)/('3.Thanh pham'!O$97+'3.Thanh pham'!O$136),0)</f>
        <v>0</v>
      </c>
      <c r="T75" s="986">
        <f>IFERROR((CPSX!T74+CPSX!T130)/('3.Thanh pham'!P$97+'3.Thanh pham'!P$136),0)</f>
        <v>0</v>
      </c>
      <c r="U75" s="986">
        <f>IFERROR((CPSX!U74+CPSX!U130)/('3.Thanh pham'!Q$97+'3.Thanh pham'!Q$136),0)</f>
        <v>0</v>
      </c>
      <c r="V75" s="986">
        <f>IFERROR((CPSX!V74+CPSX!V130)/('3.Thanh pham'!R$97+'3.Thanh pham'!R$136),0)</f>
        <v>0</v>
      </c>
      <c r="W75" s="986">
        <f>IFERROR((CPSX!W74+CPSX!W130)/('3.Thanh pham'!S$97+'3.Thanh pham'!S$136),0)</f>
        <v>0</v>
      </c>
      <c r="Y75" s="1122">
        <f>IFERROR((CPSX!Y74+CPSX!Y174)/Y$5,)</f>
        <v>6.7167502933320753</v>
      </c>
      <c r="Z75" s="1122">
        <f>IFERROR((CPSX!Z74+CPSX!Z174)/Z$5,)</f>
        <v>5.6749240868406776</v>
      </c>
      <c r="AA75" s="1122">
        <f>IFERROR((CPSX!AA74+CPSX!AA174)/AA$5,)</f>
        <v>4.8612379537368975</v>
      </c>
      <c r="AB75" s="1122">
        <f>IFERROR((CPSX!AB74+CPSX!AB174)/AB$5,)</f>
        <v>6.5255045696158902</v>
      </c>
      <c r="AC75" s="1122">
        <f>IFERROR((CPSX!AC74+CPSX!AC174)/AC$5,)</f>
        <v>5.4560403503310644</v>
      </c>
      <c r="AD75" s="1122">
        <f>IFERROR((CPSX!AD74+CPSX!AD174)/AD$5,)</f>
        <v>4.4423043213169731</v>
      </c>
      <c r="AE75" s="1122">
        <f>IFERROR((CPSX!AE74+CPSX!AE174)/AE$5,)</f>
        <v>5.2646553407537588</v>
      </c>
      <c r="AF75" s="1122">
        <f>IFERROR((CPSX!AF74+CPSX!AF174)/AF$5,)</f>
        <v>6.5878084140823603</v>
      </c>
      <c r="AG75" s="1122">
        <f>IFERROR((CPSX!AG74+CPSX!AG174)/AG$5,)</f>
        <v>5.7847654792910737</v>
      </c>
      <c r="AH75" s="1122">
        <f>IFERROR((CPSX!AH74+CPSX!AH174)/AH$5,)</f>
        <v>7.5517095011548934</v>
      </c>
      <c r="AI75" s="1122">
        <f>IFERROR((CPSX!AI74+CPSX!AI174)/AI$5,)</f>
        <v>8.7135196280734899</v>
      </c>
      <c r="AJ75" s="1122">
        <f>IFERROR((CPSX!AJ74+CPSX!AJ174)/AJ$5,)</f>
        <v>11.276902193360128</v>
      </c>
      <c r="AK75" s="1122">
        <f>IFERROR((CPSX!AK74+CPSX!AK174)/AK$5,)</f>
        <v>6.518437872275423</v>
      </c>
      <c r="AM75" s="988">
        <f>IFERROR((CPSX!AM74+CPSX!AM130)/$AM$5,)</f>
        <v>0</v>
      </c>
      <c r="AO75" s="988">
        <f>IFERROR((CPSX!AO74+CPSX!AO130)/$AO$5,)</f>
        <v>0</v>
      </c>
      <c r="AQ75" s="987">
        <f t="shared" si="3"/>
        <v>-6.518437872275423</v>
      </c>
      <c r="AR75" s="464">
        <f t="shared" si="4"/>
        <v>-1</v>
      </c>
    </row>
    <row r="76" spans="2:44" s="34" customFormat="1" ht="12.5" outlineLevel="1">
      <c r="B76" s="407">
        <v>4</v>
      </c>
      <c r="C76" s="407"/>
      <c r="D76" s="408">
        <v>6271002806</v>
      </c>
      <c r="E76" s="409" t="s">
        <v>413</v>
      </c>
      <c r="F76" s="409" t="s">
        <v>520</v>
      </c>
      <c r="G76" s="409" t="s">
        <v>413</v>
      </c>
      <c r="H76" s="408" t="s">
        <v>462</v>
      </c>
      <c r="I76" s="501" t="s">
        <v>557</v>
      </c>
      <c r="J76" s="504"/>
      <c r="K76" s="986">
        <f>IFERROR((CPSX!K75+CPSX!K131)/('3.Thanh pham'!G$97+'3.Thanh pham'!G$136),0)</f>
        <v>0</v>
      </c>
      <c r="L76" s="986">
        <f>IFERROR((CPSX!L75+CPSX!L131)/('3.Thanh pham'!H$97+'3.Thanh pham'!H$136),0)</f>
        <v>0</v>
      </c>
      <c r="M76" s="986">
        <f>IFERROR((CPSX!M75+CPSX!M131)/('3.Thanh pham'!I$97+'3.Thanh pham'!I$136),0)</f>
        <v>0</v>
      </c>
      <c r="N76" s="986">
        <f>IFERROR((CPSX!N75+CPSX!N131)/('3.Thanh pham'!J$97+'3.Thanh pham'!J$136),0)</f>
        <v>0</v>
      </c>
      <c r="O76" s="986">
        <f>IFERROR((CPSX!O75+CPSX!O131)/('3.Thanh pham'!K$97+'3.Thanh pham'!K$136),0)</f>
        <v>0</v>
      </c>
      <c r="P76" s="986">
        <f>IFERROR((CPSX!P75+CPSX!P131)/('3.Thanh pham'!L$97+'3.Thanh pham'!L$136),0)</f>
        <v>0</v>
      </c>
      <c r="Q76" s="986">
        <f>IFERROR((CPSX!Q75+CPSX!Q131)/('3.Thanh pham'!M$97+'3.Thanh pham'!M$136),0)</f>
        <v>0</v>
      </c>
      <c r="R76" s="986">
        <f>IFERROR((CPSX!R75+CPSX!R131)/('3.Thanh pham'!N$97+'3.Thanh pham'!N$136),0)</f>
        <v>0</v>
      </c>
      <c r="S76" s="986">
        <f>IFERROR((CPSX!S75+CPSX!S131)/('3.Thanh pham'!O$97+'3.Thanh pham'!O$136),0)</f>
        <v>0</v>
      </c>
      <c r="T76" s="986">
        <f>IFERROR((CPSX!T75+CPSX!T131)/('3.Thanh pham'!P$97+'3.Thanh pham'!P$136),0)</f>
        <v>0</v>
      </c>
      <c r="U76" s="986">
        <f>IFERROR((CPSX!U75+CPSX!U131)/('3.Thanh pham'!Q$97+'3.Thanh pham'!Q$136),0)</f>
        <v>0</v>
      </c>
      <c r="V76" s="986">
        <f>IFERROR((CPSX!V75+CPSX!V131)/('3.Thanh pham'!R$97+'3.Thanh pham'!R$136),0)</f>
        <v>0</v>
      </c>
      <c r="W76" s="986">
        <f>IFERROR((CPSX!W75+CPSX!W131)/('3.Thanh pham'!S$97+'3.Thanh pham'!S$136),0)</f>
        <v>0</v>
      </c>
      <c r="Y76" s="1122">
        <f>IFERROR((CPSX!Y75+CPSX!Y175)/Y$5,)</f>
        <v>0</v>
      </c>
      <c r="Z76" s="1122">
        <f>IFERROR((CPSX!Z75+CPSX!Z175)/Z$5,)</f>
        <v>0</v>
      </c>
      <c r="AA76" s="1122">
        <f>IFERROR((CPSX!AA75+CPSX!AA175)/AA$5,)</f>
        <v>0</v>
      </c>
      <c r="AB76" s="1122">
        <f>IFERROR((CPSX!AB75+CPSX!AB175)/AB$5,)</f>
        <v>0</v>
      </c>
      <c r="AC76" s="1122">
        <f>IFERROR((CPSX!AC75+CPSX!AC175)/AC$5,)</f>
        <v>0</v>
      </c>
      <c r="AD76" s="1122">
        <f>IFERROR((CPSX!AD75+CPSX!AD175)/AD$5,)</f>
        <v>0</v>
      </c>
      <c r="AE76" s="1122">
        <f>IFERROR((CPSX!AE75+CPSX!AE175)/AE$5,)</f>
        <v>0</v>
      </c>
      <c r="AF76" s="1122">
        <f>IFERROR((CPSX!AF75+CPSX!AF175)/AF$5,)</f>
        <v>0</v>
      </c>
      <c r="AG76" s="1122">
        <f>IFERROR((CPSX!AG75+CPSX!AG175)/AG$5,)</f>
        <v>0</v>
      </c>
      <c r="AH76" s="1122">
        <f>IFERROR((CPSX!AH75+CPSX!AH175)/AH$5,)</f>
        <v>0</v>
      </c>
      <c r="AI76" s="1122">
        <f>IFERROR((CPSX!AI75+CPSX!AI175)/AI$5,)</f>
        <v>0</v>
      </c>
      <c r="AJ76" s="1122">
        <f>IFERROR((CPSX!AJ75+CPSX!AJ175)/AJ$5,)</f>
        <v>0</v>
      </c>
      <c r="AK76" s="1122">
        <f>IFERROR((CPSX!AK75+CPSX!AK175)/AK$5,)</f>
        <v>0</v>
      </c>
      <c r="AM76" s="988">
        <f>IFERROR((CPSX!AM75+CPSX!AM131)/$AM$5,)</f>
        <v>0</v>
      </c>
      <c r="AO76" s="988">
        <f>IFERROR((CPSX!AO75+CPSX!AO131)/$AO$5,)</f>
        <v>0</v>
      </c>
      <c r="AQ76" s="987">
        <f t="shared" si="3"/>
        <v>0</v>
      </c>
      <c r="AR76" s="464">
        <f t="shared" si="4"/>
        <v>0</v>
      </c>
    </row>
    <row r="77" spans="2:44" s="34" customFormat="1" ht="12.5" outlineLevel="1">
      <c r="B77" s="407">
        <v>5</v>
      </c>
      <c r="C77" s="407"/>
      <c r="D77" s="408">
        <v>6271007202</v>
      </c>
      <c r="E77" s="409" t="s">
        <v>372</v>
      </c>
      <c r="F77" s="409" t="s">
        <v>516</v>
      </c>
      <c r="G77" s="409" t="s">
        <v>372</v>
      </c>
      <c r="H77" s="408" t="s">
        <v>462</v>
      </c>
      <c r="I77" s="501" t="s">
        <v>557</v>
      </c>
      <c r="J77" s="504"/>
      <c r="K77" s="986">
        <f>IFERROR((CPSX!K76+CPSX!K132)/('3.Thanh pham'!G$97+'3.Thanh pham'!G$136),0)</f>
        <v>37.373825269752871</v>
      </c>
      <c r="L77" s="986">
        <f>IFERROR((CPSX!L76+CPSX!L132)/('3.Thanh pham'!H$97+'3.Thanh pham'!H$136),0)</f>
        <v>56.234288587229763</v>
      </c>
      <c r="M77" s="986">
        <f>IFERROR((CPSX!M76+CPSX!M132)/('3.Thanh pham'!I$97+'3.Thanh pham'!I$136),0)</f>
        <v>24.345914413826129</v>
      </c>
      <c r="N77" s="986">
        <f>IFERROR((CPSX!N76+CPSX!N132)/('3.Thanh pham'!J$97+'3.Thanh pham'!J$136),0)</f>
        <v>29.872362213363566</v>
      </c>
      <c r="O77" s="986">
        <f>IFERROR((CPSX!O76+CPSX!O132)/('3.Thanh pham'!K$97+'3.Thanh pham'!K$136),0)</f>
        <v>40.015116605103074</v>
      </c>
      <c r="P77" s="986">
        <f>IFERROR((CPSX!P76+CPSX!P132)/('3.Thanh pham'!L$97+'3.Thanh pham'!L$136),0)</f>
        <v>28.723425205157277</v>
      </c>
      <c r="Q77" s="986">
        <f>IFERROR((CPSX!Q76+CPSX!Q132)/('3.Thanh pham'!M$97+'3.Thanh pham'!M$136),0)</f>
        <v>27.659594642003302</v>
      </c>
      <c r="R77" s="986">
        <f>IFERROR((CPSX!R76+CPSX!R132)/('3.Thanh pham'!N$97+'3.Thanh pham'!N$136),0)</f>
        <v>28.723425205157277</v>
      </c>
      <c r="S77" s="986">
        <f>IFERROR((CPSX!S76+CPSX!S132)/('3.Thanh pham'!O$97+'3.Thanh pham'!O$136),0)</f>
        <v>36.39972855128471</v>
      </c>
      <c r="T77" s="986">
        <f>IFERROR((CPSX!T76+CPSX!T132)/('3.Thanh pham'!P$97+'3.Thanh pham'!P$136),0)</f>
        <v>27.659594642003302</v>
      </c>
      <c r="U77" s="986">
        <f>IFERROR((CPSX!U76+CPSX!U132)/('3.Thanh pham'!Q$97+'3.Thanh pham'!Q$136),0)</f>
        <v>29.872362213363566</v>
      </c>
      <c r="V77" s="986">
        <f>IFERROR((CPSX!V76+CPSX!V132)/('3.Thanh pham'!R$97+'3.Thanh pham'!R$136),0)</f>
        <v>27.659594642003302</v>
      </c>
      <c r="W77" s="986">
        <f>IFERROR((CPSX!W76+CPSX!W132)/('3.Thanh pham'!S$97+'3.Thanh pham'!S$136),0)</f>
        <v>31.400359882946042</v>
      </c>
      <c r="Y77" s="1122">
        <f>IFERROR((CPSX!Y76+CPSX!Y176)/Y$5,)</f>
        <v>0</v>
      </c>
      <c r="Z77" s="1122">
        <f>IFERROR((CPSX!Z76+CPSX!Z176)/Z$5,)</f>
        <v>0</v>
      </c>
      <c r="AA77" s="1122">
        <f>IFERROR((CPSX!AA76+CPSX!AA176)/AA$5,)</f>
        <v>0</v>
      </c>
      <c r="AB77" s="1122">
        <f>IFERROR((CPSX!AB76+CPSX!AB176)/AB$5,)</f>
        <v>0</v>
      </c>
      <c r="AC77" s="1122">
        <f>IFERROR((CPSX!AC76+CPSX!AC176)/AC$5,)</f>
        <v>0</v>
      </c>
      <c r="AD77" s="1122">
        <f>IFERROR((CPSX!AD76+CPSX!AD176)/AD$5,)</f>
        <v>0</v>
      </c>
      <c r="AE77" s="1122">
        <f>IFERROR((CPSX!AE76+CPSX!AE176)/AE$5,)</f>
        <v>0</v>
      </c>
      <c r="AF77" s="1122">
        <f>IFERROR((CPSX!AF76+CPSX!AF176)/AF$5,)</f>
        <v>0</v>
      </c>
      <c r="AG77" s="1122">
        <f>IFERROR((CPSX!AG76+CPSX!AG176)/AG$5,)</f>
        <v>0</v>
      </c>
      <c r="AH77" s="1122">
        <f>IFERROR((CPSX!AH76+CPSX!AH176)/AH$5,)</f>
        <v>0</v>
      </c>
      <c r="AI77" s="1122">
        <f>IFERROR((CPSX!AI76+CPSX!AI176)/AI$5,)</f>
        <v>0</v>
      </c>
      <c r="AJ77" s="1122">
        <f>IFERROR((CPSX!AJ76+CPSX!AJ176)/AJ$5,)</f>
        <v>0</v>
      </c>
      <c r="AK77" s="1122">
        <f>IFERROR((CPSX!AK76+CPSX!AK176)/AK$5,)</f>
        <v>0</v>
      </c>
      <c r="AM77" s="988">
        <f>IFERROR((CPSX!AM76+CPSX!AM132)/$AM$5,)</f>
        <v>0</v>
      </c>
      <c r="AO77" s="988">
        <f>IFERROR((CPSX!AO76+CPSX!AO132)/$AO$5,)</f>
        <v>0</v>
      </c>
      <c r="AQ77" s="987">
        <f t="shared" si="3"/>
        <v>31.400359882946042</v>
      </c>
      <c r="AR77" s="464">
        <f t="shared" si="4"/>
        <v>0</v>
      </c>
    </row>
    <row r="78" spans="2:44" s="34" customFormat="1" ht="12.5" outlineLevel="1">
      <c r="B78" s="407">
        <v>6</v>
      </c>
      <c r="C78" s="407"/>
      <c r="D78" s="408">
        <v>6271003202</v>
      </c>
      <c r="E78" s="409" t="s">
        <v>408</v>
      </c>
      <c r="F78" s="409" t="s">
        <v>516</v>
      </c>
      <c r="G78" s="409" t="s">
        <v>408</v>
      </c>
      <c r="H78" s="408" t="s">
        <v>462</v>
      </c>
      <c r="I78" s="501" t="s">
        <v>557</v>
      </c>
      <c r="J78" s="504"/>
      <c r="K78" s="986">
        <f>IFERROR((CPSX!K77+CPSX!K133)/('3.Thanh pham'!G$97+'3.Thanh pham'!G$136),0)</f>
        <v>17.258382642998029</v>
      </c>
      <c r="L78" s="986">
        <f>IFERROR((CPSX!L77+CPSX!L133)/('3.Thanh pham'!H$97+'3.Thanh pham'!H$136),0)</f>
        <v>26.324786324786324</v>
      </c>
      <c r="M78" s="986">
        <f>IFERROR((CPSX!M77+CPSX!M133)/('3.Thanh pham'!I$97+'3.Thanh pham'!I$136),0)</f>
        <v>12.433067781115319</v>
      </c>
      <c r="N78" s="986">
        <f>IFERROR((CPSX!N77+CPSX!N133)/('3.Thanh pham'!J$97+'3.Thanh pham'!J$136),0)</f>
        <v>19.169805800387667</v>
      </c>
      <c r="O78" s="986">
        <f>IFERROR((CPSX!O77+CPSX!O133)/('3.Thanh pham'!K$97+'3.Thanh pham'!K$136),0)</f>
        <v>15.61984176327884</v>
      </c>
      <c r="P78" s="986">
        <f>IFERROR((CPSX!P77+CPSX!P133)/('3.Thanh pham'!L$97+'3.Thanh pham'!L$136),0)</f>
        <v>18.432505577295835</v>
      </c>
      <c r="Q78" s="986">
        <f>IFERROR((CPSX!Q77+CPSX!Q133)/('3.Thanh pham'!M$97+'3.Thanh pham'!M$136),0)</f>
        <v>17.09241943793139</v>
      </c>
      <c r="R78" s="986">
        <f>IFERROR((CPSX!R77+CPSX!R133)/('3.Thanh pham'!N$97+'3.Thanh pham'!N$136),0)</f>
        <v>17.749820185544138</v>
      </c>
      <c r="S78" s="986">
        <f>IFERROR((CPSX!S77+CPSX!S133)/('3.Thanh pham'!O$97+'3.Thanh pham'!O$136),0)</f>
        <v>18.489396026608475</v>
      </c>
      <c r="T78" s="986">
        <f>IFERROR((CPSX!T77+CPSX!T133)/('3.Thanh pham'!P$97+'3.Thanh pham'!P$136),0)</f>
        <v>16.435018690318646</v>
      </c>
      <c r="U78" s="986">
        <f>IFERROR((CPSX!U77+CPSX!U133)/('3.Thanh pham'!Q$97+'3.Thanh pham'!Q$136),0)</f>
        <v>19.169805800387667</v>
      </c>
      <c r="V78" s="986">
        <f>IFERROR((CPSX!V77+CPSX!V133)/('3.Thanh pham'!R$97+'3.Thanh pham'!R$136),0)</f>
        <v>17.09241943793139</v>
      </c>
      <c r="W78" s="986">
        <f>IFERROR((CPSX!W77+CPSX!W133)/('3.Thanh pham'!S$97+'3.Thanh pham'!S$136),0)</f>
        <v>17.529278244787754</v>
      </c>
      <c r="Y78" s="1122">
        <f>IFERROR((CPSX!Y77+CPSX!Y177)/Y$5,)</f>
        <v>18.056873993974165</v>
      </c>
      <c r="Z78" s="1122">
        <f>IFERROR((CPSX!Z77+CPSX!Z177)/Z$5,)</f>
        <v>8.3085497106920378</v>
      </c>
      <c r="AA78" s="1122">
        <f>IFERROR((CPSX!AA77+CPSX!AA177)/AA$5,)</f>
        <v>11.790684677562259</v>
      </c>
      <c r="AB78" s="1122">
        <f>IFERROR((CPSX!AB77+CPSX!AB177)/AB$5,)</f>
        <v>13.04975636262097</v>
      </c>
      <c r="AC78" s="1122">
        <f>IFERROR((CPSX!AC77+CPSX!AC177)/AC$5,)</f>
        <v>11.173954012737783</v>
      </c>
      <c r="AD78" s="1122">
        <f>IFERROR((CPSX!AD77+CPSX!AD177)/AD$5,)</f>
        <v>10.669918451337551</v>
      </c>
      <c r="AE78" s="1122">
        <f>IFERROR((CPSX!AE77+CPSX!AE177)/AE$5,)</f>
        <v>8.2428311778048151</v>
      </c>
      <c r="AF78" s="1122">
        <f>IFERROR((CPSX!AF77+CPSX!AF177)/AF$5,)</f>
        <v>8.0580448957848674</v>
      </c>
      <c r="AG78" s="1122">
        <f>IFERROR((CPSX!AG77+CPSX!AG177)/AG$5,)</f>
        <v>9.6967356248989063</v>
      </c>
      <c r="AH78" s="1122">
        <f>IFERROR((CPSX!AH77+CPSX!AH177)/AH$5,)</f>
        <v>11.796721481021823</v>
      </c>
      <c r="AI78" s="1122">
        <f>IFERROR((CPSX!AI77+CPSX!AI177)/AI$5,)</f>
        <v>13.642691992143797</v>
      </c>
      <c r="AJ78" s="1122">
        <f>IFERROR((CPSX!AJ77+CPSX!AJ177)/AJ$5,)</f>
        <v>13.793628844036188</v>
      </c>
      <c r="AK78" s="1122">
        <f>IFERROR((CPSX!AK77+CPSX!AK177)/AK$5,)</f>
        <v>10.919179449865876</v>
      </c>
      <c r="AM78" s="988">
        <f>IFERROR((CPSX!AM77+CPSX!AM133)/$AM$5,)</f>
        <v>0</v>
      </c>
      <c r="AO78" s="988">
        <f>IFERROR((CPSX!AO77+CPSX!AO133)/$AO$5,)</f>
        <v>0</v>
      </c>
      <c r="AQ78" s="987">
        <f t="shared" si="3"/>
        <v>6.6100987949218784</v>
      </c>
      <c r="AR78" s="464">
        <f t="shared" si="4"/>
        <v>0.60536589084109904</v>
      </c>
    </row>
    <row r="79" spans="2:44" s="34" customFormat="1" ht="12.5" outlineLevel="1">
      <c r="B79" s="407">
        <v>7</v>
      </c>
      <c r="C79" s="407"/>
      <c r="D79" s="408">
        <v>6271002603</v>
      </c>
      <c r="E79" s="409" t="s">
        <v>407</v>
      </c>
      <c r="F79" s="409" t="s">
        <v>520</v>
      </c>
      <c r="G79" s="409" t="s">
        <v>407</v>
      </c>
      <c r="H79" s="408" t="s">
        <v>462</v>
      </c>
      <c r="I79" s="501" t="s">
        <v>557</v>
      </c>
      <c r="J79" s="504"/>
      <c r="K79" s="986">
        <f>IFERROR((CPSX!K78+CPSX!K134)/('3.Thanh pham'!G$97+'3.Thanh pham'!G$136),0)</f>
        <v>0</v>
      </c>
      <c r="L79" s="986">
        <f>IFERROR((CPSX!L78+CPSX!L134)/('3.Thanh pham'!H$97+'3.Thanh pham'!H$136),0)</f>
        <v>0</v>
      </c>
      <c r="M79" s="986">
        <f>IFERROR((CPSX!M78+CPSX!M134)/('3.Thanh pham'!I$97+'3.Thanh pham'!I$136),0)</f>
        <v>0</v>
      </c>
      <c r="N79" s="986">
        <f>IFERROR((CPSX!N78+CPSX!N134)/('3.Thanh pham'!J$97+'3.Thanh pham'!J$136),0)</f>
        <v>0</v>
      </c>
      <c r="O79" s="986">
        <f>IFERROR((CPSX!O78+CPSX!O134)/('3.Thanh pham'!K$97+'3.Thanh pham'!K$136),0)</f>
        <v>0</v>
      </c>
      <c r="P79" s="986">
        <f>IFERROR((CPSX!P78+CPSX!P134)/('3.Thanh pham'!L$97+'3.Thanh pham'!L$136),0)</f>
        <v>0</v>
      </c>
      <c r="Q79" s="986">
        <f>IFERROR((CPSX!Q78+CPSX!Q134)/('3.Thanh pham'!M$97+'3.Thanh pham'!M$136),0)</f>
        <v>0</v>
      </c>
      <c r="R79" s="986">
        <f>IFERROR((CPSX!R78+CPSX!R134)/('3.Thanh pham'!N$97+'3.Thanh pham'!N$136),0)</f>
        <v>0</v>
      </c>
      <c r="S79" s="986">
        <f>IFERROR((CPSX!S78+CPSX!S134)/('3.Thanh pham'!O$97+'3.Thanh pham'!O$136),0)</f>
        <v>0</v>
      </c>
      <c r="T79" s="986">
        <f>IFERROR((CPSX!T78+CPSX!T134)/('3.Thanh pham'!P$97+'3.Thanh pham'!P$136),0)</f>
        <v>0</v>
      </c>
      <c r="U79" s="986">
        <f>IFERROR((CPSX!U78+CPSX!U134)/('3.Thanh pham'!Q$97+'3.Thanh pham'!Q$136),0)</f>
        <v>0</v>
      </c>
      <c r="V79" s="986">
        <f>IFERROR((CPSX!V78+CPSX!V134)/('3.Thanh pham'!R$97+'3.Thanh pham'!R$136),0)</f>
        <v>0</v>
      </c>
      <c r="W79" s="986">
        <f>IFERROR((CPSX!W78+CPSX!W134)/('3.Thanh pham'!S$97+'3.Thanh pham'!S$136),0)</f>
        <v>0</v>
      </c>
      <c r="Y79" s="1122">
        <f>IFERROR((CPSX!Y78+CPSX!Y178)/Y$5,)</f>
        <v>0</v>
      </c>
      <c r="Z79" s="1122">
        <f>IFERROR((CPSX!Z78+CPSX!Z178)/Z$5,)</f>
        <v>0</v>
      </c>
      <c r="AA79" s="1122">
        <f>IFERROR((CPSX!AA78+CPSX!AA178)/AA$5,)</f>
        <v>0</v>
      </c>
      <c r="AB79" s="1122">
        <f>IFERROR((CPSX!AB78+CPSX!AB178)/AB$5,)</f>
        <v>0</v>
      </c>
      <c r="AC79" s="1122">
        <f>IFERROR((CPSX!AC78+CPSX!AC178)/AC$5,)</f>
        <v>0</v>
      </c>
      <c r="AD79" s="1122">
        <f>IFERROR((CPSX!AD78+CPSX!AD178)/AD$5,)</f>
        <v>0</v>
      </c>
      <c r="AE79" s="1122">
        <f>IFERROR((CPSX!AE78+CPSX!AE178)/AE$5,)</f>
        <v>0</v>
      </c>
      <c r="AF79" s="1122">
        <f>IFERROR((CPSX!AF78+CPSX!AF178)/AF$5,)</f>
        <v>0</v>
      </c>
      <c r="AG79" s="1122">
        <f>IFERROR((CPSX!AG78+CPSX!AG178)/AG$5,)</f>
        <v>0</v>
      </c>
      <c r="AH79" s="1122">
        <f>IFERROR((CPSX!AH78+CPSX!AH178)/AH$5,)</f>
        <v>0</v>
      </c>
      <c r="AI79" s="1122">
        <f>IFERROR((CPSX!AI78+CPSX!AI178)/AI$5,)</f>
        <v>0</v>
      </c>
      <c r="AJ79" s="1122">
        <f>IFERROR((CPSX!AJ78+CPSX!AJ178)/AJ$5,)</f>
        <v>0</v>
      </c>
      <c r="AK79" s="1122">
        <f>IFERROR((CPSX!AK78+CPSX!AK178)/AK$5,)</f>
        <v>0</v>
      </c>
      <c r="AM79" s="988">
        <f>IFERROR((CPSX!AM78+CPSX!AM134)/$AM$5,)</f>
        <v>0</v>
      </c>
      <c r="AO79" s="988">
        <f>IFERROR((CPSX!AO78+CPSX!AO134)/$AO$5,)</f>
        <v>0</v>
      </c>
      <c r="AQ79" s="987">
        <f t="shared" si="3"/>
        <v>0</v>
      </c>
      <c r="AR79" s="464">
        <f t="shared" si="4"/>
        <v>0</v>
      </c>
    </row>
    <row r="80" spans="2:44" s="34" customFormat="1" ht="12.5" outlineLevel="1">
      <c r="B80" s="407">
        <v>8</v>
      </c>
      <c r="C80" s="407"/>
      <c r="D80" s="408">
        <v>6271003401</v>
      </c>
      <c r="E80" s="409" t="s">
        <v>404</v>
      </c>
      <c r="F80" s="409" t="s">
        <v>516</v>
      </c>
      <c r="G80" s="409" t="s">
        <v>404</v>
      </c>
      <c r="H80" s="408" t="s">
        <v>462</v>
      </c>
      <c r="I80" s="501" t="s">
        <v>557</v>
      </c>
      <c r="J80" s="504"/>
      <c r="K80" s="986">
        <f>IFERROR((CPSX!K79+CPSX!K135)/('3.Thanh pham'!G$97+'3.Thanh pham'!G$136),0)</f>
        <v>40.49398059519666</v>
      </c>
      <c r="L80" s="986">
        <f>IFERROR((CPSX!L79+CPSX!L135)/('3.Thanh pham'!H$97+'3.Thanh pham'!H$136),0)</f>
        <v>70.189566365007536</v>
      </c>
      <c r="M80" s="986">
        <f>IFERROR((CPSX!M79+CPSX!M135)/('3.Thanh pham'!I$97+'3.Thanh pham'!I$136),0)</f>
        <v>30.387673044273214</v>
      </c>
      <c r="N80" s="986">
        <f>IFERROR((CPSX!N79+CPSX!N135)/('3.Thanh pham'!J$97+'3.Thanh pham'!J$136),0)</f>
        <v>47.957660827268406</v>
      </c>
      <c r="O80" s="986">
        <f>IFERROR((CPSX!O79+CPSX!O135)/('3.Thanh pham'!K$97+'3.Thanh pham'!K$136),0)</f>
        <v>47.957660827268406</v>
      </c>
      <c r="P80" s="986">
        <f>IFERROR((CPSX!P79+CPSX!P135)/('3.Thanh pham'!L$97+'3.Thanh pham'!L$136),0)</f>
        <v>46.113135410835007</v>
      </c>
      <c r="Q80" s="986">
        <f>IFERROR((CPSX!Q79+CPSX!Q135)/('3.Thanh pham'!M$97+'3.Thanh pham'!M$136),0)</f>
        <v>44.405241506730007</v>
      </c>
      <c r="R80" s="986">
        <f>IFERROR((CPSX!R79+CPSX!R135)/('3.Thanh pham'!N$97+'3.Thanh pham'!N$136),0)</f>
        <v>46.113135410835007</v>
      </c>
      <c r="S80" s="986">
        <f>IFERROR((CPSX!S79+CPSX!S135)/('3.Thanh pham'!O$97+'3.Thanh pham'!O$136),0)</f>
        <v>49.955896695071253</v>
      </c>
      <c r="T80" s="986">
        <f>IFERROR((CPSX!T79+CPSX!T135)/('3.Thanh pham'!P$97+'3.Thanh pham'!P$136),0)</f>
        <v>44.405241506730007</v>
      </c>
      <c r="U80" s="986">
        <f>IFERROR((CPSX!U79+CPSX!U135)/('3.Thanh pham'!Q$97+'3.Thanh pham'!Q$136),0)</f>
        <v>47.957660827268406</v>
      </c>
      <c r="V80" s="986">
        <f>IFERROR((CPSX!V79+CPSX!V135)/('3.Thanh pham'!R$97+'3.Thanh pham'!R$136),0)</f>
        <v>44.405241506730007</v>
      </c>
      <c r="W80" s="986">
        <f>IFERROR((CPSX!W79+CPSX!W135)/('3.Thanh pham'!S$97+'3.Thanh pham'!S$136),0)</f>
        <v>45.682334342227641</v>
      </c>
      <c r="Y80" s="1122">
        <f>IFERROR((CPSX!Y79+CPSX!Y179)/Y$5,)</f>
        <v>29.587330412787509</v>
      </c>
      <c r="Z80" s="1122">
        <f>IFERROR((CPSX!Z79+CPSX!Z179)/Z$5,)</f>
        <v>14.254062667768792</v>
      </c>
      <c r="AA80" s="1122">
        <f>IFERROR((CPSX!AA79+CPSX!AA179)/AA$5,)</f>
        <v>13.68019301282663</v>
      </c>
      <c r="AB80" s="1122">
        <f>IFERROR((CPSX!AB79+CPSX!AB179)/AB$5,)</f>
        <v>17.320768671528512</v>
      </c>
      <c r="AC80" s="1122">
        <f>IFERROR((CPSX!AC79+CPSX!AC179)/AC$5,)</f>
        <v>13.612557736477676</v>
      </c>
      <c r="AD80" s="1122">
        <f>IFERROR((CPSX!AD79+CPSX!AD179)/AD$5,)</f>
        <v>18.599763737520007</v>
      </c>
      <c r="AE80" s="1122">
        <f>IFERROR((CPSX!AE79+CPSX!AE179)/AE$5,)</f>
        <v>17.92866477400748</v>
      </c>
      <c r="AF80" s="1122">
        <f>IFERROR((CPSX!AF79+CPSX!AF179)/AF$5,)</f>
        <v>16.096736997552242</v>
      </c>
      <c r="AG80" s="1122">
        <f>IFERROR((CPSX!AG79+CPSX!AG179)/AG$5,)</f>
        <v>19.699888095544619</v>
      </c>
      <c r="AH80" s="1122">
        <f>IFERROR((CPSX!AH79+CPSX!AH179)/AH$5,)</f>
        <v>25.717176026476366</v>
      </c>
      <c r="AI80" s="1122">
        <f>IFERROR((CPSX!AI79+CPSX!AI179)/AI$5,)</f>
        <v>29.6736941550854</v>
      </c>
      <c r="AJ80" s="1122">
        <f>IFERROR((CPSX!AJ79+CPSX!AJ179)/AJ$5,)</f>
        <v>27.554129893275405</v>
      </c>
      <c r="AK80" s="1122">
        <f>IFERROR((CPSX!AK79+CPSX!AK179)/AK$5,)</f>
        <v>19.753445602739607</v>
      </c>
      <c r="AM80" s="988">
        <f>IFERROR((CPSX!AM79+CPSX!AM135)/$AM$5,)</f>
        <v>0</v>
      </c>
      <c r="AO80" s="988">
        <f>IFERROR((CPSX!AO79+CPSX!AO135)/$AO$5,)</f>
        <v>0</v>
      </c>
      <c r="AQ80" s="987">
        <f t="shared" si="3"/>
        <v>25.928888739488034</v>
      </c>
      <c r="AR80" s="464">
        <f t="shared" si="4"/>
        <v>1.3126261241174024</v>
      </c>
    </row>
    <row r="81" spans="2:44" s="34" customFormat="1" ht="12.5" outlineLevel="1">
      <c r="B81" s="407">
        <v>9</v>
      </c>
      <c r="C81" s="407"/>
      <c r="D81" s="408">
        <v>6271002703</v>
      </c>
      <c r="E81" s="409" t="s">
        <v>405</v>
      </c>
      <c r="F81" s="409" t="s">
        <v>520</v>
      </c>
      <c r="G81" s="409" t="s">
        <v>405</v>
      </c>
      <c r="H81" s="408" t="s">
        <v>462</v>
      </c>
      <c r="I81" s="501" t="s">
        <v>557</v>
      </c>
      <c r="J81" s="504"/>
      <c r="K81" s="986">
        <f>IFERROR((CPSX!K80+CPSX!K136)/('3.Thanh pham'!G$97+'3.Thanh pham'!G$136),0)</f>
        <v>22.20943119851491</v>
      </c>
      <c r="L81" s="986">
        <f>IFERROR((CPSX!L80+CPSX!L136)/('3.Thanh pham'!H$97+'3.Thanh pham'!H$136),0)</f>
        <v>33.876792357968831</v>
      </c>
      <c r="M81" s="986">
        <f>IFERROR((CPSX!M80+CPSX!M136)/('3.Thanh pham'!I$97+'3.Thanh pham'!I$136),0)</f>
        <v>15.999841104000696</v>
      </c>
      <c r="N81" s="986">
        <f>IFERROR((CPSX!N80+CPSX!N136)/('3.Thanh pham'!J$97+'3.Thanh pham'!J$136),0)</f>
        <v>19.135775884138535</v>
      </c>
      <c r="O81" s="986">
        <f>IFERROR((CPSX!O80+CPSX!O136)/('3.Thanh pham'!K$97+'3.Thanh pham'!K$136),0)</f>
        <v>15.592116934254959</v>
      </c>
      <c r="P81" s="986">
        <f>IFERROR((CPSX!P80+CPSX!P136)/('3.Thanh pham'!L$97+'3.Thanh pham'!L$136),0)</f>
        <v>18.399784503979362</v>
      </c>
      <c r="Q81" s="986">
        <f>IFERROR((CPSX!Q80+CPSX!Q136)/('3.Thanh pham'!M$97+'3.Thanh pham'!M$136),0)</f>
        <v>17.06207786496465</v>
      </c>
      <c r="R81" s="986">
        <f>IFERROR((CPSX!R80+CPSX!R136)/('3.Thanh pham'!N$97+'3.Thanh pham'!N$136),0)</f>
        <v>17.71831162900175</v>
      </c>
      <c r="S81" s="986">
        <f>IFERROR((CPSX!S80+CPSX!S136)/('3.Thanh pham'!O$97+'3.Thanh pham'!O$136),0)</f>
        <v>18.456575316859485</v>
      </c>
      <c r="T81" s="986">
        <f>IFERROR((CPSX!T80+CPSX!T136)/('3.Thanh pham'!P$97+'3.Thanh pham'!P$136),0)</f>
        <v>16.405844726097321</v>
      </c>
      <c r="U81" s="986">
        <f>IFERROR((CPSX!U80+CPSX!U136)/('3.Thanh pham'!Q$97+'3.Thanh pham'!Q$136),0)</f>
        <v>19.135775884138535</v>
      </c>
      <c r="V81" s="986">
        <f>IFERROR((CPSX!V80+CPSX!V136)/('3.Thanh pham'!R$97+'3.Thanh pham'!R$136),0)</f>
        <v>17.06207786496465</v>
      </c>
      <c r="W81" s="986">
        <f>IFERROR((CPSX!W80+CPSX!W136)/('3.Thanh pham'!S$97+'3.Thanh pham'!S$136),0)</f>
        <v>18.344865488280892</v>
      </c>
      <c r="Y81" s="1122">
        <f>IFERROR((CPSX!Y80+CPSX!Y180)/Y$5,)</f>
        <v>0</v>
      </c>
      <c r="Z81" s="1122">
        <f>IFERROR((CPSX!Z80+CPSX!Z180)/Z$5,)</f>
        <v>0</v>
      </c>
      <c r="AA81" s="1122">
        <f>IFERROR((CPSX!AA80+CPSX!AA180)/AA$5,)</f>
        <v>0</v>
      </c>
      <c r="AB81" s="1122">
        <f>IFERROR((CPSX!AB80+CPSX!AB180)/AB$5,)</f>
        <v>0</v>
      </c>
      <c r="AC81" s="1122">
        <f>IFERROR((CPSX!AC80+CPSX!AC180)/AC$5,)</f>
        <v>0</v>
      </c>
      <c r="AD81" s="1122">
        <f>IFERROR((CPSX!AD80+CPSX!AD180)/AD$5,)</f>
        <v>0</v>
      </c>
      <c r="AE81" s="1122">
        <f>IFERROR((CPSX!AE80+CPSX!AE180)/AE$5,)</f>
        <v>0</v>
      </c>
      <c r="AF81" s="1122">
        <f>IFERROR((CPSX!AF80+CPSX!AF180)/AF$5,)</f>
        <v>0</v>
      </c>
      <c r="AG81" s="1122">
        <f>IFERROR((CPSX!AG80+CPSX!AG180)/AG$5,)</f>
        <v>0</v>
      </c>
      <c r="AH81" s="1122">
        <f>IFERROR((CPSX!AH80+CPSX!AH180)/AH$5,)</f>
        <v>0</v>
      </c>
      <c r="AI81" s="1122">
        <f>IFERROR((CPSX!AI80+CPSX!AI180)/AI$5,)</f>
        <v>0</v>
      </c>
      <c r="AJ81" s="1122">
        <f>IFERROR((CPSX!AJ80+CPSX!AJ180)/AJ$5,)</f>
        <v>0</v>
      </c>
      <c r="AK81" s="1122">
        <f>IFERROR((CPSX!AK80+CPSX!AK180)/AK$5,)</f>
        <v>0</v>
      </c>
      <c r="AM81" s="988">
        <f>IFERROR((CPSX!AM80+CPSX!AM136)/$AM$5,)</f>
        <v>0</v>
      </c>
      <c r="AO81" s="988">
        <f>IFERROR((CPSX!AO80+CPSX!AO136)/$AO$5,)</f>
        <v>0</v>
      </c>
      <c r="AQ81" s="987">
        <f t="shared" si="3"/>
        <v>18.344865488280892</v>
      </c>
      <c r="AR81" s="464">
        <f t="shared" si="4"/>
        <v>0</v>
      </c>
    </row>
    <row r="82" spans="2:44" s="34" customFormat="1" ht="12.5" outlineLevel="1">
      <c r="B82" s="407">
        <v>10</v>
      </c>
      <c r="C82" s="407"/>
      <c r="D82" s="809" t="s">
        <v>799</v>
      </c>
      <c r="E82" s="476" t="s">
        <v>800</v>
      </c>
      <c r="F82" s="476" t="s">
        <v>744</v>
      </c>
      <c r="G82" s="476" t="s">
        <v>800</v>
      </c>
      <c r="H82" s="809" t="s">
        <v>462</v>
      </c>
      <c r="I82" s="443" t="s">
        <v>563</v>
      </c>
      <c r="J82" s="810"/>
      <c r="K82" s="986">
        <f>IFERROR((CPSX!K81+CPSX!K137)/('3.Thanh pham'!G$97+'3.Thanh pham'!G$136),0)</f>
        <v>0</v>
      </c>
      <c r="L82" s="986">
        <f>IFERROR((CPSX!L81+CPSX!L137)/('3.Thanh pham'!H$97+'3.Thanh pham'!H$136),0)</f>
        <v>0</v>
      </c>
      <c r="M82" s="986">
        <f>IFERROR((CPSX!M81+CPSX!M137)/('3.Thanh pham'!I$97+'3.Thanh pham'!I$136),0)</f>
        <v>0</v>
      </c>
      <c r="N82" s="986">
        <f>IFERROR((CPSX!N81+CPSX!N137)/('3.Thanh pham'!J$97+'3.Thanh pham'!J$136),0)</f>
        <v>0</v>
      </c>
      <c r="O82" s="986">
        <f>IFERROR((CPSX!O81+CPSX!O137)/('3.Thanh pham'!K$97+'3.Thanh pham'!K$136),0)</f>
        <v>0</v>
      </c>
      <c r="P82" s="986">
        <f>IFERROR((CPSX!P81+CPSX!P137)/('3.Thanh pham'!L$97+'3.Thanh pham'!L$136),0)</f>
        <v>0</v>
      </c>
      <c r="Q82" s="986">
        <f>IFERROR((CPSX!Q81+CPSX!Q137)/('3.Thanh pham'!M$97+'3.Thanh pham'!M$136),0)</f>
        <v>0</v>
      </c>
      <c r="R82" s="986">
        <f>IFERROR((CPSX!R81+CPSX!R137)/('3.Thanh pham'!N$97+'3.Thanh pham'!N$136),0)</f>
        <v>0</v>
      </c>
      <c r="S82" s="986">
        <f>IFERROR((CPSX!S81+CPSX!S137)/('3.Thanh pham'!O$97+'3.Thanh pham'!O$136),0)</f>
        <v>0</v>
      </c>
      <c r="T82" s="986">
        <f>IFERROR((CPSX!T81+CPSX!T137)/('3.Thanh pham'!P$97+'3.Thanh pham'!P$136),0)</f>
        <v>0</v>
      </c>
      <c r="U82" s="986">
        <f>IFERROR((CPSX!U81+CPSX!U137)/('3.Thanh pham'!Q$97+'3.Thanh pham'!Q$136),0)</f>
        <v>0</v>
      </c>
      <c r="V82" s="986">
        <f>IFERROR((CPSX!V81+CPSX!V137)/('3.Thanh pham'!R$97+'3.Thanh pham'!R$136),0)</f>
        <v>0</v>
      </c>
      <c r="W82" s="986">
        <f>IFERROR((CPSX!W81+CPSX!W137)/('3.Thanh pham'!S$97+'3.Thanh pham'!S$136),0)</f>
        <v>0</v>
      </c>
      <c r="Y82" s="1122">
        <f>IFERROR((CPSX!Y81+CPSX!Y181)/Y$5,)</f>
        <v>0</v>
      </c>
      <c r="Z82" s="1122">
        <f>IFERROR((CPSX!Z81+CPSX!Z181)/Z$5,)</f>
        <v>0</v>
      </c>
      <c r="AA82" s="1122">
        <f>IFERROR((CPSX!AA81+CPSX!AA181)/AA$5,)</f>
        <v>0</v>
      </c>
      <c r="AB82" s="1122">
        <f>IFERROR((CPSX!AB81+CPSX!AB181)/AB$5,)</f>
        <v>0</v>
      </c>
      <c r="AC82" s="1122">
        <f>IFERROR((CPSX!AC81+CPSX!AC181)/AC$5,)</f>
        <v>0</v>
      </c>
      <c r="AD82" s="1122">
        <f>IFERROR((CPSX!AD81+CPSX!AD181)/AD$5,)</f>
        <v>0</v>
      </c>
      <c r="AE82" s="1122">
        <f>IFERROR((CPSX!AE81+CPSX!AE181)/AE$5,)</f>
        <v>0</v>
      </c>
      <c r="AF82" s="1122">
        <f>IFERROR((CPSX!AF81+CPSX!AF181)/AF$5,)</f>
        <v>0</v>
      </c>
      <c r="AG82" s="1122">
        <f>IFERROR((CPSX!AG81+CPSX!AG181)/AG$5,)</f>
        <v>0</v>
      </c>
      <c r="AH82" s="1122">
        <f>IFERROR((CPSX!AH81+CPSX!AH181)/AH$5,)</f>
        <v>0</v>
      </c>
      <c r="AI82" s="1122">
        <f>IFERROR((CPSX!AI81+CPSX!AI181)/AI$5,)</f>
        <v>0</v>
      </c>
      <c r="AJ82" s="1122">
        <f>IFERROR((CPSX!AJ81+CPSX!AJ181)/AJ$5,)</f>
        <v>0</v>
      </c>
      <c r="AK82" s="1122">
        <f>IFERROR((CPSX!AK81+CPSX!AK181)/AK$5,)</f>
        <v>0</v>
      </c>
      <c r="AM82" s="988">
        <f>IFERROR((CPSX!AM81+CPSX!AM137)/$AM$5,)</f>
        <v>0</v>
      </c>
      <c r="AO82" s="988">
        <f>IFERROR((CPSX!AO81+CPSX!AO137)/$AO$5,)</f>
        <v>0</v>
      </c>
      <c r="AQ82" s="987">
        <f t="shared" si="3"/>
        <v>0</v>
      </c>
      <c r="AR82" s="843">
        <f t="shared" si="4"/>
        <v>0</v>
      </c>
    </row>
    <row r="83" spans="2:44" s="34" customFormat="1" ht="12.5" outlineLevel="1">
      <c r="B83" s="407">
        <v>11</v>
      </c>
      <c r="C83" s="407"/>
      <c r="D83" s="408">
        <v>6271003001</v>
      </c>
      <c r="E83" s="409" t="s">
        <v>371</v>
      </c>
      <c r="F83" s="409" t="s">
        <v>516</v>
      </c>
      <c r="G83" s="409" t="s">
        <v>371</v>
      </c>
      <c r="H83" s="408" t="s">
        <v>462</v>
      </c>
      <c r="I83" s="501" t="s">
        <v>562</v>
      </c>
      <c r="J83" s="504"/>
      <c r="K83" s="986">
        <f>IFERROR((CPSX!K82+CPSX!K138)/('3.Thanh pham'!G$97+'3.Thanh pham'!G$136),0)</f>
        <v>0.62869967513632674</v>
      </c>
      <c r="L83" s="986">
        <f>IFERROR((CPSX!L82+CPSX!L138)/('3.Thanh pham'!H$97+'3.Thanh pham'!H$136),0)</f>
        <v>1.089746103569633</v>
      </c>
      <c r="M83" s="986">
        <f>IFERROR((CPSX!M82+CPSX!M138)/('3.Thanh pham'!I$97+'3.Thanh pham'!I$136),0)</f>
        <v>0.40163140481476645</v>
      </c>
      <c r="N83" s="986">
        <f>IFERROR((CPSX!N82+CPSX!N138)/('3.Thanh pham'!J$97+'3.Thanh pham'!J$136),0)</f>
        <v>3.4330954499831363</v>
      </c>
      <c r="O83" s="986">
        <f>IFERROR((CPSX!O82+CPSX!O138)/('3.Thanh pham'!K$97+'3.Thanh pham'!K$136),0)</f>
        <v>3.4330954499831363</v>
      </c>
      <c r="P83" s="986">
        <f>IFERROR((CPSX!P82+CPSX!P138)/('3.Thanh pham'!L$97+'3.Thanh pham'!L$136),0)</f>
        <v>3.3010533172914771</v>
      </c>
      <c r="Q83" s="986">
        <f>IFERROR((CPSX!Q82+CPSX!Q138)/('3.Thanh pham'!M$97+'3.Thanh pham'!M$136),0)</f>
        <v>3.1787920833177186</v>
      </c>
      <c r="R83" s="986">
        <f>IFERROR((CPSX!R82+CPSX!R138)/('3.Thanh pham'!N$97+'3.Thanh pham'!N$136),0)</f>
        <v>3.118213664898374</v>
      </c>
      <c r="S83" s="986">
        <f>IFERROR((CPSX!S82+CPSX!S138)/('3.Thanh pham'!O$97+'3.Thanh pham'!O$136),0)</f>
        <v>3.3203027113717236</v>
      </c>
      <c r="T83" s="986">
        <f>IFERROR((CPSX!T82+CPSX!T138)/('3.Thanh pham'!P$97+'3.Thanh pham'!P$136),0)</f>
        <v>2.9513801878859764</v>
      </c>
      <c r="U83" s="986">
        <f>IFERROR((CPSX!U82+CPSX!U138)/('3.Thanh pham'!Q$97+'3.Thanh pham'!Q$136),0)</f>
        <v>3.1874906029168546</v>
      </c>
      <c r="V83" s="986">
        <f>IFERROR((CPSX!V82+CPSX!V138)/('3.Thanh pham'!R$97+'3.Thanh pham'!R$136),0)</f>
        <v>2.9513801878859764</v>
      </c>
      <c r="W83" s="986">
        <f>IFERROR((CPSX!W82+CPSX!W138)/('3.Thanh pham'!S$97+'3.Thanh pham'!S$136),0)</f>
        <v>2.7526940880390471</v>
      </c>
      <c r="Y83" s="1122">
        <f>IFERROR((CPSX!Y82+CPSX!Y182)/Y$5,)</f>
        <v>0.69510562902778839</v>
      </c>
      <c r="Z83" s="1122">
        <f>IFERROR((CPSX!Z82+CPSX!Z182)/Z$5,)</f>
        <v>0.33487574102321566</v>
      </c>
      <c r="AA83" s="1122">
        <f>IFERROR((CPSX!AA82+CPSX!AA182)/AA$5,)</f>
        <v>0.49712798004443659</v>
      </c>
      <c r="AB83" s="1122">
        <f>IFERROR((CPSX!AB82+CPSX!AB182)/AB$5,)</f>
        <v>0.75357531879139761</v>
      </c>
      <c r="AC83" s="1122">
        <f>IFERROR((CPSX!AC82+CPSX!AC182)/AC$5,)</f>
        <v>0.63007218637208795</v>
      </c>
      <c r="AD83" s="1122">
        <f>IFERROR((CPSX!AD82+CPSX!AD182)/AD$5,)</f>
        <v>0.57075489673043212</v>
      </c>
      <c r="AE83" s="1122">
        <f>IFERROR((CPSX!AE82+CPSX!AE182)/AE$5,)</f>
        <v>0.27288991032400522</v>
      </c>
      <c r="AF83" s="1122">
        <f>IFERROR((CPSX!AF82+CPSX!AF182)/AF$5,)</f>
        <v>0.50794004005421478</v>
      </c>
      <c r="AG83" s="1122">
        <f>IFERROR((CPSX!AG82+CPSX!AG182)/AG$5,)</f>
        <v>0.71549695151137038</v>
      </c>
      <c r="AH83" s="1122">
        <f>IFERROR((CPSX!AH82+CPSX!AH182)/AH$5,)</f>
        <v>0.93404393767021754</v>
      </c>
      <c r="AI83" s="1122">
        <f>IFERROR((CPSX!AI82+CPSX!AI182)/AI$5,)</f>
        <v>1.0777440767719961</v>
      </c>
      <c r="AJ83" s="1122">
        <f>IFERROR((CPSX!AJ82+CPSX!AJ182)/AJ$5,)</f>
        <v>1.000761823852474</v>
      </c>
      <c r="AK83" s="1122">
        <f>IFERROR((CPSX!AK82+CPSX!AK182)/AK$5,)</f>
        <v>0.64936996671933067</v>
      </c>
      <c r="AM83" s="988">
        <f>IFERROR((CPSX!AM82+CPSX!AM138)/$AM$5,)</f>
        <v>0</v>
      </c>
      <c r="AO83" s="988">
        <f>IFERROR((CPSX!AO82+CPSX!AO138)/$AO$5,)</f>
        <v>0</v>
      </c>
      <c r="AQ83" s="987">
        <f t="shared" si="3"/>
        <v>2.1033241213197167</v>
      </c>
      <c r="AR83" s="464">
        <f t="shared" si="4"/>
        <v>3.2390227899603659</v>
      </c>
    </row>
    <row r="84" spans="2:44" s="34" customFormat="1" ht="12.5" outlineLevel="1">
      <c r="B84" s="407">
        <v>12</v>
      </c>
      <c r="C84" s="407"/>
      <c r="D84" s="809" t="s">
        <v>949</v>
      </c>
      <c r="E84" s="476" t="s">
        <v>382</v>
      </c>
      <c r="F84" s="476" t="s">
        <v>516</v>
      </c>
      <c r="G84" s="476" t="s">
        <v>1854</v>
      </c>
      <c r="H84" s="809" t="s">
        <v>462</v>
      </c>
      <c r="I84" s="443" t="s">
        <v>562</v>
      </c>
      <c r="J84" s="810"/>
      <c r="K84" s="986">
        <f>IFERROR((CPSX!K83+CPSX!K139)/('3.Thanh pham'!G$97+'3.Thanh pham'!G$136),0)</f>
        <v>0.17092180067293189</v>
      </c>
      <c r="L84" s="986">
        <f>IFERROR((CPSX!L83+CPSX!L139)/('3.Thanh pham'!H$97+'3.Thanh pham'!H$136),0)</f>
        <v>0.14077425842131724</v>
      </c>
      <c r="M84" s="986">
        <f>IFERROR((CPSX!M83+CPSX!M139)/('3.Thanh pham'!I$97+'3.Thanh pham'!I$136),0)</f>
        <v>0.60511079186800754</v>
      </c>
      <c r="N84" s="986">
        <f>IFERROR((CPSX!N83+CPSX!N139)/('3.Thanh pham'!J$97+'3.Thanh pham'!J$136),0)</f>
        <v>0.67309528743899516</v>
      </c>
      <c r="O84" s="986">
        <f>IFERROR((CPSX!O83+CPSX!O139)/('3.Thanh pham'!K$97+'3.Thanh pham'!K$136),0)</f>
        <v>0.67309528743899516</v>
      </c>
      <c r="P84" s="986">
        <f>IFERROR((CPSX!P83+CPSX!P139)/('3.Thanh pham'!L$97+'3.Thanh pham'!L$136),0)</f>
        <v>0.64720700715287993</v>
      </c>
      <c r="Q84" s="986">
        <f>IFERROR((CPSX!Q83+CPSX!Q139)/('3.Thanh pham'!M$97+'3.Thanh pham'!M$136),0)</f>
        <v>0.57266708898042529</v>
      </c>
      <c r="R84" s="986">
        <f>IFERROR((CPSX!R83+CPSX!R139)/('3.Thanh pham'!N$97+'3.Thanh pham'!N$136),0)</f>
        <v>0.59469274624890323</v>
      </c>
      <c r="S84" s="986">
        <f>IFERROR((CPSX!S83+CPSX!S139)/('3.Thanh pham'!O$97+'3.Thanh pham'!O$136),0)</f>
        <v>0.64425047510297839</v>
      </c>
      <c r="T84" s="986">
        <f>IFERROR((CPSX!T83+CPSX!T139)/('3.Thanh pham'!P$97+'3.Thanh pham'!P$136),0)</f>
        <v>0.57266708898042529</v>
      </c>
      <c r="U84" s="986">
        <f>IFERROR((CPSX!U83+CPSX!U139)/('3.Thanh pham'!Q$97+'3.Thanh pham'!Q$136),0)</f>
        <v>0.61848045609885927</v>
      </c>
      <c r="V84" s="986">
        <f>IFERROR((CPSX!V83+CPSX!V139)/('3.Thanh pham'!R$97+'3.Thanh pham'!R$136),0)</f>
        <v>0.57266708898042529</v>
      </c>
      <c r="W84" s="986">
        <f>IFERROR((CPSX!W83+CPSX!W139)/('3.Thanh pham'!S$97+'3.Thanh pham'!S$136),0)</f>
        <v>0.57330558006041565</v>
      </c>
      <c r="Y84" s="1122">
        <f>IFERROR((CPSX!Y83+CPSX!Y183)/Y$5,)</f>
        <v>0.60403412675483337</v>
      </c>
      <c r="Z84" s="1122">
        <f>IFERROR((CPSX!Z83+CPSX!Z183)/Z$5,)</f>
        <v>0.46669904870656476</v>
      </c>
      <c r="AA84" s="1122">
        <f>IFERROR((CPSX!AA83+CPSX!AA183)/AA$5,)</f>
        <v>0.4479097092539836</v>
      </c>
      <c r="AB84" s="1122">
        <f>IFERROR((CPSX!AB83+CPSX!AB183)/AB$5,)</f>
        <v>0.41331565694045791</v>
      </c>
      <c r="AC84" s="1122">
        <f>IFERROR((CPSX!AC83+CPSX!AC183)/AC$5,)</f>
        <v>0.34557753304335387</v>
      </c>
      <c r="AD84" s="1122">
        <f>IFERROR((CPSX!AD83+CPSX!AD183)/AD$5,)</f>
        <v>0.31304778599192135</v>
      </c>
      <c r="AE84" s="1122">
        <f>IFERROR((CPSX!AE83+CPSX!AE183)/AE$5,)</f>
        <v>0.3146335601520136</v>
      </c>
      <c r="AF84" s="1122">
        <f>IFERROR((CPSX!AF83+CPSX!AF183)/AF$5,)</f>
        <v>0.27444554582296576</v>
      </c>
      <c r="AG84" s="1122">
        <f>IFERROR((CPSX!AG83+CPSX!AG183)/AG$5,)</f>
        <v>0.33587841696458337</v>
      </c>
      <c r="AH84" s="1122">
        <f>IFERROR((CPSX!AH83+CPSX!AH183)/AH$5,)</f>
        <v>0.43847174819871065</v>
      </c>
      <c r="AI84" s="1122">
        <f>IFERROR((CPSX!AI83+CPSX!AI183)/AI$5,)</f>
        <v>0.50592944335330536</v>
      </c>
      <c r="AJ84" s="1122">
        <f>IFERROR((CPSX!AJ83+CPSX!AJ183)/AJ$5,)</f>
        <v>0.46979137569227858</v>
      </c>
      <c r="AK84" s="1122">
        <f>IFERROR((CPSX!AK83+CPSX!AK183)/AK$5,)</f>
        <v>0.38700126900881832</v>
      </c>
      <c r="AM84" s="988">
        <f>IFERROR((CPSX!AM83+CPSX!AM139)/$AM$5,)</f>
        <v>0</v>
      </c>
      <c r="AO84" s="988">
        <f>IFERROR((CPSX!AO83+CPSX!AO139)/$AO$5,)</f>
        <v>0</v>
      </c>
      <c r="AQ84" s="987">
        <f t="shared" si="3"/>
        <v>0.18630431105159734</v>
      </c>
      <c r="AR84" s="843">
        <f t="shared" si="4"/>
        <v>0.48140490993416396</v>
      </c>
    </row>
    <row r="85" spans="2:44" s="34" customFormat="1" ht="12.5" outlineLevel="1">
      <c r="B85" s="407">
        <v>13</v>
      </c>
      <c r="C85" s="407"/>
      <c r="D85" s="408">
        <v>6273000100</v>
      </c>
      <c r="E85" s="409" t="s">
        <v>373</v>
      </c>
      <c r="F85" s="409" t="s">
        <v>526</v>
      </c>
      <c r="G85" s="409" t="s">
        <v>373</v>
      </c>
      <c r="H85" s="408" t="s">
        <v>457</v>
      </c>
      <c r="I85" s="501" t="s">
        <v>563</v>
      </c>
      <c r="J85" s="504"/>
      <c r="K85" s="986">
        <f>IFERROR((CPSX!K84+CPSX!K140)/('3.Thanh pham'!G$97+'3.Thanh pham'!G$136),0)</f>
        <v>14.002520110608348</v>
      </c>
      <c r="L85" s="986">
        <f>IFERROR((CPSX!L84+CPSX!L140)/('3.Thanh pham'!H$97+'3.Thanh pham'!H$136),0)</f>
        <v>25.720460030165917</v>
      </c>
      <c r="M85" s="986">
        <f>IFERROR((CPSX!M84+CPSX!M140)/('3.Thanh pham'!I$97+'3.Thanh pham'!I$136),0)</f>
        <v>10.658544469113229</v>
      </c>
      <c r="N85" s="986">
        <f>IFERROR((CPSX!N84+CPSX!N140)/('3.Thanh pham'!J$97+'3.Thanh pham'!J$136),0)</f>
        <v>9.2533148033012722</v>
      </c>
      <c r="O85" s="986">
        <f>IFERROR((CPSX!O84+CPSX!O140)/('3.Thanh pham'!K$97+'3.Thanh pham'!K$136),0)</f>
        <v>9.2430374623608724</v>
      </c>
      <c r="P85" s="986">
        <f>IFERROR((CPSX!P84+CPSX!P140)/('3.Thanh pham'!L$97+'3.Thanh pham'!L$136),0)</f>
        <v>8.8875360215008392</v>
      </c>
      <c r="Q85" s="986">
        <f>IFERROR((CPSX!Q84+CPSX!Q140)/('3.Thanh pham'!M$97+'3.Thanh pham'!M$136),0)</f>
        <v>8.5583680207045116</v>
      </c>
      <c r="R85" s="986">
        <f>IFERROR((CPSX!R84+CPSX!R140)/('3.Thanh pham'!N$97+'3.Thanh pham'!N$136),0)</f>
        <v>8.8207369438763212</v>
      </c>
      <c r="S85" s="986">
        <f>IFERROR((CPSX!S84+CPSX!S140)/('3.Thanh pham'!O$97+'3.Thanh pham'!O$136),0)</f>
        <v>9.3534502025706363</v>
      </c>
      <c r="T85" s="986">
        <f>IFERROR((CPSX!T84+CPSX!T140)/('3.Thanh pham'!P$97+'3.Thanh pham'!P$136),0)</f>
        <v>8.0455791831524799</v>
      </c>
      <c r="U85" s="986">
        <f>IFERROR((CPSX!U84+CPSX!U140)/('3.Thanh pham'!Q$97+'3.Thanh pham'!Q$136),0)</f>
        <v>8.6892255178046796</v>
      </c>
      <c r="V85" s="986">
        <f>IFERROR((CPSX!V84+CPSX!V140)/('3.Thanh pham'!R$97+'3.Thanh pham'!R$136),0)</f>
        <v>8.0455791831524799</v>
      </c>
      <c r="W85" s="986">
        <f>IFERROR((CPSX!W84+CPSX!W140)/('3.Thanh pham'!S$97+'3.Thanh pham'!S$136),0)</f>
        <v>9.802748895603278</v>
      </c>
      <c r="Y85" s="1122">
        <f>IFERROR((CPSX!Y84+CPSX!Y184)/Y$5,)</f>
        <v>9.0138617831052521</v>
      </c>
      <c r="Z85" s="1122">
        <f>IFERROR((CPSX!Z84+CPSX!Z184)/Z$5,)</f>
        <v>0.45133178240405403</v>
      </c>
      <c r="AA85" s="1122">
        <f>IFERROR((CPSX!AA84+CPSX!AA184)/AA$5,)</f>
        <v>5.5501819718386649</v>
      </c>
      <c r="AB85" s="1122">
        <f>IFERROR((CPSX!AB84+CPSX!AB184)/AB$5,)</f>
        <v>6.8457198056938449</v>
      </c>
      <c r="AC85" s="1122">
        <f>IFERROR((CPSX!AC84+CPSX!AC184)/AC$5,)</f>
        <v>7.3507243877199038</v>
      </c>
      <c r="AD85" s="1122">
        <f>IFERROR((CPSX!AD84+CPSX!AD184)/AD$5,)</f>
        <v>4.1298109900160052</v>
      </c>
      <c r="AE85" s="1122">
        <f>IFERROR((CPSX!AE84+CPSX!AE184)/AE$5,)</f>
        <v>4.1066047797155001</v>
      </c>
      <c r="AF85" s="1122">
        <f>IFERROR((CPSX!AF84+CPSX!AF184)/AF$5,)</f>
        <v>2.1872015320400005</v>
      </c>
      <c r="AG85" s="1122">
        <f>IFERROR((CPSX!AG84+CPSX!AG184)/AG$5,)</f>
        <v>5.4908776412257332</v>
      </c>
      <c r="AH85" s="1122">
        <f>IFERROR((CPSX!AH84+CPSX!AH184)/AH$5,)</f>
        <v>0</v>
      </c>
      <c r="AI85" s="1122">
        <f>IFERROR((CPSX!AI84+CPSX!AI184)/AI$5,)</f>
        <v>0</v>
      </c>
      <c r="AJ85" s="1122">
        <f>IFERROR((CPSX!AJ84+CPSX!AJ184)/AJ$5,)</f>
        <v>0</v>
      </c>
      <c r="AK85" s="1122">
        <f>IFERROR((CPSX!AK84+CPSX!AK184)/AK$5,)</f>
        <v>3.5606386678664044</v>
      </c>
      <c r="AM85" s="988">
        <f>IFERROR((CPSX!AM84+CPSX!AM140)/$AM$5,)</f>
        <v>0</v>
      </c>
      <c r="AO85" s="988">
        <f>IFERROR((CPSX!AO84+CPSX!AO140)/$AO$5,)</f>
        <v>0</v>
      </c>
      <c r="AQ85" s="987">
        <f t="shared" si="3"/>
        <v>6.2421102277368732</v>
      </c>
      <c r="AR85" s="464">
        <f t="shared" si="4"/>
        <v>1.7530872436088138</v>
      </c>
    </row>
    <row r="86" spans="2:44" s="34" customFormat="1" ht="12.5" outlineLevel="1">
      <c r="B86" s="407">
        <v>14</v>
      </c>
      <c r="C86" s="407"/>
      <c r="D86" s="408">
        <v>6275001803</v>
      </c>
      <c r="E86" s="409" t="s">
        <v>13</v>
      </c>
      <c r="F86" s="409" t="s">
        <v>519</v>
      </c>
      <c r="G86" s="409" t="s">
        <v>13</v>
      </c>
      <c r="H86" s="408" t="s">
        <v>457</v>
      </c>
      <c r="I86" s="501" t="s">
        <v>563</v>
      </c>
      <c r="J86" s="504"/>
      <c r="K86" s="986">
        <f>IFERROR((CPSX!K85+CPSX!K141)/('3.Thanh pham'!G$97+'3.Thanh pham'!G$136),0)</f>
        <v>7.2514212785706</v>
      </c>
      <c r="L86" s="986">
        <f>IFERROR((CPSX!L85+CPSX!L141)/('3.Thanh pham'!H$97+'3.Thanh pham'!H$136),0)</f>
        <v>12.569130216189039</v>
      </c>
      <c r="M86" s="986">
        <f>IFERROR((CPSX!M85+CPSX!M141)/('3.Thanh pham'!I$97+'3.Thanh pham'!I$136),0)</f>
        <v>5.4416438117626571</v>
      </c>
      <c r="N86" s="986">
        <f>IFERROR((CPSX!N85+CPSX!N141)/('3.Thanh pham'!J$97+'3.Thanh pham'!J$136),0)</f>
        <v>4.8763242267978395</v>
      </c>
      <c r="O86" s="986">
        <f>IFERROR((CPSX!O85+CPSX!O141)/('3.Thanh pham'!K$97+'3.Thanh pham'!K$136),0)</f>
        <v>4.8763242267978395</v>
      </c>
      <c r="P86" s="986">
        <f>IFERROR((CPSX!P85+CPSX!P141)/('3.Thanh pham'!L$97+'3.Thanh pham'!L$136),0)</f>
        <v>4.6887732949979233</v>
      </c>
      <c r="Q86" s="986">
        <f>IFERROR((CPSX!Q85+CPSX!Q141)/('3.Thanh pham'!M$97+'3.Thanh pham'!M$136),0)</f>
        <v>4.5151150248128147</v>
      </c>
      <c r="R86" s="986">
        <f>IFERROR((CPSX!R85+CPSX!R141)/('3.Thanh pham'!N$97+'3.Thanh pham'!N$136),0)</f>
        <v>4.6887732949979233</v>
      </c>
      <c r="S86" s="986">
        <f>IFERROR((CPSX!S85+CPSX!S141)/('3.Thanh pham'!O$97+'3.Thanh pham'!O$136),0)</f>
        <v>5.0795044029144165</v>
      </c>
      <c r="T86" s="986">
        <f>IFERROR((CPSX!T85+CPSX!T141)/('3.Thanh pham'!P$97+'3.Thanh pham'!P$136),0)</f>
        <v>4.5151150248128147</v>
      </c>
      <c r="U86" s="986">
        <f>IFERROR((CPSX!U85+CPSX!U141)/('3.Thanh pham'!Q$97+'3.Thanh pham'!Q$136),0)</f>
        <v>4.8763242267978395</v>
      </c>
      <c r="V86" s="986">
        <f>IFERROR((CPSX!V85+CPSX!V141)/('3.Thanh pham'!R$97+'3.Thanh pham'!R$136),0)</f>
        <v>4.5151150248128147</v>
      </c>
      <c r="W86" s="986">
        <f>IFERROR((CPSX!W85+CPSX!W141)/('3.Thanh pham'!S$97+'3.Thanh pham'!S$136),0)</f>
        <v>5.2076444053755386</v>
      </c>
      <c r="Y86" s="1122">
        <f>IFERROR((CPSX!Y85+CPSX!Y185)/Y$5,)</f>
        <v>3.5713637140852463</v>
      </c>
      <c r="Z86" s="1122">
        <f>IFERROR((CPSX!Z85+CPSX!Z185)/Z$5,)</f>
        <v>2.759373038259096</v>
      </c>
      <c r="AA86" s="1122">
        <f>IFERROR((CPSX!AA85+CPSX!AA185)/AA$5,)</f>
        <v>2.1497784986982538</v>
      </c>
      <c r="AB86" s="1122">
        <f>IFERROR((CPSX!AB85+CPSX!AB185)/AB$5,)</f>
        <v>3.2487390476382143</v>
      </c>
      <c r="AC86" s="1122">
        <f>IFERROR((CPSX!AC85+CPSX!AC185)/AC$5,)</f>
        <v>2.7884173684786173</v>
      </c>
      <c r="AD86" s="1122">
        <f>IFERROR((CPSX!AD85+CPSX!AD185)/AD$5,)</f>
        <v>3.2880763661306305</v>
      </c>
      <c r="AE86" s="1122">
        <f>IFERROR((CPSX!AE85+CPSX!AE185)/AE$5,)</f>
        <v>1.6995313415348565</v>
      </c>
      <c r="AF86" s="1122">
        <f>IFERROR((CPSX!AF85+CPSX!AF185)/AF$5,)</f>
        <v>2.4198221161302502</v>
      </c>
      <c r="AG86" s="1122">
        <f>IFERROR((CPSX!AG85+CPSX!AG185)/AG$5,)</f>
        <v>1.867432832569148</v>
      </c>
      <c r="AH86" s="1122">
        <f>IFERROR((CPSX!AH85+CPSX!AH185)/AH$5,)</f>
        <v>2.6594571999862104</v>
      </c>
      <c r="AI86" s="1122">
        <f>IFERROR((CPSX!AI85+CPSX!AI185)/AI$5,)</f>
        <v>3.7292096561668697</v>
      </c>
      <c r="AJ86" s="1122">
        <f>IFERROR((CPSX!AJ85+CPSX!AJ185)/AJ$5,)</f>
        <v>3.4628356930634783</v>
      </c>
      <c r="AK86" s="1122">
        <f>IFERROR((CPSX!AK85+CPSX!AK185)/AK$5,)</f>
        <v>2.6988704867916389</v>
      </c>
      <c r="AM86" s="988">
        <f>IFERROR((CPSX!AM85+CPSX!AM141)/$AM$5,)</f>
        <v>0</v>
      </c>
      <c r="AO86" s="988">
        <f>IFERROR((CPSX!AO85+CPSX!AO141)/$AO$5,)</f>
        <v>0</v>
      </c>
      <c r="AQ86" s="987">
        <f t="shared" si="3"/>
        <v>2.5087739185838998</v>
      </c>
      <c r="AR86" s="464">
        <f t="shared" si="4"/>
        <v>0.92956439772190702</v>
      </c>
    </row>
    <row r="87" spans="2:44" s="34" customFormat="1" ht="12.5" outlineLevel="1">
      <c r="B87" s="407">
        <v>15</v>
      </c>
      <c r="C87" s="407"/>
      <c r="D87" s="408">
        <v>6277002804</v>
      </c>
      <c r="E87" s="409" t="s">
        <v>392</v>
      </c>
      <c r="F87" s="409" t="s">
        <v>521</v>
      </c>
      <c r="G87" s="409" t="s">
        <v>392</v>
      </c>
      <c r="H87" s="408" t="s">
        <v>462</v>
      </c>
      <c r="I87" s="501" t="s">
        <v>563</v>
      </c>
      <c r="J87" s="504"/>
      <c r="K87" s="986">
        <f>IFERROR((CPSX!K86+CPSX!K142)/('3.Thanh pham'!G$97+'3.Thanh pham'!G$136),0)</f>
        <v>6.52627915071354</v>
      </c>
      <c r="L87" s="986">
        <f>IFERROR((CPSX!L86+CPSX!L142)/('3.Thanh pham'!H$97+'3.Thanh pham'!H$136),0)</f>
        <v>11.312217194570136</v>
      </c>
      <c r="M87" s="986">
        <f>IFERROR((CPSX!M86+CPSX!M142)/('3.Thanh pham'!I$97+'3.Thanh pham'!I$136),0)</f>
        <v>4.8974794305863911</v>
      </c>
      <c r="N87" s="986">
        <f>IFERROR((CPSX!N86+CPSX!N142)/('3.Thanh pham'!J$97+'3.Thanh pham'!J$136),0)</f>
        <v>4.3886918041180554</v>
      </c>
      <c r="O87" s="986">
        <f>IFERROR((CPSX!O86+CPSX!O142)/('3.Thanh pham'!K$97+'3.Thanh pham'!K$136),0)</f>
        <v>4.3886918041180554</v>
      </c>
      <c r="P87" s="986">
        <f>IFERROR((CPSX!P86+CPSX!P142)/('3.Thanh pham'!L$97+'3.Thanh pham'!L$136),0)</f>
        <v>4.2198959654981305</v>
      </c>
      <c r="Q87" s="986">
        <f>IFERROR((CPSX!Q86+CPSX!Q142)/('3.Thanh pham'!M$97+'3.Thanh pham'!M$136),0)</f>
        <v>4.0636035223315332</v>
      </c>
      <c r="R87" s="986">
        <f>IFERROR((CPSX!R86+CPSX!R142)/('3.Thanh pham'!N$97+'3.Thanh pham'!N$136),0)</f>
        <v>4.2198959654981305</v>
      </c>
      <c r="S87" s="986">
        <f>IFERROR((CPSX!S86+CPSX!S142)/('3.Thanh pham'!O$97+'3.Thanh pham'!O$136),0)</f>
        <v>4.5715539626229749</v>
      </c>
      <c r="T87" s="986">
        <f>IFERROR((CPSX!T86+CPSX!T142)/('3.Thanh pham'!P$97+'3.Thanh pham'!P$136),0)</f>
        <v>4.0636035223315332</v>
      </c>
      <c r="U87" s="986">
        <f>IFERROR((CPSX!U86+CPSX!U142)/('3.Thanh pham'!Q$97+'3.Thanh pham'!Q$136),0)</f>
        <v>4.3886918041180554</v>
      </c>
      <c r="V87" s="986">
        <f>IFERROR((CPSX!V86+CPSX!V142)/('3.Thanh pham'!R$97+'3.Thanh pham'!R$136),0)</f>
        <v>4.0636035223315332</v>
      </c>
      <c r="W87" s="986">
        <f>IFERROR((CPSX!W86+CPSX!W142)/('3.Thanh pham'!S$97+'3.Thanh pham'!S$136),0)</f>
        <v>4.6868799648379849</v>
      </c>
      <c r="Y87" s="1122">
        <f>IFERROR((CPSX!Y86+CPSX!Y186)/Y$5,)</f>
        <v>4.1107763423996042</v>
      </c>
      <c r="Z87" s="1122">
        <f>IFERROR((CPSX!Z86+CPSX!Z186)/Z$5,)</f>
        <v>2.1218757722690436</v>
      </c>
      <c r="AA87" s="1122">
        <f>IFERROR((CPSX!AA86+CPSX!AA186)/AA$5,)</f>
        <v>2.0364488911304064</v>
      </c>
      <c r="AB87" s="1122">
        <f>IFERROR((CPSX!AB86+CPSX!AB186)/AB$5,)</f>
        <v>1.8791649162174195</v>
      </c>
      <c r="AC87" s="1122">
        <f>IFERROR((CPSX!AC86+CPSX!AC186)/AC$5,)</f>
        <v>3.1423787849468696</v>
      </c>
      <c r="AD87" s="1122">
        <f>IFERROR((CPSX!AD86+CPSX!AD186)/AD$5,)</f>
        <v>2.8465818154104108</v>
      </c>
      <c r="AE87" s="1122">
        <f>IFERROR((CPSX!AE86+CPSX!AE186)/AE$5,)</f>
        <v>1.5299280489087168</v>
      </c>
      <c r="AF87" s="1122">
        <f>IFERROR((CPSX!AF86+CPSX!AF186)/AF$5,)</f>
        <v>2.7229070998455822</v>
      </c>
      <c r="AG87" s="1122">
        <f>IFERROR((CPSX!AG86+CPSX!AG186)/AG$5,)</f>
        <v>3.3621462548318628</v>
      </c>
      <c r="AH87" s="1122">
        <f>IFERROR((CPSX!AH86+CPSX!AH186)/AH$5,)</f>
        <v>3.5112860688799254</v>
      </c>
      <c r="AI87" s="1122">
        <f>IFERROR((CPSX!AI86+CPSX!AI186)/AI$5,)</f>
        <v>5.0643587002461281</v>
      </c>
      <c r="AJ87" s="1122">
        <f>IFERROR((CPSX!AJ86+CPSX!AJ186)/AJ$5,)</f>
        <v>4.7026162877939655</v>
      </c>
      <c r="AK87" s="1122">
        <f>IFERROR((CPSX!AK86+CPSX!AK186)/AK$5,)</f>
        <v>3.0055486974262315</v>
      </c>
      <c r="AM87" s="988">
        <f>IFERROR((CPSX!AM86+CPSX!AM142)/$AM$5,)</f>
        <v>0</v>
      </c>
      <c r="AO87" s="988">
        <f>IFERROR((CPSX!AO86+CPSX!AO142)/$AO$5,)</f>
        <v>0</v>
      </c>
      <c r="AQ87" s="987">
        <f t="shared" si="3"/>
        <v>1.6813312674117533</v>
      </c>
      <c r="AR87" s="464">
        <f t="shared" si="4"/>
        <v>0.55940909187448629</v>
      </c>
    </row>
    <row r="88" spans="2:44" s="34" customFormat="1" ht="12.5" outlineLevel="1">
      <c r="B88" s="407">
        <v>16</v>
      </c>
      <c r="C88" s="407"/>
      <c r="D88" s="408">
        <v>6277003702</v>
      </c>
      <c r="E88" s="409" t="s">
        <v>81</v>
      </c>
      <c r="F88" s="409" t="s">
        <v>522</v>
      </c>
      <c r="G88" s="409" t="s">
        <v>81</v>
      </c>
      <c r="H88" s="408" t="s">
        <v>454</v>
      </c>
      <c r="I88" s="501" t="s">
        <v>562</v>
      </c>
      <c r="J88" s="504"/>
      <c r="K88" s="986">
        <f>IFERROR((CPSX!K87+CPSX!K143)/('3.Thanh pham'!G$97+'3.Thanh pham'!G$136),0)</f>
        <v>1.81285531964265</v>
      </c>
      <c r="L88" s="986">
        <f>IFERROR((CPSX!L87+CPSX!L143)/('3.Thanh pham'!H$97+'3.Thanh pham'!H$136),0)</f>
        <v>6.8082788671023966</v>
      </c>
      <c r="M88" s="986">
        <f>IFERROR((CPSX!M87+CPSX!M143)/('3.Thanh pham'!I$97+'3.Thanh pham'!I$136),0)</f>
        <v>2.9475570647047729</v>
      </c>
      <c r="N88" s="986">
        <f>IFERROR((CPSX!N87+CPSX!N143)/('3.Thanh pham'!J$97+'3.Thanh pham'!J$136),0)</f>
        <v>2.6413422895154968</v>
      </c>
      <c r="O88" s="986">
        <f>IFERROR((CPSX!O87+CPSX!O143)/('3.Thanh pham'!K$97+'3.Thanh pham'!K$136),0)</f>
        <v>2.6413422895154968</v>
      </c>
      <c r="P88" s="986">
        <f>IFERROR((CPSX!P87+CPSX!P143)/('3.Thanh pham'!L$97+'3.Thanh pham'!L$136),0)</f>
        <v>2.5397522014572083</v>
      </c>
      <c r="Q88" s="986">
        <f>IFERROR((CPSX!Q87+CPSX!Q143)/('3.Thanh pham'!M$97+'3.Thanh pham'!M$136),0)</f>
        <v>2.4456873051069414</v>
      </c>
      <c r="R88" s="986">
        <f>IFERROR((CPSX!R87+CPSX!R143)/('3.Thanh pham'!N$97+'3.Thanh pham'!N$136),0)</f>
        <v>2.5397522014572083</v>
      </c>
      <c r="S88" s="986">
        <f>IFERROR((CPSX!S87+CPSX!S143)/('3.Thanh pham'!O$97+'3.Thanh pham'!O$136),0)</f>
        <v>2.7513982182453089</v>
      </c>
      <c r="T88" s="986">
        <f>IFERROR((CPSX!T87+CPSX!T143)/('3.Thanh pham'!P$97+'3.Thanh pham'!P$136),0)</f>
        <v>2.4456873051069414</v>
      </c>
      <c r="U88" s="986">
        <f>IFERROR((CPSX!U87+CPSX!U143)/('3.Thanh pham'!Q$97+'3.Thanh pham'!Q$136),0)</f>
        <v>2.6413422895154968</v>
      </c>
      <c r="V88" s="986">
        <f>IFERROR((CPSX!V87+CPSX!V143)/('3.Thanh pham'!R$97+'3.Thanh pham'!R$136),0)</f>
        <v>2.4456873051069414</v>
      </c>
      <c r="W88" s="986">
        <f>IFERROR((CPSX!W87+CPSX!W143)/('3.Thanh pham'!S$97+'3.Thanh pham'!S$136),0)</f>
        <v>2.6942326958366496</v>
      </c>
      <c r="Y88" s="1122">
        <f>IFERROR((CPSX!Y87+CPSX!Y187)/Y$5,)</f>
        <v>5.8961221204813592</v>
      </c>
      <c r="Z88" s="1122">
        <f>IFERROR((CPSX!Z87+CPSX!Z187)/Z$5,)</f>
        <v>2.8405298156212098</v>
      </c>
      <c r="AA88" s="1122">
        <f>IFERROR((CPSX!AA87+CPSX!AA187)/AA$5,)</f>
        <v>2.7261698676444528</v>
      </c>
      <c r="AB88" s="1122">
        <f>IFERROR((CPSX!AB87+CPSX!AB187)/AB$5,)</f>
        <v>2.515615684360669</v>
      </c>
      <c r="AC88" s="1122">
        <f>IFERROR((CPSX!AC87+CPSX!AC187)/AC$5,)</f>
        <v>2.1033325200447588</v>
      </c>
      <c r="AD88" s="1122">
        <f>IFERROR((CPSX!AD87+CPSX!AD187)/AD$5,)</f>
        <v>1.9053425805959912</v>
      </c>
      <c r="AE88" s="1122">
        <f>IFERROR((CPSX!AE87+CPSX!AE187)/AE$5,)</f>
        <v>1.502110465203611</v>
      </c>
      <c r="AF88" s="1122">
        <f>IFERROR((CPSX!AF87+CPSX!AF187)/AF$5,)</f>
        <v>1.3486267608008147</v>
      </c>
      <c r="AG88" s="1122">
        <f>IFERROR((CPSX!AG87+CPSX!AG187)/AG$5,)</f>
        <v>1.6505081914721542</v>
      </c>
      <c r="AH88" s="1122">
        <f>IFERROR((CPSX!AH87+CPSX!AH187)/AH$5,)</f>
        <v>2.1546523253007894</v>
      </c>
      <c r="AI88" s="1122">
        <f>IFERROR((CPSX!AI87+CPSX!AI187)/AI$5,)</f>
        <v>2.4861397707779131</v>
      </c>
      <c r="AJ88" s="1122">
        <f>IFERROR((CPSX!AJ87+CPSX!AJ187)/AJ$5,)</f>
        <v>2.3085571287089857</v>
      </c>
      <c r="AK88" s="1122">
        <f>IFERROR((CPSX!AK87+CPSX!AK187)/AK$5,)</f>
        <v>2.1590962454935614</v>
      </c>
      <c r="AM88" s="988">
        <f>IFERROR((CPSX!AM87+CPSX!AM143)/$AM$5,)</f>
        <v>0</v>
      </c>
      <c r="AO88" s="988">
        <f>IFERROR((CPSX!AO87+CPSX!AO143)/$AO$5,)</f>
        <v>0</v>
      </c>
      <c r="AQ88" s="987">
        <f t="shared" si="3"/>
        <v>0.53513645034308821</v>
      </c>
      <c r="AR88" s="464">
        <f t="shared" si="4"/>
        <v>0.24785205914744113</v>
      </c>
    </row>
    <row r="89" spans="2:44" s="34" customFormat="1" ht="12.5" outlineLevel="1">
      <c r="B89" s="407">
        <v>17</v>
      </c>
      <c r="C89" s="407"/>
      <c r="D89" s="926">
        <v>6277005001</v>
      </c>
      <c r="E89" s="927" t="s">
        <v>374</v>
      </c>
      <c r="F89" s="927" t="s">
        <v>524</v>
      </c>
      <c r="G89" s="409" t="s">
        <v>374</v>
      </c>
      <c r="H89" s="408" t="s">
        <v>454</v>
      </c>
      <c r="I89" s="501" t="s">
        <v>561</v>
      </c>
      <c r="J89" s="504"/>
      <c r="K89" s="986">
        <f>IFERROR((CPSX!K88+CPSX!K144)/('3.Thanh pham'!G$97+'3.Thanh pham'!G$136),0)</f>
        <v>0</v>
      </c>
      <c r="L89" s="986">
        <f>IFERROR((CPSX!L88+CPSX!L144)/('3.Thanh pham'!H$97+'3.Thanh pham'!H$136),0)</f>
        <v>0</v>
      </c>
      <c r="M89" s="986">
        <f>IFERROR((CPSX!M88+CPSX!M144)/('3.Thanh pham'!I$97+'3.Thanh pham'!I$136),0)</f>
        <v>0</v>
      </c>
      <c r="N89" s="986">
        <f>IFERROR((CPSX!N88+CPSX!N144)/('3.Thanh pham'!J$97+'3.Thanh pham'!J$136),0)</f>
        <v>187.83736375076023</v>
      </c>
      <c r="O89" s="986">
        <f>IFERROR((CPSX!O88+CPSX!O144)/('3.Thanh pham'!K$97+'3.Thanh pham'!K$136),0)</f>
        <v>187.83736375076023</v>
      </c>
      <c r="P89" s="986">
        <f>IFERROR((CPSX!P88+CPSX!P144)/('3.Thanh pham'!L$97+'3.Thanh pham'!L$136),0)</f>
        <v>180.61284976034639</v>
      </c>
      <c r="Q89" s="986">
        <f>IFERROR((CPSX!Q88+CPSX!Q144)/('3.Thanh pham'!M$97+'3.Thanh pham'!M$136),0)</f>
        <v>173.92348495440763</v>
      </c>
      <c r="R89" s="986">
        <f>IFERROR((CPSX!R88+CPSX!R144)/('3.Thanh pham'!N$97+'3.Thanh pham'!N$136),0)</f>
        <v>180.61284976034639</v>
      </c>
      <c r="S89" s="986">
        <f>IFERROR((CPSX!S88+CPSX!S144)/('3.Thanh pham'!O$97+'3.Thanh pham'!O$136),0)</f>
        <v>195.66392057370859</v>
      </c>
      <c r="T89" s="986">
        <f>IFERROR((CPSX!T88+CPSX!T144)/('3.Thanh pham'!P$97+'3.Thanh pham'!P$136),0)</f>
        <v>173.92348495440763</v>
      </c>
      <c r="U89" s="986">
        <f>IFERROR((CPSX!U88+CPSX!U144)/('3.Thanh pham'!Q$97+'3.Thanh pham'!Q$136),0)</f>
        <v>187.83736375076023</v>
      </c>
      <c r="V89" s="986">
        <f>IFERROR((CPSX!V88+CPSX!V144)/('3.Thanh pham'!R$97+'3.Thanh pham'!R$136),0)</f>
        <v>173.92348495440763</v>
      </c>
      <c r="W89" s="986">
        <f>IFERROR((CPSX!W88+CPSX!W144)/('3.Thanh pham'!S$97+'3.Thanh pham'!S$136),0)</f>
        <v>150.44993179721709</v>
      </c>
      <c r="Y89" s="1122">
        <f>IFERROR((CPSX!Y88+CPSX!Y188)/Y$5,)</f>
        <v>0</v>
      </c>
      <c r="Z89" s="1122">
        <f>IFERROR((CPSX!Z88+CPSX!Z188)/Z$5,)</f>
        <v>0</v>
      </c>
      <c r="AA89" s="1122">
        <f>IFERROR((CPSX!AA88+CPSX!AA188)/AA$5,)</f>
        <v>0</v>
      </c>
      <c r="AB89" s="1122">
        <f>IFERROR((CPSX!AB88+CPSX!AB188)/AB$5,)</f>
        <v>0</v>
      </c>
      <c r="AC89" s="1122">
        <f>IFERROR((CPSX!AC88+CPSX!AC188)/AC$5,)</f>
        <v>0</v>
      </c>
      <c r="AD89" s="1122">
        <f>IFERROR((CPSX!AD88+CPSX!AD188)/AD$5,)</f>
        <v>0</v>
      </c>
      <c r="AE89" s="1122">
        <f>IFERROR((CPSX!AE88+CPSX!AE188)/AE$5,)</f>
        <v>0</v>
      </c>
      <c r="AF89" s="1122">
        <f>IFERROR((CPSX!AF88+CPSX!AF188)/AF$5,)</f>
        <v>0</v>
      </c>
      <c r="AG89" s="1122">
        <f>IFERROR((CPSX!AG88+CPSX!AG188)/AG$5,)</f>
        <v>0</v>
      </c>
      <c r="AH89" s="1122">
        <f>IFERROR((CPSX!AH88+CPSX!AH188)/AH$5,)</f>
        <v>0</v>
      </c>
      <c r="AI89" s="1122">
        <f>IFERROR((CPSX!AI88+CPSX!AI188)/AI$5,)</f>
        <v>0</v>
      </c>
      <c r="AJ89" s="1122">
        <f>IFERROR((CPSX!AJ88+CPSX!AJ188)/AJ$5,)</f>
        <v>0</v>
      </c>
      <c r="AK89" s="1122">
        <f>IFERROR((CPSX!AK88+CPSX!AK188)/AK$5,)</f>
        <v>0</v>
      </c>
      <c r="AM89" s="988">
        <f>IFERROR((CPSX!AM88+CPSX!AM144)/$AM$5,)</f>
        <v>0</v>
      </c>
      <c r="AO89" s="988">
        <f>IFERROR((CPSX!AO88+CPSX!AO144)/$AO$5,)</f>
        <v>0</v>
      </c>
      <c r="AQ89" s="987">
        <f t="shared" si="3"/>
        <v>150.44993179721709</v>
      </c>
      <c r="AR89" s="464">
        <f t="shared" si="4"/>
        <v>0</v>
      </c>
    </row>
    <row r="90" spans="2:44" s="34" customFormat="1" ht="12.5" outlineLevel="1">
      <c r="B90" s="407">
        <v>18</v>
      </c>
      <c r="C90" s="407"/>
      <c r="D90" s="408">
        <v>6278007201</v>
      </c>
      <c r="E90" s="409" t="s">
        <v>93</v>
      </c>
      <c r="F90" s="409" t="s">
        <v>521</v>
      </c>
      <c r="G90" s="409" t="s">
        <v>93</v>
      </c>
      <c r="H90" s="408" t="s">
        <v>457</v>
      </c>
      <c r="I90" s="501" t="s">
        <v>563</v>
      </c>
      <c r="J90" s="504"/>
      <c r="K90" s="986">
        <f>IFERROR((CPSX!K89+CPSX!K145)/('3.Thanh pham'!G$97+'3.Thanh pham'!G$136),0)</f>
        <v>7.2514212785706</v>
      </c>
      <c r="L90" s="986">
        <f>IFERROR((CPSX!L89+CPSX!L145)/('3.Thanh pham'!H$97+'3.Thanh pham'!H$136),0)</f>
        <v>12.569130216189039</v>
      </c>
      <c r="M90" s="986">
        <f>IFERROR((CPSX!M89+CPSX!M145)/('3.Thanh pham'!I$97+'3.Thanh pham'!I$136),0)</f>
        <v>5.4416438117626571</v>
      </c>
      <c r="N90" s="986">
        <f>IFERROR((CPSX!N89+CPSX!N145)/('3.Thanh pham'!J$97+'3.Thanh pham'!J$136),0)</f>
        <v>4.8763242267978395</v>
      </c>
      <c r="O90" s="986">
        <f>IFERROR((CPSX!O89+CPSX!O145)/('3.Thanh pham'!K$97+'3.Thanh pham'!K$136),0)</f>
        <v>4.8763242267978395</v>
      </c>
      <c r="P90" s="986">
        <f>IFERROR((CPSX!P89+CPSX!P145)/('3.Thanh pham'!L$97+'3.Thanh pham'!L$136),0)</f>
        <v>4.6887732949979233</v>
      </c>
      <c r="Q90" s="986">
        <f>IFERROR((CPSX!Q89+CPSX!Q145)/('3.Thanh pham'!M$97+'3.Thanh pham'!M$136),0)</f>
        <v>4.5151150248128147</v>
      </c>
      <c r="R90" s="986">
        <f>IFERROR((CPSX!R89+CPSX!R145)/('3.Thanh pham'!N$97+'3.Thanh pham'!N$136),0)</f>
        <v>4.6887732949979233</v>
      </c>
      <c r="S90" s="986">
        <f>IFERROR((CPSX!S89+CPSX!S145)/('3.Thanh pham'!O$97+'3.Thanh pham'!O$136),0)</f>
        <v>5.0795044029144165</v>
      </c>
      <c r="T90" s="986">
        <f>IFERROR((CPSX!T89+CPSX!T145)/('3.Thanh pham'!P$97+'3.Thanh pham'!P$136),0)</f>
        <v>4.5151150248128147</v>
      </c>
      <c r="U90" s="986">
        <f>IFERROR((CPSX!U89+CPSX!U145)/('3.Thanh pham'!Q$97+'3.Thanh pham'!Q$136),0)</f>
        <v>4.8763242267978395</v>
      </c>
      <c r="V90" s="986">
        <f>IFERROR((CPSX!V89+CPSX!V145)/('3.Thanh pham'!R$97+'3.Thanh pham'!R$136),0)</f>
        <v>4.5151150248128147</v>
      </c>
      <c r="W90" s="986">
        <f>IFERROR((CPSX!W89+CPSX!W145)/('3.Thanh pham'!S$97+'3.Thanh pham'!S$136),0)</f>
        <v>5.2076444053755386</v>
      </c>
      <c r="Y90" s="1122">
        <f>IFERROR((CPSX!Y89+CPSX!Y189)/Y$5,)</f>
        <v>0</v>
      </c>
      <c r="Z90" s="1122">
        <f>IFERROR((CPSX!Z89+CPSX!Z189)/Z$5,)</f>
        <v>1.5780733822472568</v>
      </c>
      <c r="AA90" s="1122">
        <f>IFERROR((CPSX!AA89+CPSX!AA189)/AA$5,)</f>
        <v>4.612679416054414</v>
      </c>
      <c r="AB90" s="1122">
        <f>IFERROR((CPSX!AB89+CPSX!AB189)/AB$5,)</f>
        <v>0</v>
      </c>
      <c r="AC90" s="1122">
        <f>IFERROR((CPSX!AC89+CPSX!AC189)/AC$5,)</f>
        <v>0.56789978041208489</v>
      </c>
      <c r="AD90" s="1122">
        <f>IFERROR((CPSX!AD89+CPSX!AD189)/AD$5,)</f>
        <v>2.9494703147625945</v>
      </c>
      <c r="AE90" s="1122">
        <f>IFERROR((CPSX!AE89+CPSX!AE189)/AE$5,)</f>
        <v>4.787526474696949</v>
      </c>
      <c r="AF90" s="1122">
        <f>IFERROR((CPSX!AF89+CPSX!AF189)/AF$5,)</f>
        <v>0</v>
      </c>
      <c r="AG90" s="1122">
        <f>IFERROR((CPSX!AG89+CPSX!AG189)/AG$5,)</f>
        <v>3.8045385674249101</v>
      </c>
      <c r="AH90" s="1122">
        <f>IFERROR((CPSX!AH89+CPSX!AH189)/AH$5,)</f>
        <v>6.6838844933981454</v>
      </c>
      <c r="AI90" s="1122">
        <f>IFERROR((CPSX!AI89+CPSX!AI189)/AI$5,)</f>
        <v>7.4584193123337394</v>
      </c>
      <c r="AJ90" s="1122">
        <f>IFERROR((CPSX!AJ89+CPSX!AJ189)/AJ$5,)</f>
        <v>6.9256713861269565</v>
      </c>
      <c r="AK90" s="1122">
        <f>IFERROR((CPSX!AK89+CPSX!AK189)/AK$5,)</f>
        <v>3.3573763094244011</v>
      </c>
      <c r="AM90" s="988">
        <f>IFERROR((CPSX!AM89+CPSX!AM145)/$AM$5,)</f>
        <v>0</v>
      </c>
      <c r="AO90" s="988">
        <f>IFERROR((CPSX!AO89+CPSX!AO145)/$AO$5,)</f>
        <v>0</v>
      </c>
      <c r="AQ90" s="987">
        <f t="shared" si="3"/>
        <v>1.8502680959511375</v>
      </c>
      <c r="AR90" s="464">
        <f t="shared" si="4"/>
        <v>0.55110536485210182</v>
      </c>
    </row>
    <row r="91" spans="2:44" s="34" customFormat="1" ht="12.5" outlineLevel="1">
      <c r="B91" s="407">
        <v>19</v>
      </c>
      <c r="C91" s="407"/>
      <c r="D91" s="809" t="s">
        <v>926</v>
      </c>
      <c r="E91" s="476" t="s">
        <v>927</v>
      </c>
      <c r="F91" s="476" t="s">
        <v>525</v>
      </c>
      <c r="G91" s="476" t="s">
        <v>1861</v>
      </c>
      <c r="H91" s="809" t="s">
        <v>459</v>
      </c>
      <c r="I91" s="443" t="s">
        <v>563</v>
      </c>
      <c r="J91" s="810"/>
      <c r="K91" s="986">
        <f>IFERROR((CPSX!K90+CPSX!K146)/('3.Thanh pham'!G$97+'3.Thanh pham'!G$136),0)</f>
        <v>14.5028425571412</v>
      </c>
      <c r="L91" s="986">
        <f>IFERROR((CPSX!L90+CPSX!L146)/('3.Thanh pham'!H$97+'3.Thanh pham'!H$136),0)</f>
        <v>25.138260432378079</v>
      </c>
      <c r="M91" s="986">
        <f>IFERROR((CPSX!M90+CPSX!M146)/('3.Thanh pham'!I$97+'3.Thanh pham'!I$136),0)</f>
        <v>10.883287623525314</v>
      </c>
      <c r="N91" s="986">
        <f>IFERROR((CPSX!N90+CPSX!N146)/('3.Thanh pham'!J$97+'3.Thanh pham'!J$136),0)</f>
        <v>9.752648453595679</v>
      </c>
      <c r="O91" s="986">
        <f>IFERROR((CPSX!O90+CPSX!O146)/('3.Thanh pham'!K$97+'3.Thanh pham'!K$136),0)</f>
        <v>9.752648453595679</v>
      </c>
      <c r="P91" s="986">
        <f>IFERROR((CPSX!P90+CPSX!P146)/('3.Thanh pham'!L$97+'3.Thanh pham'!L$136),0)</f>
        <v>9.3775465899958466</v>
      </c>
      <c r="Q91" s="986">
        <f>IFERROR((CPSX!Q90+CPSX!Q146)/('3.Thanh pham'!M$97+'3.Thanh pham'!M$136),0)</f>
        <v>9.0302300496256294</v>
      </c>
      <c r="R91" s="986">
        <f>IFERROR((CPSX!R90+CPSX!R146)/('3.Thanh pham'!N$97+'3.Thanh pham'!N$136),0)</f>
        <v>9.3775465899958466</v>
      </c>
      <c r="S91" s="986">
        <f>IFERROR((CPSX!S90+CPSX!S146)/('3.Thanh pham'!O$97+'3.Thanh pham'!O$136),0)</f>
        <v>10.159008805828833</v>
      </c>
      <c r="T91" s="986">
        <f>IFERROR((CPSX!T90+CPSX!T146)/('3.Thanh pham'!P$97+'3.Thanh pham'!P$136),0)</f>
        <v>9.0302300496256294</v>
      </c>
      <c r="U91" s="986">
        <f>IFERROR((CPSX!U90+CPSX!U146)/('3.Thanh pham'!Q$97+'3.Thanh pham'!Q$136),0)</f>
        <v>9.752648453595679</v>
      </c>
      <c r="V91" s="986">
        <f>IFERROR((CPSX!V90+CPSX!V146)/('3.Thanh pham'!R$97+'3.Thanh pham'!R$136),0)</f>
        <v>9.0302300496256294</v>
      </c>
      <c r="W91" s="986">
        <f>IFERROR((CPSX!W90+CPSX!W146)/('3.Thanh pham'!S$97+'3.Thanh pham'!S$136),0)</f>
        <v>10.415288810751077</v>
      </c>
      <c r="Y91" s="1122">
        <f>IFERROR((CPSX!Y90+CPSX!Y190)/Y$5,)</f>
        <v>2.5942937330117983</v>
      </c>
      <c r="Z91" s="1122">
        <f>IFERROR((CPSX!Z90+CPSX!Z190)/Z$5,)</f>
        <v>0.82640670137794103</v>
      </c>
      <c r="AA91" s="1122">
        <f>IFERROR((CPSX!AA90+CPSX!AA190)/AA$5,)</f>
        <v>0.70880416558755777</v>
      </c>
      <c r="AB91" s="1122">
        <f>IFERROR((CPSX!AB90+CPSX!AB190)/AB$5,)</f>
        <v>0</v>
      </c>
      <c r="AC91" s="1122">
        <f>IFERROR((CPSX!AC90+CPSX!AC190)/AC$5,)</f>
        <v>2.3557324224501301</v>
      </c>
      <c r="AD91" s="1122">
        <f>IFERROR((CPSX!AD90+CPSX!AD190)/AD$5,)</f>
        <v>0</v>
      </c>
      <c r="AE91" s="1122">
        <f>IFERROR((CPSX!AE90+CPSX!AE190)/AE$5,)</f>
        <v>4.4152118726811169</v>
      </c>
      <c r="AF91" s="1122">
        <f>IFERROR((CPSX!AF90+CPSX!AF190)/AF$5,)</f>
        <v>0</v>
      </c>
      <c r="AG91" s="1122">
        <f>IFERROR((CPSX!AG90+CPSX!AG190)/AG$5,)</f>
        <v>3.3010163829443084</v>
      </c>
      <c r="AH91" s="1122">
        <f>IFERROR((CPSX!AH90+CPSX!AH190)/AH$5,)</f>
        <v>4.3093046506015789</v>
      </c>
      <c r="AI91" s="1122">
        <f>IFERROR((CPSX!AI90+CPSX!AI190)/AI$5,)</f>
        <v>4.9722795415558263</v>
      </c>
      <c r="AJ91" s="1122">
        <f>IFERROR((CPSX!AJ90+CPSX!AJ190)/AJ$5,)</f>
        <v>4.6171142574179713</v>
      </c>
      <c r="AK91" s="1122">
        <f>IFERROR((CPSX!AK90+CPSX!AK190)/AK$5,)</f>
        <v>2.3480662864138329</v>
      </c>
      <c r="AM91" s="988">
        <f>IFERROR((CPSX!AM90+CPSX!AM146)/$AM$5,)</f>
        <v>0</v>
      </c>
      <c r="AO91" s="988">
        <f>IFERROR((CPSX!AO90+CPSX!AO146)/$AO$5,)</f>
        <v>0</v>
      </c>
      <c r="AQ91" s="987">
        <f t="shared" si="3"/>
        <v>8.0672225243372448</v>
      </c>
      <c r="AR91" s="843">
        <f t="shared" si="4"/>
        <v>3.4356877278188751</v>
      </c>
    </row>
    <row r="92" spans="2:44" s="483" customFormat="1" ht="12.5" outlineLevel="1">
      <c r="B92" s="407">
        <v>20</v>
      </c>
      <c r="C92" s="407"/>
      <c r="D92" s="809">
        <v>6273006501</v>
      </c>
      <c r="E92" s="476" t="s">
        <v>410</v>
      </c>
      <c r="F92" s="476" t="s">
        <v>525</v>
      </c>
      <c r="G92" s="476" t="s">
        <v>548</v>
      </c>
      <c r="H92" s="926" t="s">
        <v>459</v>
      </c>
      <c r="I92" s="928" t="s">
        <v>562</v>
      </c>
      <c r="J92" s="929"/>
      <c r="K92" s="986">
        <f>IFERROR((CPSX!K91+CPSX!K147)/('3.Thanh pham'!G$97+'3.Thanh pham'!G$136),0)</f>
        <v>45.931710948679275</v>
      </c>
      <c r="L92" s="986">
        <f>IFERROR((CPSX!L91+CPSX!L147)/('3.Thanh pham'!H$97+'3.Thanh pham'!H$136),0)</f>
        <v>106.01013909837438</v>
      </c>
      <c r="M92" s="986">
        <f>IFERROR((CPSX!M91+CPSX!M147)/('3.Thanh pham'!I$97+'3.Thanh pham'!I$136),0)</f>
        <v>131.16798989305354</v>
      </c>
      <c r="N92" s="986">
        <f>IFERROR((CPSX!N91+CPSX!N147)/('3.Thanh pham'!J$97+'3.Thanh pham'!J$136),0)</f>
        <v>183.39195081414297</v>
      </c>
      <c r="O92" s="986">
        <f>IFERROR((CPSX!O91+CPSX!O147)/('3.Thanh pham'!K$97+'3.Thanh pham'!K$136),0)</f>
        <v>243.8705620370032</v>
      </c>
      <c r="P92" s="986">
        <f>IFERROR((CPSX!P91+CPSX!P147)/('3.Thanh pham'!L$97+'3.Thanh pham'!L$136),0)</f>
        <v>236.05384946724595</v>
      </c>
      <c r="Q92" s="986">
        <f>IFERROR((CPSX!Q91+CPSX!Q147)/('3.Thanh pham'!M$97+'3.Thanh pham'!M$136),0)</f>
        <v>274.27959834740767</v>
      </c>
      <c r="R92" s="986">
        <f>IFERROR((CPSX!R91+CPSX!R147)/('3.Thanh pham'!N$97+'3.Thanh pham'!N$136),0)</f>
        <v>284.82881366846181</v>
      </c>
      <c r="S92" s="986">
        <f>IFERROR((CPSX!S91+CPSX!S147)/('3.Thanh pham'!O$97+'3.Thanh pham'!O$136),0)</f>
        <v>310.25771627513842</v>
      </c>
      <c r="T92" s="986">
        <f>IFERROR((CPSX!T91+CPSX!T147)/('3.Thanh pham'!P$97+'3.Thanh pham'!P$136),0)</f>
        <v>275.7846366890119</v>
      </c>
      <c r="U92" s="986">
        <f>IFERROR((CPSX!U91+CPSX!U147)/('3.Thanh pham'!Q$97+'3.Thanh pham'!Q$136),0)</f>
        <v>297.84740762413287</v>
      </c>
      <c r="V92" s="986">
        <f>IFERROR((CPSX!V91+CPSX!V147)/('3.Thanh pham'!R$97+'3.Thanh pham'!R$136),0)</f>
        <v>268.83639119498389</v>
      </c>
      <c r="W92" s="986">
        <f>IFERROR((CPSX!W91+CPSX!W147)/('3.Thanh pham'!S$97+'3.Thanh pham'!S$136),0)</f>
        <v>234.82718348139821</v>
      </c>
      <c r="Y92" s="1122">
        <f>IFERROR((CPSX!Y91+CPSX!Y191)/Y$5,)</f>
        <v>89.390287907643142</v>
      </c>
      <c r="Z92" s="1122">
        <f>IFERROR((CPSX!Z91+CPSX!Z191)/Z$5,)</f>
        <v>43.064877700988788</v>
      </c>
      <c r="AA92" s="1122">
        <f>IFERROR((CPSX!AA91+CPSX!AA191)/AA$5,)</f>
        <v>48.165413082889195</v>
      </c>
      <c r="AB92" s="1122">
        <f>IFERROR((CPSX!AB91+CPSX!AB191)/AB$5,)</f>
        <v>47.025312125016036</v>
      </c>
      <c r="AC92" s="1122">
        <f>IFERROR((CPSX!AC91+CPSX!AC191)/AC$5,)</f>
        <v>39.318345686906333</v>
      </c>
      <c r="AD92" s="1122">
        <f>IFERROR((CPSX!AD91+CPSX!AD191)/AD$5,)</f>
        <v>45.707358433046259</v>
      </c>
      <c r="AE92" s="1122">
        <f>IFERROR((CPSX!AE91+CPSX!AE191)/AE$5,)</f>
        <v>35.318071891006866</v>
      </c>
      <c r="AF92" s="1122">
        <f>IFERROR((CPSX!AF91+CPSX!AF191)/AF$5,)</f>
        <v>35.080883889979027</v>
      </c>
      <c r="AG92" s="1122">
        <f>IFERROR((CPSX!AG91+CPSX!AG191)/AG$5,)</f>
        <v>42.933514229031118</v>
      </c>
      <c r="AH92" s="1122">
        <f>IFERROR((CPSX!AH91+CPSX!AH191)/AH$5,)</f>
        <v>50.483284207260319</v>
      </c>
      <c r="AI92" s="1122">
        <f>IFERROR((CPSX!AI91+CPSX!AI191)/AI$5,)</f>
        <v>64.670213559406307</v>
      </c>
      <c r="AJ92" s="1122">
        <f>IFERROR((CPSX!AJ91+CPSX!AJ191)/AJ$5,)</f>
        <v>60.050880599116745</v>
      </c>
      <c r="AK92" s="1122">
        <f>IFERROR((CPSX!AK91+CPSX!AK191)/AK$5,)</f>
        <v>46.844594909462799</v>
      </c>
      <c r="AM92" s="988">
        <f>IFERROR((CPSX!AM91+CPSX!AM147)/$AM$5,)</f>
        <v>0</v>
      </c>
      <c r="AO92" s="988">
        <f>IFERROR((CPSX!AO91+CPSX!AO147)/$AO$5,)</f>
        <v>0</v>
      </c>
      <c r="AQ92" s="987">
        <f t="shared" si="3"/>
        <v>187.98258857193542</v>
      </c>
      <c r="AR92" s="930">
        <f t="shared" si="4"/>
        <v>4.0128981568791868</v>
      </c>
    </row>
    <row r="93" spans="2:44" s="34" customFormat="1" ht="12.5" outlineLevel="1">
      <c r="B93" s="407">
        <v>21</v>
      </c>
      <c r="C93" s="407"/>
      <c r="D93" s="809" t="s">
        <v>962</v>
      </c>
      <c r="E93" s="476" t="s">
        <v>963</v>
      </c>
      <c r="F93" s="476" t="s">
        <v>964</v>
      </c>
      <c r="G93" s="476" t="s">
        <v>963</v>
      </c>
      <c r="H93" s="809" t="s">
        <v>454</v>
      </c>
      <c r="I93" s="443" t="s">
        <v>562</v>
      </c>
      <c r="J93" s="810"/>
      <c r="K93" s="986">
        <f>IFERROR((CPSX!K92+CPSX!K148)/('3.Thanh pham'!G$97+'3.Thanh pham'!G$136),0)</f>
        <v>0</v>
      </c>
      <c r="L93" s="986">
        <f>IFERROR((CPSX!L92+CPSX!L148)/('3.Thanh pham'!H$97+'3.Thanh pham'!H$136),0)</f>
        <v>0</v>
      </c>
      <c r="M93" s="986">
        <f>IFERROR((CPSX!M92+CPSX!M148)/('3.Thanh pham'!I$97+'3.Thanh pham'!I$136),0)</f>
        <v>0</v>
      </c>
      <c r="N93" s="986">
        <f>IFERROR((CPSX!N92+CPSX!N148)/('3.Thanh pham'!J$97+'3.Thanh pham'!J$136),0)</f>
        <v>0</v>
      </c>
      <c r="O93" s="986">
        <f>IFERROR((CPSX!O92+CPSX!O148)/('3.Thanh pham'!K$97+'3.Thanh pham'!K$136),0)</f>
        <v>0</v>
      </c>
      <c r="P93" s="986">
        <f>IFERROR((CPSX!P92+CPSX!P148)/('3.Thanh pham'!L$97+'3.Thanh pham'!L$136),0)</f>
        <v>0</v>
      </c>
      <c r="Q93" s="986">
        <f>IFERROR((CPSX!Q92+CPSX!Q148)/('3.Thanh pham'!M$97+'3.Thanh pham'!M$136),0)</f>
        <v>0</v>
      </c>
      <c r="R93" s="986">
        <f>IFERROR((CPSX!R92+CPSX!R148)/('3.Thanh pham'!N$97+'3.Thanh pham'!N$136),0)</f>
        <v>0</v>
      </c>
      <c r="S93" s="986">
        <f>IFERROR((CPSX!S92+CPSX!S148)/('3.Thanh pham'!O$97+'3.Thanh pham'!O$136),0)</f>
        <v>0</v>
      </c>
      <c r="T93" s="986">
        <f>IFERROR((CPSX!T92+CPSX!T148)/('3.Thanh pham'!P$97+'3.Thanh pham'!P$136),0)</f>
        <v>0</v>
      </c>
      <c r="U93" s="986">
        <f>IFERROR((CPSX!U92+CPSX!U148)/('3.Thanh pham'!Q$97+'3.Thanh pham'!Q$136),0)</f>
        <v>0</v>
      </c>
      <c r="V93" s="986">
        <f>IFERROR((CPSX!V92+CPSX!V148)/('3.Thanh pham'!R$97+'3.Thanh pham'!R$136),0)</f>
        <v>0</v>
      </c>
      <c r="W93" s="986">
        <f>IFERROR((CPSX!W92+CPSX!W148)/('3.Thanh pham'!S$97+'3.Thanh pham'!S$136),0)</f>
        <v>0</v>
      </c>
      <c r="Y93" s="1122">
        <f>IFERROR((CPSX!Y92+CPSX!Y192)/Y$5,)</f>
        <v>0</v>
      </c>
      <c r="Z93" s="1122">
        <f>IFERROR((CPSX!Z92+CPSX!Z192)/Z$5,)</f>
        <v>0</v>
      </c>
      <c r="AA93" s="1122">
        <f>IFERROR((CPSX!AA92+CPSX!AA192)/AA$5,)</f>
        <v>0</v>
      </c>
      <c r="AB93" s="1122">
        <f>IFERROR((CPSX!AB92+CPSX!AB192)/AB$5,)</f>
        <v>0</v>
      </c>
      <c r="AC93" s="1122">
        <f>IFERROR((CPSX!AC92+CPSX!AC192)/AC$5,)</f>
        <v>0</v>
      </c>
      <c r="AD93" s="1122">
        <f>IFERROR((CPSX!AD92+CPSX!AD192)/AD$5,)</f>
        <v>0</v>
      </c>
      <c r="AE93" s="1122">
        <f>IFERROR((CPSX!AE92+CPSX!AE192)/AE$5,)</f>
        <v>0</v>
      </c>
      <c r="AF93" s="1122">
        <f>IFERROR((CPSX!AF92+CPSX!AF192)/AF$5,)</f>
        <v>0</v>
      </c>
      <c r="AG93" s="1122">
        <f>IFERROR((CPSX!AG92+CPSX!AG192)/AG$5,)</f>
        <v>0</v>
      </c>
      <c r="AH93" s="1122">
        <f>IFERROR((CPSX!AH92+CPSX!AH192)/AH$5,)</f>
        <v>0</v>
      </c>
      <c r="AI93" s="1122">
        <f>IFERROR((CPSX!AI92+CPSX!AI192)/AI$5,)</f>
        <v>0</v>
      </c>
      <c r="AJ93" s="1122">
        <f>IFERROR((CPSX!AJ92+CPSX!AJ192)/AJ$5,)</f>
        <v>0</v>
      </c>
      <c r="AK93" s="1122">
        <f>IFERROR((CPSX!AK92+CPSX!AK192)/AK$5,)</f>
        <v>0</v>
      </c>
      <c r="AM93" s="988">
        <f>IFERROR((CPSX!AM92+CPSX!AM148)/$AM$5,)</f>
        <v>0</v>
      </c>
      <c r="AO93" s="988">
        <f>IFERROR((CPSX!AO92+CPSX!AO148)/$AO$5,)</f>
        <v>0</v>
      </c>
      <c r="AQ93" s="987">
        <f t="shared" si="3"/>
        <v>0</v>
      </c>
      <c r="AR93" s="843">
        <f t="shared" si="4"/>
        <v>0</v>
      </c>
    </row>
    <row r="94" spans="2:44" s="34" customFormat="1" ht="12.5" outlineLevel="1">
      <c r="B94" s="407">
        <v>22</v>
      </c>
      <c r="C94" s="407"/>
      <c r="D94" s="809">
        <v>6277006501</v>
      </c>
      <c r="E94" s="476" t="s">
        <v>410</v>
      </c>
      <c r="F94" s="476" t="s">
        <v>525</v>
      </c>
      <c r="G94" s="476" t="s">
        <v>549</v>
      </c>
      <c r="H94" s="408" t="s">
        <v>459</v>
      </c>
      <c r="I94" s="501" t="s">
        <v>563</v>
      </c>
      <c r="J94" s="504"/>
      <c r="K94" s="986">
        <f>IFERROR((CPSX!K93+CPSX!K149)/('3.Thanh pham'!G$97+'3.Thanh pham'!G$136),0)</f>
        <v>4.35085276714236</v>
      </c>
      <c r="L94" s="986">
        <f>IFERROR((CPSX!L93+CPSX!L149)/('3.Thanh pham'!H$97+'3.Thanh pham'!H$136),0)</f>
        <v>7.5414781297134237</v>
      </c>
      <c r="M94" s="986">
        <f>IFERROR((CPSX!M93+CPSX!M149)/('3.Thanh pham'!I$97+'3.Thanh pham'!I$136),0)</f>
        <v>3.2649862870575945</v>
      </c>
      <c r="N94" s="986">
        <f>IFERROR((CPSX!N93+CPSX!N149)/('3.Thanh pham'!J$97+'3.Thanh pham'!J$136),0)</f>
        <v>2.9257945360787039</v>
      </c>
      <c r="O94" s="986">
        <f>IFERROR((CPSX!O93+CPSX!O149)/('3.Thanh pham'!K$97+'3.Thanh pham'!K$136),0)</f>
        <v>2.9257945360787039</v>
      </c>
      <c r="P94" s="986">
        <f>IFERROR((CPSX!P93+CPSX!P149)/('3.Thanh pham'!L$97+'3.Thanh pham'!L$136),0)</f>
        <v>2.8132639769987535</v>
      </c>
      <c r="Q94" s="986">
        <f>IFERROR((CPSX!Q93+CPSX!Q149)/('3.Thanh pham'!M$97+'3.Thanh pham'!M$136),0)</f>
        <v>2.7090690148876888</v>
      </c>
      <c r="R94" s="986">
        <f>IFERROR((CPSX!R93+CPSX!R149)/('3.Thanh pham'!N$97+'3.Thanh pham'!N$136),0)</f>
        <v>2.8132639769987535</v>
      </c>
      <c r="S94" s="986">
        <f>IFERROR((CPSX!S93+CPSX!S149)/('3.Thanh pham'!O$97+'3.Thanh pham'!O$136),0)</f>
        <v>3.0477026417486499</v>
      </c>
      <c r="T94" s="986">
        <f>IFERROR((CPSX!T93+CPSX!T149)/('3.Thanh pham'!P$97+'3.Thanh pham'!P$136),0)</f>
        <v>2.7090690148876888</v>
      </c>
      <c r="U94" s="986">
        <f>IFERROR((CPSX!U93+CPSX!U149)/('3.Thanh pham'!Q$97+'3.Thanh pham'!Q$136),0)</f>
        <v>2.9257945360787039</v>
      </c>
      <c r="V94" s="986">
        <f>IFERROR((CPSX!V93+CPSX!V149)/('3.Thanh pham'!R$97+'3.Thanh pham'!R$136),0)</f>
        <v>2.7090690148876888</v>
      </c>
      <c r="W94" s="986">
        <f>IFERROR((CPSX!W93+CPSX!W149)/('3.Thanh pham'!S$97+'3.Thanh pham'!S$136),0)</f>
        <v>3.1245866432253235</v>
      </c>
      <c r="Y94" s="1122">
        <f>IFERROR((CPSX!Y93+CPSX!Y193)/Y$5,)</f>
        <v>42.973296462916338</v>
      </c>
      <c r="Z94" s="1122">
        <f>IFERROR((CPSX!Z93+CPSX!Z193)/Z$5,)</f>
        <v>10.661644609952649</v>
      </c>
      <c r="AA94" s="1122">
        <f>IFERROR((CPSX!AA93+CPSX!AA193)/AA$5,)</f>
        <v>0</v>
      </c>
      <c r="AB94" s="1122">
        <f>IFERROR((CPSX!AB93+CPSX!AB193)/AB$5,)</f>
        <v>0</v>
      </c>
      <c r="AC94" s="1122">
        <f>IFERROR((CPSX!AC93+CPSX!AC193)/AC$5,)</f>
        <v>6.0365643325284584</v>
      </c>
      <c r="AD94" s="1122">
        <f>IFERROR((CPSX!AD93+CPSX!AD193)/AD$5,)</f>
        <v>16.92896882859538</v>
      </c>
      <c r="AE94" s="1122">
        <f>IFERROR((CPSX!AE93+CPSX!AE193)/AE$5,)</f>
        <v>1.1100596337854687</v>
      </c>
      <c r="AF94" s="1122">
        <f>IFERROR((CPSX!AF93+CPSX!AF193)/AF$5,)</f>
        <v>2.4841772365289043</v>
      </c>
      <c r="AG94" s="1122">
        <f>IFERROR((CPSX!AG93+CPSX!AG193)/AG$5,)</f>
        <v>6.1502144010140718</v>
      </c>
      <c r="AH94" s="1122">
        <f>IFERROR((CPSX!AH93+CPSX!AH193)/AH$5,)</f>
        <v>4.3093046506015789</v>
      </c>
      <c r="AI94" s="1122">
        <f>IFERROR((CPSX!AI93+CPSX!AI193)/AI$5,)</f>
        <v>4.9722795415558263</v>
      </c>
      <c r="AJ94" s="1122">
        <f>IFERROR((CPSX!AJ93+CPSX!AJ193)/AJ$5,)</f>
        <v>4.6171142574179713</v>
      </c>
      <c r="AK94" s="1122">
        <f>IFERROR((CPSX!AK93+CPSX!AK193)/AK$5,)</f>
        <v>6.3160870122983921</v>
      </c>
      <c r="AM94" s="988">
        <f>IFERROR((CPSX!AM93+CPSX!AM149)/$AM$5,)</f>
        <v>0</v>
      </c>
      <c r="AO94" s="988">
        <f>IFERROR((CPSX!AO93+CPSX!AO149)/$AO$5,)</f>
        <v>0</v>
      </c>
      <c r="AQ94" s="987">
        <f t="shared" si="3"/>
        <v>-3.1915003690730686</v>
      </c>
      <c r="AR94" s="464">
        <f t="shared" si="4"/>
        <v>-0.50529708708235443</v>
      </c>
    </row>
    <row r="95" spans="2:44" s="34" customFormat="1" ht="12.5" outlineLevel="1">
      <c r="B95" s="407">
        <v>23</v>
      </c>
      <c r="C95" s="407"/>
      <c r="D95" s="809">
        <v>6273002001</v>
      </c>
      <c r="E95" s="476" t="s">
        <v>552</v>
      </c>
      <c r="F95" s="476" t="s">
        <v>525</v>
      </c>
      <c r="G95" s="476" t="s">
        <v>388</v>
      </c>
      <c r="H95" s="408" t="s">
        <v>455</v>
      </c>
      <c r="I95" s="501" t="s">
        <v>562</v>
      </c>
      <c r="J95" s="504"/>
      <c r="K95" s="986">
        <f>IFERROR((CPSX!K94+CPSX!K150)/('3.Thanh pham'!G$97+'3.Thanh pham'!G$136),0)</f>
        <v>0</v>
      </c>
      <c r="L95" s="986">
        <f>IFERROR((CPSX!L94+CPSX!L150)/('3.Thanh pham'!H$97+'3.Thanh pham'!H$136),0)</f>
        <v>0</v>
      </c>
      <c r="M95" s="986">
        <f>IFERROR((CPSX!M94+CPSX!M150)/('3.Thanh pham'!I$97+'3.Thanh pham'!I$136),0)</f>
        <v>0</v>
      </c>
      <c r="N95" s="986">
        <f>IFERROR((CPSX!N94+CPSX!N150)/('3.Thanh pham'!J$97+'3.Thanh pham'!J$136),0)</f>
        <v>0</v>
      </c>
      <c r="O95" s="986">
        <f>IFERROR((CPSX!O94+CPSX!O150)/('3.Thanh pham'!K$97+'3.Thanh pham'!K$136),0)</f>
        <v>0</v>
      </c>
      <c r="P95" s="986">
        <f>IFERROR((CPSX!P94+CPSX!P150)/('3.Thanh pham'!L$97+'3.Thanh pham'!L$136),0)</f>
        <v>0</v>
      </c>
      <c r="Q95" s="986">
        <f>IFERROR((CPSX!Q94+CPSX!Q150)/('3.Thanh pham'!M$97+'3.Thanh pham'!M$136),0)</f>
        <v>0</v>
      </c>
      <c r="R95" s="986">
        <f>IFERROR((CPSX!R94+CPSX!R150)/('3.Thanh pham'!N$97+'3.Thanh pham'!N$136),0)</f>
        <v>0</v>
      </c>
      <c r="S95" s="986">
        <f>IFERROR((CPSX!S94+CPSX!S150)/('3.Thanh pham'!O$97+'3.Thanh pham'!O$136),0)</f>
        <v>0</v>
      </c>
      <c r="T95" s="986">
        <f>IFERROR((CPSX!T94+CPSX!T150)/('3.Thanh pham'!P$97+'3.Thanh pham'!P$136),0)</f>
        <v>0</v>
      </c>
      <c r="U95" s="986">
        <f>IFERROR((CPSX!U94+CPSX!U150)/('3.Thanh pham'!Q$97+'3.Thanh pham'!Q$136),0)</f>
        <v>0</v>
      </c>
      <c r="V95" s="986">
        <f>IFERROR((CPSX!V94+CPSX!V150)/('3.Thanh pham'!R$97+'3.Thanh pham'!R$136),0)</f>
        <v>0</v>
      </c>
      <c r="W95" s="986">
        <f>IFERROR((CPSX!W94+CPSX!W150)/('3.Thanh pham'!S$97+'3.Thanh pham'!S$136),0)</f>
        <v>0</v>
      </c>
      <c r="Y95" s="1122">
        <f>IFERROR((CPSX!Y94+CPSX!Y194)/Y$5,)</f>
        <v>3.0738194489484267</v>
      </c>
      <c r="Z95" s="1122">
        <f>IFERROR((CPSX!Z94+CPSX!Z194)/Z$5,)</f>
        <v>5.1075566614684972E-2</v>
      </c>
      <c r="AA95" s="1122">
        <f>IFERROR((CPSX!AA94+CPSX!AA194)/AA$5,)</f>
        <v>0</v>
      </c>
      <c r="AB95" s="1122">
        <f>IFERROR((CPSX!AB94+CPSX!AB194)/AB$5,)</f>
        <v>0</v>
      </c>
      <c r="AC95" s="1122">
        <f>IFERROR((CPSX!AC94+CPSX!AC194)/AC$5,)</f>
        <v>0</v>
      </c>
      <c r="AD95" s="1122">
        <f>IFERROR((CPSX!AD94+CPSX!AD194)/AD$5,)</f>
        <v>0</v>
      </c>
      <c r="AE95" s="1122">
        <f>IFERROR((CPSX!AE94+CPSX!AE194)/AE$5,)</f>
        <v>0</v>
      </c>
      <c r="AF95" s="1122">
        <f>IFERROR((CPSX!AF94+CPSX!AF194)/AF$5,)</f>
        <v>0</v>
      </c>
      <c r="AG95" s="1122">
        <f>IFERROR((CPSX!AG94+CPSX!AG194)/AG$5,)</f>
        <v>0</v>
      </c>
      <c r="AH95" s="1122">
        <f>IFERROR((CPSX!AH94+CPSX!AH194)/AH$5,)</f>
        <v>0</v>
      </c>
      <c r="AI95" s="1122">
        <f>IFERROR((CPSX!AI94+CPSX!AI194)/AI$5,)</f>
        <v>0</v>
      </c>
      <c r="AJ95" s="1122">
        <f>IFERROR((CPSX!AJ94+CPSX!AJ194)/AJ$5,)</f>
        <v>0</v>
      </c>
      <c r="AK95" s="1122">
        <f>IFERROR((CPSX!AK94+CPSX!AK194)/AK$5,)</f>
        <v>9.7035183013094384E-2</v>
      </c>
      <c r="AM95" s="988">
        <f>IFERROR((CPSX!AM94+CPSX!AM150)/$AM$5,)</f>
        <v>0</v>
      </c>
      <c r="AO95" s="988">
        <f>IFERROR((CPSX!AO94+CPSX!AO150)/$AO$5,)</f>
        <v>0</v>
      </c>
      <c r="AQ95" s="987">
        <f t="shared" si="3"/>
        <v>-9.7035183013094384E-2</v>
      </c>
      <c r="AR95" s="464">
        <f t="shared" si="4"/>
        <v>-1</v>
      </c>
    </row>
    <row r="96" spans="2:44" s="34" customFormat="1" ht="12.5" outlineLevel="1">
      <c r="B96" s="407">
        <v>24</v>
      </c>
      <c r="C96" s="407"/>
      <c r="D96" s="809">
        <v>6277002204</v>
      </c>
      <c r="E96" s="476" t="s">
        <v>551</v>
      </c>
      <c r="F96" s="476" t="s">
        <v>525</v>
      </c>
      <c r="G96" s="476" t="s">
        <v>550</v>
      </c>
      <c r="H96" s="408" t="s">
        <v>458</v>
      </c>
      <c r="I96" s="501" t="s">
        <v>562</v>
      </c>
      <c r="J96" s="504"/>
      <c r="K96" s="986">
        <f>IFERROR((CPSX!K95+CPSX!K151)/('3.Thanh pham'!G$97+'3.Thanh pham'!G$136),0)</f>
        <v>17.12170157017442</v>
      </c>
      <c r="L96" s="986">
        <f>IFERROR((CPSX!L95+CPSX!L151)/('3.Thanh pham'!H$97+'3.Thanh pham'!H$136),0)</f>
        <v>34.125187699011235</v>
      </c>
      <c r="M96" s="986">
        <f>IFERROR((CPSX!M95+CPSX!M151)/('3.Thanh pham'!I$97+'3.Thanh pham'!I$136),0)</f>
        <v>17.067456067795625</v>
      </c>
      <c r="N96" s="986">
        <f>IFERROR((CPSX!N95+CPSX!N151)/('3.Thanh pham'!J$97+'3.Thanh pham'!J$136),0)</f>
        <v>15.929325807539612</v>
      </c>
      <c r="O96" s="986">
        <f>IFERROR((CPSX!O95+CPSX!O151)/('3.Thanh pham'!K$97+'3.Thanh pham'!K$136),0)</f>
        <v>16.213778054102818</v>
      </c>
      <c r="P96" s="986">
        <f>IFERROR((CPSX!P95+CPSX!P151)/('3.Thanh pham'!L$97+'3.Thanh pham'!L$136),0)</f>
        <v>17.813431209912949</v>
      </c>
      <c r="Q96" s="986">
        <f>IFERROR((CPSX!Q95+CPSX!Q151)/('3.Thanh pham'!M$97+'3.Thanh pham'!M$136),0)</f>
        <v>17.15367449843469</v>
      </c>
      <c r="R96" s="986">
        <f>IFERROR((CPSX!R95+CPSX!R151)/('3.Thanh pham'!N$97+'3.Thanh pham'!N$136),0)</f>
        <v>20.532919721011744</v>
      </c>
      <c r="S96" s="986">
        <f>IFERROR((CPSX!S95+CPSX!S151)/('3.Thanh pham'!O$97+'3.Thanh pham'!O$136),0)</f>
        <v>23.725518481946093</v>
      </c>
      <c r="T96" s="986">
        <f>IFERROR((CPSX!T95+CPSX!T151)/('3.Thanh pham'!P$97+'3.Thanh pham'!P$136),0)</f>
        <v>21.08934976172986</v>
      </c>
      <c r="U96" s="986">
        <f>IFERROR((CPSX!U95+CPSX!U151)/('3.Thanh pham'!Q$97+'3.Thanh pham'!Q$136),0)</f>
        <v>22.961798063286565</v>
      </c>
      <c r="V96" s="986">
        <f>IFERROR((CPSX!V95+CPSX!V151)/('3.Thanh pham'!R$97+'3.Thanh pham'!R$136),0)</f>
        <v>21.260924132672745</v>
      </c>
      <c r="W96" s="986">
        <f>IFERROR((CPSX!W95+CPSX!W151)/('3.Thanh pham'!S$97+'3.Thanh pham'!S$136),0)</f>
        <v>19.763489332371893</v>
      </c>
      <c r="Y96" s="1122">
        <f>IFERROR((CPSX!Y95+CPSX!Y195)/Y$5,)</f>
        <v>91.143942029327306</v>
      </c>
      <c r="Z96" s="1122">
        <f>IFERROR((CPSX!Z95+CPSX!Z195)/Z$5,)</f>
        <v>42.347598474067382</v>
      </c>
      <c r="AA96" s="1122">
        <f>IFERROR((CPSX!AA95+CPSX!AA195)/AA$5,)</f>
        <v>45.714379182966894</v>
      </c>
      <c r="AB96" s="1122">
        <f>IFERROR((CPSX!AB95+CPSX!AB195)/AB$5,)</f>
        <v>47.355685417227441</v>
      </c>
      <c r="AC96" s="1122">
        <f>IFERROR((CPSX!AC95+CPSX!AC195)/AC$5,)</f>
        <v>31.189026493576421</v>
      </c>
      <c r="AD96" s="1122">
        <f>IFERROR((CPSX!AD95+CPSX!AD195)/AD$5,)</f>
        <v>18.269270634860149</v>
      </c>
      <c r="AE96" s="1122">
        <f>IFERROR((CPSX!AE95+CPSX!AE195)/AE$5,)</f>
        <v>18.668982921004012</v>
      </c>
      <c r="AF96" s="1122">
        <f>IFERROR((CPSX!AF95+CPSX!AF195)/AF$5,)</f>
        <v>16.635536315147103</v>
      </c>
      <c r="AG96" s="1122">
        <f>IFERROR((CPSX!AG95+CPSX!AG195)/AG$5,)</f>
        <v>35.670231764360246</v>
      </c>
      <c r="AH96" s="1122">
        <f>IFERROR((CPSX!AH95+CPSX!AH195)/AH$5,)</f>
        <v>35.972644534077979</v>
      </c>
      <c r="AI96" s="1122">
        <f>IFERROR((CPSX!AI95+CPSX!AI195)/AI$5,)</f>
        <v>29.271071277627229</v>
      </c>
      <c r="AJ96" s="1122">
        <f>IFERROR((CPSX!AJ95+CPSX!AJ195)/AJ$5,)</f>
        <v>27.180265991952371</v>
      </c>
      <c r="AK96" s="1122">
        <f>IFERROR((CPSX!AK95+CPSX!AK195)/AK$5,)</f>
        <v>31.845760641510676</v>
      </c>
      <c r="AM96" s="988">
        <f>IFERROR((CPSX!AM95+CPSX!AM151)/$AM$5,)</f>
        <v>0</v>
      </c>
      <c r="AO96" s="988">
        <f>IFERROR((CPSX!AO95+CPSX!AO151)/$AO$5,)</f>
        <v>0</v>
      </c>
      <c r="AQ96" s="987">
        <f t="shared" si="3"/>
        <v>-12.082271309138783</v>
      </c>
      <c r="AR96" s="464">
        <f t="shared" si="4"/>
        <v>-0.37939967724902279</v>
      </c>
    </row>
    <row r="97" spans="2:44" s="34" customFormat="1" ht="12.5" outlineLevel="1">
      <c r="B97" s="407">
        <v>25</v>
      </c>
      <c r="C97" s="407"/>
      <c r="D97" s="809">
        <v>6277002301</v>
      </c>
      <c r="E97" s="476" t="s">
        <v>426</v>
      </c>
      <c r="F97" s="476" t="s">
        <v>523</v>
      </c>
      <c r="G97" s="476" t="s">
        <v>426</v>
      </c>
      <c r="H97" s="809" t="s">
        <v>463</v>
      </c>
      <c r="I97" s="501" t="s">
        <v>562</v>
      </c>
      <c r="J97" s="858"/>
      <c r="K97" s="986">
        <f>IFERROR((CPSX!K96+CPSX!K152)/('3.Thanh pham'!G$97+'3.Thanh pham'!G$136),0)</f>
        <v>7.2514212785706</v>
      </c>
      <c r="L97" s="986">
        <f>IFERROR((CPSX!L96+CPSX!L152)/('3.Thanh pham'!H$97+'3.Thanh pham'!H$136),0)</f>
        <v>12.569130216189039</v>
      </c>
      <c r="M97" s="986">
        <f>IFERROR((CPSX!M96+CPSX!M152)/('3.Thanh pham'!I$97+'3.Thanh pham'!I$136),0)</f>
        <v>5.4416438117626571</v>
      </c>
      <c r="N97" s="986">
        <f>IFERROR((CPSX!N96+CPSX!N152)/('3.Thanh pham'!J$97+'3.Thanh pham'!J$136),0)</f>
        <v>4.8763242267978395</v>
      </c>
      <c r="O97" s="986">
        <f>IFERROR((CPSX!O96+CPSX!O152)/('3.Thanh pham'!K$97+'3.Thanh pham'!K$136),0)</f>
        <v>4.8763242267978395</v>
      </c>
      <c r="P97" s="986">
        <f>IFERROR((CPSX!P96+CPSX!P152)/('3.Thanh pham'!L$97+'3.Thanh pham'!L$136),0)</f>
        <v>4.6887732949979233</v>
      </c>
      <c r="Q97" s="986">
        <f>IFERROR((CPSX!Q96+CPSX!Q152)/('3.Thanh pham'!M$97+'3.Thanh pham'!M$136),0)</f>
        <v>4.5151150248128147</v>
      </c>
      <c r="R97" s="986">
        <f>IFERROR((CPSX!R96+CPSX!R152)/('3.Thanh pham'!N$97+'3.Thanh pham'!N$136),0)</f>
        <v>4.6887732949979233</v>
      </c>
      <c r="S97" s="986">
        <f>IFERROR((CPSX!S96+CPSX!S152)/('3.Thanh pham'!O$97+'3.Thanh pham'!O$136),0)</f>
        <v>5.0795044029144165</v>
      </c>
      <c r="T97" s="986">
        <f>IFERROR((CPSX!T96+CPSX!T152)/('3.Thanh pham'!P$97+'3.Thanh pham'!P$136),0)</f>
        <v>4.5151150248128147</v>
      </c>
      <c r="U97" s="986">
        <f>IFERROR((CPSX!U96+CPSX!U152)/('3.Thanh pham'!Q$97+'3.Thanh pham'!Q$136),0)</f>
        <v>4.8763242267978395</v>
      </c>
      <c r="V97" s="986">
        <f>IFERROR((CPSX!V96+CPSX!V152)/('3.Thanh pham'!R$97+'3.Thanh pham'!R$136),0)</f>
        <v>4.5151150248128147</v>
      </c>
      <c r="W97" s="986">
        <f>IFERROR((CPSX!W96+CPSX!W152)/('3.Thanh pham'!S$97+'3.Thanh pham'!S$136),0)</f>
        <v>5.2076444053755386</v>
      </c>
      <c r="Y97" s="1122">
        <f>IFERROR((CPSX!Y96+CPSX!Y196)/Y$5,)</f>
        <v>22.051520315088766</v>
      </c>
      <c r="Z97" s="1122">
        <f>IFERROR((CPSX!Z96+CPSX!Z196)/Z$5,)</f>
        <v>10.623592872542586</v>
      </c>
      <c r="AA97" s="1122">
        <f>IFERROR((CPSX!AA96+CPSX!AA196)/AA$5,)</f>
        <v>10.195886209669725</v>
      </c>
      <c r="AB97" s="1122">
        <f>IFERROR((CPSX!AB96+CPSX!AB196)/AB$5,)</f>
        <v>9.4084127219716382</v>
      </c>
      <c r="AC97" s="1122">
        <f>IFERROR((CPSX!AC96+CPSX!AC196)/AC$5,)</f>
        <v>7.8664720382974789</v>
      </c>
      <c r="AD97" s="1122">
        <f>IFERROR((CPSX!AD96+CPSX!AD196)/AD$5,)</f>
        <v>7.1259888727993292</v>
      </c>
      <c r="AE97" s="1122">
        <f>IFERROR((CPSX!AE96+CPSX!AE196)/AE$5,)</f>
        <v>5.6178991483033665</v>
      </c>
      <c r="AF97" s="1122">
        <f>IFERROR((CPSX!AF96+CPSX!AF196)/AF$5,)</f>
        <v>5.0438694799020896</v>
      </c>
      <c r="AG97" s="1122">
        <f>IFERROR((CPSX!AG96+CPSX!AG196)/AG$5,)</f>
        <v>6.172907238138623</v>
      </c>
      <c r="AH97" s="1122">
        <f>IFERROR((CPSX!AH96+CPSX!AH196)/AH$5,)</f>
        <v>7.6870582962733129</v>
      </c>
      <c r="AI97" s="1122">
        <f>IFERROR((CPSX!AI96+CPSX!AI196)/AI$5,)</f>
        <v>9.2981726872684778</v>
      </c>
      <c r="AJ97" s="1122">
        <f>IFERROR((CPSX!AJ96+CPSX!AJ196)/AJ$5,)</f>
        <v>8.6340128956001205</v>
      </c>
      <c r="AK97" s="1122">
        <f>IFERROR((CPSX!AK96+CPSX!AK196)/AK$5,)</f>
        <v>8.0440189345543747</v>
      </c>
      <c r="AM97" s="988">
        <f>IFERROR((CPSX!AM96+CPSX!AM152)/$AM$5,)</f>
        <v>0</v>
      </c>
      <c r="AO97" s="988">
        <f>IFERROR((CPSX!AO96+CPSX!AO152)/$AO$5,)</f>
        <v>0</v>
      </c>
      <c r="AQ97" s="987">
        <f t="shared" si="3"/>
        <v>-2.836374529178836</v>
      </c>
      <c r="AR97" s="464">
        <f t="shared" si="4"/>
        <v>-0.35260664504340411</v>
      </c>
    </row>
    <row r="98" spans="2:44" s="34" customFormat="1" ht="12.5" outlineLevel="1">
      <c r="B98" s="407">
        <v>26</v>
      </c>
      <c r="C98" s="407"/>
      <c r="D98" s="809" t="s">
        <v>1015</v>
      </c>
      <c r="E98" s="476" t="s">
        <v>1016</v>
      </c>
      <c r="F98" s="476" t="s">
        <v>540</v>
      </c>
      <c r="G98" s="476" t="s">
        <v>1862</v>
      </c>
      <c r="H98" s="809" t="s">
        <v>459</v>
      </c>
      <c r="I98" s="443" t="s">
        <v>562</v>
      </c>
      <c r="J98" s="810"/>
      <c r="K98" s="986">
        <f>IFERROR((CPSX!K97+CPSX!K153)/('3.Thanh pham'!G$97+'3.Thanh pham'!G$136),0)</f>
        <v>2.7615829369223031</v>
      </c>
      <c r="L98" s="986">
        <f>IFERROR((CPSX!L97+CPSX!L153)/('3.Thanh pham'!H$97+'3.Thanh pham'!H$136),0)</f>
        <v>4.7867437573319922</v>
      </c>
      <c r="M98" s="986">
        <f>IFERROR((CPSX!M97+CPSX!M153)/('3.Thanh pham'!I$97+'3.Thanh pham'!I$136),0)</f>
        <v>2.0723593516462784</v>
      </c>
      <c r="N98" s="986">
        <f>IFERROR((CPSX!N97+CPSX!N153)/('3.Thanh pham'!J$97+'3.Thanh pham'!J$136),0)</f>
        <v>2.0358653646880982</v>
      </c>
      <c r="O98" s="986">
        <f>IFERROR((CPSX!O97+CPSX!O153)/('3.Thanh pham'!K$97+'3.Thanh pham'!K$136),0)</f>
        <v>2.0358653646880982</v>
      </c>
      <c r="P98" s="986">
        <f>IFERROR((CPSX!P97+CPSX!P153)/('3.Thanh pham'!L$97+'3.Thanh pham'!L$136),0)</f>
        <v>5.0834117139935824</v>
      </c>
      <c r="Q98" s="986">
        <f>IFERROR((CPSX!Q97+CPSX!Q153)/('3.Thanh pham'!M$97+'3.Thanh pham'!M$136),0)</f>
        <v>4.6875836895382834</v>
      </c>
      <c r="R98" s="986">
        <f>IFERROR((CPSX!R97+CPSX!R153)/('3.Thanh pham'!N$97+'3.Thanh pham'!N$136),0)</f>
        <v>4.3410222963673579</v>
      </c>
      <c r="S98" s="986">
        <f>IFERROR((CPSX!S97+CPSX!S153)/('3.Thanh pham'!O$97+'3.Thanh pham'!O$136),0)</f>
        <v>4.7958984017847346</v>
      </c>
      <c r="T98" s="986">
        <f>IFERROR((CPSX!T97+CPSX!T153)/('3.Thanh pham'!P$97+'3.Thanh pham'!P$136),0)</f>
        <v>4.1764813979518536</v>
      </c>
      <c r="U98" s="986">
        <f>IFERROR((CPSX!U97+CPSX!U153)/('3.Thanh pham'!Q$97+'3.Thanh pham'!Q$136),0)</f>
        <v>4.5105999097880014</v>
      </c>
      <c r="V98" s="986">
        <f>IFERROR((CPSX!V97+CPSX!V153)/('3.Thanh pham'!R$97+'3.Thanh pham'!R$136),0)</f>
        <v>4.1764813979518536</v>
      </c>
      <c r="W98" s="986">
        <f>IFERROR((CPSX!W97+CPSX!W153)/('3.Thanh pham'!S$97+'3.Thanh pham'!S$136),0)</f>
        <v>3.7950121008297164</v>
      </c>
      <c r="Y98" s="1122">
        <f>IFERROR((CPSX!Y97+CPSX!Y197)/Y$5,)</f>
        <v>6.3552118771483999</v>
      </c>
      <c r="Z98" s="1122">
        <f>IFERROR((CPSX!Z97+CPSX!Z197)/Z$5,)</f>
        <v>3.0617019886549239</v>
      </c>
      <c r="AA98" s="1122">
        <f>IFERROR((CPSX!AA97+CPSX!AA197)/AA$5,)</f>
        <v>2.9384376320488528</v>
      </c>
      <c r="AB98" s="1122">
        <f>IFERROR((CPSX!AB97+CPSX!AB197)/AB$5,)</f>
        <v>2.7114890683920434</v>
      </c>
      <c r="AC98" s="1122">
        <f>IFERROR((CPSX!AC97+CPSX!AC197)/AC$5,)</f>
        <v>2.267104300053004</v>
      </c>
      <c r="AD98" s="1122">
        <f>IFERROR((CPSX!AD97+CPSX!AD197)/AD$5,)</f>
        <v>2.0536982699489368</v>
      </c>
      <c r="AE98" s="1122">
        <f>IFERROR((CPSX!AE97+CPSX!AE197)/AE$5,)</f>
        <v>1.6403031258918781</v>
      </c>
      <c r="AF98" s="1122">
        <f>IFERROR((CPSX!AF97+CPSX!AF197)/AF$5,)</f>
        <v>1.0676633018428985</v>
      </c>
      <c r="AG98" s="1122">
        <f>IFERROR((CPSX!AG97+CPSX!AG197)/AG$5,)</f>
        <v>1.4648260199315368</v>
      </c>
      <c r="AH98" s="1122">
        <f>IFERROR((CPSX!AH97+CPSX!AH197)/AH$5,)</f>
        <v>1.9032776571172476</v>
      </c>
      <c r="AI98" s="1122">
        <f>IFERROR((CPSX!AI97+CPSX!AI197)/AI$5,)</f>
        <v>2.0821420580265024</v>
      </c>
      <c r="AJ98" s="1122">
        <f>IFERROR((CPSX!AJ97+CPSX!AJ197)/AJ$5,)</f>
        <v>1.9334165952937754</v>
      </c>
      <c r="AK98" s="1122">
        <f>IFERROR((CPSX!AK97+CPSX!AK197)/AK$5,)</f>
        <v>2.122513598258041</v>
      </c>
      <c r="AM98" s="988">
        <f>IFERROR((CPSX!AM97+CPSX!AM153)/$AM$5,)</f>
        <v>0</v>
      </c>
      <c r="AO98" s="988">
        <f>IFERROR((CPSX!AO97+CPSX!AO153)/$AO$5,)</f>
        <v>0</v>
      </c>
      <c r="AQ98" s="987">
        <f t="shared" si="3"/>
        <v>1.6724985025716754</v>
      </c>
      <c r="AR98" s="464">
        <f t="shared" si="4"/>
        <v>0.78798011185619932</v>
      </c>
    </row>
    <row r="99" spans="2:44" s="34" customFormat="1" ht="12.5" outlineLevel="1">
      <c r="B99" s="407">
        <v>27</v>
      </c>
      <c r="C99" s="407"/>
      <c r="D99" s="809">
        <v>6273001908</v>
      </c>
      <c r="E99" s="476" t="s">
        <v>376</v>
      </c>
      <c r="F99" s="476" t="s">
        <v>526</v>
      </c>
      <c r="G99" s="476" t="s">
        <v>376</v>
      </c>
      <c r="H99" s="408" t="s">
        <v>463</v>
      </c>
      <c r="I99" s="501" t="s">
        <v>562</v>
      </c>
      <c r="J99" s="504"/>
      <c r="K99" s="986">
        <f>IFERROR((CPSX!K98+CPSX!K154)/('3.Thanh pham'!G$97+'3.Thanh pham'!G$136),0)</f>
        <v>19.194061569400937</v>
      </c>
      <c r="L99" s="986">
        <f>IFERROR((CPSX!L98+CPSX!L154)/('3.Thanh pham'!H$97+'3.Thanh pham'!H$136),0)</f>
        <v>34.945590749120164</v>
      </c>
      <c r="M99" s="986">
        <f>IFERROR((CPSX!M98+CPSX!M154)/('3.Thanh pham'!I$97+'3.Thanh pham'!I$136),0)</f>
        <v>15.590656334798949</v>
      </c>
      <c r="N99" s="986">
        <f>IFERROR((CPSX!N98+CPSX!N154)/('3.Thanh pham'!J$97+'3.Thanh pham'!J$136),0)</f>
        <v>13.596203944133578</v>
      </c>
      <c r="O99" s="986">
        <f>IFERROR((CPSX!O98+CPSX!O154)/('3.Thanh pham'!K$97+'3.Thanh pham'!K$136),0)</f>
        <v>12.981154144672413</v>
      </c>
      <c r="P99" s="986">
        <f>IFERROR((CPSX!P98+CPSX!P154)/('3.Thanh pham'!L$97+'3.Thanh pham'!L$136),0)</f>
        <v>12.462169257839081</v>
      </c>
      <c r="Q99" s="986">
        <f>IFERROR((CPSX!Q98+CPSX!Q154)/('3.Thanh pham'!M$97+'3.Thanh pham'!M$136),0)</f>
        <v>12.000607433474672</v>
      </c>
      <c r="R99" s="986">
        <f>IFERROR((CPSX!R98+CPSX!R154)/('3.Thanh pham'!N$97+'3.Thanh pham'!N$136),0)</f>
        <v>12.236025970802695</v>
      </c>
      <c r="S99" s="986">
        <f>IFERROR((CPSX!S98+CPSX!S154)/('3.Thanh pham'!O$97+'3.Thanh pham'!O$136),0)</f>
        <v>13.0787553453318</v>
      </c>
      <c r="T99" s="986">
        <f>IFERROR((CPSX!T98+CPSX!T154)/('3.Thanh pham'!P$97+'3.Thanh pham'!P$136),0)</f>
        <v>11.625560306961599</v>
      </c>
      <c r="U99" s="986">
        <f>IFERROR((CPSX!U98+CPSX!U154)/('3.Thanh pham'!Q$97+'3.Thanh pham'!Q$136),0)</f>
        <v>12.555605131518528</v>
      </c>
      <c r="V99" s="986">
        <f>IFERROR((CPSX!V98+CPSX!V154)/('3.Thanh pham'!R$97+'3.Thanh pham'!R$136),0)</f>
        <v>11.625560306961599</v>
      </c>
      <c r="W99" s="986">
        <f>IFERROR((CPSX!W98+CPSX!W154)/('3.Thanh pham'!S$97+'3.Thanh pham'!S$136),0)</f>
        <v>13.872811878011971</v>
      </c>
      <c r="Y99" s="1122">
        <f>IFERROR((CPSX!Y98+CPSX!Y198)/Y$5,)</f>
        <v>21.650029775416709</v>
      </c>
      <c r="Z99" s="1122">
        <f>IFERROR((CPSX!Z98+CPSX!Z198)/Z$5,)</f>
        <v>10.430169835277676</v>
      </c>
      <c r="AA99" s="1122">
        <f>IFERROR((CPSX!AA98+CPSX!AA198)/AA$5,)</f>
        <v>8.3845317121709861</v>
      </c>
      <c r="AB99" s="1122">
        <f>IFERROR((CPSX!AB98+CPSX!AB198)/AB$5,)</f>
        <v>6.2669621676557226</v>
      </c>
      <c r="AC99" s="1122">
        <f>IFERROR((CPSX!AC98+CPSX!AC198)/AC$5,)</f>
        <v>3.1495217021849418</v>
      </c>
      <c r="AD99" s="1122">
        <f>IFERROR((CPSX!AD98+CPSX!AD198)/AD$5,)</f>
        <v>2.4362701013642254</v>
      </c>
      <c r="AE99" s="1122">
        <f>IFERROR((CPSX!AE98+CPSX!AE198)/AE$5,)</f>
        <v>1.9206765505535277</v>
      </c>
      <c r="AF99" s="1122">
        <f>IFERROR((CPSX!AF98+CPSX!AF198)/AF$5,)</f>
        <v>2.0496537400791643</v>
      </c>
      <c r="AG99" s="1122">
        <f>IFERROR((CPSX!AG98+CPSX!AG198)/AG$5,)</f>
        <v>2.7959212641572342</v>
      </c>
      <c r="AH99" s="1122">
        <f>IFERROR((CPSX!AH98+CPSX!AH198)/AH$5,)</f>
        <v>3.6499293274037301</v>
      </c>
      <c r="AI99" s="1122">
        <f>IFERROR((CPSX!AI98+CPSX!AI198)/AI$5,)</f>
        <v>4.2114611043432859</v>
      </c>
      <c r="AJ99" s="1122">
        <f>IFERROR((CPSX!AJ98+CPSX!AJ198)/AJ$5,)</f>
        <v>3.9106403706619326</v>
      </c>
      <c r="AK99" s="1122">
        <f>IFERROR((CPSX!AK98+CPSX!AK198)/AK$5,)</f>
        <v>4.5450825593423101</v>
      </c>
      <c r="AM99" s="988">
        <f>IFERROR((CPSX!AM98+CPSX!AM154)/$AM$5,)</f>
        <v>0</v>
      </c>
      <c r="AO99" s="988">
        <f>IFERROR((CPSX!AO98+CPSX!AO154)/$AO$5,)</f>
        <v>0</v>
      </c>
      <c r="AQ99" s="987">
        <f t="shared" si="3"/>
        <v>9.327729318669661</v>
      </c>
      <c r="AR99" s="464">
        <f t="shared" si="4"/>
        <v>2.0522684014829902</v>
      </c>
    </row>
    <row r="100" spans="2:44" s="483" customFormat="1" ht="12.5" outlineLevel="1">
      <c r="B100" s="407">
        <v>28</v>
      </c>
      <c r="C100" s="407"/>
      <c r="D100" s="1112"/>
      <c r="E100" s="1113" t="s">
        <v>409</v>
      </c>
      <c r="F100" s="1113" t="s">
        <v>558</v>
      </c>
      <c r="G100" s="1113" t="s">
        <v>409</v>
      </c>
      <c r="H100" s="926" t="s">
        <v>463</v>
      </c>
      <c r="I100" s="928" t="s">
        <v>564</v>
      </c>
      <c r="J100" s="929"/>
      <c r="K100" s="986">
        <f>IFERROR((CPSX!K99+CPSX!K155)/('3.Thanh pham'!G$97+'3.Thanh pham'!G$136),0)</f>
        <v>295.33856530630004</v>
      </c>
      <c r="L100" s="986">
        <f>IFERROR((CPSX!L99+CPSX!L155)/('3.Thanh pham'!H$97+'3.Thanh pham'!H$136),0)</f>
        <v>525.39707975811416</v>
      </c>
      <c r="M100" s="986">
        <f>IFERROR((CPSX!M99+CPSX!M155)/('3.Thanh pham'!I$97+'3.Thanh pham'!I$136),0)</f>
        <v>233.81251541194456</v>
      </c>
      <c r="N100" s="986">
        <f>IFERROR((CPSX!N99+CPSX!N155)/('3.Thanh pham'!J$97+'3.Thanh pham'!J$136),0)</f>
        <v>234.74371529310102</v>
      </c>
      <c r="O100" s="986">
        <f>IFERROR((CPSX!O99+CPSX!O155)/('3.Thanh pham'!K$97+'3.Thanh pham'!K$136),0)</f>
        <v>234.74371529310102</v>
      </c>
      <c r="P100" s="986">
        <f>IFERROR((CPSX!P99+CPSX!P155)/('3.Thanh pham'!L$97+'3.Thanh pham'!L$136),0)</f>
        <v>225.71511085875096</v>
      </c>
      <c r="Q100" s="986">
        <f>IFERROR((CPSX!Q99+CPSX!Q155)/('3.Thanh pham'!M$97+'3.Thanh pham'!M$136),0)</f>
        <v>217.3552919380565</v>
      </c>
      <c r="R100" s="986">
        <f>IFERROR((CPSX!R99+CPSX!R155)/('3.Thanh pham'!N$97+'3.Thanh pham'!N$136),0)</f>
        <v>225.71511085875096</v>
      </c>
      <c r="S100" s="986">
        <f>IFERROR((CPSX!S99+CPSX!S155)/('3.Thanh pham'!O$97+'3.Thanh pham'!O$136),0)</f>
        <v>244.52470343031354</v>
      </c>
      <c r="T100" s="986">
        <f>IFERROR((CPSX!T99+CPSX!T155)/('3.Thanh pham'!P$97+'3.Thanh pham'!P$136),0)</f>
        <v>217.3552919380565</v>
      </c>
      <c r="U100" s="986">
        <f>IFERROR((CPSX!U99+CPSX!U155)/('3.Thanh pham'!Q$97+'3.Thanh pham'!Q$136),0)</f>
        <v>234.74371529310102</v>
      </c>
      <c r="V100" s="986">
        <f>IFERROR((CPSX!V99+CPSX!V155)/('3.Thanh pham'!R$97+'3.Thanh pham'!R$136),0)</f>
        <v>211.83681811917671</v>
      </c>
      <c r="W100" s="986">
        <f>IFERROR((CPSX!W99+CPSX!W155)/('3.Thanh pham'!S$97+'3.Thanh pham'!S$136),0)</f>
        <v>241.95120467473657</v>
      </c>
      <c r="Y100" s="1122">
        <f>IFERROR((CPSX!Y99+CPSX!Y199)/Y$5,)</f>
        <v>1821.0744562301375</v>
      </c>
      <c r="Z100" s="1122">
        <f>IFERROR((CPSX!Z99+CPSX!Z199)/Z$5,)</f>
        <v>877.32516112905375</v>
      </c>
      <c r="AA100" s="1122">
        <f>IFERROR((CPSX!AA99+CPSX!AA199)/AA$5,)</f>
        <v>854.58633371045346</v>
      </c>
      <c r="AB100" s="1122">
        <f>IFERROR((CPSX!AB99+CPSX!AB199)/AB$5,)</f>
        <v>788.58284299790955</v>
      </c>
      <c r="AC100" s="1122">
        <f>IFERROR((CPSX!AC99+CPSX!AC199)/AC$5,)</f>
        <v>659.34234260762753</v>
      </c>
      <c r="AD100" s="1122">
        <f>IFERROR((CPSX!AD99+CPSX!AD199)/AD$5,)</f>
        <v>607.67918794299214</v>
      </c>
      <c r="AE100" s="1122">
        <f>IFERROR((CPSX!AE99+CPSX!AE199)/AE$5,)</f>
        <v>482.05658450122422</v>
      </c>
      <c r="AF100" s="1122">
        <f>IFERROR((CPSX!AF99+CPSX!AF199)/AF$5,)</f>
        <v>438.58670928327228</v>
      </c>
      <c r="AG100" s="1122">
        <f>IFERROR((CPSX!AG99+CPSX!AG199)/AG$5,)</f>
        <v>540.13353106421471</v>
      </c>
      <c r="AH100" s="1122">
        <f>IFERROR((CPSX!AH99+CPSX!AH199)/AH$5,)</f>
        <v>705.11614222429068</v>
      </c>
      <c r="AI100" s="1122">
        <f>IFERROR((CPSX!AI99+CPSX!AI199)/AI$5,)</f>
        <v>899.85159485866291</v>
      </c>
      <c r="AJ100" s="1122">
        <f>IFERROR((CPSX!AJ99+CPSX!AJ199)/AJ$5,)</f>
        <v>835.57603579186969</v>
      </c>
      <c r="AK100" s="1122">
        <f>IFERROR((CPSX!AK99+CPSX!AK199)/AK$5,)</f>
        <v>701.99572588905733</v>
      </c>
      <c r="AM100" s="988">
        <f>IFERROR((CPSX!AM99+CPSX!AM155)/$AM$5,)</f>
        <v>0</v>
      </c>
      <c r="AO100" s="988">
        <f>IFERROR((CPSX!AO99+CPSX!AO155)/$AO$5,)</f>
        <v>0</v>
      </c>
      <c r="AQ100" s="987">
        <f t="shared" si="3"/>
        <v>-460.04452121432075</v>
      </c>
      <c r="AR100" s="930">
        <f t="shared" si="4"/>
        <v>-0.65533806581469944</v>
      </c>
    </row>
    <row r="101" spans="2:44" s="34" customFormat="1" ht="13" outlineLevel="1">
      <c r="B101" s="1196"/>
      <c r="C101" s="1196"/>
      <c r="D101" s="1197"/>
      <c r="E101" s="486"/>
      <c r="F101" s="486"/>
      <c r="G101" s="486"/>
      <c r="H101" s="413"/>
      <c r="I101" s="502"/>
      <c r="J101" s="505"/>
      <c r="K101" s="986">
        <f>IFERROR((CPSX!K100+CPSX!K156)/('3.Thanh pham'!G$97+'3.Thanh pham'!G$136),0)</f>
        <v>0</v>
      </c>
      <c r="L101" s="986">
        <f>IFERROR((CPSX!L100+CPSX!L156)/('3.Thanh pham'!H$97+'3.Thanh pham'!H$136),0)</f>
        <v>0</v>
      </c>
      <c r="M101" s="986">
        <f>IFERROR((CPSX!M100+CPSX!M156)/('3.Thanh pham'!I$97+'3.Thanh pham'!I$136),0)</f>
        <v>0</v>
      </c>
      <c r="N101" s="986">
        <f>IFERROR((CPSX!N100+CPSX!N156)/('3.Thanh pham'!J$97+'3.Thanh pham'!J$136),0)</f>
        <v>0</v>
      </c>
      <c r="O101" s="986">
        <f>IFERROR((CPSX!O100+CPSX!O156)/('3.Thanh pham'!K$97+'3.Thanh pham'!K$136),0)</f>
        <v>0</v>
      </c>
      <c r="P101" s="986">
        <f>IFERROR((CPSX!P100+CPSX!P156)/('3.Thanh pham'!L$97+'3.Thanh pham'!L$136),0)</f>
        <v>0</v>
      </c>
      <c r="Q101" s="986">
        <f>IFERROR((CPSX!Q100+CPSX!Q156)/('3.Thanh pham'!M$97+'3.Thanh pham'!M$136),0)</f>
        <v>0</v>
      </c>
      <c r="R101" s="986">
        <f>IFERROR((CPSX!R100+CPSX!R156)/('3.Thanh pham'!N$97+'3.Thanh pham'!N$136),0)</f>
        <v>0</v>
      </c>
      <c r="S101" s="986">
        <f>IFERROR((CPSX!S100+CPSX!S156)/('3.Thanh pham'!O$97+'3.Thanh pham'!O$136),0)</f>
        <v>0</v>
      </c>
      <c r="T101" s="986">
        <f>IFERROR((CPSX!T100+CPSX!T156)/('3.Thanh pham'!P$97+'3.Thanh pham'!P$136),0)</f>
        <v>0</v>
      </c>
      <c r="U101" s="986">
        <f>IFERROR((CPSX!U100+CPSX!U156)/('3.Thanh pham'!Q$97+'3.Thanh pham'!Q$136),0)</f>
        <v>0</v>
      </c>
      <c r="V101" s="986">
        <f>IFERROR((CPSX!V100+CPSX!V156)/('3.Thanh pham'!R$97+'3.Thanh pham'!R$136),0)</f>
        <v>0</v>
      </c>
      <c r="W101" s="986">
        <f>IFERROR((CPSX!W100+CPSX!W156)/('3.Thanh pham'!S$97+'3.Thanh pham'!S$136),0)</f>
        <v>0</v>
      </c>
      <c r="Y101" s="416">
        <v>0</v>
      </c>
      <c r="Z101" s="416">
        <v>0</v>
      </c>
      <c r="AA101" s="416">
        <v>0</v>
      </c>
      <c r="AB101" s="416">
        <v>0</v>
      </c>
      <c r="AC101" s="416">
        <v>0</v>
      </c>
      <c r="AD101" s="416">
        <v>0</v>
      </c>
      <c r="AE101" s="416">
        <v>0</v>
      </c>
      <c r="AF101" s="416">
        <v>0</v>
      </c>
      <c r="AG101" s="416">
        <v>0</v>
      </c>
      <c r="AH101" s="416">
        <v>0</v>
      </c>
      <c r="AI101" s="416">
        <v>0</v>
      </c>
      <c r="AJ101" s="416">
        <v>0</v>
      </c>
      <c r="AK101" s="432" t="e">
        <f>#REF!/CP_Kg!$AK$5</f>
        <v>#REF!</v>
      </c>
      <c r="AM101" s="432">
        <v>0</v>
      </c>
      <c r="AO101" s="432">
        <f>IFERROR((CPSX!AO100+CPSX!AO156)/$AO$5,)</f>
        <v>0</v>
      </c>
      <c r="AQ101" s="987">
        <f t="shared" si="3"/>
        <v>0</v>
      </c>
      <c r="AR101" s="464">
        <f t="shared" si="4"/>
        <v>0</v>
      </c>
    </row>
    <row r="102" spans="2:44" s="35" customFormat="1" ht="27" customHeight="1">
      <c r="B102" s="1198"/>
      <c r="C102" s="1199"/>
      <c r="D102" s="1200"/>
      <c r="E102" s="1200" t="s">
        <v>1543</v>
      </c>
      <c r="F102" s="1199"/>
      <c r="G102" s="1201"/>
      <c r="H102" s="1200"/>
      <c r="I102" s="1202"/>
      <c r="J102" s="1203"/>
      <c r="K102" s="1203">
        <f>K6+K72</f>
        <v>1830.6500651370129</v>
      </c>
      <c r="L102" s="1203">
        <f t="shared" ref="L102:W102" si="19">L6+L72</f>
        <v>2992.9854149344819</v>
      </c>
      <c r="M102" s="1203">
        <f t="shared" si="19"/>
        <v>1829.2452997470793</v>
      </c>
      <c r="N102" s="1203">
        <f t="shared" si="19"/>
        <v>3091.0823503481906</v>
      </c>
      <c r="O102" s="1203">
        <f t="shared" si="19"/>
        <v>3225.1126624951717</v>
      </c>
      <c r="P102" s="1203">
        <f t="shared" si="19"/>
        <v>3188.8922528591384</v>
      </c>
      <c r="Q102" s="1203">
        <f t="shared" si="19"/>
        <v>3151.1769262481243</v>
      </c>
      <c r="R102" s="1203">
        <f t="shared" si="19"/>
        <v>3218.4338746308003</v>
      </c>
      <c r="S102" s="1203">
        <f t="shared" si="19"/>
        <v>3397.0355425129883</v>
      </c>
      <c r="T102" s="1203">
        <f t="shared" si="19"/>
        <v>3134.9882916655633</v>
      </c>
      <c r="U102" s="1203">
        <f t="shared" si="19"/>
        <v>3313.0241737899578</v>
      </c>
      <c r="V102" s="1203">
        <f t="shared" si="19"/>
        <v>3141.9084829438962</v>
      </c>
      <c r="W102" s="1203">
        <f t="shared" si="19"/>
        <v>3005.1720999936529</v>
      </c>
      <c r="Y102" s="400">
        <f t="shared" ref="Y102:AK102" si="20">Y6+Y72</f>
        <v>3748.0480887720146</v>
      </c>
      <c r="Z102" s="400">
        <f t="shared" si="20"/>
        <v>1901.116748615952</v>
      </c>
      <c r="AA102" s="400">
        <f t="shared" si="20"/>
        <v>1972.665460790862</v>
      </c>
      <c r="AB102" s="400">
        <f t="shared" si="20"/>
        <v>2130.9332481378156</v>
      </c>
      <c r="AC102" s="400">
        <f t="shared" si="20"/>
        <v>1799.9442469648911</v>
      </c>
      <c r="AD102" s="400">
        <f t="shared" si="20"/>
        <v>1722.2664450118132</v>
      </c>
      <c r="AE102" s="400">
        <f t="shared" si="20"/>
        <v>1453.6524506932242</v>
      </c>
      <c r="AF102" s="400">
        <f t="shared" si="20"/>
        <v>1461.3048894463211</v>
      </c>
      <c r="AG102" s="400">
        <f t="shared" si="20"/>
        <v>1757.4876855583834</v>
      </c>
      <c r="AH102" s="400">
        <f t="shared" si="20"/>
        <v>1933.9321672354949</v>
      </c>
      <c r="AI102" s="400">
        <f t="shared" si="20"/>
        <v>2305.244934490217</v>
      </c>
      <c r="AJ102" s="400">
        <f t="shared" si="20"/>
        <v>2182.3244353846399</v>
      </c>
      <c r="AK102" s="499" t="e">
        <f t="shared" si="20"/>
        <v>#REF!</v>
      </c>
      <c r="AM102" s="499">
        <f t="shared" ref="AM102" si="21">AM6+AM72</f>
        <v>0</v>
      </c>
      <c r="AO102" s="499">
        <f t="shared" ref="AO102" si="22">AO6+AO72</f>
        <v>0</v>
      </c>
      <c r="AQ102" s="844">
        <f t="shared" si="3"/>
        <v>0</v>
      </c>
      <c r="AR102" s="845">
        <f t="shared" si="4"/>
        <v>0</v>
      </c>
    </row>
    <row r="103" spans="2:44" s="34" customFormat="1" ht="13">
      <c r="B103" s="90" t="s">
        <v>476</v>
      </c>
      <c r="C103" s="90"/>
      <c r="D103" s="90"/>
      <c r="E103" s="90"/>
      <c r="F103" s="90"/>
      <c r="G103" s="90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29"/>
      <c r="Y103" s="1126">
        <v>136817</v>
      </c>
      <c r="Z103" s="1126">
        <v>283539</v>
      </c>
      <c r="AA103" s="1126">
        <v>355698</v>
      </c>
      <c r="AB103" s="1126">
        <v>421533</v>
      </c>
      <c r="AC103" s="1126">
        <v>410449</v>
      </c>
      <c r="AD103" s="1126">
        <v>572586</v>
      </c>
      <c r="AE103" s="1126">
        <v>681432</v>
      </c>
      <c r="AF103" s="1126">
        <v>736186</v>
      </c>
      <c r="AG103" s="1126">
        <v>660128</v>
      </c>
      <c r="AH103" s="1126">
        <v>464112</v>
      </c>
      <c r="AI103" s="1126">
        <v>402230</v>
      </c>
      <c r="AJ103" s="1126">
        <v>433171</v>
      </c>
      <c r="AK103" s="1126">
        <f>SUM(Y103:AJ103)</f>
        <v>5557881</v>
      </c>
      <c r="AM103" s="846"/>
      <c r="AO103" s="846"/>
      <c r="AP103" s="48"/>
      <c r="AQ103" s="841"/>
      <c r="AR103" s="173"/>
    </row>
    <row r="104" spans="2:44" s="34" customFormat="1" ht="13" outlineLevel="2">
      <c r="B104" s="402">
        <v>1</v>
      </c>
      <c r="C104" s="402"/>
      <c r="D104" s="404" t="s">
        <v>529</v>
      </c>
      <c r="E104" s="403" t="s">
        <v>527</v>
      </c>
      <c r="F104" s="404" t="s">
        <v>528</v>
      </c>
      <c r="G104" s="417" t="s">
        <v>1576</v>
      </c>
      <c r="H104" s="417" t="s">
        <v>458</v>
      </c>
      <c r="I104" s="418" t="s">
        <v>561</v>
      </c>
      <c r="J104" s="418"/>
      <c r="K104" s="418">
        <f>IFERROR(CPBH!K$5/'3.Thanh pham'!G$97,0)</f>
        <v>400</v>
      </c>
      <c r="L104" s="418">
        <f>IFERROR(CPBH!L$5/'3.Thanh pham'!H$97,0)</f>
        <v>400</v>
      </c>
      <c r="M104" s="418">
        <f>IFERROR(CPBH!M$5/'3.Thanh pham'!I$97,0)</f>
        <v>400</v>
      </c>
      <c r="N104" s="418">
        <f>IFERROR(CPBH!N$5/'3.Thanh pham'!J$97,0)</f>
        <v>400</v>
      </c>
      <c r="O104" s="418">
        <f>IFERROR(CPBH!O$5/'3.Thanh pham'!K$97,0)</f>
        <v>400</v>
      </c>
      <c r="P104" s="418">
        <f>IFERROR(CPBH!P$5/'3.Thanh pham'!L$97,0)</f>
        <v>400</v>
      </c>
      <c r="Q104" s="418">
        <f>IFERROR(CPBH!Q$5/'3.Thanh pham'!M$97,0)</f>
        <v>400</v>
      </c>
      <c r="R104" s="418">
        <f>IFERROR(CPBH!R$5/'3.Thanh pham'!N$97,0)</f>
        <v>400</v>
      </c>
      <c r="S104" s="418">
        <f>IFERROR(CPBH!S$5/'3.Thanh pham'!O$97,0)</f>
        <v>400</v>
      </c>
      <c r="T104" s="418">
        <f>IFERROR(CPBH!T$5/'3.Thanh pham'!P$97,0)</f>
        <v>400</v>
      </c>
      <c r="U104" s="418">
        <f>IFERROR(CPBH!U$5/'3.Thanh pham'!Q$97,0)</f>
        <v>400</v>
      </c>
      <c r="V104" s="418">
        <f>IFERROR(CPBH!V$5/'3.Thanh pham'!R$97,0)</f>
        <v>400</v>
      </c>
      <c r="W104" s="494">
        <f>IFERROR(CPBH!W$5/'3.Thanh pham'!S$97,0)</f>
        <v>400</v>
      </c>
      <c r="Y104" s="418">
        <f>IFERROR(CPBH!Y$5/Y$103,0)</f>
        <v>337.67733541884417</v>
      </c>
      <c r="Z104" s="418">
        <f>IFERROR(CPBH!Z$5/Z$103,0)</f>
        <v>391.83322223750525</v>
      </c>
      <c r="AA104" s="418">
        <f>IFERROR(CPBH!AA$5/AA$103,0)</f>
        <v>400.62075131150584</v>
      </c>
      <c r="AB104" s="418">
        <f>IFERROR(CPBH!AB$5/AB$103,0)</f>
        <v>383.36263115817741</v>
      </c>
      <c r="AC104" s="418">
        <f>IFERROR(CPBH!AC$5/AC$103,0)</f>
        <v>382.75157205889161</v>
      </c>
      <c r="AD104" s="418">
        <f>IFERROR(CPBH!AD$5/AD$103,0)</f>
        <v>362.21633082192022</v>
      </c>
      <c r="AE104" s="418">
        <f>IFERROR(CPBH!AE$5/AE$103,0)</f>
        <v>383.01694079526646</v>
      </c>
      <c r="AF104" s="418">
        <f>IFERROR(CPBH!AF$5/AF$103,0)</f>
        <v>378.02946537967307</v>
      </c>
      <c r="AG104" s="418">
        <f>IFERROR(CPBH!AG$5/AG$103,0)</f>
        <v>374.0183721944835</v>
      </c>
      <c r="AH104" s="418">
        <f>IFERROR(CPBH!AH$5/AH$103,0)</f>
        <v>377.71055262522839</v>
      </c>
      <c r="AI104" s="418">
        <f>IFERROR(CPBH!AI$5/AI$103,0)</f>
        <v>400</v>
      </c>
      <c r="AJ104" s="418">
        <f>IFERROR(CPBH!AJ$5/AJ$103,0)</f>
        <v>400</v>
      </c>
      <c r="AK104" s="418">
        <f>IFERROR(CPBH!AK$5/AK$103,0)</f>
        <v>381.72109118565152</v>
      </c>
      <c r="AM104" s="418">
        <f>IFERROR(CPBH!AM$5/$AM$5,0)</f>
        <v>0</v>
      </c>
      <c r="AO104" s="418">
        <f>IFERROR(CPBH!AO$5/$AO$5,0)</f>
        <v>0</v>
      </c>
      <c r="AQ104" s="411">
        <f t="shared" si="3"/>
        <v>18.278908814348483</v>
      </c>
      <c r="AR104" s="464">
        <f t="shared" si="4"/>
        <v>4.7885509175227714E-2</v>
      </c>
    </row>
    <row r="105" spans="2:44" s="34" customFormat="1" ht="13" outlineLevel="2">
      <c r="B105" s="412">
        <v>2</v>
      </c>
      <c r="C105" s="412"/>
      <c r="D105" s="414" t="s">
        <v>529</v>
      </c>
      <c r="E105" s="413" t="s">
        <v>527</v>
      </c>
      <c r="F105" s="414" t="s">
        <v>528</v>
      </c>
      <c r="G105" s="419" t="s">
        <v>1575</v>
      </c>
      <c r="H105" s="419" t="s">
        <v>458</v>
      </c>
      <c r="I105" s="420" t="s">
        <v>561</v>
      </c>
      <c r="J105" s="420"/>
      <c r="K105" s="420">
        <f>IFERROR(CPBH!K$6/'3.Thanh pham'!G$136,0)</f>
        <v>0</v>
      </c>
      <c r="L105" s="420">
        <f>IFERROR(CPBH!L$6/'3.Thanh pham'!H$136,0)</f>
        <v>0</v>
      </c>
      <c r="M105" s="420">
        <f>IFERROR(CPBH!M$6/'3.Thanh pham'!I$136,0)</f>
        <v>0</v>
      </c>
      <c r="N105" s="420">
        <f>IFERROR(CPBH!N$6/'3.Thanh pham'!J$136,0)</f>
        <v>320</v>
      </c>
      <c r="O105" s="420">
        <f>IFERROR(CPBH!O$6/'3.Thanh pham'!K$136,0)</f>
        <v>320</v>
      </c>
      <c r="P105" s="420">
        <f>IFERROR(CPBH!P$6/'3.Thanh pham'!L$136,0)</f>
        <v>320</v>
      </c>
      <c r="Q105" s="420">
        <f>IFERROR(CPBH!Q$6/'3.Thanh pham'!M$136,0)</f>
        <v>320</v>
      </c>
      <c r="R105" s="420">
        <f>IFERROR(CPBH!R$6/'3.Thanh pham'!N$136,0)</f>
        <v>320</v>
      </c>
      <c r="S105" s="420">
        <f>IFERROR(CPBH!S$6/'3.Thanh pham'!O$136,0)</f>
        <v>320</v>
      </c>
      <c r="T105" s="420">
        <f>IFERROR(CPBH!T$6/'3.Thanh pham'!P$136,0)</f>
        <v>320</v>
      </c>
      <c r="U105" s="420">
        <f>IFERROR(CPBH!U$6/'3.Thanh pham'!Q$136,0)</f>
        <v>320</v>
      </c>
      <c r="V105" s="420">
        <f>IFERROR(CPBH!V$6/'3.Thanh pham'!R$136,0)</f>
        <v>320</v>
      </c>
      <c r="W105" s="484">
        <f>IFERROR(CPBH!W$6/'3.Thanh pham'!S$136,0)</f>
        <v>320</v>
      </c>
      <c r="Y105" s="416">
        <v>0</v>
      </c>
      <c r="Z105" s="416">
        <v>0</v>
      </c>
      <c r="AA105" s="416">
        <v>0</v>
      </c>
      <c r="AB105" s="416">
        <v>0</v>
      </c>
      <c r="AC105" s="416">
        <v>0</v>
      </c>
      <c r="AD105" s="416">
        <v>0</v>
      </c>
      <c r="AE105" s="416">
        <v>0</v>
      </c>
      <c r="AF105" s="416">
        <v>0</v>
      </c>
      <c r="AG105" s="416">
        <v>0</v>
      </c>
      <c r="AH105" s="416">
        <v>0</v>
      </c>
      <c r="AI105" s="416">
        <v>0</v>
      </c>
      <c r="AJ105" s="416">
        <v>0</v>
      </c>
      <c r="AK105" s="921"/>
      <c r="AM105" s="432"/>
      <c r="AO105" s="432"/>
      <c r="AQ105" s="411">
        <f t="shared" si="3"/>
        <v>320</v>
      </c>
      <c r="AR105" s="464">
        <f t="shared" si="4"/>
        <v>0</v>
      </c>
    </row>
    <row r="106" spans="2:44" s="34" customFormat="1" ht="13" outlineLevel="2">
      <c r="B106" s="412">
        <v>3</v>
      </c>
      <c r="C106" s="412"/>
      <c r="D106" s="414" t="s">
        <v>529</v>
      </c>
      <c r="E106" s="413" t="s">
        <v>527</v>
      </c>
      <c r="F106" s="414" t="s">
        <v>528</v>
      </c>
      <c r="G106" s="419" t="s">
        <v>1574</v>
      </c>
      <c r="H106" s="419" t="s">
        <v>458</v>
      </c>
      <c r="I106" s="420" t="s">
        <v>561</v>
      </c>
      <c r="J106" s="420"/>
      <c r="K106" s="420"/>
      <c r="L106" s="420"/>
      <c r="M106" s="420"/>
      <c r="N106" s="420"/>
      <c r="O106" s="420"/>
      <c r="P106" s="420"/>
      <c r="Q106" s="420"/>
      <c r="R106" s="420"/>
      <c r="S106" s="420"/>
      <c r="T106" s="420"/>
      <c r="U106" s="420"/>
      <c r="V106" s="420"/>
      <c r="W106" s="484"/>
      <c r="Y106" s="416">
        <v>0</v>
      </c>
      <c r="Z106" s="416">
        <v>0</v>
      </c>
      <c r="AA106" s="416">
        <v>0</v>
      </c>
      <c r="AB106" s="416">
        <v>0</v>
      </c>
      <c r="AC106" s="416">
        <v>0</v>
      </c>
      <c r="AD106" s="416">
        <v>0</v>
      </c>
      <c r="AE106" s="416">
        <v>0</v>
      </c>
      <c r="AF106" s="416">
        <v>0</v>
      </c>
      <c r="AG106" s="416">
        <v>0</v>
      </c>
      <c r="AH106" s="416">
        <v>0</v>
      </c>
      <c r="AI106" s="416">
        <v>0</v>
      </c>
      <c r="AJ106" s="416">
        <v>0</v>
      </c>
      <c r="AK106" s="921"/>
      <c r="AM106" s="432"/>
      <c r="AO106" s="432"/>
      <c r="AQ106" s="411">
        <f t="shared" si="3"/>
        <v>0</v>
      </c>
      <c r="AR106" s="464">
        <f t="shared" si="4"/>
        <v>0</v>
      </c>
    </row>
    <row r="107" spans="2:44" s="34" customFormat="1" ht="13" outlineLevel="2">
      <c r="B107" s="302"/>
      <c r="C107" s="302"/>
      <c r="D107" s="298"/>
      <c r="E107" s="518"/>
      <c r="F107" s="519"/>
      <c r="G107" s="520"/>
      <c r="H107" s="520"/>
      <c r="I107" s="521"/>
      <c r="J107" s="516"/>
      <c r="K107" s="516"/>
      <c r="L107" s="516"/>
      <c r="M107" s="516"/>
      <c r="N107" s="516"/>
      <c r="O107" s="516"/>
      <c r="P107" s="516"/>
      <c r="Q107" s="516"/>
      <c r="R107" s="516"/>
      <c r="S107" s="516"/>
      <c r="T107" s="516"/>
      <c r="U107" s="516"/>
      <c r="V107" s="516"/>
      <c r="W107" s="522"/>
      <c r="Y107" s="303"/>
      <c r="Z107" s="303"/>
      <c r="AA107" s="303"/>
      <c r="AB107" s="303"/>
      <c r="AC107" s="303"/>
      <c r="AD107" s="303"/>
      <c r="AE107" s="303"/>
      <c r="AF107" s="303"/>
      <c r="AG107" s="303"/>
      <c r="AH107" s="303"/>
      <c r="AI107" s="303"/>
      <c r="AJ107" s="303"/>
      <c r="AK107" s="922"/>
      <c r="AM107" s="847"/>
      <c r="AO107" s="847"/>
      <c r="AQ107" s="411">
        <f t="shared" si="3"/>
        <v>0</v>
      </c>
      <c r="AR107" s="464">
        <f t="shared" si="4"/>
        <v>0</v>
      </c>
    </row>
    <row r="108" spans="2:44" s="35" customFormat="1" ht="21" customHeight="1">
      <c r="B108" s="1198"/>
      <c r="C108" s="1199"/>
      <c r="D108" s="1200"/>
      <c r="E108" s="1200" t="s">
        <v>1543</v>
      </c>
      <c r="F108" s="1199"/>
      <c r="G108" s="1201"/>
      <c r="H108" s="1200"/>
      <c r="I108" s="1202"/>
      <c r="J108" s="1203"/>
      <c r="K108" s="1203">
        <f>IFERROR(CPBH!K$8/('3.Thanh pham'!G$97+'3.Thanh pham'!G$136),0)</f>
        <v>400</v>
      </c>
      <c r="L108" s="1203">
        <f>IFERROR(CPBH!L$8/('3.Thanh pham'!H$97+'3.Thanh pham'!H$136),0)</f>
        <v>400</v>
      </c>
      <c r="M108" s="1203">
        <f>IFERROR(CPBH!M$8/('3.Thanh pham'!I$97+'3.Thanh pham'!I$136),0)</f>
        <v>400</v>
      </c>
      <c r="N108" s="1203">
        <f>IFERROR(CPBH!N$8/('3.Thanh pham'!J$97+'3.Thanh pham'!J$136),0)</f>
        <v>322.75512318814077</v>
      </c>
      <c r="O108" s="1203">
        <f>IFERROR(CPBH!O$8/('3.Thanh pham'!K$97+'3.Thanh pham'!K$136),0)</f>
        <v>322.75512318814077</v>
      </c>
      <c r="P108" s="1203">
        <f>IFERROR(CPBH!P$8/('3.Thanh pham'!L$97+'3.Thanh pham'!L$136),0)</f>
        <v>322.75512318814077</v>
      </c>
      <c r="Q108" s="1203">
        <f>IFERROR(CPBH!Q$8/('3.Thanh pham'!M$97+'3.Thanh pham'!M$136),0)</f>
        <v>322.75512318814077</v>
      </c>
      <c r="R108" s="1203">
        <f>IFERROR(CPBH!R$8/('3.Thanh pham'!N$97+'3.Thanh pham'!N$136),0)</f>
        <v>322.75512318814077</v>
      </c>
      <c r="S108" s="1203">
        <f>IFERROR(CPBH!S$8/('3.Thanh pham'!O$97+'3.Thanh pham'!O$136),0)</f>
        <v>322.75512318814077</v>
      </c>
      <c r="T108" s="1203">
        <f>IFERROR(CPBH!T$8/('3.Thanh pham'!P$97+'3.Thanh pham'!P$136),0)</f>
        <v>322.75512318814077</v>
      </c>
      <c r="U108" s="1203">
        <f>IFERROR(CPBH!U$8/('3.Thanh pham'!Q$97+'3.Thanh pham'!Q$136),0)</f>
        <v>322.75512318814077</v>
      </c>
      <c r="V108" s="1203">
        <f>IFERROR(CPBH!V$8/('3.Thanh pham'!R$97+'3.Thanh pham'!R$136),0)</f>
        <v>322.75512318814077</v>
      </c>
      <c r="W108" s="1203">
        <f>IFERROR(CPBH!W$8/('3.Thanh pham'!S$97+'3.Thanh pham'!S$136),0)</f>
        <v>336.20521729590632</v>
      </c>
      <c r="Y108" s="497">
        <f>SUM(Y104:Y106)</f>
        <v>337.67733541884417</v>
      </c>
      <c r="Z108" s="497">
        <f t="shared" ref="Z108:AJ108" si="23">SUM(Z104:Z106)</f>
        <v>391.83322223750525</v>
      </c>
      <c r="AA108" s="497">
        <f t="shared" si="23"/>
        <v>400.62075131150584</v>
      </c>
      <c r="AB108" s="497">
        <f t="shared" si="23"/>
        <v>383.36263115817741</v>
      </c>
      <c r="AC108" s="497">
        <f t="shared" si="23"/>
        <v>382.75157205889161</v>
      </c>
      <c r="AD108" s="497">
        <f t="shared" si="23"/>
        <v>362.21633082192022</v>
      </c>
      <c r="AE108" s="497">
        <f t="shared" si="23"/>
        <v>383.01694079526646</v>
      </c>
      <c r="AF108" s="497">
        <f t="shared" si="23"/>
        <v>378.02946537967307</v>
      </c>
      <c r="AG108" s="497">
        <f t="shared" si="23"/>
        <v>374.0183721944835</v>
      </c>
      <c r="AH108" s="497">
        <f t="shared" si="23"/>
        <v>377.71055262522839</v>
      </c>
      <c r="AI108" s="497">
        <f t="shared" si="23"/>
        <v>400</v>
      </c>
      <c r="AJ108" s="497">
        <f t="shared" si="23"/>
        <v>400</v>
      </c>
      <c r="AK108" s="497">
        <f>IFERROR(CPBH!AK$5/$AK$5,0)</f>
        <v>381.72109118565152</v>
      </c>
      <c r="AM108" s="497">
        <f t="shared" ref="AM108:AO108" si="24">SUM(AM104:AM106)</f>
        <v>0</v>
      </c>
      <c r="AO108" s="497">
        <f t="shared" si="24"/>
        <v>0</v>
      </c>
      <c r="AQ108" s="844">
        <f t="shared" si="3"/>
        <v>-45.515873889745194</v>
      </c>
      <c r="AR108" s="845">
        <f t="shared" si="4"/>
        <v>-0.11923856171627778</v>
      </c>
    </row>
    <row r="109" spans="2:44" s="6" customFormat="1">
      <c r="B109" s="91" t="s">
        <v>1542</v>
      </c>
      <c r="C109" s="91"/>
      <c r="D109" s="91"/>
      <c r="E109" s="91"/>
      <c r="F109" s="91"/>
      <c r="I109" s="438"/>
      <c r="J109" s="506"/>
      <c r="W109" s="148"/>
      <c r="X109" s="318"/>
      <c r="Y109" s="848"/>
      <c r="Z109" s="848"/>
      <c r="AA109" s="848"/>
      <c r="AB109" s="848"/>
      <c r="AC109" s="848"/>
      <c r="AD109" s="848"/>
      <c r="AE109" s="848"/>
      <c r="AF109" s="848"/>
      <c r="AG109" s="848"/>
      <c r="AH109" s="848"/>
      <c r="AI109" s="848"/>
      <c r="AJ109" s="848"/>
      <c r="AK109" s="923"/>
      <c r="AM109" s="849"/>
      <c r="AO109" s="849"/>
      <c r="AQ109" s="850"/>
      <c r="AR109" s="165"/>
    </row>
    <row r="110" spans="2:44" s="6" customFormat="1" outlineLevel="1">
      <c r="B110" s="421">
        <v>1</v>
      </c>
      <c r="C110" s="421"/>
      <c r="D110" s="403">
        <v>6421002604</v>
      </c>
      <c r="E110" s="404" t="s">
        <v>402</v>
      </c>
      <c r="F110" s="404" t="s">
        <v>515</v>
      </c>
      <c r="G110" s="404" t="s">
        <v>402</v>
      </c>
      <c r="H110" s="404" t="s">
        <v>462</v>
      </c>
      <c r="I110" s="405" t="s">
        <v>557</v>
      </c>
      <c r="J110" s="507"/>
      <c r="K110" s="506">
        <f>IFERROR(CPQL!K5/('3.Thanh pham'!G$97+'3.Thanh pham'!G$136),0)</f>
        <v>202.42052442278685</v>
      </c>
      <c r="L110" s="506">
        <f>IFERROR(CPQL!L5/('3.Thanh pham'!H$97+'3.Thanh pham'!H$136),0)</f>
        <v>364.35694067370537</v>
      </c>
      <c r="M110" s="506">
        <f>IFERROR(CPQL!M5/('3.Thanh pham'!I$97+'3.Thanh pham'!I$136),0)</f>
        <v>140.21659374863958</v>
      </c>
      <c r="N110" s="506">
        <f>IFERROR(CPQL!N5/('3.Thanh pham'!J$97+'3.Thanh pham'!J$136),0)</f>
        <v>149.45824818052154</v>
      </c>
      <c r="O110" s="506">
        <f>IFERROR(CPQL!O5/('3.Thanh pham'!K$97+'3.Thanh pham'!K$136),0)</f>
        <v>138.38726986797352</v>
      </c>
      <c r="P110" s="506">
        <f>IFERROR(CPQL!P5/('3.Thanh pham'!L$97+'3.Thanh pham'!L$136),0)</f>
        <v>143.70985401973223</v>
      </c>
      <c r="Q110" s="506">
        <f>IFERROR(CPQL!Q5/('3.Thanh pham'!M$97+'3.Thanh pham'!M$136),0)</f>
        <v>133.26181391134031</v>
      </c>
      <c r="R110" s="506">
        <f>IFERROR(CPQL!R5/('3.Thanh pham'!N$97+'3.Thanh pham'!N$136),0)</f>
        <v>138.38726829254568</v>
      </c>
      <c r="S110" s="506">
        <f>IFERROR(CPQL!S5/('3.Thanh pham'!O$97+'3.Thanh pham'!O$136),0)</f>
        <v>155.68567518804326</v>
      </c>
      <c r="T110" s="506">
        <f>IFERROR(CPQL!T5/('3.Thanh pham'!P$97+'3.Thanh pham'!P$136),0)</f>
        <v>128.13636098886437</v>
      </c>
      <c r="U110" s="506">
        <f>IFERROR(CPQL!U5/('3.Thanh pham'!Q$97+'3.Thanh pham'!Q$136),0)</f>
        <v>149.45824818052154</v>
      </c>
      <c r="V110" s="506">
        <f>IFERROR(CPQL!V5/('3.Thanh pham'!R$97+'3.Thanh pham'!R$136),0)</f>
        <v>133.26181391134031</v>
      </c>
      <c r="W110" s="989">
        <f>IFERROR(CPQL!W5/('3.Thanh pham'!S$97+'3.Thanh pham'!S$136),0)</f>
        <v>152.13782239224602</v>
      </c>
      <c r="X110" s="318"/>
      <c r="Y110" s="1140">
        <f>IFERROR(CPQL!Y5/Y$5,)</f>
        <v>244.25728318484931</v>
      </c>
      <c r="Z110" s="1140">
        <f>IFERROR(CPQL!Z5/Z$5,)</f>
        <v>126.85816098418677</v>
      </c>
      <c r="AA110" s="1140">
        <f>IFERROR(CPQL!AA5/AA$5,)</f>
        <v>148.35149053337514</v>
      </c>
      <c r="AB110" s="1140">
        <f>IFERROR(CPQL!AB5/AB$5,)</f>
        <v>149.81820651695398</v>
      </c>
      <c r="AC110" s="1140">
        <f>IFERROR(CPQL!AC5/AC$5,)</f>
        <v>117.79427725287947</v>
      </c>
      <c r="AD110" s="1140">
        <f>IFERROR(CPQL!AD5/AD$5,)</f>
        <v>114.20354393719991</v>
      </c>
      <c r="AE110" s="1140">
        <f>IFERROR(CPQL!AE5/AE$5,)</f>
        <v>80.446144833491061</v>
      </c>
      <c r="AF110" s="1140">
        <f>IFERROR(CPQL!AF5/AF$5,)</f>
        <v>82.197038415633287</v>
      </c>
      <c r="AG110" s="1140">
        <f>IFERROR(CPQL!AG5/AG$5,)</f>
        <v>199.10413551332456</v>
      </c>
      <c r="AH110" s="1140">
        <f>IFERROR(CPQL!AH5/AH$5,)</f>
        <v>247.47762393560174</v>
      </c>
      <c r="AI110" s="1140">
        <f>IFERROR(CPQL!AI5/AI$5,)</f>
        <v>303.30905203490539</v>
      </c>
      <c r="AJ110" s="1140">
        <f>IFERROR(CPQL!AJ5/AJ$5,)</f>
        <v>281.64396970249624</v>
      </c>
      <c r="AK110" s="994">
        <f>IFERROR(CPQL!AK5/AK$5,)</f>
        <v>163.7306243152741</v>
      </c>
      <c r="AM110" s="994">
        <f>IFERROR(CPQL!AM5/$AM$5,)</f>
        <v>0</v>
      </c>
      <c r="AN110" s="995"/>
      <c r="AO110" s="994">
        <f>IFERROR(CPQL!AO5/$AO$5,)</f>
        <v>0</v>
      </c>
      <c r="AQ110" s="813">
        <f t="shared" si="3"/>
        <v>-11.592801923028077</v>
      </c>
      <c r="AR110" s="851">
        <f t="shared" si="4"/>
        <v>-7.0804114816696573E-2</v>
      </c>
    </row>
    <row r="111" spans="2:44" s="6" customFormat="1" outlineLevel="1">
      <c r="B111" s="424">
        <v>2</v>
      </c>
      <c r="C111" s="424"/>
      <c r="D111" s="408">
        <v>6421002605</v>
      </c>
      <c r="E111" s="408" t="s">
        <v>403</v>
      </c>
      <c r="F111" s="409" t="s">
        <v>520</v>
      </c>
      <c r="G111" s="408" t="s">
        <v>403</v>
      </c>
      <c r="H111" s="409" t="s">
        <v>462</v>
      </c>
      <c r="I111" s="410" t="s">
        <v>557</v>
      </c>
      <c r="J111" s="507"/>
      <c r="K111" s="507">
        <f>IFERROR(CPQL!K6/('3.Thanh pham'!G$97+'3.Thanh pham'!G$136),0)</f>
        <v>36.412842267084351</v>
      </c>
      <c r="L111" s="507">
        <f>IFERROR(CPQL!L6/('3.Thanh pham'!H$97+'3.Thanh pham'!H$136),0)</f>
        <v>63.115593262946206</v>
      </c>
      <c r="M111" s="507">
        <f>IFERROR(CPQL!M6/('3.Thanh pham'!I$97+'3.Thanh pham'!I$136),0)</f>
        <v>27.325087066300988</v>
      </c>
      <c r="N111" s="507">
        <f>IFERROR(CPQL!N6/('3.Thanh pham'!J$97+'3.Thanh pham'!J$136),0)</f>
        <v>25.942743176193787</v>
      </c>
      <c r="O111" s="507">
        <f>IFERROR(CPQL!O6/('3.Thanh pham'!K$97+'3.Thanh pham'!K$136),0)</f>
        <v>25.942743176193787</v>
      </c>
      <c r="P111" s="507">
        <f>IFERROR(CPQL!P6/('3.Thanh pham'!L$97+'3.Thanh pham'!L$136),0)</f>
        <v>24.944945361724795</v>
      </c>
      <c r="Q111" s="507">
        <f>IFERROR(CPQL!Q6/('3.Thanh pham'!M$97+'3.Thanh pham'!M$136),0)</f>
        <v>24.021058496475728</v>
      </c>
      <c r="R111" s="507">
        <f>IFERROR(CPQL!R6/('3.Thanh pham'!N$97+'3.Thanh pham'!N$136),0)</f>
        <v>24.944945361724795</v>
      </c>
      <c r="S111" s="507">
        <f>IFERROR(CPQL!S6/('3.Thanh pham'!O$97+'3.Thanh pham'!O$136),0)</f>
        <v>27.023690808535193</v>
      </c>
      <c r="T111" s="507">
        <f>IFERROR(CPQL!T6/('3.Thanh pham'!P$97+'3.Thanh pham'!P$136),0)</f>
        <v>24.021058496475728</v>
      </c>
      <c r="U111" s="507">
        <f>IFERROR(CPQL!U6/('3.Thanh pham'!Q$97+'3.Thanh pham'!Q$136),0)</f>
        <v>25.942743176193787</v>
      </c>
      <c r="V111" s="507">
        <f>IFERROR(CPQL!V6/('3.Thanh pham'!R$97+'3.Thanh pham'!R$136),0)</f>
        <v>24.021058496475728</v>
      </c>
      <c r="W111" s="990">
        <f>IFERROR(CPQL!W6/('3.Thanh pham'!S$97+'3.Thanh pham'!S$136),0)</f>
        <v>27.316576609136082</v>
      </c>
      <c r="X111" s="318"/>
      <c r="Y111" s="1141">
        <f>IFERROR(CPQL!Y6/Y$5,)</f>
        <v>19.46899524182945</v>
      </c>
      <c r="Z111" s="1141">
        <f>IFERROR(CPQL!Z6/Z$5,)</f>
        <v>10.554460057889997</v>
      </c>
      <c r="AA111" s="1141">
        <f>IFERROR(CPQL!AA6/AA$5,)</f>
        <v>12.06057549445906</v>
      </c>
      <c r="AB111" s="1141">
        <f>IFERROR(CPQL!AB6/AB$5,)</f>
        <v>11.129083787611599</v>
      </c>
      <c r="AC111" s="1141">
        <f>IFERROR(CPQL!AC6/AC$5,)</f>
        <v>9.3051430686780137</v>
      </c>
      <c r="AD111" s="1141">
        <f>IFERROR(CPQL!AD6/AD$5,)</f>
        <v>8.429235576556664</v>
      </c>
      <c r="AE111" s="1141">
        <f>IFERROR(CPQL!AE6/AE$5,)</f>
        <v>6.6453366980607758</v>
      </c>
      <c r="AF111" s="1141">
        <f>IFERROR(CPQL!AF6/AF$5,)</f>
        <v>5.9663247897828038</v>
      </c>
      <c r="AG111" s="1141">
        <f>IFERROR(CPQL!AG6/AG$5,)</f>
        <v>15.161980873911077</v>
      </c>
      <c r="AH111" s="1141">
        <f>IFERROR(CPQL!AH6/AH$5,)</f>
        <v>19.793174923294377</v>
      </c>
      <c r="AI111" s="1141">
        <f>IFERROR(CPQL!AI6/AI$5,)</f>
        <v>22.838301469308604</v>
      </c>
      <c r="AJ111" s="1141">
        <f>IFERROR(CPQL!AJ6/AJ$5,)</f>
        <v>21.206982923602919</v>
      </c>
      <c r="AK111" s="996">
        <f>IFERROR(CPQL!AK6/AK$5,)</f>
        <v>12.649904882814152</v>
      </c>
      <c r="AM111" s="996">
        <f>IFERROR(CPQL!AM6/$AM$5,)</f>
        <v>0</v>
      </c>
      <c r="AN111" s="995"/>
      <c r="AO111" s="996">
        <f>IFERROR(CPQL!AO6/$AO$5,)</f>
        <v>0</v>
      </c>
      <c r="AQ111" s="813">
        <f t="shared" si="3"/>
        <v>14.66667172632193</v>
      </c>
      <c r="AR111" s="851">
        <f t="shared" si="4"/>
        <v>1.1594294077458009</v>
      </c>
    </row>
    <row r="112" spans="2:44" s="6" customFormat="1" outlineLevel="1">
      <c r="B112" s="424">
        <v>3</v>
      </c>
      <c r="C112" s="424"/>
      <c r="D112" s="408">
        <v>6421002802</v>
      </c>
      <c r="E112" s="409" t="s">
        <v>406</v>
      </c>
      <c r="F112" s="409" t="s">
        <v>516</v>
      </c>
      <c r="G112" s="409" t="s">
        <v>406</v>
      </c>
      <c r="H112" s="409" t="s">
        <v>462</v>
      </c>
      <c r="I112" s="410" t="s">
        <v>557</v>
      </c>
      <c r="J112" s="507"/>
      <c r="K112" s="507">
        <f>IFERROR(CPQL!K7/('3.Thanh pham'!G$97+'3.Thanh pham'!G$136),0)</f>
        <v>0</v>
      </c>
      <c r="L112" s="507">
        <f>IFERROR(CPQL!L7/('3.Thanh pham'!H$97+'3.Thanh pham'!H$136),0)</f>
        <v>0</v>
      </c>
      <c r="M112" s="507">
        <f>IFERROR(CPQL!M7/('3.Thanh pham'!I$97+'3.Thanh pham'!I$136),0)</f>
        <v>0</v>
      </c>
      <c r="N112" s="507">
        <f>IFERROR(CPQL!N7/('3.Thanh pham'!J$97+'3.Thanh pham'!J$136),0)</f>
        <v>0</v>
      </c>
      <c r="O112" s="507">
        <f>IFERROR(CPQL!O7/('3.Thanh pham'!K$97+'3.Thanh pham'!K$136),0)</f>
        <v>0</v>
      </c>
      <c r="P112" s="507">
        <f>IFERROR(CPQL!P7/('3.Thanh pham'!L$97+'3.Thanh pham'!L$136),0)</f>
        <v>0</v>
      </c>
      <c r="Q112" s="507">
        <f>IFERROR(CPQL!Q7/('3.Thanh pham'!M$97+'3.Thanh pham'!M$136),0)</f>
        <v>0</v>
      </c>
      <c r="R112" s="507">
        <f>IFERROR(CPQL!R7/('3.Thanh pham'!N$97+'3.Thanh pham'!N$136),0)</f>
        <v>0</v>
      </c>
      <c r="S112" s="507">
        <f>IFERROR(CPQL!S7/('3.Thanh pham'!O$97+'3.Thanh pham'!O$136),0)</f>
        <v>0</v>
      </c>
      <c r="T112" s="507">
        <f>IFERROR(CPQL!T7/('3.Thanh pham'!P$97+'3.Thanh pham'!P$136),0)</f>
        <v>0</v>
      </c>
      <c r="U112" s="507">
        <f>IFERROR(CPQL!U7/('3.Thanh pham'!Q$97+'3.Thanh pham'!Q$136),0)</f>
        <v>0</v>
      </c>
      <c r="V112" s="507">
        <f>IFERROR(CPQL!V7/('3.Thanh pham'!R$97+'3.Thanh pham'!R$136),0)</f>
        <v>0</v>
      </c>
      <c r="W112" s="990">
        <f>IFERROR(CPQL!W7/('3.Thanh pham'!S$97+'3.Thanh pham'!S$136),0)</f>
        <v>0</v>
      </c>
      <c r="X112" s="318"/>
      <c r="Y112" s="1141">
        <f>IFERROR(CPQL!Y7/Y$5,)</f>
        <v>17.91132232330796</v>
      </c>
      <c r="Z112" s="1141">
        <f>IFERROR(CPQL!Z7/Z$5,)</f>
        <v>8.8287472979460127</v>
      </c>
      <c r="AA112" s="1141">
        <f>IFERROR(CPQL!AA7/AA$5,)</f>
        <v>10.249837111350407</v>
      </c>
      <c r="AB112" s="1141">
        <f>IFERROR(CPQL!AB7/AB$5,)</f>
        <v>9.4581992719808206</v>
      </c>
      <c r="AC112" s="1141">
        <f>IFERROR(CPQL!AC7/AC$5,)</f>
        <v>7.9080969888691639</v>
      </c>
      <c r="AD112" s="1141">
        <f>IFERROR(CPQL!AD7/AD$5,)</f>
        <v>7.1636975078119045</v>
      </c>
      <c r="AE112" s="1141">
        <f>IFERROR(CPQL!AE7/AE$5,)</f>
        <v>5.6476274165202112</v>
      </c>
      <c r="AF112" s="1141">
        <f>IFERROR(CPQL!AF7/AF$5,)</f>
        <v>5.0705601521250987</v>
      </c>
      <c r="AG112" s="1141">
        <f>IFERROR(CPQL!AG7/AG$5,)</f>
        <v>13.436831750495978</v>
      </c>
      <c r="AH112" s="1141">
        <f>IFERROR(CPQL!AH7/AH$5,)</f>
        <v>17.54108275588651</v>
      </c>
      <c r="AI112" s="1141">
        <f>IFERROR(CPQL!AI7/AI$5,)</f>
        <v>20.239730999676802</v>
      </c>
      <c r="AJ112" s="1141">
        <f>IFERROR(CPQL!AJ7/AJ$5,)</f>
        <v>18.794025915862328</v>
      </c>
      <c r="AK112" s="996">
        <f>IFERROR(CPQL!AK7/AK$5,)</f>
        <v>11.023773988683816</v>
      </c>
      <c r="AM112" s="996">
        <f>IFERROR(CPQL!AM7/$AM$5,)</f>
        <v>0</v>
      </c>
      <c r="AN112" s="995"/>
      <c r="AO112" s="996">
        <f>IFERROR(CPQL!AO7/$AO$5,)</f>
        <v>0</v>
      </c>
      <c r="AQ112" s="813">
        <f t="shared" si="3"/>
        <v>-11.023773988683816</v>
      </c>
      <c r="AR112" s="851">
        <f t="shared" si="4"/>
        <v>-1</v>
      </c>
    </row>
    <row r="113" spans="2:44" s="6" customFormat="1" outlineLevel="1">
      <c r="B113" s="424">
        <v>4</v>
      </c>
      <c r="C113" s="424"/>
      <c r="D113" s="408">
        <v>6421002806</v>
      </c>
      <c r="E113" s="408" t="s">
        <v>530</v>
      </c>
      <c r="F113" s="409" t="s">
        <v>520</v>
      </c>
      <c r="G113" s="408" t="s">
        <v>413</v>
      </c>
      <c r="H113" s="409" t="s">
        <v>462</v>
      </c>
      <c r="I113" s="410" t="s">
        <v>557</v>
      </c>
      <c r="J113" s="507"/>
      <c r="K113" s="507">
        <f>IFERROR(CPQL!K8/('3.Thanh pham'!G$97+'3.Thanh pham'!G$136),0)</f>
        <v>0</v>
      </c>
      <c r="L113" s="507">
        <f>IFERROR(CPQL!L8/('3.Thanh pham'!H$97+'3.Thanh pham'!H$136),0)</f>
        <v>0</v>
      </c>
      <c r="M113" s="507">
        <f>IFERROR(CPQL!M8/('3.Thanh pham'!I$97+'3.Thanh pham'!I$136),0)</f>
        <v>0</v>
      </c>
      <c r="N113" s="507">
        <f>IFERROR(CPQL!N8/('3.Thanh pham'!J$97+'3.Thanh pham'!J$136),0)</f>
        <v>0</v>
      </c>
      <c r="O113" s="507">
        <f>IFERROR(CPQL!O8/('3.Thanh pham'!K$97+'3.Thanh pham'!K$136),0)</f>
        <v>0</v>
      </c>
      <c r="P113" s="507">
        <f>IFERROR(CPQL!P8/('3.Thanh pham'!L$97+'3.Thanh pham'!L$136),0)</f>
        <v>0</v>
      </c>
      <c r="Q113" s="507">
        <f>IFERROR(CPQL!Q8/('3.Thanh pham'!M$97+'3.Thanh pham'!M$136),0)</f>
        <v>0</v>
      </c>
      <c r="R113" s="507">
        <f>IFERROR(CPQL!R8/('3.Thanh pham'!N$97+'3.Thanh pham'!N$136),0)</f>
        <v>0</v>
      </c>
      <c r="S113" s="507">
        <f>IFERROR(CPQL!S8/('3.Thanh pham'!O$97+'3.Thanh pham'!O$136),0)</f>
        <v>0</v>
      </c>
      <c r="T113" s="507">
        <f>IFERROR(CPQL!T8/('3.Thanh pham'!P$97+'3.Thanh pham'!P$136),0)</f>
        <v>0</v>
      </c>
      <c r="U113" s="507">
        <f>IFERROR(CPQL!U8/('3.Thanh pham'!Q$97+'3.Thanh pham'!Q$136),0)</f>
        <v>0</v>
      </c>
      <c r="V113" s="507">
        <f>IFERROR(CPQL!V8/('3.Thanh pham'!R$97+'3.Thanh pham'!R$136),0)</f>
        <v>0</v>
      </c>
      <c r="W113" s="990">
        <f>IFERROR(CPQL!W8/('3.Thanh pham'!S$97+'3.Thanh pham'!S$136),0)</f>
        <v>0</v>
      </c>
      <c r="X113" s="318"/>
      <c r="Y113" s="1141">
        <f>IFERROR(CPQL!Y8/Y$5,)</f>
        <v>0</v>
      </c>
      <c r="Z113" s="1141">
        <f>IFERROR(CPQL!Z8/Z$5,)</f>
        <v>0</v>
      </c>
      <c r="AA113" s="1141">
        <f>IFERROR(CPQL!AA8/AA$5,)</f>
        <v>0</v>
      </c>
      <c r="AB113" s="1141">
        <f>IFERROR(CPQL!AB8/AB$5,)</f>
        <v>0</v>
      </c>
      <c r="AC113" s="1141">
        <f>IFERROR(CPQL!AC8/AC$5,)</f>
        <v>0</v>
      </c>
      <c r="AD113" s="1141">
        <f>IFERROR(CPQL!AD8/AD$5,)</f>
        <v>0</v>
      </c>
      <c r="AE113" s="1141">
        <f>IFERROR(CPQL!AE8/AE$5,)</f>
        <v>0</v>
      </c>
      <c r="AF113" s="1141">
        <f>IFERROR(CPQL!AF8/AF$5,)</f>
        <v>0</v>
      </c>
      <c r="AG113" s="1141">
        <f>IFERROR(CPQL!AG8/AG$5,)</f>
        <v>0</v>
      </c>
      <c r="AH113" s="1141">
        <f>IFERROR(CPQL!AH8/AH$5,)</f>
        <v>0</v>
      </c>
      <c r="AI113" s="1141">
        <f>IFERROR(CPQL!AI8/AI$5,)</f>
        <v>0</v>
      </c>
      <c r="AJ113" s="1141">
        <f>IFERROR(CPQL!AJ8/AJ$5,)</f>
        <v>0</v>
      </c>
      <c r="AK113" s="996">
        <f>IFERROR(CPQL!AK8/AK$5,)</f>
        <v>0</v>
      </c>
      <c r="AM113" s="996">
        <f>IFERROR(CPQL!AM8/$AM$5,)</f>
        <v>0</v>
      </c>
      <c r="AN113" s="995"/>
      <c r="AO113" s="996">
        <f>IFERROR(CPQL!AO8/$AO$5,)</f>
        <v>0</v>
      </c>
      <c r="AQ113" s="813">
        <f t="shared" si="3"/>
        <v>0</v>
      </c>
      <c r="AR113" s="851">
        <f t="shared" si="4"/>
        <v>0</v>
      </c>
    </row>
    <row r="114" spans="2:44" s="6" customFormat="1" outlineLevel="1">
      <c r="B114" s="424">
        <v>5</v>
      </c>
      <c r="C114" s="424"/>
      <c r="D114" s="408">
        <v>6421007202</v>
      </c>
      <c r="E114" s="409" t="s">
        <v>372</v>
      </c>
      <c r="F114" s="409" t="s">
        <v>516</v>
      </c>
      <c r="G114" s="409" t="s">
        <v>372</v>
      </c>
      <c r="H114" s="409" t="s">
        <v>462</v>
      </c>
      <c r="I114" s="410" t="s">
        <v>557</v>
      </c>
      <c r="J114" s="507"/>
      <c r="K114" s="507">
        <f>IFERROR(CPQL!K9/('3.Thanh pham'!G$97+'3.Thanh pham'!G$136),0)</f>
        <v>13.125072514212786</v>
      </c>
      <c r="L114" s="507">
        <f>IFERROR(CPQL!L9/('3.Thanh pham'!H$97+'3.Thanh pham'!H$136),0)</f>
        <v>18.225238813474107</v>
      </c>
      <c r="M114" s="507">
        <f>IFERROR(CPQL!M9/('3.Thanh pham'!I$97+'3.Thanh pham'!I$136),0)</f>
        <v>7.8903835270558531</v>
      </c>
      <c r="N114" s="507">
        <f>IFERROR(CPQL!N9/('3.Thanh pham'!J$97+'3.Thanh pham'!J$136),0)</f>
        <v>7.0706701288568681</v>
      </c>
      <c r="O114" s="507">
        <f>IFERROR(CPQL!O9/('3.Thanh pham'!K$97+'3.Thanh pham'!K$136),0)</f>
        <v>10.971729510295139</v>
      </c>
      <c r="P114" s="507">
        <f>IFERROR(CPQL!P9/('3.Thanh pham'!L$97+'3.Thanh pham'!L$136),0)</f>
        <v>6.7987212777469885</v>
      </c>
      <c r="Q114" s="507">
        <f>IFERROR(CPQL!Q9/('3.Thanh pham'!M$97+'3.Thanh pham'!M$136),0)</f>
        <v>6.5469167859785813</v>
      </c>
      <c r="R114" s="507">
        <f>IFERROR(CPQL!R9/('3.Thanh pham'!N$97+'3.Thanh pham'!N$136),0)</f>
        <v>6.7987212777469885</v>
      </c>
      <c r="S114" s="507">
        <f>IFERROR(CPQL!S9/('3.Thanh pham'!O$97+'3.Thanh pham'!O$136),0)</f>
        <v>9.3970831453916706</v>
      </c>
      <c r="T114" s="507">
        <f>IFERROR(CPQL!T9/('3.Thanh pham'!P$97+'3.Thanh pham'!P$136),0)</f>
        <v>6.5469167859785813</v>
      </c>
      <c r="U114" s="507">
        <f>IFERROR(CPQL!U9/('3.Thanh pham'!Q$97+'3.Thanh pham'!Q$136),0)</f>
        <v>7.0706701288568681</v>
      </c>
      <c r="V114" s="507">
        <f>IFERROR(CPQL!V9/('3.Thanh pham'!R$97+'3.Thanh pham'!R$136),0)</f>
        <v>6.5469167859785813</v>
      </c>
      <c r="W114" s="990">
        <f>IFERROR(CPQL!W9/('3.Thanh pham'!S$97+'3.Thanh pham'!S$136),0)</f>
        <v>8.2280781604933519</v>
      </c>
      <c r="X114" s="318"/>
      <c r="Y114" s="1141">
        <f>IFERROR(CPQL!Y9/Y$5,)</f>
        <v>0</v>
      </c>
      <c r="Z114" s="1141">
        <f>IFERROR(CPQL!Z9/Z$5,)</f>
        <v>0</v>
      </c>
      <c r="AA114" s="1141">
        <f>IFERROR(CPQL!AA9/AA$5,)</f>
        <v>0</v>
      </c>
      <c r="AB114" s="1141">
        <f>IFERROR(CPQL!AB9/AB$5,)</f>
        <v>0</v>
      </c>
      <c r="AC114" s="1141">
        <f>IFERROR(CPQL!AC9/AC$5,)</f>
        <v>0</v>
      </c>
      <c r="AD114" s="1141">
        <f>IFERROR(CPQL!AD9/AD$5,)</f>
        <v>0</v>
      </c>
      <c r="AE114" s="1141">
        <f>IFERROR(CPQL!AE9/AE$5,)</f>
        <v>0</v>
      </c>
      <c r="AF114" s="1141">
        <f>IFERROR(CPQL!AF9/AF$5,)</f>
        <v>0</v>
      </c>
      <c r="AG114" s="1141">
        <f>IFERROR(CPQL!AG9/AG$5,)</f>
        <v>0</v>
      </c>
      <c r="AH114" s="1141">
        <f>IFERROR(CPQL!AH9/AH$5,)</f>
        <v>0</v>
      </c>
      <c r="AI114" s="1141">
        <f>IFERROR(CPQL!AI9/AI$5,)</f>
        <v>0</v>
      </c>
      <c r="AJ114" s="1141">
        <f>IFERROR(CPQL!AJ9/AJ$5,)</f>
        <v>0</v>
      </c>
      <c r="AK114" s="996">
        <f>IFERROR(CPQL!AK9/AK$5,)</f>
        <v>0</v>
      </c>
      <c r="AM114" s="996">
        <f>IFERROR(CPQL!AM9/$AM$5,)</f>
        <v>0</v>
      </c>
      <c r="AN114" s="995"/>
      <c r="AO114" s="996">
        <f>IFERROR(CPQL!AO9/$AO$5,)</f>
        <v>0</v>
      </c>
      <c r="AQ114" s="813">
        <f t="shared" si="3"/>
        <v>8.2280781604933519</v>
      </c>
      <c r="AR114" s="851">
        <f t="shared" si="4"/>
        <v>0</v>
      </c>
    </row>
    <row r="115" spans="2:44" s="6" customFormat="1" outlineLevel="1">
      <c r="B115" s="424">
        <v>6</v>
      </c>
      <c r="C115" s="424"/>
      <c r="D115" s="408">
        <v>6421003202</v>
      </c>
      <c r="E115" s="408" t="s">
        <v>408</v>
      </c>
      <c r="F115" s="409" t="s">
        <v>516</v>
      </c>
      <c r="G115" s="408" t="s">
        <v>408</v>
      </c>
      <c r="H115" s="409" t="s">
        <v>462</v>
      </c>
      <c r="I115" s="410" t="s">
        <v>557</v>
      </c>
      <c r="J115" s="507"/>
      <c r="K115" s="507">
        <f>IFERROR(CPQL!K10/('3.Thanh pham'!G$97+'3.Thanh pham'!G$136),0)</f>
        <v>9.1367908109989564</v>
      </c>
      <c r="L115" s="507">
        <f>IFERROR(CPQL!L10/('3.Thanh pham'!H$97+'3.Thanh pham'!H$136),0)</f>
        <v>13.936651583710407</v>
      </c>
      <c r="M115" s="507">
        <f>IFERROR(CPQL!M10/('3.Thanh pham'!I$97+'3.Thanh pham'!I$136),0)</f>
        <v>6.5822123547081102</v>
      </c>
      <c r="N115" s="507">
        <f>IFERROR(CPQL!N10/('3.Thanh pham'!J$97+'3.Thanh pham'!J$136),0)</f>
        <v>7.3730022309183338</v>
      </c>
      <c r="O115" s="507">
        <f>IFERROR(CPQL!O10/('3.Thanh pham'!K$97+'3.Thanh pham'!K$136),0)</f>
        <v>6.0076314474149388</v>
      </c>
      <c r="P115" s="507">
        <f>IFERROR(CPQL!P10/('3.Thanh pham'!L$97+'3.Thanh pham'!L$136),0)</f>
        <v>7.0894252220368594</v>
      </c>
      <c r="Q115" s="507">
        <f>IFERROR(CPQL!Q10/('3.Thanh pham'!M$97+'3.Thanh pham'!M$136),0)</f>
        <v>6.5740074761274583</v>
      </c>
      <c r="R115" s="507">
        <f>IFERROR(CPQL!R10/('3.Thanh pham'!N$97+'3.Thanh pham'!N$136),0)</f>
        <v>6.826853917516976</v>
      </c>
      <c r="S115" s="507">
        <f>IFERROR(CPQL!S10/('3.Thanh pham'!O$97+'3.Thanh pham'!O$136),0)</f>
        <v>7.1113061640801831</v>
      </c>
      <c r="T115" s="507">
        <f>IFERROR(CPQL!T10/('3.Thanh pham'!P$97+'3.Thanh pham'!P$136),0)</f>
        <v>6.3211610347379406</v>
      </c>
      <c r="U115" s="507">
        <f>IFERROR(CPQL!U10/('3.Thanh pham'!Q$97+'3.Thanh pham'!Q$136),0)</f>
        <v>7.3730022309183338</v>
      </c>
      <c r="V115" s="507">
        <f>IFERROR(CPQL!V10/('3.Thanh pham'!R$97+'3.Thanh pham'!R$136),0)</f>
        <v>6.5740074761274583</v>
      </c>
      <c r="W115" s="990">
        <f>IFERROR(CPQL!W10/('3.Thanh pham'!S$97+'3.Thanh pham'!S$136),0)</f>
        <v>7.1667602306778164</v>
      </c>
      <c r="X115" s="318"/>
      <c r="Y115" s="1141">
        <f>IFERROR(CPQL!Y10/Y$5,)</f>
        <v>11.408996303131431</v>
      </c>
      <c r="Z115" s="1141">
        <f>IFERROR(CPQL!Z10/Z$5,)</f>
        <v>5.2194735362039726</v>
      </c>
      <c r="AA115" s="1141">
        <f>IFERROR(CPQL!AA10/AA$5,)</f>
        <v>8.2330330002862482</v>
      </c>
      <c r="AB115" s="1141">
        <f>IFERROR(CPQL!AB10/AB$5,)</f>
        <v>7.8612990136270904</v>
      </c>
      <c r="AC115" s="1141">
        <f>IFERROR(CPQL!AC10/AC$5,)</f>
        <v>5.763131104922639</v>
      </c>
      <c r="AD115" s="1141">
        <f>IFERROR(CPQL!AD10/AD$5,)</f>
        <v>6.0923329014556815</v>
      </c>
      <c r="AE115" s="1141">
        <f>IFERROR(CPQL!AE10/AE$5,)</f>
        <v>4.3824072822315356</v>
      </c>
      <c r="AF115" s="1141">
        <f>IFERROR(CPQL!AF10/AF$5,)</f>
        <v>4.258288997228572</v>
      </c>
      <c r="AG115" s="1141">
        <f>IFERROR(CPQL!AG10/AG$5,)</f>
        <v>6.2059107999353005</v>
      </c>
      <c r="AH115" s="1141">
        <f>IFERROR(CPQL!AH10/AH$5,)</f>
        <v>8.3546643913538112</v>
      </c>
      <c r="AI115" s="1141">
        <f>IFERROR(CPQL!AI10/AI$5,)</f>
        <v>9.3478855381249542</v>
      </c>
      <c r="AJ115" s="1141">
        <f>IFERROR(CPQL!AJ10/AJ$5,)</f>
        <v>8.6801748039457856</v>
      </c>
      <c r="AK115" s="996">
        <f>IFERROR(CPQL!AK10/AK$5,)</f>
        <v>6.6729568337285379</v>
      </c>
      <c r="AM115" s="996">
        <f>IFERROR(CPQL!AM10/$AM$5,)</f>
        <v>0</v>
      </c>
      <c r="AN115" s="995"/>
      <c r="AO115" s="996">
        <f>IFERROR(CPQL!AO10/$AO$5,)</f>
        <v>0</v>
      </c>
      <c r="AQ115" s="813">
        <f t="shared" ref="AQ115:AQ171" si="25">IFERROR(W115-AK115,0)</f>
        <v>0.49380339694927855</v>
      </c>
      <c r="AR115" s="851">
        <f t="shared" ref="AR115:AR170" si="26">IFERROR((W115/AK115)-1,0)</f>
        <v>7.4000688038823093E-2</v>
      </c>
    </row>
    <row r="116" spans="2:44" s="6" customFormat="1" outlineLevel="1">
      <c r="B116" s="424">
        <v>7</v>
      </c>
      <c r="C116" s="424"/>
      <c r="D116" s="408">
        <v>6421002603</v>
      </c>
      <c r="E116" s="409" t="s">
        <v>407</v>
      </c>
      <c r="F116" s="409" t="s">
        <v>520</v>
      </c>
      <c r="G116" s="409" t="s">
        <v>407</v>
      </c>
      <c r="H116" s="409" t="s">
        <v>462</v>
      </c>
      <c r="I116" s="410" t="s">
        <v>557</v>
      </c>
      <c r="J116" s="507"/>
      <c r="K116" s="507">
        <f>IFERROR(CPQL!K11/('3.Thanh pham'!G$97+'3.Thanh pham'!G$136),0)</f>
        <v>0</v>
      </c>
      <c r="L116" s="507">
        <f>IFERROR(CPQL!L11/('3.Thanh pham'!H$97+'3.Thanh pham'!H$136),0)</f>
        <v>0</v>
      </c>
      <c r="M116" s="507">
        <f>IFERROR(CPQL!M11/('3.Thanh pham'!I$97+'3.Thanh pham'!I$136),0)</f>
        <v>0</v>
      </c>
      <c r="N116" s="507">
        <f>IFERROR(CPQL!N11/('3.Thanh pham'!J$97+'3.Thanh pham'!J$136),0)</f>
        <v>0</v>
      </c>
      <c r="O116" s="507">
        <f>IFERROR(CPQL!O11/('3.Thanh pham'!K$97+'3.Thanh pham'!K$136),0)</f>
        <v>0</v>
      </c>
      <c r="P116" s="507">
        <f>IFERROR(CPQL!P11/('3.Thanh pham'!L$97+'3.Thanh pham'!L$136),0)</f>
        <v>0</v>
      </c>
      <c r="Q116" s="507">
        <f>IFERROR(CPQL!Q11/('3.Thanh pham'!M$97+'3.Thanh pham'!M$136),0)</f>
        <v>0</v>
      </c>
      <c r="R116" s="507">
        <f>IFERROR(CPQL!R11/('3.Thanh pham'!N$97+'3.Thanh pham'!N$136),0)</f>
        <v>0</v>
      </c>
      <c r="S116" s="507">
        <f>IFERROR(CPQL!S11/('3.Thanh pham'!O$97+'3.Thanh pham'!O$136),0)</f>
        <v>0</v>
      </c>
      <c r="T116" s="507">
        <f>IFERROR(CPQL!T11/('3.Thanh pham'!P$97+'3.Thanh pham'!P$136),0)</f>
        <v>0</v>
      </c>
      <c r="U116" s="507">
        <f>IFERROR(CPQL!U11/('3.Thanh pham'!Q$97+'3.Thanh pham'!Q$136),0)</f>
        <v>0</v>
      </c>
      <c r="V116" s="507">
        <f>IFERROR(CPQL!V11/('3.Thanh pham'!R$97+'3.Thanh pham'!R$136),0)</f>
        <v>0</v>
      </c>
      <c r="W116" s="990">
        <f>IFERROR(CPQL!W11/('3.Thanh pham'!S$97+'3.Thanh pham'!S$136),0)</f>
        <v>0</v>
      </c>
      <c r="X116" s="318"/>
      <c r="Y116" s="1141">
        <f>IFERROR(CPQL!Y11/Y$5,)</f>
        <v>0</v>
      </c>
      <c r="Z116" s="1141">
        <f>IFERROR(CPQL!Z11/Z$5,)</f>
        <v>0</v>
      </c>
      <c r="AA116" s="1141">
        <f>IFERROR(CPQL!AA11/AA$5,)</f>
        <v>0</v>
      </c>
      <c r="AB116" s="1141">
        <f>IFERROR(CPQL!AB11/AB$5,)</f>
        <v>0</v>
      </c>
      <c r="AC116" s="1141">
        <f>IFERROR(CPQL!AC11/AC$5,)</f>
        <v>0</v>
      </c>
      <c r="AD116" s="1141">
        <f>IFERROR(CPQL!AD11/AD$5,)</f>
        <v>0</v>
      </c>
      <c r="AE116" s="1141">
        <f>IFERROR(CPQL!AE11/AE$5,)</f>
        <v>0</v>
      </c>
      <c r="AF116" s="1141">
        <f>IFERROR(CPQL!AF11/AF$5,)</f>
        <v>0</v>
      </c>
      <c r="AG116" s="1141">
        <f>IFERROR(CPQL!AG11/AG$5,)</f>
        <v>0</v>
      </c>
      <c r="AH116" s="1141">
        <f>IFERROR(CPQL!AH11/AH$5,)</f>
        <v>0</v>
      </c>
      <c r="AI116" s="1141">
        <f>IFERROR(CPQL!AI11/AI$5,)</f>
        <v>0</v>
      </c>
      <c r="AJ116" s="1141">
        <f>IFERROR(CPQL!AJ11/AJ$5,)</f>
        <v>0</v>
      </c>
      <c r="AK116" s="996">
        <f>IFERROR(CPQL!AK11/AK$5,)</f>
        <v>0</v>
      </c>
      <c r="AM116" s="996">
        <f>IFERROR(CPQL!AM11/$AM$5,)</f>
        <v>0</v>
      </c>
      <c r="AN116" s="995"/>
      <c r="AO116" s="996">
        <f>IFERROR(CPQL!AO11/$AO$5,)</f>
        <v>0</v>
      </c>
      <c r="AQ116" s="813">
        <f t="shared" si="25"/>
        <v>0</v>
      </c>
      <c r="AR116" s="851">
        <f t="shared" si="26"/>
        <v>0</v>
      </c>
    </row>
    <row r="117" spans="2:44" s="6" customFormat="1" outlineLevel="1">
      <c r="B117" s="424">
        <v>8</v>
      </c>
      <c r="C117" s="424"/>
      <c r="D117" s="408">
        <v>6421003401</v>
      </c>
      <c r="E117" s="408" t="s">
        <v>404</v>
      </c>
      <c r="F117" s="409" t="s">
        <v>516</v>
      </c>
      <c r="G117" s="408" t="s">
        <v>404</v>
      </c>
      <c r="H117" s="409" t="s">
        <v>462</v>
      </c>
      <c r="I117" s="410" t="s">
        <v>557</v>
      </c>
      <c r="J117" s="507"/>
      <c r="K117" s="507">
        <f>IFERROR(CPQL!K12/('3.Thanh pham'!G$97+'3.Thanh pham'!G$136),0)</f>
        <v>43.261478999883977</v>
      </c>
      <c r="L117" s="507">
        <f>IFERROR(CPQL!L12/('3.Thanh pham'!H$97+'3.Thanh pham'!H$136),0)</f>
        <v>74.986563599798899</v>
      </c>
      <c r="M117" s="507">
        <f>IFERROR(CPQL!M12/('3.Thanh pham'!I$97+'3.Thanh pham'!I$136),0)</f>
        <v>32.464471507553</v>
      </c>
      <c r="N117" s="507">
        <f>IFERROR(CPQL!N12/('3.Thanh pham'!J$97+'3.Thanh pham'!J$136),0)</f>
        <v>30.925311779980252</v>
      </c>
      <c r="O117" s="507">
        <f>IFERROR(CPQL!O12/('3.Thanh pham'!K$97+'3.Thanh pham'!K$136),0)</f>
        <v>30.925311779980252</v>
      </c>
      <c r="P117" s="507">
        <f>IFERROR(CPQL!P12/('3.Thanh pham'!L$97+'3.Thanh pham'!L$136),0)</f>
        <v>29.735876711519474</v>
      </c>
      <c r="Q117" s="507">
        <f>IFERROR(CPQL!Q12/('3.Thanh pham'!M$97+'3.Thanh pham'!M$136),0)</f>
        <v>28.63454794442616</v>
      </c>
      <c r="R117" s="507">
        <f>IFERROR(CPQL!R12/('3.Thanh pham'!N$97+'3.Thanh pham'!N$136),0)</f>
        <v>29.735876711519474</v>
      </c>
      <c r="S117" s="507">
        <f>IFERROR(CPQL!S12/('3.Thanh pham'!O$97+'3.Thanh pham'!O$136),0)</f>
        <v>32.213866437479425</v>
      </c>
      <c r="T117" s="507">
        <f>IFERROR(CPQL!T12/('3.Thanh pham'!P$97+'3.Thanh pham'!P$136),0)</f>
        <v>28.63454794442616</v>
      </c>
      <c r="U117" s="507">
        <f>IFERROR(CPQL!U12/('3.Thanh pham'!Q$97+'3.Thanh pham'!Q$136),0)</f>
        <v>30.925311779980252</v>
      </c>
      <c r="V117" s="507">
        <f>IFERROR(CPQL!V12/('3.Thanh pham'!R$97+'3.Thanh pham'!R$136),0)</f>
        <v>28.63454794442616</v>
      </c>
      <c r="W117" s="990">
        <f>IFERROR(CPQL!W12/('3.Thanh pham'!S$97+'3.Thanh pham'!S$136),0)</f>
        <v>32.537002917322397</v>
      </c>
      <c r="X117" s="318"/>
      <c r="Y117" s="1141">
        <f>IFERROR(CPQL!Y12/Y$5,)</f>
        <v>47.537484596380963</v>
      </c>
      <c r="Z117" s="1141">
        <f>IFERROR(CPQL!Z12/Z$5,)</f>
        <v>25.631662817748765</v>
      </c>
      <c r="AA117" s="1141">
        <f>IFERROR(CPQL!AA12/AA$5,)</f>
        <v>24.599730109183103</v>
      </c>
      <c r="AB117" s="1141">
        <f>IFERROR(CPQL!AB12/AB$5,)</f>
        <v>30.921319088240253</v>
      </c>
      <c r="AC117" s="1141">
        <f>IFERROR(CPQL!AC12/AC$5,)</f>
        <v>24.946470187364859</v>
      </c>
      <c r="AD117" s="1141">
        <f>IFERROR(CPQL!AD12/AD$5,)</f>
        <v>22.598220410029722</v>
      </c>
      <c r="AE117" s="1141">
        <f>IFERROR(CPQL!AE12/AE$5,)</f>
        <v>17.889835218481966</v>
      </c>
      <c r="AF117" s="1141">
        <f>IFERROR(CPQL!AF12/AF$5,)</f>
        <v>16.061874995785541</v>
      </c>
      <c r="AG117" s="1141">
        <f>IFERROR(CPQL!AG12/AG$5,)</f>
        <v>37.980289631177442</v>
      </c>
      <c r="AH117" s="1141">
        <f>IFERROR(CPQL!AH12/AH$5,)</f>
        <v>49.581286413624298</v>
      </c>
      <c r="AI117" s="1141">
        <f>IFERROR(CPQL!AI12/AI$5,)</f>
        <v>57.209233523108672</v>
      </c>
      <c r="AJ117" s="1141">
        <f>IFERROR(CPQL!AJ12/AJ$5,)</f>
        <v>53.122831399147216</v>
      </c>
      <c r="AK117" s="996">
        <f>IFERROR(CPQL!AK12/AK$5,)</f>
        <v>32.024242692493779</v>
      </c>
      <c r="AM117" s="996">
        <f>IFERROR(CPQL!AM12/$AM$5,)</f>
        <v>0</v>
      </c>
      <c r="AN117" s="995"/>
      <c r="AO117" s="996">
        <f>IFERROR(CPQL!AO12/$AO$5,)</f>
        <v>0</v>
      </c>
      <c r="AQ117" s="813">
        <f t="shared" si="25"/>
        <v>0.51276022482861805</v>
      </c>
      <c r="AR117" s="851">
        <f t="shared" si="26"/>
        <v>1.6011626871314188E-2</v>
      </c>
    </row>
    <row r="118" spans="2:44" s="6" customFormat="1" outlineLevel="1">
      <c r="B118" s="424">
        <v>9</v>
      </c>
      <c r="C118" s="424"/>
      <c r="D118" s="408">
        <v>6421002703</v>
      </c>
      <c r="E118" s="409" t="s">
        <v>405</v>
      </c>
      <c r="F118" s="409" t="s">
        <v>520</v>
      </c>
      <c r="G118" s="409" t="s">
        <v>405</v>
      </c>
      <c r="H118" s="409" t="s">
        <v>462</v>
      </c>
      <c r="I118" s="410" t="s">
        <v>557</v>
      </c>
      <c r="J118" s="507"/>
      <c r="K118" s="507">
        <f>IFERROR(CPQL!K13/('3.Thanh pham'!G$97+'3.Thanh pham'!G$136),0)</f>
        <v>0</v>
      </c>
      <c r="L118" s="507">
        <f>IFERROR(CPQL!L13/('3.Thanh pham'!H$97+'3.Thanh pham'!H$136),0)</f>
        <v>0</v>
      </c>
      <c r="M118" s="507">
        <f>IFERROR(CPQL!M13/('3.Thanh pham'!I$97+'3.Thanh pham'!I$136),0)</f>
        <v>0</v>
      </c>
      <c r="N118" s="507">
        <f>IFERROR(CPQL!N13/('3.Thanh pham'!J$97+'3.Thanh pham'!J$136),0)</f>
        <v>0</v>
      </c>
      <c r="O118" s="507">
        <f>IFERROR(CPQL!O13/('3.Thanh pham'!K$97+'3.Thanh pham'!K$136),0)</f>
        <v>0</v>
      </c>
      <c r="P118" s="507">
        <f>IFERROR(CPQL!P13/('3.Thanh pham'!L$97+'3.Thanh pham'!L$136),0)</f>
        <v>0</v>
      </c>
      <c r="Q118" s="507">
        <f>IFERROR(CPQL!Q13/('3.Thanh pham'!M$97+'3.Thanh pham'!M$136),0)</f>
        <v>0</v>
      </c>
      <c r="R118" s="507">
        <f>IFERROR(CPQL!R13/('3.Thanh pham'!N$97+'3.Thanh pham'!N$136),0)</f>
        <v>0</v>
      </c>
      <c r="S118" s="507">
        <f>IFERROR(CPQL!S13/('3.Thanh pham'!O$97+'3.Thanh pham'!O$136),0)</f>
        <v>0</v>
      </c>
      <c r="T118" s="507">
        <f>IFERROR(CPQL!T13/('3.Thanh pham'!P$97+'3.Thanh pham'!P$136),0)</f>
        <v>0</v>
      </c>
      <c r="U118" s="507">
        <f>IFERROR(CPQL!U13/('3.Thanh pham'!Q$97+'3.Thanh pham'!Q$136),0)</f>
        <v>0</v>
      </c>
      <c r="V118" s="507">
        <f>IFERROR(CPQL!V13/('3.Thanh pham'!R$97+'3.Thanh pham'!R$136),0)</f>
        <v>0</v>
      </c>
      <c r="W118" s="990">
        <f>IFERROR(CPQL!W13/('3.Thanh pham'!S$97+'3.Thanh pham'!S$136),0)</f>
        <v>0</v>
      </c>
      <c r="X118" s="318"/>
      <c r="Y118" s="1141">
        <f>IFERROR(CPQL!Y13/Y$5,)</f>
        <v>0</v>
      </c>
      <c r="Z118" s="1141">
        <f>IFERROR(CPQL!Z13/Z$5,)</f>
        <v>0</v>
      </c>
      <c r="AA118" s="1141">
        <f>IFERROR(CPQL!AA13/AA$5,)</f>
        <v>0</v>
      </c>
      <c r="AB118" s="1141">
        <f>IFERROR(CPQL!AB13/AB$5,)</f>
        <v>0</v>
      </c>
      <c r="AC118" s="1141">
        <f>IFERROR(CPQL!AC13/AC$5,)</f>
        <v>0</v>
      </c>
      <c r="AD118" s="1141">
        <f>IFERROR(CPQL!AD13/AD$5,)</f>
        <v>0</v>
      </c>
      <c r="AE118" s="1141">
        <f>IFERROR(CPQL!AE13/AE$5,)</f>
        <v>0</v>
      </c>
      <c r="AF118" s="1141">
        <f>IFERROR(CPQL!AF13/AF$5,)</f>
        <v>0</v>
      </c>
      <c r="AG118" s="1141">
        <f>IFERROR(CPQL!AG13/AG$5,)</f>
        <v>0</v>
      </c>
      <c r="AH118" s="1141">
        <f>IFERROR(CPQL!AH13/AH$5,)</f>
        <v>0</v>
      </c>
      <c r="AI118" s="1141">
        <f>IFERROR(CPQL!AI13/AI$5,)</f>
        <v>0</v>
      </c>
      <c r="AJ118" s="1141">
        <f>IFERROR(CPQL!AJ13/AJ$5,)</f>
        <v>0</v>
      </c>
      <c r="AK118" s="996">
        <f>IFERROR(CPQL!AK13/AK$5,)</f>
        <v>0</v>
      </c>
      <c r="AM118" s="996">
        <f>IFERROR(CPQL!AM13/$AM$5,)</f>
        <v>0</v>
      </c>
      <c r="AN118" s="995"/>
      <c r="AO118" s="996">
        <f>IFERROR(CPQL!AO13/$AO$5,)</f>
        <v>0</v>
      </c>
      <c r="AQ118" s="813">
        <f t="shared" si="25"/>
        <v>0</v>
      </c>
      <c r="AR118" s="851">
        <f t="shared" si="26"/>
        <v>0</v>
      </c>
    </row>
    <row r="119" spans="2:44" s="6" customFormat="1" outlineLevel="1">
      <c r="B119" s="424">
        <v>10</v>
      </c>
      <c r="C119" s="424"/>
      <c r="D119" s="809" t="s">
        <v>1374</v>
      </c>
      <c r="E119" s="476" t="s">
        <v>800</v>
      </c>
      <c r="F119" s="476" t="s">
        <v>744</v>
      </c>
      <c r="G119" s="476" t="s">
        <v>800</v>
      </c>
      <c r="H119" s="476" t="s">
        <v>462</v>
      </c>
      <c r="I119" s="410" t="s">
        <v>563</v>
      </c>
      <c r="J119" s="813"/>
      <c r="K119" s="814">
        <f>IFERROR(CPQL!K14/('3.Thanh pham'!G$97+'3.Thanh pham'!G$136),0)</f>
        <v>0</v>
      </c>
      <c r="L119" s="814">
        <f>IFERROR(CPQL!L14/('3.Thanh pham'!H$97+'3.Thanh pham'!H$136),0)</f>
        <v>0</v>
      </c>
      <c r="M119" s="814">
        <f>IFERROR(CPQL!M14/('3.Thanh pham'!I$97+'3.Thanh pham'!I$136),0)</f>
        <v>0</v>
      </c>
      <c r="N119" s="814">
        <f>IFERROR(CPQL!N14/('3.Thanh pham'!J$97+'3.Thanh pham'!J$136),0)</f>
        <v>0</v>
      </c>
      <c r="O119" s="814">
        <f>IFERROR(CPQL!O14/('3.Thanh pham'!K$97+'3.Thanh pham'!K$136),0)</f>
        <v>0</v>
      </c>
      <c r="P119" s="814">
        <f>IFERROR(CPQL!P14/('3.Thanh pham'!L$97+'3.Thanh pham'!L$136),0)</f>
        <v>0</v>
      </c>
      <c r="Q119" s="814">
        <f>IFERROR(CPQL!Q14/('3.Thanh pham'!M$97+'3.Thanh pham'!M$136),0)</f>
        <v>0</v>
      </c>
      <c r="R119" s="814">
        <f>IFERROR(CPQL!R14/('3.Thanh pham'!N$97+'3.Thanh pham'!N$136),0)</f>
        <v>0</v>
      </c>
      <c r="S119" s="814">
        <f>IFERROR(CPQL!S14/('3.Thanh pham'!O$97+'3.Thanh pham'!O$136),0)</f>
        <v>0</v>
      </c>
      <c r="T119" s="814">
        <f>IFERROR(CPQL!T14/('3.Thanh pham'!P$97+'3.Thanh pham'!P$136),0)</f>
        <v>0</v>
      </c>
      <c r="U119" s="814">
        <f>IFERROR(CPQL!U14/('3.Thanh pham'!Q$97+'3.Thanh pham'!Q$136),0)</f>
        <v>0</v>
      </c>
      <c r="V119" s="814">
        <f>IFERROR(CPQL!V14/('3.Thanh pham'!R$97+'3.Thanh pham'!R$136),0)</f>
        <v>0</v>
      </c>
      <c r="W119" s="991">
        <f>IFERROR(CPQL!W14/('3.Thanh pham'!S$97+'3.Thanh pham'!S$136),0)</f>
        <v>0</v>
      </c>
      <c r="X119" s="318"/>
      <c r="Y119" s="1141">
        <f>IFERROR(CPQL!Y14/Y$5,)</f>
        <v>0</v>
      </c>
      <c r="Z119" s="1141">
        <f>IFERROR(CPQL!Z14/Z$5,)</f>
        <v>0</v>
      </c>
      <c r="AA119" s="1141">
        <f>IFERROR(CPQL!AA14/AA$5,)</f>
        <v>0</v>
      </c>
      <c r="AB119" s="1141">
        <f>IFERROR(CPQL!AB14/AB$5,)</f>
        <v>0</v>
      </c>
      <c r="AC119" s="1141">
        <f>IFERROR(CPQL!AC14/AC$5,)</f>
        <v>0</v>
      </c>
      <c r="AD119" s="1141">
        <f>IFERROR(CPQL!AD14/AD$5,)</f>
        <v>0</v>
      </c>
      <c r="AE119" s="1141">
        <f>IFERROR(CPQL!AE14/AE$5,)</f>
        <v>0</v>
      </c>
      <c r="AF119" s="1141">
        <f>IFERROR(CPQL!AF14/AF$5,)</f>
        <v>0</v>
      </c>
      <c r="AG119" s="1141">
        <f>IFERROR(CPQL!AG14/AG$5,)</f>
        <v>0</v>
      </c>
      <c r="AH119" s="1141">
        <f>IFERROR(CPQL!AH14/AH$5,)</f>
        <v>0</v>
      </c>
      <c r="AI119" s="1141">
        <f>IFERROR(CPQL!AI14/AI$5,)</f>
        <v>0</v>
      </c>
      <c r="AJ119" s="1141">
        <f>IFERROR(CPQL!AJ14/AJ$5,)</f>
        <v>0</v>
      </c>
      <c r="AK119" s="996">
        <f>IFERROR(CPQL!AK14/AK$5,)</f>
        <v>0</v>
      </c>
      <c r="AM119" s="996">
        <f>IFERROR(CPQL!AM14/$AM$5,)</f>
        <v>0</v>
      </c>
      <c r="AN119" s="995"/>
      <c r="AO119" s="996">
        <f>IFERROR(CPQL!AO14/$AO$5,)</f>
        <v>0</v>
      </c>
      <c r="AQ119" s="813">
        <f t="shared" si="25"/>
        <v>0</v>
      </c>
      <c r="AR119" s="852">
        <f t="shared" si="26"/>
        <v>0</v>
      </c>
    </row>
    <row r="120" spans="2:44" s="6" customFormat="1" outlineLevel="1">
      <c r="B120" s="424">
        <v>11</v>
      </c>
      <c r="C120" s="424"/>
      <c r="D120" s="408">
        <v>6421003001</v>
      </c>
      <c r="E120" s="409" t="s">
        <v>371</v>
      </c>
      <c r="F120" s="409" t="s">
        <v>516</v>
      </c>
      <c r="G120" s="426" t="s">
        <v>371</v>
      </c>
      <c r="H120" s="409" t="s">
        <v>462</v>
      </c>
      <c r="I120" s="410" t="s">
        <v>562</v>
      </c>
      <c r="J120" s="507"/>
      <c r="K120" s="507">
        <f>IFERROR(CPQL!K15/('3.Thanh pham'!G$97+'3.Thanh pham'!G$136),0)</f>
        <v>0.52705650307460261</v>
      </c>
      <c r="L120" s="507">
        <f>IFERROR(CPQL!L15/('3.Thanh pham'!H$97+'3.Thanh pham'!H$136),0)</f>
        <v>0.91356460532931116</v>
      </c>
      <c r="M120" s="507">
        <f>IFERROR(CPQL!M15/('3.Thanh pham'!I$97+'3.Thanh pham'!I$136),0)</f>
        <v>0.26679291280309958</v>
      </c>
      <c r="N120" s="507">
        <f>IFERROR(CPQL!N15/('3.Thanh pham'!J$97+'3.Thanh pham'!J$136),0)</f>
        <v>1.127324564076932</v>
      </c>
      <c r="O120" s="507">
        <f>IFERROR(CPQL!O15/('3.Thanh pham'!K$97+'3.Thanh pham'!K$136),0)</f>
        <v>1.127324564076932</v>
      </c>
      <c r="P120" s="507">
        <f>IFERROR(CPQL!P15/('3.Thanh pham'!L$97+'3.Thanh pham'!L$136),0)</f>
        <v>1.0839659269970501</v>
      </c>
      <c r="Q120" s="507">
        <f>IFERROR(CPQL!Q15/('3.Thanh pham'!M$97+'3.Thanh pham'!M$136),0)</f>
        <v>1.0438190408119741</v>
      </c>
      <c r="R120" s="507">
        <f>IFERROR(CPQL!R15/('3.Thanh pham'!N$97+'3.Thanh pham'!N$136),0)</f>
        <v>1.0621293720075857</v>
      </c>
      <c r="S120" s="507">
        <f>IFERROR(CPQL!S15/('3.Thanh pham'!O$97+'3.Thanh pham'!O$136),0)</f>
        <v>1.143735074722896</v>
      </c>
      <c r="T120" s="507">
        <f>IFERROR(CPQL!T15/('3.Thanh pham'!P$97+'3.Thanh pham'!P$136),0)</f>
        <v>1.0166533997536853</v>
      </c>
      <c r="U120" s="507">
        <f>IFERROR(CPQL!U15/('3.Thanh pham'!Q$97+'3.Thanh pham'!Q$136),0)</f>
        <v>1.0979856717339802</v>
      </c>
      <c r="V120" s="507">
        <f>IFERROR(CPQL!V15/('3.Thanh pham'!R$97+'3.Thanh pham'!R$136),0)</f>
        <v>1.0166533997536853</v>
      </c>
      <c r="W120" s="990">
        <f>IFERROR(CPQL!W15/('3.Thanh pham'!S$97+'3.Thanh pham'!S$136),0)</f>
        <v>0.97483640185100517</v>
      </c>
      <c r="X120" s="318"/>
      <c r="Y120" s="1141">
        <f>IFERROR(CPQL!Y15/Y$5,)</f>
        <v>0.41225096254193616</v>
      </c>
      <c r="Z120" s="1141">
        <f>IFERROR(CPQL!Z15/Z$5,)</f>
        <v>0.19860700417841937</v>
      </c>
      <c r="AA120" s="1141">
        <f>IFERROR(CPQL!AA15/AA$5,)</f>
        <v>0.51306244292081837</v>
      </c>
      <c r="AB120" s="1141">
        <f>IFERROR(CPQL!AB15/AB$5,)</f>
        <v>1.0144270559498085</v>
      </c>
      <c r="AC120" s="1141">
        <f>IFERROR(CPQL!AC15/AC$5,)</f>
        <v>0.84817304537308913</v>
      </c>
      <c r="AD120" s="1141">
        <f>IFERROR(CPQL!AD15/AD$5,)</f>
        <v>0.76833320631049462</v>
      </c>
      <c r="AE120" s="1141">
        <f>IFERROR(CPQL!AE15/AE$5,)</f>
        <v>0.50070298769771526</v>
      </c>
      <c r="AF120" s="1141">
        <f>IFERROR(CPQL!AF15/AF$5,)</f>
        <v>0.48095132131706891</v>
      </c>
      <c r="AG120" s="1141">
        <f>IFERROR(CPQL!AG15/AG$5,)</f>
        <v>0.59982108491204444</v>
      </c>
      <c r="AH120" s="1141">
        <f>IFERROR(CPQL!AH15/AH$5,)</f>
        <v>0.78303512945151166</v>
      </c>
      <c r="AI120" s="1141">
        <f>IFERROR(CPQL!AI15/AI$5,)</f>
        <v>0.90350297093702603</v>
      </c>
      <c r="AJ120" s="1141">
        <f>IFERROR(CPQL!AJ15/AJ$5,)</f>
        <v>0.83896659748690472</v>
      </c>
      <c r="AK120" s="996">
        <f>IFERROR(CPQL!AK15/AK$5,)</f>
        <v>0.66237708220093239</v>
      </c>
      <c r="AM120" s="996">
        <f>IFERROR(CPQL!AM15/$AM$5,)</f>
        <v>0</v>
      </c>
      <c r="AN120" s="995"/>
      <c r="AO120" s="996">
        <f>IFERROR(CPQL!AO15/$AO$5,)</f>
        <v>0</v>
      </c>
      <c r="AQ120" s="813">
        <f t="shared" si="25"/>
        <v>0.31245931965007279</v>
      </c>
      <c r="AR120" s="851">
        <f t="shared" si="26"/>
        <v>0.47172423087441318</v>
      </c>
    </row>
    <row r="121" spans="2:44" s="6" customFormat="1" outlineLevel="1">
      <c r="B121" s="424">
        <v>12</v>
      </c>
      <c r="C121" s="424"/>
      <c r="D121" s="408">
        <v>6427003101</v>
      </c>
      <c r="E121" s="409" t="s">
        <v>382</v>
      </c>
      <c r="F121" s="409" t="s">
        <v>516</v>
      </c>
      <c r="G121" s="410" t="str">
        <f>E121</f>
        <v>Chi phí y tế, BH sức khỏe</v>
      </c>
      <c r="H121" s="409" t="s">
        <v>462</v>
      </c>
      <c r="I121" s="410" t="s">
        <v>562</v>
      </c>
      <c r="J121" s="507"/>
      <c r="K121" s="507">
        <f>IFERROR(CPQL!K16/('3.Thanh pham'!G$97+'3.Thanh pham'!G$136),0)</f>
        <v>0.61465367211973543</v>
      </c>
      <c r="L121" s="507">
        <f>IFERROR(CPQL!L16/('3.Thanh pham'!H$97+'3.Thanh pham'!H$136),0)</f>
        <v>0.9626168929110106</v>
      </c>
      <c r="M121" s="507">
        <f>IFERROR(CPQL!M16/('3.Thanh pham'!I$97+'3.Thanh pham'!I$136),0)</f>
        <v>0.73418186699171428</v>
      </c>
      <c r="N121" s="507">
        <f>IFERROR(CPQL!N16/('3.Thanh pham'!J$97+'3.Thanh pham'!J$136),0)</f>
        <v>2.7352235591477805</v>
      </c>
      <c r="O121" s="507">
        <f>IFERROR(CPQL!O16/('3.Thanh pham'!K$97+'3.Thanh pham'!K$136),0)</f>
        <v>2.7352235591477805</v>
      </c>
      <c r="P121" s="507">
        <f>IFERROR(CPQL!P16/('3.Thanh pham'!L$97+'3.Thanh pham'!L$136),0)</f>
        <v>2.6300226530267121</v>
      </c>
      <c r="Q121" s="507">
        <f>IFERROR(CPQL!Q16/('3.Thanh pham'!M$97+'3.Thanh pham'!M$136),0)</f>
        <v>2.512386691307154</v>
      </c>
      <c r="R121" s="507">
        <f>IFERROR(CPQL!R16/('3.Thanh pham'!N$97+'3.Thanh pham'!N$136),0)</f>
        <v>2.6090169486651211</v>
      </c>
      <c r="S121" s="507">
        <f>IFERROR(CPQL!S16/('3.Thanh pham'!O$97+'3.Thanh pham'!O$136),0)</f>
        <v>2.8264350277205481</v>
      </c>
      <c r="T121" s="507">
        <f>IFERROR(CPQL!T16/('3.Thanh pham'!P$97+'3.Thanh pham'!P$136),0)</f>
        <v>2.4622987142908954</v>
      </c>
      <c r="U121" s="507">
        <f>IFERROR(CPQL!U16/('3.Thanh pham'!Q$97+'3.Thanh pham'!Q$136),0)</f>
        <v>2.3617663671790869</v>
      </c>
      <c r="V121" s="507">
        <f>IFERROR(CPQL!V16/('3.Thanh pham'!R$97+'3.Thanh pham'!R$136),0)</f>
        <v>2.1868207103510064</v>
      </c>
      <c r="W121" s="990">
        <f>IFERROR(CPQL!W16/('3.Thanh pham'!S$97+'3.Thanh pham'!S$136),0)</f>
        <v>2.2403092391828254</v>
      </c>
      <c r="X121" s="318"/>
      <c r="Y121" s="1141">
        <f>IFERROR(CPQL!Y16/Y$5,)</f>
        <v>0.39983372935620243</v>
      </c>
      <c r="Z121" s="1141">
        <f>IFERROR(CPQL!Z16/Z$5,)</f>
        <v>0.30876559095802547</v>
      </c>
      <c r="AA121" s="1141">
        <f>IFERROR(CPQL!AA16/AA$5,)</f>
        <v>0.29633466461295205</v>
      </c>
      <c r="AB121" s="1141">
        <f>IFERROR(CPQL!AB16/AB$5,)</f>
        <v>0.27344742489000473</v>
      </c>
      <c r="AC121" s="1141">
        <f>IFERROR(CPQL!AC16/AC$5,)</f>
        <v>0.2286322449288653</v>
      </c>
      <c r="AD121" s="1141">
        <f>IFERROR(CPQL!AD16/AD$5,)</f>
        <v>0.20711073851078424</v>
      </c>
      <c r="AE121" s="1141">
        <f>IFERROR(CPQL!AE16/AE$5,)</f>
        <v>0.18607243176663213</v>
      </c>
      <c r="AF121" s="1141">
        <f>IFERROR(CPQL!AF16/AF$5,)</f>
        <v>0.16170034862001767</v>
      </c>
      <c r="AG121" s="1141">
        <f>IFERROR(CPQL!AG16/AG$5,)</f>
        <v>0.79295199992077559</v>
      </c>
      <c r="AH121" s="1141">
        <f>IFERROR(CPQL!AH16/AH$5,)</f>
        <v>1.1546674078670667</v>
      </c>
      <c r="AI121" s="1141">
        <f>IFERROR(CPQL!AI16/AI$5,)</f>
        <v>1.1944136439350621</v>
      </c>
      <c r="AJ121" s="1141">
        <f>IFERROR(CPQL!AJ16/AJ$5,)</f>
        <v>1.1090977927885293</v>
      </c>
      <c r="AK121" s="996">
        <f>IFERROR(CPQL!AK16/AK$5,)</f>
        <v>0.50959511367731691</v>
      </c>
      <c r="AM121" s="996">
        <f>IFERROR(CPQL!AM16/$AM$5,)</f>
        <v>0</v>
      </c>
      <c r="AN121" s="995"/>
      <c r="AO121" s="996">
        <f>IFERROR(CPQL!AO16/$AO$5,)</f>
        <v>0</v>
      </c>
      <c r="AQ121" s="813">
        <f t="shared" si="25"/>
        <v>1.7307141255055085</v>
      </c>
      <c r="AR121" s="851">
        <f t="shared" si="26"/>
        <v>3.3962533765608711</v>
      </c>
    </row>
    <row r="122" spans="2:44" s="6" customFormat="1" outlineLevel="1">
      <c r="B122" s="424">
        <v>13</v>
      </c>
      <c r="C122" s="424"/>
      <c r="D122" s="408">
        <v>6422003502</v>
      </c>
      <c r="E122" s="409" t="s">
        <v>391</v>
      </c>
      <c r="F122" s="409" t="s">
        <v>545</v>
      </c>
      <c r="G122" s="410" t="str">
        <f>E122</f>
        <v>Chi phí xăng dầu xe du lịch, xe gắn máy, xe nâng</v>
      </c>
      <c r="H122" s="409" t="s">
        <v>462</v>
      </c>
      <c r="I122" s="410" t="s">
        <v>563</v>
      </c>
      <c r="J122" s="507"/>
      <c r="K122" s="507">
        <f>IFERROR(CPQL!K17/('3.Thanh pham'!G$97+'3.Thanh pham'!G$136),0)</f>
        <v>0</v>
      </c>
      <c r="L122" s="507">
        <f>IFERROR(CPQL!L17/('3.Thanh pham'!H$97+'3.Thanh pham'!H$136),0)</f>
        <v>0</v>
      </c>
      <c r="M122" s="507">
        <f>IFERROR(CPQL!M17/('3.Thanh pham'!I$97+'3.Thanh pham'!I$136),0)</f>
        <v>0</v>
      </c>
      <c r="N122" s="507">
        <f>IFERROR(CPQL!N17/('3.Thanh pham'!J$97+'3.Thanh pham'!J$136),0)</f>
        <v>0</v>
      </c>
      <c r="O122" s="507">
        <f>IFERROR(CPQL!O17/('3.Thanh pham'!K$97+'3.Thanh pham'!K$136),0)</f>
        <v>0</v>
      </c>
      <c r="P122" s="507">
        <f>IFERROR(CPQL!P17/('3.Thanh pham'!L$97+'3.Thanh pham'!L$136),0)</f>
        <v>0</v>
      </c>
      <c r="Q122" s="507">
        <f>IFERROR(CPQL!Q17/('3.Thanh pham'!M$97+'3.Thanh pham'!M$136),0)</f>
        <v>0</v>
      </c>
      <c r="R122" s="507">
        <f>IFERROR(CPQL!R17/('3.Thanh pham'!N$97+'3.Thanh pham'!N$136),0)</f>
        <v>0</v>
      </c>
      <c r="S122" s="507">
        <f>IFERROR(CPQL!S17/('3.Thanh pham'!O$97+'3.Thanh pham'!O$136),0)</f>
        <v>0</v>
      </c>
      <c r="T122" s="507">
        <f>IFERROR(CPQL!T17/('3.Thanh pham'!P$97+'3.Thanh pham'!P$136),0)</f>
        <v>0</v>
      </c>
      <c r="U122" s="507">
        <f>IFERROR(CPQL!U17/('3.Thanh pham'!Q$97+'3.Thanh pham'!Q$136),0)</f>
        <v>0</v>
      </c>
      <c r="V122" s="507">
        <f>IFERROR(CPQL!V17/('3.Thanh pham'!R$97+'3.Thanh pham'!R$136),0)</f>
        <v>0</v>
      </c>
      <c r="W122" s="990">
        <f>IFERROR(CPQL!W17/('3.Thanh pham'!S$97+'3.Thanh pham'!S$136),0)</f>
        <v>0</v>
      </c>
      <c r="X122" s="318"/>
      <c r="Y122" s="1141">
        <f>IFERROR(CPQL!Y17/Y$5,)</f>
        <v>0</v>
      </c>
      <c r="Z122" s="1141">
        <f>IFERROR(CPQL!Z17/Z$5,)</f>
        <v>0</v>
      </c>
      <c r="AA122" s="1141">
        <f>IFERROR(CPQL!AA17/AA$5,)</f>
        <v>0</v>
      </c>
      <c r="AB122" s="1141">
        <f>IFERROR(CPQL!AB17/AB$5,)</f>
        <v>0</v>
      </c>
      <c r="AC122" s="1141">
        <f>IFERROR(CPQL!AC17/AC$5,)</f>
        <v>0</v>
      </c>
      <c r="AD122" s="1141">
        <f>IFERROR(CPQL!AD17/AD$5,)</f>
        <v>0</v>
      </c>
      <c r="AE122" s="1141">
        <f>IFERROR(CPQL!AE17/AE$5,)</f>
        <v>0</v>
      </c>
      <c r="AF122" s="1141">
        <f>IFERROR(CPQL!AF17/AF$5,)</f>
        <v>0</v>
      </c>
      <c r="AG122" s="1141">
        <f>IFERROR(CPQL!AG17/AG$5,)</f>
        <v>0</v>
      </c>
      <c r="AH122" s="1141">
        <f>IFERROR(CPQL!AH17/AH$5,)</f>
        <v>0</v>
      </c>
      <c r="AI122" s="1141">
        <f>IFERROR(CPQL!AI17/AI$5,)</f>
        <v>0</v>
      </c>
      <c r="AJ122" s="1141">
        <f>IFERROR(CPQL!AJ17/AJ$5,)</f>
        <v>0</v>
      </c>
      <c r="AK122" s="996">
        <f>IFERROR(CPQL!AK17/AK$5,)</f>
        <v>0</v>
      </c>
      <c r="AM122" s="996">
        <f>IFERROR(CPQL!AM17/$AM$5,)</f>
        <v>0</v>
      </c>
      <c r="AN122" s="995"/>
      <c r="AO122" s="996">
        <f>IFERROR(CPQL!AO17/$AO$5,)</f>
        <v>0</v>
      </c>
      <c r="AQ122" s="813">
        <f t="shared" si="25"/>
        <v>0</v>
      </c>
      <c r="AR122" s="851">
        <f t="shared" si="26"/>
        <v>0</v>
      </c>
    </row>
    <row r="123" spans="2:44" s="6" customFormat="1" outlineLevel="1">
      <c r="B123" s="424">
        <v>14</v>
      </c>
      <c r="C123" s="424"/>
      <c r="D123" s="408">
        <v>6423003002</v>
      </c>
      <c r="E123" s="409" t="s">
        <v>390</v>
      </c>
      <c r="F123" s="409" t="s">
        <v>526</v>
      </c>
      <c r="G123" s="410" t="str">
        <f t="shared" ref="G123:G124" si="27">E123</f>
        <v>Chi phí đồ BHLĐ</v>
      </c>
      <c r="H123" s="409" t="s">
        <v>462</v>
      </c>
      <c r="I123" s="410" t="s">
        <v>562</v>
      </c>
      <c r="J123" s="507"/>
      <c r="K123" s="507">
        <f>IFERROR(CPQL!K18/('3.Thanh pham'!G$97+'3.Thanh pham'!G$136),0)</f>
        <v>0</v>
      </c>
      <c r="L123" s="507">
        <f>IFERROR(CPQL!L18/('3.Thanh pham'!H$97+'3.Thanh pham'!H$136),0)</f>
        <v>0</v>
      </c>
      <c r="M123" s="507">
        <f>IFERROR(CPQL!M18/('3.Thanh pham'!I$97+'3.Thanh pham'!I$136),0)</f>
        <v>0</v>
      </c>
      <c r="N123" s="507">
        <f>IFERROR(CPQL!N18/('3.Thanh pham'!J$97+'3.Thanh pham'!J$136),0)</f>
        <v>1.6498230300666026</v>
      </c>
      <c r="O123" s="507">
        <f>IFERROR(CPQL!O18/('3.Thanh pham'!K$97+'3.Thanh pham'!K$136),0)</f>
        <v>1.6498230300666026</v>
      </c>
      <c r="P123" s="507">
        <f>IFERROR(CPQL!P18/('3.Thanh pham'!L$97+'3.Thanh pham'!L$136),0)</f>
        <v>1.5863682981409639</v>
      </c>
      <c r="Q123" s="507">
        <f>IFERROR(CPQL!Q18/('3.Thanh pham'!M$97+'3.Thanh pham'!M$136),0)</f>
        <v>1.5276139167283356</v>
      </c>
      <c r="R123" s="507">
        <f>IFERROR(CPQL!R18/('3.Thanh pham'!N$97+'3.Thanh pham'!N$136),0)</f>
        <v>1.5863682981409639</v>
      </c>
      <c r="S123" s="507">
        <f>IFERROR(CPQL!S18/('3.Thanh pham'!O$97+'3.Thanh pham'!O$136),0)</f>
        <v>1.7185656563193776</v>
      </c>
      <c r="T123" s="507">
        <f>IFERROR(CPQL!T18/('3.Thanh pham'!P$97+'3.Thanh pham'!P$136),0)</f>
        <v>1.5276139167283356</v>
      </c>
      <c r="U123" s="507">
        <f>IFERROR(CPQL!U18/('3.Thanh pham'!Q$97+'3.Thanh pham'!Q$136),0)</f>
        <v>1.6498230300666026</v>
      </c>
      <c r="V123" s="507">
        <f>IFERROR(CPQL!V18/('3.Thanh pham'!R$97+'3.Thanh pham'!R$136),0)</f>
        <v>1.5276139167283356</v>
      </c>
      <c r="W123" s="990">
        <f>IFERROR(CPQL!W18/('3.Thanh pham'!S$97+'3.Thanh pham'!S$136),0)</f>
        <v>1.3214397678640428</v>
      </c>
      <c r="X123" s="318"/>
      <c r="Y123" s="1141">
        <f>IFERROR(CPQL!Y18/Y$5,)</f>
        <v>0</v>
      </c>
      <c r="Z123" s="1141">
        <f>IFERROR(CPQL!Z18/Z$5,)</f>
        <v>0</v>
      </c>
      <c r="AA123" s="1141">
        <f>IFERROR(CPQL!AA18/AA$5,)</f>
        <v>0</v>
      </c>
      <c r="AB123" s="1141">
        <f>IFERROR(CPQL!AB18/AB$5,)</f>
        <v>0</v>
      </c>
      <c r="AC123" s="1141">
        <f>IFERROR(CPQL!AC18/AC$5,)</f>
        <v>0</v>
      </c>
      <c r="AD123" s="1141">
        <f>IFERROR(CPQL!AD18/AD$5,)</f>
        <v>0</v>
      </c>
      <c r="AE123" s="1141">
        <f>IFERROR(CPQL!AE18/AE$5,)</f>
        <v>0</v>
      </c>
      <c r="AF123" s="1141">
        <f>IFERROR(CPQL!AF18/AF$5,)</f>
        <v>0</v>
      </c>
      <c r="AG123" s="1141">
        <f>IFERROR(CPQL!AG18/AG$5,)</f>
        <v>0</v>
      </c>
      <c r="AH123" s="1141">
        <f>IFERROR(CPQL!AH18/AH$5,)</f>
        <v>0</v>
      </c>
      <c r="AI123" s="1141">
        <f>IFERROR(CPQL!AI18/AI$5,)</f>
        <v>0</v>
      </c>
      <c r="AJ123" s="1141">
        <f>IFERROR(CPQL!AJ18/AJ$5,)</f>
        <v>0</v>
      </c>
      <c r="AK123" s="996">
        <f>IFERROR(CPQL!AK18/AK$5,)</f>
        <v>0</v>
      </c>
      <c r="AM123" s="996">
        <f>IFERROR(CPQL!AM18/$AM$5,)</f>
        <v>0</v>
      </c>
      <c r="AN123" s="995"/>
      <c r="AO123" s="996">
        <f>IFERROR(CPQL!AO18/$AO$5,)</f>
        <v>0</v>
      </c>
      <c r="AQ123" s="813">
        <f t="shared" si="25"/>
        <v>1.3214397678640428</v>
      </c>
      <c r="AR123" s="851">
        <f t="shared" si="26"/>
        <v>0</v>
      </c>
    </row>
    <row r="124" spans="2:44" s="6" customFormat="1" outlineLevel="1">
      <c r="B124" s="424">
        <v>15</v>
      </c>
      <c r="C124" s="424"/>
      <c r="D124" s="408">
        <v>6423002402</v>
      </c>
      <c r="E124" s="409" t="s">
        <v>377</v>
      </c>
      <c r="F124" s="409" t="s">
        <v>526</v>
      </c>
      <c r="G124" s="410" t="str">
        <f t="shared" si="27"/>
        <v>Chi phí CCDC, thiết bị - Phục vụ quản lý</v>
      </c>
      <c r="H124" s="409" t="s">
        <v>462</v>
      </c>
      <c r="I124" s="410" t="s">
        <v>563</v>
      </c>
      <c r="J124" s="507"/>
      <c r="K124" s="507">
        <f>IFERROR(CPQL!K19/('3.Thanh pham'!G$97+'3.Thanh pham'!G$136),0)</f>
        <v>26.923400336465946</v>
      </c>
      <c r="L124" s="507">
        <f>IFERROR(CPQL!L19/('3.Thanh pham'!H$97+'3.Thanh pham'!H$136),0)</f>
        <v>46.667227249874308</v>
      </c>
      <c r="M124" s="507">
        <f>IFERROR(CPQL!M19/('3.Thanh pham'!I$97+'3.Thanh pham'!I$136),0)</f>
        <v>19.86003439118889</v>
      </c>
      <c r="N124" s="507">
        <f>IFERROR(CPQL!N19/('3.Thanh pham'!J$97+'3.Thanh pham'!J$136),0)</f>
        <v>23.453758386261768</v>
      </c>
      <c r="O124" s="507">
        <f>IFERROR(CPQL!O19/('3.Thanh pham'!K$97+'3.Thanh pham'!K$136),0)</f>
        <v>23.171992669259243</v>
      </c>
      <c r="P124" s="507">
        <f>IFERROR(CPQL!P19/('3.Thanh pham'!L$97+'3.Thanh pham'!L$136),0)</f>
        <v>21.716050077349131</v>
      </c>
      <c r="Q124" s="507">
        <f>IFERROR(CPQL!Q19/('3.Thanh pham'!M$97+'3.Thanh pham'!M$136),0)</f>
        <v>20.683272657712589</v>
      </c>
      <c r="R124" s="507">
        <f>IFERROR(CPQL!R19/('3.Thanh pham'!N$97+'3.Thanh pham'!N$136),0)</f>
        <v>21.397440429916749</v>
      </c>
      <c r="S124" s="507">
        <f>IFERROR(CPQL!S19/('3.Thanh pham'!O$97+'3.Thanh pham'!O$136),0)</f>
        <v>23.120210873932116</v>
      </c>
      <c r="T124" s="507">
        <f>IFERROR(CPQL!T19/('3.Thanh pham'!P$97+'3.Thanh pham'!P$136),0)</f>
        <v>20.551298554606326</v>
      </c>
      <c r="U124" s="507">
        <f>IFERROR(CPQL!U19/('3.Thanh pham'!Q$97+'3.Thanh pham'!Q$136),0)</f>
        <v>22.195402438974831</v>
      </c>
      <c r="V124" s="507">
        <f>IFERROR(CPQL!V19/('3.Thanh pham'!R$97+'3.Thanh pham'!R$136),0)</f>
        <v>20.551298554606326</v>
      </c>
      <c r="W124" s="990">
        <f>IFERROR(CPQL!W19/('3.Thanh pham'!S$97+'3.Thanh pham'!S$136),0)</f>
        <v>22.835345827513795</v>
      </c>
      <c r="X124" s="318"/>
      <c r="Y124" s="1141">
        <f>IFERROR(CPQL!Y19/Y$5,)</f>
        <v>28.02950419509089</v>
      </c>
      <c r="Z124" s="1141">
        <f>IFERROR(CPQL!Z19/Z$5,)</f>
        <v>13.022883308194645</v>
      </c>
      <c r="AA124" s="1141">
        <f>IFERROR(CPQL!AA19/AA$5,)</f>
        <v>14.118174011422651</v>
      </c>
      <c r="AB124" s="1141">
        <f>IFERROR(CPQL!AB19/AB$5,)</f>
        <v>13.544411937099545</v>
      </c>
      <c r="AC124" s="1141">
        <f>IFERROR(CPQL!AC19/AC$5,)</f>
        <v>11.231009010676516</v>
      </c>
      <c r="AD124" s="1141">
        <f>IFERROR(CPQL!AD19/AD$5,)</f>
        <v>11.321206462922033</v>
      </c>
      <c r="AE124" s="1141">
        <f>IFERROR(CPQL!AE19/AE$5,)</f>
        <v>9.1740600543763993</v>
      </c>
      <c r="AF124" s="1141">
        <f>IFERROR(CPQL!AF19/AF$5,)</f>
        <v>8.1670328188322241</v>
      </c>
      <c r="AG124" s="1141">
        <f>IFERROR(CPQL!AG19/AG$5,)</f>
        <v>5.052591793013069</v>
      </c>
      <c r="AH124" s="1141">
        <f>IFERROR(CPQL!AH19/AH$5,)</f>
        <v>10.363535094977074</v>
      </c>
      <c r="AI124" s="1141">
        <f>IFERROR(CPQL!AI19/AI$5,)</f>
        <v>7.6106555950575538</v>
      </c>
      <c r="AJ124" s="1141">
        <f>IFERROR(CPQL!AJ19/AJ$5,)</f>
        <v>7.0670335733463228</v>
      </c>
      <c r="AK124" s="996">
        <f>IFERROR(CPQL!AK19/AK$5,)</f>
        <v>10.316827402385909</v>
      </c>
      <c r="AM124" s="996">
        <f>IFERROR(CPQL!AM19/$AM$5,)</f>
        <v>0</v>
      </c>
      <c r="AN124" s="995"/>
      <c r="AO124" s="996">
        <f>IFERROR(CPQL!AO19/$AO$5,)</f>
        <v>0</v>
      </c>
      <c r="AQ124" s="813">
        <f t="shared" si="25"/>
        <v>12.518518425127885</v>
      </c>
      <c r="AR124" s="851">
        <f t="shared" si="26"/>
        <v>1.2134077596599906</v>
      </c>
    </row>
    <row r="125" spans="2:44" s="6" customFormat="1" outlineLevel="1">
      <c r="B125" s="424">
        <v>16</v>
      </c>
      <c r="C125" s="424"/>
      <c r="D125" s="408">
        <v>6423005101</v>
      </c>
      <c r="E125" s="409" t="s">
        <v>88</v>
      </c>
      <c r="F125" s="409" t="s">
        <v>518</v>
      </c>
      <c r="G125" s="410" t="s">
        <v>88</v>
      </c>
      <c r="H125" s="409" t="s">
        <v>462</v>
      </c>
      <c r="I125" s="410" t="s">
        <v>563</v>
      </c>
      <c r="J125" s="507"/>
      <c r="K125" s="507">
        <f>IFERROR(CPQL!K20/('3.Thanh pham'!G$97+'3.Thanh pham'!G$136),0)</f>
        <v>7.2514212785706</v>
      </c>
      <c r="L125" s="507">
        <f>IFERROR(CPQL!L20/('3.Thanh pham'!H$97+'3.Thanh pham'!H$136),0)</f>
        <v>12.569130216189039</v>
      </c>
      <c r="M125" s="507">
        <f>IFERROR(CPQL!M20/('3.Thanh pham'!I$97+'3.Thanh pham'!I$136),0)</f>
        <v>5.4416438117626571</v>
      </c>
      <c r="N125" s="507">
        <f>IFERROR(CPQL!N20/('3.Thanh pham'!J$97+'3.Thanh pham'!J$136),0)</f>
        <v>4.8763242267978395</v>
      </c>
      <c r="O125" s="507">
        <f>IFERROR(CPQL!O20/('3.Thanh pham'!K$97+'3.Thanh pham'!K$136),0)</f>
        <v>4.8763242267978395</v>
      </c>
      <c r="P125" s="507">
        <f>IFERROR(CPQL!P20/('3.Thanh pham'!L$97+'3.Thanh pham'!L$136),0)</f>
        <v>4.6887732949979233</v>
      </c>
      <c r="Q125" s="507">
        <f>IFERROR(CPQL!Q20/('3.Thanh pham'!M$97+'3.Thanh pham'!M$136),0)</f>
        <v>4.5151150248128147</v>
      </c>
      <c r="R125" s="507">
        <f>IFERROR(CPQL!R20/('3.Thanh pham'!N$97+'3.Thanh pham'!N$136),0)</f>
        <v>4.6887732949979233</v>
      </c>
      <c r="S125" s="507">
        <f>IFERROR(CPQL!S20/('3.Thanh pham'!O$97+'3.Thanh pham'!O$136),0)</f>
        <v>5.0795044029144165</v>
      </c>
      <c r="T125" s="507">
        <f>IFERROR(CPQL!T20/('3.Thanh pham'!P$97+'3.Thanh pham'!P$136),0)</f>
        <v>4.5151150248128147</v>
      </c>
      <c r="U125" s="507">
        <f>IFERROR(CPQL!U20/('3.Thanh pham'!Q$97+'3.Thanh pham'!Q$136),0)</f>
        <v>4.8763242267978395</v>
      </c>
      <c r="V125" s="507">
        <f>IFERROR(CPQL!V20/('3.Thanh pham'!R$97+'3.Thanh pham'!R$136),0)</f>
        <v>4.5151150248128147</v>
      </c>
      <c r="W125" s="990">
        <f>IFERROR(CPQL!W20/('3.Thanh pham'!S$97+'3.Thanh pham'!S$136),0)</f>
        <v>5.2076444053755386</v>
      </c>
      <c r="X125" s="318"/>
      <c r="Y125" s="1141">
        <f>IFERROR(CPQL!Y20/Y$5,)</f>
        <v>9.9767574866010627</v>
      </c>
      <c r="Z125" s="1141">
        <f>IFERROR(CPQL!Z20/Z$5,)</f>
        <v>9.4700111064715795</v>
      </c>
      <c r="AA125" s="1141">
        <f>IFERROR(CPQL!AA20/AA$5,)</f>
        <v>0.53261180704169675</v>
      </c>
      <c r="AB125" s="1141">
        <f>IFERROR(CPQL!AB20/AB$5,)</f>
        <v>7.3557608856979702</v>
      </c>
      <c r="AC125" s="1141">
        <f>IFERROR(CPQL!AC20/AC$5,)</f>
        <v>6.777545242682506</v>
      </c>
      <c r="AD125" s="1141">
        <f>IFERROR(CPQL!AD20/AD$5,)</f>
        <v>3.5524045423367121</v>
      </c>
      <c r="AE125" s="1141">
        <f>IFERROR(CPQL!AE20/AE$5,)</f>
        <v>3.2042239346281525</v>
      </c>
      <c r="AF125" s="1141">
        <f>IFERROR(CPQL!AF20/AF$5,)</f>
        <v>2.6745264634286139</v>
      </c>
      <c r="AG125" s="1141">
        <f>IFERROR(CPQL!AG20/AG$5,)</f>
        <v>4.190457091738546</v>
      </c>
      <c r="AH125" s="1141">
        <f>IFERROR(CPQL!AH20/AH$5,)</f>
        <v>3.7463026166097837</v>
      </c>
      <c r="AI125" s="1141">
        <f>IFERROR(CPQL!AI20/AI$5,)</f>
        <v>6.2153494269447824</v>
      </c>
      <c r="AJ125" s="1141">
        <f>IFERROR(CPQL!AJ20/AJ$5,)</f>
        <v>5.7713928217724639</v>
      </c>
      <c r="AK125" s="996">
        <f>IFERROR(CPQL!AK20/AK$5,)</f>
        <v>4.7906763386981481</v>
      </c>
      <c r="AM125" s="996">
        <f>IFERROR(CPQL!AM20/$AM$5,)</f>
        <v>0</v>
      </c>
      <c r="AN125" s="995"/>
      <c r="AO125" s="996">
        <f>IFERROR(CPQL!AO20/$AO$5,)</f>
        <v>0</v>
      </c>
      <c r="AQ125" s="813">
        <f t="shared" si="25"/>
        <v>0.4169680666773905</v>
      </c>
      <c r="AR125" s="851">
        <f t="shared" si="26"/>
        <v>8.7037411254274E-2</v>
      </c>
    </row>
    <row r="126" spans="2:44" s="6" customFormat="1" outlineLevel="1">
      <c r="B126" s="424">
        <v>17</v>
      </c>
      <c r="C126" s="424"/>
      <c r="D126" s="408">
        <v>6423006501</v>
      </c>
      <c r="E126" s="409" t="s">
        <v>414</v>
      </c>
      <c r="F126" s="409" t="s">
        <v>525</v>
      </c>
      <c r="G126" s="410" t="s">
        <v>87</v>
      </c>
      <c r="H126" s="410" t="s">
        <v>459</v>
      </c>
      <c r="I126" s="410" t="s">
        <v>562</v>
      </c>
      <c r="J126" s="507"/>
      <c r="K126" s="507">
        <f>IFERROR(CPQL!K21/('3.Thanh pham'!G$97+'3.Thanh pham'!G$136),0)</f>
        <v>0</v>
      </c>
      <c r="L126" s="507">
        <f>IFERROR(CPQL!L21/('3.Thanh pham'!H$97+'3.Thanh pham'!H$136),0)</f>
        <v>0</v>
      </c>
      <c r="M126" s="507">
        <f>IFERROR(CPQL!M21/('3.Thanh pham'!I$97+'3.Thanh pham'!I$136),0)</f>
        <v>0</v>
      </c>
      <c r="N126" s="507">
        <f>IFERROR(CPQL!N21/('3.Thanh pham'!J$97+'3.Thanh pham'!J$136),0)</f>
        <v>0</v>
      </c>
      <c r="O126" s="507">
        <f>IFERROR(CPQL!O21/('3.Thanh pham'!K$97+'3.Thanh pham'!K$136),0)</f>
        <v>0</v>
      </c>
      <c r="P126" s="507">
        <f>IFERROR(CPQL!P21/('3.Thanh pham'!L$97+'3.Thanh pham'!L$136),0)</f>
        <v>0</v>
      </c>
      <c r="Q126" s="507">
        <f>IFERROR(CPQL!Q21/('3.Thanh pham'!M$97+'3.Thanh pham'!M$136),0)</f>
        <v>0</v>
      </c>
      <c r="R126" s="507">
        <f>IFERROR(CPQL!R21/('3.Thanh pham'!N$97+'3.Thanh pham'!N$136),0)</f>
        <v>0</v>
      </c>
      <c r="S126" s="507">
        <f>IFERROR(CPQL!S21/('3.Thanh pham'!O$97+'3.Thanh pham'!O$136),0)</f>
        <v>0</v>
      </c>
      <c r="T126" s="507">
        <f>IFERROR(CPQL!T21/('3.Thanh pham'!P$97+'3.Thanh pham'!P$136),0)</f>
        <v>0</v>
      </c>
      <c r="U126" s="507">
        <f>IFERROR(CPQL!U21/('3.Thanh pham'!Q$97+'3.Thanh pham'!Q$136),0)</f>
        <v>0</v>
      </c>
      <c r="V126" s="507">
        <f>IFERROR(CPQL!V21/('3.Thanh pham'!R$97+'3.Thanh pham'!R$136),0)</f>
        <v>0</v>
      </c>
      <c r="W126" s="990">
        <f>IFERROR(CPQL!W21/('3.Thanh pham'!S$97+'3.Thanh pham'!S$136),0)</f>
        <v>0</v>
      </c>
      <c r="X126" s="318"/>
      <c r="Y126" s="1141">
        <f>IFERROR(CPQL!Y21/Y$5,)</f>
        <v>0</v>
      </c>
      <c r="Z126" s="1141">
        <f>IFERROR(CPQL!Z21/Z$5,)</f>
        <v>0</v>
      </c>
      <c r="AA126" s="1141">
        <f>IFERROR(CPQL!AA21/AA$5,)</f>
        <v>0</v>
      </c>
      <c r="AB126" s="1141">
        <f>IFERROR(CPQL!AB21/AB$5,)</f>
        <v>0</v>
      </c>
      <c r="AC126" s="1141">
        <f>IFERROR(CPQL!AC21/AC$5,)</f>
        <v>0</v>
      </c>
      <c r="AD126" s="1141">
        <f>IFERROR(CPQL!AD21/AD$5,)</f>
        <v>0</v>
      </c>
      <c r="AE126" s="1141">
        <f>IFERROR(CPQL!AE21/AE$5,)</f>
        <v>0</v>
      </c>
      <c r="AF126" s="1141">
        <f>IFERROR(CPQL!AF21/AF$5,)</f>
        <v>0</v>
      </c>
      <c r="AG126" s="1141">
        <f>IFERROR(CPQL!AG21/AG$5,)</f>
        <v>0</v>
      </c>
      <c r="AH126" s="1141">
        <f>IFERROR(CPQL!AH21/AH$5,)</f>
        <v>0</v>
      </c>
      <c r="AI126" s="1141">
        <f>IFERROR(CPQL!AI21/AI$5,)</f>
        <v>0</v>
      </c>
      <c r="AJ126" s="1141">
        <f>IFERROR(CPQL!AJ21/AJ$5,)</f>
        <v>0</v>
      </c>
      <c r="AK126" s="996">
        <f>IFERROR(CPQL!AK21/AK$5,)</f>
        <v>0</v>
      </c>
      <c r="AM126" s="996">
        <f>IFERROR(CPQL!AM21/$AM$5,)</f>
        <v>0</v>
      </c>
      <c r="AN126" s="995"/>
      <c r="AO126" s="996">
        <f>IFERROR(CPQL!AO21/$AO$5,)</f>
        <v>0</v>
      </c>
      <c r="AQ126" s="813">
        <f t="shared" si="25"/>
        <v>0</v>
      </c>
      <c r="AR126" s="851">
        <f t="shared" si="26"/>
        <v>0</v>
      </c>
    </row>
    <row r="127" spans="2:44" s="6" customFormat="1" outlineLevel="1">
      <c r="B127" s="424">
        <v>18</v>
      </c>
      <c r="C127" s="424"/>
      <c r="D127" s="408">
        <v>6425006101</v>
      </c>
      <c r="E127" s="409" t="s">
        <v>435</v>
      </c>
      <c r="F127" s="409" t="s">
        <v>534</v>
      </c>
      <c r="G127" s="410" t="str">
        <f>E127</f>
        <v>Chi phí công chứng, sao y, thuế khác</v>
      </c>
      <c r="H127" s="410" t="s">
        <v>463</v>
      </c>
      <c r="I127" s="410" t="s">
        <v>563</v>
      </c>
      <c r="J127" s="507"/>
      <c r="K127" s="507">
        <f>IFERROR(CPQL!K22/('3.Thanh pham'!G$97+'3.Thanh pham'!G$136),0)</f>
        <v>0</v>
      </c>
      <c r="L127" s="507">
        <f>IFERROR(CPQL!L22/('3.Thanh pham'!H$97+'3.Thanh pham'!H$136),0)</f>
        <v>0</v>
      </c>
      <c r="M127" s="507">
        <f>IFERROR(CPQL!M22/('3.Thanh pham'!I$97+'3.Thanh pham'!I$136),0)</f>
        <v>0</v>
      </c>
      <c r="N127" s="507">
        <f>IFERROR(CPQL!N22/('3.Thanh pham'!J$97+'3.Thanh pham'!J$136),0)</f>
        <v>0</v>
      </c>
      <c r="O127" s="507">
        <f>IFERROR(CPQL!O22/('3.Thanh pham'!K$97+'3.Thanh pham'!K$136),0)</f>
        <v>0</v>
      </c>
      <c r="P127" s="507">
        <f>IFERROR(CPQL!P22/('3.Thanh pham'!L$97+'3.Thanh pham'!L$136),0)</f>
        <v>0</v>
      </c>
      <c r="Q127" s="507">
        <f>IFERROR(CPQL!Q22/('3.Thanh pham'!M$97+'3.Thanh pham'!M$136),0)</f>
        <v>0</v>
      </c>
      <c r="R127" s="507">
        <f>IFERROR(CPQL!R22/('3.Thanh pham'!N$97+'3.Thanh pham'!N$136),0)</f>
        <v>0</v>
      </c>
      <c r="S127" s="507">
        <f>IFERROR(CPQL!S22/('3.Thanh pham'!O$97+'3.Thanh pham'!O$136),0)</f>
        <v>0</v>
      </c>
      <c r="T127" s="507">
        <f>IFERROR(CPQL!T22/('3.Thanh pham'!P$97+'3.Thanh pham'!P$136),0)</f>
        <v>0</v>
      </c>
      <c r="U127" s="507">
        <f>IFERROR(CPQL!U22/('3.Thanh pham'!Q$97+'3.Thanh pham'!Q$136),0)</f>
        <v>0</v>
      </c>
      <c r="V127" s="507">
        <f>IFERROR(CPQL!V22/('3.Thanh pham'!R$97+'3.Thanh pham'!R$136),0)</f>
        <v>0</v>
      </c>
      <c r="W127" s="990">
        <f>IFERROR(CPQL!W22/('3.Thanh pham'!S$97+'3.Thanh pham'!S$136),0)</f>
        <v>0</v>
      </c>
      <c r="X127" s="318"/>
      <c r="Y127" s="1141">
        <f>IFERROR(CPQL!Y22/Y$5,)</f>
        <v>17.688366361444078</v>
      </c>
      <c r="Z127" s="1141">
        <f>IFERROR(CPQL!Z22/Z$5,)</f>
        <v>0</v>
      </c>
      <c r="AA127" s="1141">
        <f>IFERROR(CPQL!AA22/AA$5,)</f>
        <v>0</v>
      </c>
      <c r="AB127" s="1141">
        <f>IFERROR(CPQL!AB22/AB$5,)</f>
        <v>0</v>
      </c>
      <c r="AC127" s="1141">
        <f>IFERROR(CPQL!AC22/AC$5,)</f>
        <v>5.2583313001118972</v>
      </c>
      <c r="AD127" s="1141">
        <f>IFERROR(CPQL!AD22/AD$5,)</f>
        <v>0</v>
      </c>
      <c r="AE127" s="1141">
        <f>IFERROR(CPQL!AE22/AE$5,)</f>
        <v>0</v>
      </c>
      <c r="AF127" s="1141">
        <f>IFERROR(CPQL!AF22/AF$5,)</f>
        <v>0</v>
      </c>
      <c r="AG127" s="1141">
        <f>IFERROR(CPQL!AG22/AG$5,)</f>
        <v>0</v>
      </c>
      <c r="AH127" s="1141">
        <f>IFERROR(CPQL!AH22/AH$5,)</f>
        <v>0</v>
      </c>
      <c r="AI127" s="1141">
        <f>IFERROR(CPQL!AI22/AI$5,)</f>
        <v>0</v>
      </c>
      <c r="AJ127" s="1141">
        <f>IFERROR(CPQL!AJ22/AJ$5,)</f>
        <v>0</v>
      </c>
      <c r="AK127" s="996">
        <f>IFERROR(CPQL!AK22/AK$5,)</f>
        <v>0.98958577918454893</v>
      </c>
      <c r="AM127" s="996">
        <f>IFERROR(CPQL!AM22/$AM$5,)</f>
        <v>0</v>
      </c>
      <c r="AN127" s="995"/>
      <c r="AO127" s="996">
        <f>IFERROR(CPQL!AO22/$AO$5,)</f>
        <v>0</v>
      </c>
      <c r="AQ127" s="813">
        <f t="shared" si="25"/>
        <v>-0.98958577918454893</v>
      </c>
      <c r="AR127" s="851">
        <f t="shared" si="26"/>
        <v>-1</v>
      </c>
    </row>
    <row r="128" spans="2:44" s="6" customFormat="1" outlineLevel="1">
      <c r="B128" s="424">
        <v>19</v>
      </c>
      <c r="C128" s="424"/>
      <c r="D128" s="408">
        <v>6426007001</v>
      </c>
      <c r="E128" s="409" t="s">
        <v>434</v>
      </c>
      <c r="F128" s="409" t="s">
        <v>535</v>
      </c>
      <c r="G128" s="410" t="str">
        <f>E128</f>
        <v>Dự phòng nợ khó đòi</v>
      </c>
      <c r="H128" s="410" t="s">
        <v>463</v>
      </c>
      <c r="I128" s="410" t="s">
        <v>563</v>
      </c>
      <c r="J128" s="507"/>
      <c r="K128" s="507">
        <f>IFERROR(CPQL!K23/('3.Thanh pham'!G$97+'3.Thanh pham'!G$136),0)</f>
        <v>0</v>
      </c>
      <c r="L128" s="507">
        <f>IFERROR(CPQL!L23/('3.Thanh pham'!H$97+'3.Thanh pham'!H$136),0)</f>
        <v>0</v>
      </c>
      <c r="M128" s="507">
        <f>IFERROR(CPQL!M23/('3.Thanh pham'!I$97+'3.Thanh pham'!I$136),0)</f>
        <v>0</v>
      </c>
      <c r="N128" s="507">
        <f>IFERROR(CPQL!N23/('3.Thanh pham'!J$97+'3.Thanh pham'!J$136),0)</f>
        <v>0</v>
      </c>
      <c r="O128" s="507">
        <f>IFERROR(CPQL!O23/('3.Thanh pham'!K$97+'3.Thanh pham'!K$136),0)</f>
        <v>0</v>
      </c>
      <c r="P128" s="507">
        <f>IFERROR(CPQL!P23/('3.Thanh pham'!L$97+'3.Thanh pham'!L$136),0)</f>
        <v>0</v>
      </c>
      <c r="Q128" s="507">
        <f>IFERROR(CPQL!Q23/('3.Thanh pham'!M$97+'3.Thanh pham'!M$136),0)</f>
        <v>0</v>
      </c>
      <c r="R128" s="507">
        <f>IFERROR(CPQL!R23/('3.Thanh pham'!N$97+'3.Thanh pham'!N$136),0)</f>
        <v>0</v>
      </c>
      <c r="S128" s="507">
        <f>IFERROR(CPQL!S23/('3.Thanh pham'!O$97+'3.Thanh pham'!O$136),0)</f>
        <v>0</v>
      </c>
      <c r="T128" s="507">
        <f>IFERROR(CPQL!T23/('3.Thanh pham'!P$97+'3.Thanh pham'!P$136),0)</f>
        <v>0</v>
      </c>
      <c r="U128" s="507">
        <f>IFERROR(CPQL!U23/('3.Thanh pham'!Q$97+'3.Thanh pham'!Q$136),0)</f>
        <v>0</v>
      </c>
      <c r="V128" s="507">
        <f>IFERROR(CPQL!V23/('3.Thanh pham'!R$97+'3.Thanh pham'!R$136),0)</f>
        <v>0</v>
      </c>
      <c r="W128" s="990">
        <f>IFERROR(CPQL!W23/('3.Thanh pham'!S$97+'3.Thanh pham'!S$136),0)</f>
        <v>0</v>
      </c>
      <c r="X128" s="318"/>
      <c r="Y128" s="1141">
        <f>IFERROR(CPQL!Y23/Y$5,)</f>
        <v>0</v>
      </c>
      <c r="Z128" s="1141">
        <f>IFERROR(CPQL!Z23/Z$5,)</f>
        <v>0</v>
      </c>
      <c r="AA128" s="1141">
        <f>IFERROR(CPQL!AA23/AA$5,)</f>
        <v>0</v>
      </c>
      <c r="AB128" s="1141">
        <f>IFERROR(CPQL!AB23/AB$5,)</f>
        <v>0</v>
      </c>
      <c r="AC128" s="1141">
        <f>IFERROR(CPQL!AC23/AC$5,)</f>
        <v>0</v>
      </c>
      <c r="AD128" s="1141">
        <f>IFERROR(CPQL!AD23/AD$5,)</f>
        <v>0</v>
      </c>
      <c r="AE128" s="1141">
        <f>IFERROR(CPQL!AE23/AE$5,)</f>
        <v>0</v>
      </c>
      <c r="AF128" s="1141">
        <f>IFERROR(CPQL!AF23/AF$5,)</f>
        <v>0</v>
      </c>
      <c r="AG128" s="1141">
        <f>IFERROR(CPQL!AG23/AG$5,)</f>
        <v>0</v>
      </c>
      <c r="AH128" s="1141">
        <f>IFERROR(CPQL!AH23/AH$5,)</f>
        <v>0</v>
      </c>
      <c r="AI128" s="1141">
        <f>IFERROR(CPQL!AI23/AI$5,)</f>
        <v>0</v>
      </c>
      <c r="AJ128" s="1141">
        <f>IFERROR(CPQL!AJ23/AJ$5,)</f>
        <v>0</v>
      </c>
      <c r="AK128" s="996">
        <f>IFERROR(CPQL!AK23/AK$5,)</f>
        <v>0</v>
      </c>
      <c r="AM128" s="996">
        <f>IFERROR(CPQL!AM23/$AM$5,)</f>
        <v>0</v>
      </c>
      <c r="AN128" s="995"/>
      <c r="AO128" s="996">
        <f>IFERROR(CPQL!AO23/$AO$5,)</f>
        <v>0</v>
      </c>
      <c r="AQ128" s="813">
        <f t="shared" si="25"/>
        <v>0</v>
      </c>
      <c r="AR128" s="851">
        <f t="shared" si="26"/>
        <v>0</v>
      </c>
    </row>
    <row r="129" spans="2:44" s="6" customFormat="1" outlineLevel="1">
      <c r="B129" s="424">
        <v>20</v>
      </c>
      <c r="C129" s="424"/>
      <c r="D129" s="408">
        <v>6427001802</v>
      </c>
      <c r="E129" s="409" t="s">
        <v>394</v>
      </c>
      <c r="F129" s="409" t="s">
        <v>519</v>
      </c>
      <c r="G129" s="410" t="s">
        <v>94</v>
      </c>
      <c r="H129" s="410" t="s">
        <v>459</v>
      </c>
      <c r="I129" s="410" t="s">
        <v>563</v>
      </c>
      <c r="J129" s="507"/>
      <c r="K129" s="507">
        <f>IFERROR(CPQL!K24/('3.Thanh pham'!G$97+'3.Thanh pham'!G$136),0)</f>
        <v>7.4932126696832579</v>
      </c>
      <c r="L129" s="507">
        <f>IFERROR(CPQL!L24/('3.Thanh pham'!H$97+'3.Thanh pham'!H$136),0)</f>
        <v>12.988235294117647</v>
      </c>
      <c r="M129" s="507">
        <f>IFERROR(CPQL!M24/('3.Thanh pham'!I$97+'3.Thanh pham'!I$136),0)</f>
        <v>5.6230899830220711</v>
      </c>
      <c r="N129" s="507">
        <f>IFERROR(CPQL!N24/('3.Thanh pham'!J$97+'3.Thanh pham'!J$136),0)</f>
        <v>5.0389203818161867</v>
      </c>
      <c r="O129" s="507">
        <f>IFERROR(CPQL!O24/('3.Thanh pham'!K$97+'3.Thanh pham'!K$136),0)</f>
        <v>5.0389203818161867</v>
      </c>
      <c r="P129" s="507">
        <f>IFERROR(CPQL!P24/('3.Thanh pham'!L$97+'3.Thanh pham'!L$136),0)</f>
        <v>4.8451157517463335</v>
      </c>
      <c r="Q129" s="507">
        <f>IFERROR(CPQL!Q24/('3.Thanh pham'!M$97+'3.Thanh pham'!M$136),0)</f>
        <v>4.6656670202001731</v>
      </c>
      <c r="R129" s="507">
        <f>IFERROR(CPQL!R24/('3.Thanh pham'!N$97+'3.Thanh pham'!N$136),0)</f>
        <v>4.8451157517463335</v>
      </c>
      <c r="S129" s="507">
        <f>IFERROR(CPQL!S24/('3.Thanh pham'!O$97+'3.Thanh pham'!O$136),0)</f>
        <v>5.248875397725195</v>
      </c>
      <c r="T129" s="507">
        <f>IFERROR(CPQL!T24/('3.Thanh pham'!P$97+'3.Thanh pham'!P$136),0)</f>
        <v>4.6656670202001731</v>
      </c>
      <c r="U129" s="507">
        <f>IFERROR(CPQL!U24/('3.Thanh pham'!Q$97+'3.Thanh pham'!Q$136),0)</f>
        <v>5.0389203818161867</v>
      </c>
      <c r="V129" s="507">
        <f>IFERROR(CPQL!V24/('3.Thanh pham'!R$97+'3.Thanh pham'!R$136),0)</f>
        <v>4.6656670202001731</v>
      </c>
      <c r="W129" s="990">
        <f>IFERROR(CPQL!W24/('3.Thanh pham'!S$97+'3.Thanh pham'!S$136),0)</f>
        <v>5.3812881004283808</v>
      </c>
      <c r="X129" s="318"/>
      <c r="Y129" s="1141">
        <f>IFERROR(CPQL!Y24/Y$5,)</f>
        <v>0</v>
      </c>
      <c r="Z129" s="1141">
        <f>IFERROR(CPQL!Z24/Z$5,)</f>
        <v>0</v>
      </c>
      <c r="AA129" s="1141">
        <f>IFERROR(CPQL!AA24/AA$5,)</f>
        <v>0</v>
      </c>
      <c r="AB129" s="1141">
        <f>IFERROR(CPQL!AB24/AB$5,)</f>
        <v>0</v>
      </c>
      <c r="AC129" s="1141">
        <f>IFERROR(CPQL!AC24/AC$5,)</f>
        <v>0</v>
      </c>
      <c r="AD129" s="1141">
        <f>IFERROR(CPQL!AD24/AD$5,)</f>
        <v>0</v>
      </c>
      <c r="AE129" s="1141">
        <f>IFERROR(CPQL!AE24/AE$5,)</f>
        <v>0</v>
      </c>
      <c r="AF129" s="1141">
        <f>IFERROR(CPQL!AF24/AF$5,)</f>
        <v>0</v>
      </c>
      <c r="AG129" s="1141">
        <f>IFERROR(CPQL!AG24/AG$5,)</f>
        <v>0</v>
      </c>
      <c r="AH129" s="1141">
        <f>IFERROR(CPQL!AH24/AH$5,)</f>
        <v>0</v>
      </c>
      <c r="AI129" s="1141">
        <f>IFERROR(CPQL!AI24/AI$5,)</f>
        <v>0</v>
      </c>
      <c r="AJ129" s="1141">
        <f>IFERROR(CPQL!AJ24/AJ$5,)</f>
        <v>0</v>
      </c>
      <c r="AK129" s="996">
        <f>IFERROR(CPQL!AK24/AK$5,)</f>
        <v>0</v>
      </c>
      <c r="AM129" s="996">
        <f>IFERROR(CPQL!AM24/$AM$5,)</f>
        <v>0</v>
      </c>
      <c r="AN129" s="995"/>
      <c r="AO129" s="996">
        <f>IFERROR(CPQL!AO24/$AO$5,)</f>
        <v>0</v>
      </c>
      <c r="AQ129" s="813">
        <f t="shared" si="25"/>
        <v>5.3812881004283808</v>
      </c>
      <c r="AR129" s="851">
        <f t="shared" si="26"/>
        <v>0</v>
      </c>
    </row>
    <row r="130" spans="2:44" s="6" customFormat="1" outlineLevel="1">
      <c r="B130" s="424">
        <v>21</v>
      </c>
      <c r="C130" s="424"/>
      <c r="D130" s="408">
        <v>6427002001</v>
      </c>
      <c r="E130" s="409" t="s">
        <v>388</v>
      </c>
      <c r="F130" s="409" t="s">
        <v>525</v>
      </c>
      <c r="G130" s="410" t="str">
        <f>E130</f>
        <v>Chi phí xây dựng, sửa chữa nhà xưởng, văn phòng</v>
      </c>
      <c r="H130" s="410" t="s">
        <v>455</v>
      </c>
      <c r="I130" s="410" t="s">
        <v>562</v>
      </c>
      <c r="J130" s="507"/>
      <c r="K130" s="507">
        <f>IFERROR(CPQL!K25/('3.Thanh pham'!G$97+'3.Thanh pham'!G$136),0)</f>
        <v>1.2911851722937695</v>
      </c>
      <c r="L130" s="507">
        <f>IFERROR(CPQL!L25/('3.Thanh pham'!H$97+'3.Thanh pham'!H$136),0)</f>
        <v>12.808921568627451</v>
      </c>
      <c r="M130" s="507">
        <f>IFERROR(CPQL!M25/('3.Thanh pham'!I$97+'3.Thanh pham'!I$136),0)</f>
        <v>9.0694063529377633</v>
      </c>
      <c r="N130" s="507">
        <f>IFERROR(CPQL!N25/('3.Thanh pham'!J$97+'3.Thanh pham'!J$136),0)</f>
        <v>8.1272070446630664</v>
      </c>
      <c r="O130" s="507">
        <f>IFERROR(CPQL!O25/('3.Thanh pham'!K$97+'3.Thanh pham'!K$136),0)</f>
        <v>8.1272070446630664</v>
      </c>
      <c r="P130" s="507">
        <f>IFERROR(CPQL!P25/('3.Thanh pham'!L$97+'3.Thanh pham'!L$136),0)</f>
        <v>7.8146221583298718</v>
      </c>
      <c r="Q130" s="507">
        <f>IFERROR(CPQL!Q25/('3.Thanh pham'!M$97+'3.Thanh pham'!M$136),0)</f>
        <v>7.5251917080213584</v>
      </c>
      <c r="R130" s="507">
        <f>IFERROR(CPQL!R25/('3.Thanh pham'!N$97+'3.Thanh pham'!N$136),0)</f>
        <v>7.8146221583298718</v>
      </c>
      <c r="S130" s="507">
        <f>IFERROR(CPQL!S25/('3.Thanh pham'!O$97+'3.Thanh pham'!O$136),0)</f>
        <v>8.4658406715240275</v>
      </c>
      <c r="T130" s="507">
        <f>IFERROR(CPQL!T25/('3.Thanh pham'!P$97+'3.Thanh pham'!P$136),0)</f>
        <v>7.5251917080213584</v>
      </c>
      <c r="U130" s="507">
        <f>IFERROR(CPQL!U25/('3.Thanh pham'!Q$97+'3.Thanh pham'!Q$136),0)</f>
        <v>8.1272070446630664</v>
      </c>
      <c r="V130" s="507">
        <f>IFERROR(CPQL!V25/('3.Thanh pham'!R$97+'3.Thanh pham'!R$136),0)</f>
        <v>7.5251917080213584</v>
      </c>
      <c r="W130" s="990">
        <f>IFERROR(CPQL!W25/('3.Thanh pham'!S$97+'3.Thanh pham'!S$136),0)</f>
        <v>7.7523616088751215</v>
      </c>
      <c r="X130" s="318"/>
      <c r="Y130" s="1141">
        <f>IFERROR(CPQL!Y25/Y$5,)</f>
        <v>5.4746967919199543</v>
      </c>
      <c r="Z130" s="1141">
        <f>IFERROR(CPQL!Z25/Z$5,)</f>
        <v>4.8954656622553241</v>
      </c>
      <c r="AA130" s="1141">
        <f>IFERROR(CPQL!AA25/AA$5,)</f>
        <v>4.922105148371795</v>
      </c>
      <c r="AB130" s="1141">
        <f>IFERROR(CPQL!AB25/AB$5,)</f>
        <v>4.2293034008608439</v>
      </c>
      <c r="AC130" s="1141">
        <f>IFERROR(CPQL!AC25/AC$5,)</f>
        <v>3.5361646993496496</v>
      </c>
      <c r="AD130" s="1141">
        <f>IFERROR(CPQL!AD25/AD$5,)</f>
        <v>3.2033000533495923</v>
      </c>
      <c r="AE130" s="1141">
        <f>IFERROR(CPQL!AE25/AE$5,)</f>
        <v>2.5253781563096149</v>
      </c>
      <c r="AF130" s="1141">
        <f>IFERROR(CPQL!AF25/AF$5,)</f>
        <v>2.2673382827935455</v>
      </c>
      <c r="AG130" s="1141">
        <f>IFERROR(CPQL!AG25/AG$5,)</f>
        <v>2.774867381666815</v>
      </c>
      <c r="AH130" s="1141">
        <f>IFERROR(CPQL!AH25/AH$5,)</f>
        <v>3.6224445823421934</v>
      </c>
      <c r="AI130" s="1141">
        <f>IFERROR(CPQL!AI25/AI$5,)</f>
        <v>4.1797479054272433</v>
      </c>
      <c r="AJ130" s="1141">
        <f>IFERROR(CPQL!AJ25/AJ$5,)</f>
        <v>3.8811924159281208</v>
      </c>
      <c r="AK130" s="996">
        <f>IFERROR(CPQL!AK25/AK$5,)</f>
        <v>3.524444118181012</v>
      </c>
      <c r="AM130" s="996">
        <f>IFERROR(CPQL!AM25/$AM$5,)</f>
        <v>0</v>
      </c>
      <c r="AN130" s="995"/>
      <c r="AO130" s="996">
        <f>IFERROR(CPQL!AO25/$AO$5,)</f>
        <v>0</v>
      </c>
      <c r="AQ130" s="813">
        <f t="shared" si="25"/>
        <v>4.227917490694109</v>
      </c>
      <c r="AR130" s="851">
        <f t="shared" si="26"/>
        <v>1.1995983902494571</v>
      </c>
    </row>
    <row r="131" spans="2:44" s="6" customFormat="1" outlineLevel="1">
      <c r="B131" s="424">
        <v>22</v>
      </c>
      <c r="C131" s="424"/>
      <c r="D131" s="408">
        <v>6427002301</v>
      </c>
      <c r="E131" s="409" t="s">
        <v>426</v>
      </c>
      <c r="F131" s="409" t="s">
        <v>523</v>
      </c>
      <c r="G131" s="410" t="str">
        <f>E131</f>
        <v>Chi phí bảo hiểm tài sản</v>
      </c>
      <c r="H131" s="410" t="s">
        <v>463</v>
      </c>
      <c r="I131" s="410" t="s">
        <v>562</v>
      </c>
      <c r="J131" s="507"/>
      <c r="K131" s="507">
        <f>IFERROR(CPQL!K26/('3.Thanh pham'!G$97+'3.Thanh pham'!G$136),0)</f>
        <v>0</v>
      </c>
      <c r="L131" s="507">
        <f>IFERROR(CPQL!L26/('3.Thanh pham'!H$97+'3.Thanh pham'!H$136),0)</f>
        <v>0</v>
      </c>
      <c r="M131" s="507">
        <f>IFERROR(CPQL!M26/('3.Thanh pham'!I$97+'3.Thanh pham'!I$136),0)</f>
        <v>0</v>
      </c>
      <c r="N131" s="507">
        <f>IFERROR(CPQL!N26/('3.Thanh pham'!J$97+'3.Thanh pham'!J$136),0)</f>
        <v>0</v>
      </c>
      <c r="O131" s="507">
        <f>IFERROR(CPQL!O26/('3.Thanh pham'!K$97+'3.Thanh pham'!K$136),0)</f>
        <v>0</v>
      </c>
      <c r="P131" s="507">
        <f>IFERROR(CPQL!P26/('3.Thanh pham'!L$97+'3.Thanh pham'!L$136),0)</f>
        <v>0</v>
      </c>
      <c r="Q131" s="507">
        <f>IFERROR(CPQL!Q26/('3.Thanh pham'!M$97+'3.Thanh pham'!M$136),0)</f>
        <v>0</v>
      </c>
      <c r="R131" s="507">
        <f>IFERROR(CPQL!R26/('3.Thanh pham'!N$97+'3.Thanh pham'!N$136),0)</f>
        <v>0</v>
      </c>
      <c r="S131" s="507">
        <f>IFERROR(CPQL!S26/('3.Thanh pham'!O$97+'3.Thanh pham'!O$136),0)</f>
        <v>0</v>
      </c>
      <c r="T131" s="507">
        <f>IFERROR(CPQL!T26/('3.Thanh pham'!P$97+'3.Thanh pham'!P$136),0)</f>
        <v>0</v>
      </c>
      <c r="U131" s="507">
        <f>IFERROR(CPQL!U26/('3.Thanh pham'!Q$97+'3.Thanh pham'!Q$136),0)</f>
        <v>0</v>
      </c>
      <c r="V131" s="507">
        <f>IFERROR(CPQL!V26/('3.Thanh pham'!R$97+'3.Thanh pham'!R$136),0)</f>
        <v>0</v>
      </c>
      <c r="W131" s="990">
        <f>IFERROR(CPQL!W26/('3.Thanh pham'!S$97+'3.Thanh pham'!S$136),0)</f>
        <v>0</v>
      </c>
      <c r="X131" s="318"/>
      <c r="Y131" s="1141">
        <f>IFERROR(CPQL!Y26/Y$5,)</f>
        <v>0</v>
      </c>
      <c r="Z131" s="1141">
        <f>IFERROR(CPQL!Z26/Z$5,)</f>
        <v>0</v>
      </c>
      <c r="AA131" s="1141">
        <f>IFERROR(CPQL!AA26/AA$5,)</f>
        <v>0</v>
      </c>
      <c r="AB131" s="1141">
        <f>IFERROR(CPQL!AB26/AB$5,)</f>
        <v>0</v>
      </c>
      <c r="AC131" s="1141">
        <f>IFERROR(CPQL!AC26/AC$5,)</f>
        <v>0</v>
      </c>
      <c r="AD131" s="1141">
        <f>IFERROR(CPQL!AD26/AD$5,)</f>
        <v>0</v>
      </c>
      <c r="AE131" s="1141">
        <f>IFERROR(CPQL!AE26/AE$5,)</f>
        <v>0</v>
      </c>
      <c r="AF131" s="1141">
        <f>IFERROR(CPQL!AF26/AF$5,)</f>
        <v>0</v>
      </c>
      <c r="AG131" s="1141">
        <f>IFERROR(CPQL!AG26/AG$5,)</f>
        <v>0</v>
      </c>
      <c r="AH131" s="1141">
        <f>IFERROR(CPQL!AH26/AH$5,)</f>
        <v>0</v>
      </c>
      <c r="AI131" s="1141">
        <f>IFERROR(CPQL!AI26/AI$5,)</f>
        <v>0</v>
      </c>
      <c r="AJ131" s="1141">
        <f>IFERROR(CPQL!AJ26/AJ$5,)</f>
        <v>0</v>
      </c>
      <c r="AK131" s="996">
        <f>IFERROR(CPQL!AK26/AK$5,)</f>
        <v>0</v>
      </c>
      <c r="AM131" s="996">
        <f>IFERROR(CPQL!AM26/$AM$5,)</f>
        <v>0</v>
      </c>
      <c r="AN131" s="995"/>
      <c r="AO131" s="996">
        <f>IFERROR(CPQL!AO26/$AO$5,)</f>
        <v>0</v>
      </c>
      <c r="AQ131" s="813">
        <f t="shared" si="25"/>
        <v>0</v>
      </c>
      <c r="AR131" s="851">
        <f t="shared" si="26"/>
        <v>0</v>
      </c>
    </row>
    <row r="132" spans="2:44" s="6" customFormat="1" outlineLevel="1">
      <c r="B132" s="424">
        <v>23</v>
      </c>
      <c r="C132" s="424"/>
      <c r="D132" s="408">
        <v>6427002804</v>
      </c>
      <c r="E132" s="409" t="s">
        <v>392</v>
      </c>
      <c r="F132" s="409" t="s">
        <v>521</v>
      </c>
      <c r="G132" s="410" t="str">
        <f>E132</f>
        <v>Tiền nước uống</v>
      </c>
      <c r="H132" s="409" t="s">
        <v>462</v>
      </c>
      <c r="I132" s="410" t="s">
        <v>563</v>
      </c>
      <c r="J132" s="507"/>
      <c r="K132" s="507">
        <f>IFERROR(CPQL!K27/('3.Thanh pham'!G$97+'3.Thanh pham'!G$136),0)</f>
        <v>0.33356537881424758</v>
      </c>
      <c r="L132" s="507">
        <f>IFERROR(CPQL!L27/('3.Thanh pham'!H$97+'3.Thanh pham'!H$136),0)</f>
        <v>0.57817998994469588</v>
      </c>
      <c r="M132" s="507">
        <f>IFERROR(CPQL!M27/('3.Thanh pham'!I$97+'3.Thanh pham'!I$136),0)</f>
        <v>0.25031561534108221</v>
      </c>
      <c r="N132" s="507">
        <f>IFERROR(CPQL!N27/('3.Thanh pham'!J$97+'3.Thanh pham'!J$136),0)</f>
        <v>0.22431091443270063</v>
      </c>
      <c r="O132" s="507">
        <f>IFERROR(CPQL!O27/('3.Thanh pham'!K$97+'3.Thanh pham'!K$136),0)</f>
        <v>0.22431091443270063</v>
      </c>
      <c r="P132" s="507">
        <f>IFERROR(CPQL!P27/('3.Thanh pham'!L$97+'3.Thanh pham'!L$136),0)</f>
        <v>0.21568357156990445</v>
      </c>
      <c r="Q132" s="507">
        <f>IFERROR(CPQL!Q27/('3.Thanh pham'!M$97+'3.Thanh pham'!M$136),0)</f>
        <v>0.20769529114138946</v>
      </c>
      <c r="R132" s="507">
        <f>IFERROR(CPQL!R27/('3.Thanh pham'!N$97+'3.Thanh pham'!N$136),0)</f>
        <v>0.21568357156990445</v>
      </c>
      <c r="S132" s="507">
        <f>IFERROR(CPQL!S27/('3.Thanh pham'!O$97+'3.Thanh pham'!O$136),0)</f>
        <v>0.23365720253406316</v>
      </c>
      <c r="T132" s="507">
        <f>IFERROR(CPQL!T27/('3.Thanh pham'!P$97+'3.Thanh pham'!P$136),0)</f>
        <v>0.20769529114138946</v>
      </c>
      <c r="U132" s="507">
        <f>IFERROR(CPQL!U27/('3.Thanh pham'!Q$97+'3.Thanh pham'!Q$136),0)</f>
        <v>0.22431091443270063</v>
      </c>
      <c r="V132" s="507">
        <f>IFERROR(CPQL!V27/('3.Thanh pham'!R$97+'3.Thanh pham'!R$136),0)</f>
        <v>0.20769529114138946</v>
      </c>
      <c r="W132" s="990">
        <f>IFERROR(CPQL!W27/('3.Thanh pham'!S$97+'3.Thanh pham'!S$136),0)</f>
        <v>0.2395516426472748</v>
      </c>
      <c r="X132" s="318"/>
      <c r="Y132" s="1141">
        <f>IFERROR(CPQL!Y27/Y$5,)</f>
        <v>0</v>
      </c>
      <c r="Z132" s="1141">
        <f>IFERROR(CPQL!Z27/Z$5,)</f>
        <v>0</v>
      </c>
      <c r="AA132" s="1141">
        <f>IFERROR(CPQL!AA27/AA$5,)</f>
        <v>0</v>
      </c>
      <c r="AB132" s="1141">
        <f>IFERROR(CPQL!AB27/AB$5,)</f>
        <v>0</v>
      </c>
      <c r="AC132" s="1141">
        <f>IFERROR(CPQL!AC27/AC$5,)</f>
        <v>0</v>
      </c>
      <c r="AD132" s="1141">
        <f>IFERROR(CPQL!AD27/AD$5,)</f>
        <v>0</v>
      </c>
      <c r="AE132" s="1141">
        <f>IFERROR(CPQL!AE27/AE$5,)</f>
        <v>0</v>
      </c>
      <c r="AF132" s="1141">
        <f>IFERROR(CPQL!AF27/AF$5,)</f>
        <v>0</v>
      </c>
      <c r="AG132" s="1141">
        <f>IFERROR(CPQL!AG27/AG$5,)</f>
        <v>0</v>
      </c>
      <c r="AH132" s="1141">
        <f>IFERROR(CPQL!AH27/AH$5,)</f>
        <v>0</v>
      </c>
      <c r="AI132" s="1141">
        <f>IFERROR(CPQL!AI27/AI$5,)</f>
        <v>0</v>
      </c>
      <c r="AJ132" s="1141">
        <f>IFERROR(CPQL!AJ27/AJ$5,)</f>
        <v>0</v>
      </c>
      <c r="AK132" s="996">
        <f>IFERROR(CPQL!AK27/AK$5,)</f>
        <v>0</v>
      </c>
      <c r="AM132" s="996">
        <f>IFERROR(CPQL!AM27/$AM$5,)</f>
        <v>0</v>
      </c>
      <c r="AN132" s="995"/>
      <c r="AO132" s="996">
        <f>IFERROR(CPQL!AO27/$AO$5,)</f>
        <v>0</v>
      </c>
      <c r="AQ132" s="813">
        <f t="shared" si="25"/>
        <v>0.2395516426472748</v>
      </c>
      <c r="AR132" s="851">
        <f t="shared" si="26"/>
        <v>0</v>
      </c>
    </row>
    <row r="133" spans="2:44" s="6" customFormat="1" outlineLevel="1">
      <c r="B133" s="424">
        <v>24</v>
      </c>
      <c r="C133" s="424"/>
      <c r="D133" s="408">
        <v>6427003302</v>
      </c>
      <c r="E133" s="409" t="s">
        <v>387</v>
      </c>
      <c r="F133" s="409" t="s">
        <v>531</v>
      </c>
      <c r="G133" s="410" t="str">
        <f t="shared" ref="G133:G134" si="28">E133</f>
        <v>Chi phí đào tạo</v>
      </c>
      <c r="H133" s="409" t="s">
        <v>462</v>
      </c>
      <c r="I133" s="410" t="s">
        <v>563</v>
      </c>
      <c r="J133" s="507"/>
      <c r="K133" s="507">
        <f>IFERROR(CPQL!K28/('3.Thanh pham'!G$97+'3.Thanh pham'!G$136),0)</f>
        <v>7.2514212785706</v>
      </c>
      <c r="L133" s="507">
        <f>IFERROR(CPQL!L28/('3.Thanh pham'!H$97+'3.Thanh pham'!H$136),0)</f>
        <v>0</v>
      </c>
      <c r="M133" s="507">
        <f>IFERROR(CPQL!M28/('3.Thanh pham'!I$97+'3.Thanh pham'!I$136),0)</f>
        <v>0</v>
      </c>
      <c r="N133" s="507">
        <f>IFERROR(CPQL!N28/('3.Thanh pham'!J$97+'3.Thanh pham'!J$136),0)</f>
        <v>0</v>
      </c>
      <c r="O133" s="507">
        <f>IFERROR(CPQL!O28/('3.Thanh pham'!K$97+'3.Thanh pham'!K$136),0)</f>
        <v>0</v>
      </c>
      <c r="P133" s="507">
        <f>IFERROR(CPQL!P28/('3.Thanh pham'!L$97+'3.Thanh pham'!L$136),0)</f>
        <v>0</v>
      </c>
      <c r="Q133" s="507">
        <f>IFERROR(CPQL!Q28/('3.Thanh pham'!M$97+'3.Thanh pham'!M$136),0)</f>
        <v>4.5151150248128147</v>
      </c>
      <c r="R133" s="507">
        <f>IFERROR(CPQL!R28/('3.Thanh pham'!N$97+'3.Thanh pham'!N$136),0)</f>
        <v>0</v>
      </c>
      <c r="S133" s="507">
        <f>IFERROR(CPQL!S28/('3.Thanh pham'!O$97+'3.Thanh pham'!O$136),0)</f>
        <v>0</v>
      </c>
      <c r="T133" s="507">
        <f>IFERROR(CPQL!T28/('3.Thanh pham'!P$97+'3.Thanh pham'!P$136),0)</f>
        <v>0</v>
      </c>
      <c r="U133" s="507">
        <f>IFERROR(CPQL!U28/('3.Thanh pham'!Q$97+'3.Thanh pham'!Q$136),0)</f>
        <v>0</v>
      </c>
      <c r="V133" s="507">
        <f>IFERROR(CPQL!V28/('3.Thanh pham'!R$97+'3.Thanh pham'!R$136),0)</f>
        <v>4.5151150248128147</v>
      </c>
      <c r="W133" s="990">
        <f>IFERROR(CPQL!W28/('3.Thanh pham'!S$97+'3.Thanh pham'!S$136),0)</f>
        <v>1.3019111013438847</v>
      </c>
      <c r="X133" s="318"/>
      <c r="Y133" s="1141">
        <f>IFERROR(CPQL!Y28/Y$5,)</f>
        <v>0</v>
      </c>
      <c r="Z133" s="1141">
        <f>IFERROR(CPQL!Z28/Z$5,)</f>
        <v>0</v>
      </c>
      <c r="AA133" s="1141">
        <f>IFERROR(CPQL!AA28/AA$5,)</f>
        <v>0</v>
      </c>
      <c r="AB133" s="1141">
        <f>IFERROR(CPQL!AB28/AB$5,)</f>
        <v>0</v>
      </c>
      <c r="AC133" s="1141">
        <f>IFERROR(CPQL!AC28/AC$5,)</f>
        <v>0</v>
      </c>
      <c r="AD133" s="1141">
        <f>IFERROR(CPQL!AD28/AD$5,)</f>
        <v>0</v>
      </c>
      <c r="AE133" s="1141">
        <f>IFERROR(CPQL!AE28/AE$5,)</f>
        <v>0</v>
      </c>
      <c r="AF133" s="1141">
        <f>IFERROR(CPQL!AF28/AF$5,)</f>
        <v>0</v>
      </c>
      <c r="AG133" s="1141">
        <f>IFERROR(CPQL!AG28/AG$5,)</f>
        <v>0</v>
      </c>
      <c r="AH133" s="1141">
        <f>IFERROR(CPQL!AH28/AH$5,)</f>
        <v>0</v>
      </c>
      <c r="AI133" s="1141">
        <f>IFERROR(CPQL!AI28/AI$5,)</f>
        <v>0</v>
      </c>
      <c r="AJ133" s="1141">
        <f>IFERROR(CPQL!AJ28/AJ$5,)</f>
        <v>0</v>
      </c>
      <c r="AK133" s="996">
        <f>IFERROR(CPQL!AK28/AK$5,)</f>
        <v>0</v>
      </c>
      <c r="AM133" s="996">
        <f>IFERROR(CPQL!AM28/$AM$5,)</f>
        <v>0</v>
      </c>
      <c r="AN133" s="995"/>
      <c r="AO133" s="996">
        <f>IFERROR(CPQL!AO28/$AO$5,)</f>
        <v>0</v>
      </c>
      <c r="AQ133" s="813">
        <f t="shared" si="25"/>
        <v>1.3019111013438847</v>
      </c>
      <c r="AR133" s="851">
        <f t="shared" si="26"/>
        <v>0</v>
      </c>
    </row>
    <row r="134" spans="2:44" s="6" customFormat="1" outlineLevel="1">
      <c r="B134" s="424">
        <v>25</v>
      </c>
      <c r="C134" s="424"/>
      <c r="D134" s="408">
        <v>6427003301</v>
      </c>
      <c r="E134" s="409" t="s">
        <v>427</v>
      </c>
      <c r="F134" s="409" t="s">
        <v>532</v>
      </c>
      <c r="G134" s="410" t="str">
        <f t="shared" si="28"/>
        <v>Chi phí tuyển dụng</v>
      </c>
      <c r="H134" s="409" t="s">
        <v>462</v>
      </c>
      <c r="I134" s="410" t="s">
        <v>563</v>
      </c>
      <c r="J134" s="507"/>
      <c r="K134" s="507">
        <f>IFERROR(CPQL!K29/('3.Thanh pham'!G$97+'3.Thanh pham'!G$136),0)</f>
        <v>0</v>
      </c>
      <c r="L134" s="507">
        <f>IFERROR(CPQL!L29/('3.Thanh pham'!H$97+'3.Thanh pham'!H$136),0)</f>
        <v>0</v>
      </c>
      <c r="M134" s="507">
        <f>IFERROR(CPQL!M29/('3.Thanh pham'!I$97+'3.Thanh pham'!I$136),0)</f>
        <v>0</v>
      </c>
      <c r="N134" s="507">
        <f>IFERROR(CPQL!N29/('3.Thanh pham'!J$97+'3.Thanh pham'!J$136),0)</f>
        <v>0</v>
      </c>
      <c r="O134" s="507">
        <f>IFERROR(CPQL!O29/('3.Thanh pham'!K$97+'3.Thanh pham'!K$136),0)</f>
        <v>0</v>
      </c>
      <c r="P134" s="507">
        <f>IFERROR(CPQL!P29/('3.Thanh pham'!L$97+'3.Thanh pham'!L$136),0)</f>
        <v>0</v>
      </c>
      <c r="Q134" s="507">
        <f>IFERROR(CPQL!Q29/('3.Thanh pham'!M$97+'3.Thanh pham'!M$136),0)</f>
        <v>0</v>
      </c>
      <c r="R134" s="507">
        <f>IFERROR(CPQL!R29/('3.Thanh pham'!N$97+'3.Thanh pham'!N$136),0)</f>
        <v>0</v>
      </c>
      <c r="S134" s="507">
        <f>IFERROR(CPQL!S29/('3.Thanh pham'!O$97+'3.Thanh pham'!O$136),0)</f>
        <v>0</v>
      </c>
      <c r="T134" s="507">
        <f>IFERROR(CPQL!T29/('3.Thanh pham'!P$97+'3.Thanh pham'!P$136),0)</f>
        <v>0</v>
      </c>
      <c r="U134" s="507">
        <f>IFERROR(CPQL!U29/('3.Thanh pham'!Q$97+'3.Thanh pham'!Q$136),0)</f>
        <v>0</v>
      </c>
      <c r="V134" s="507">
        <f>IFERROR(CPQL!V29/('3.Thanh pham'!R$97+'3.Thanh pham'!R$136),0)</f>
        <v>0</v>
      </c>
      <c r="W134" s="990">
        <f>IFERROR(CPQL!W29/('3.Thanh pham'!S$97+'3.Thanh pham'!S$136),0)</f>
        <v>0</v>
      </c>
      <c r="X134" s="318"/>
      <c r="Y134" s="1141">
        <f>IFERROR(CPQL!Y29/Y$5,)</f>
        <v>0</v>
      </c>
      <c r="Z134" s="1141">
        <f>IFERROR(CPQL!Z29/Z$5,)</f>
        <v>0</v>
      </c>
      <c r="AA134" s="1141">
        <f>IFERROR(CPQL!AA29/AA$5,)</f>
        <v>0</v>
      </c>
      <c r="AB134" s="1141">
        <f>IFERROR(CPQL!AB29/AB$5,)</f>
        <v>0</v>
      </c>
      <c r="AC134" s="1141">
        <f>IFERROR(CPQL!AC29/AC$5,)</f>
        <v>0</v>
      </c>
      <c r="AD134" s="1141">
        <f>IFERROR(CPQL!AD29/AD$5,)</f>
        <v>0</v>
      </c>
      <c r="AE134" s="1141">
        <f>IFERROR(CPQL!AE29/AE$5,)</f>
        <v>0</v>
      </c>
      <c r="AF134" s="1141">
        <f>IFERROR(CPQL!AF29/AF$5,)</f>
        <v>0</v>
      </c>
      <c r="AG134" s="1141">
        <f>IFERROR(CPQL!AG29/AG$5,)</f>
        <v>0</v>
      </c>
      <c r="AH134" s="1141">
        <f>IFERROR(CPQL!AH29/AH$5,)</f>
        <v>0</v>
      </c>
      <c r="AI134" s="1141">
        <f>IFERROR(CPQL!AI29/AI$5,)</f>
        <v>0</v>
      </c>
      <c r="AJ134" s="1141">
        <f>IFERROR(CPQL!AJ29/AJ$5,)</f>
        <v>0</v>
      </c>
      <c r="AK134" s="996">
        <f>IFERROR(CPQL!AK29/AK$5,)</f>
        <v>0</v>
      </c>
      <c r="AM134" s="996">
        <f>IFERROR(CPQL!AM29/$AM$5,)</f>
        <v>0</v>
      </c>
      <c r="AN134" s="995"/>
      <c r="AO134" s="996">
        <f>IFERROR(CPQL!AO29/$AO$5,)</f>
        <v>0</v>
      </c>
      <c r="AQ134" s="813">
        <f t="shared" si="25"/>
        <v>0</v>
      </c>
      <c r="AR134" s="851">
        <f t="shared" si="26"/>
        <v>0</v>
      </c>
    </row>
    <row r="135" spans="2:44" s="6" customFormat="1" outlineLevel="1">
      <c r="B135" s="424">
        <v>26</v>
      </c>
      <c r="C135" s="424"/>
      <c r="D135" s="408">
        <v>6427003604</v>
      </c>
      <c r="E135" s="409" t="s">
        <v>432</v>
      </c>
      <c r="F135" s="409" t="s">
        <v>516</v>
      </c>
      <c r="G135" s="410" t="s">
        <v>86</v>
      </c>
      <c r="H135" s="409" t="s">
        <v>462</v>
      </c>
      <c r="I135" s="410" t="s">
        <v>563</v>
      </c>
      <c r="J135" s="507"/>
      <c r="K135" s="507">
        <f>IFERROR(CPQL!K30/('3.Thanh pham'!G$97+'3.Thanh pham'!G$136),0)</f>
        <v>0</v>
      </c>
      <c r="L135" s="507">
        <f>IFERROR(CPQL!L30/('3.Thanh pham'!H$97+'3.Thanh pham'!H$136),0)</f>
        <v>0</v>
      </c>
      <c r="M135" s="507">
        <f>IFERROR(CPQL!M30/('3.Thanh pham'!I$97+'3.Thanh pham'!I$136),0)</f>
        <v>21.222410865874362</v>
      </c>
      <c r="N135" s="507">
        <f>IFERROR(CPQL!N30/('3.Thanh pham'!J$97+'3.Thanh pham'!J$136),0)</f>
        <v>19.017664484511574</v>
      </c>
      <c r="O135" s="507">
        <f>IFERROR(CPQL!O30/('3.Thanh pham'!K$97+'3.Thanh pham'!K$136),0)</f>
        <v>19.017664484511574</v>
      </c>
      <c r="P135" s="507">
        <f>IFERROR(CPQL!P30/('3.Thanh pham'!L$97+'3.Thanh pham'!L$136),0)</f>
        <v>18.286215850491899</v>
      </c>
      <c r="Q135" s="507">
        <f>IFERROR(CPQL!Q30/('3.Thanh pham'!M$97+'3.Thanh pham'!M$136),0)</f>
        <v>17.608948596769977</v>
      </c>
      <c r="R135" s="507">
        <f>IFERROR(CPQL!R30/('3.Thanh pham'!N$97+'3.Thanh pham'!N$136),0)</f>
        <v>18.286215850491899</v>
      </c>
      <c r="S135" s="507">
        <f>IFERROR(CPQL!S30/('3.Thanh pham'!O$97+'3.Thanh pham'!O$136),0)</f>
        <v>19.810067171366224</v>
      </c>
      <c r="T135" s="507">
        <f>IFERROR(CPQL!T30/('3.Thanh pham'!P$97+'3.Thanh pham'!P$136),0)</f>
        <v>17.608948596769977</v>
      </c>
      <c r="U135" s="507">
        <f>IFERROR(CPQL!U30/('3.Thanh pham'!Q$97+'3.Thanh pham'!Q$136),0)</f>
        <v>19.017664484511574</v>
      </c>
      <c r="V135" s="507">
        <f>IFERROR(CPQL!V30/('3.Thanh pham'!R$97+'3.Thanh pham'!R$136),0)</f>
        <v>17.608948596769977</v>
      </c>
      <c r="W135" s="990">
        <f>IFERROR(CPQL!W30/('3.Thanh pham'!S$97+'3.Thanh pham'!S$136),0)</f>
        <v>16.924844317470502</v>
      </c>
      <c r="X135" s="318"/>
      <c r="Y135" s="1141">
        <f>IFERROR(CPQL!Y30/Y$5,)</f>
        <v>0</v>
      </c>
      <c r="Z135" s="1141">
        <f>IFERROR(CPQL!Z30/Z$5,)</f>
        <v>0</v>
      </c>
      <c r="AA135" s="1141">
        <f>IFERROR(CPQL!AA30/AA$5,)</f>
        <v>0</v>
      </c>
      <c r="AB135" s="1141">
        <f>IFERROR(CPQL!AB30/AB$5,)</f>
        <v>0</v>
      </c>
      <c r="AC135" s="1141">
        <f>IFERROR(CPQL!AC30/AC$5,)</f>
        <v>0</v>
      </c>
      <c r="AD135" s="1141">
        <f>IFERROR(CPQL!AD30/AD$5,)</f>
        <v>0</v>
      </c>
      <c r="AE135" s="1141">
        <f>IFERROR(CPQL!AE30/AE$5,)</f>
        <v>0</v>
      </c>
      <c r="AF135" s="1141">
        <f>IFERROR(CPQL!AF30/AF$5,)</f>
        <v>0</v>
      </c>
      <c r="AG135" s="1141">
        <f>IFERROR(CPQL!AG30/AG$5,)</f>
        <v>0</v>
      </c>
      <c r="AH135" s="1141">
        <f>IFERROR(CPQL!AH30/AH$5,)</f>
        <v>0</v>
      </c>
      <c r="AI135" s="1141">
        <f>IFERROR(CPQL!AI30/AI$5,)</f>
        <v>0</v>
      </c>
      <c r="AJ135" s="1141">
        <f>IFERROR(CPQL!AJ30/AJ$5,)</f>
        <v>0</v>
      </c>
      <c r="AK135" s="996">
        <f>IFERROR(CPQL!AK30/AK$5,)</f>
        <v>0</v>
      </c>
      <c r="AM135" s="996">
        <f>IFERROR(CPQL!AM30/$AM$5,)</f>
        <v>0</v>
      </c>
      <c r="AN135" s="995"/>
      <c r="AO135" s="996">
        <f>IFERROR(CPQL!AO30/$AO$5,)</f>
        <v>0</v>
      </c>
      <c r="AQ135" s="813">
        <f t="shared" si="25"/>
        <v>16.924844317470502</v>
      </c>
      <c r="AR135" s="851">
        <f t="shared" si="26"/>
        <v>0</v>
      </c>
    </row>
    <row r="136" spans="2:44" s="6" customFormat="1" outlineLevel="1">
      <c r="B136" s="424">
        <v>27</v>
      </c>
      <c r="C136" s="424"/>
      <c r="D136" s="408">
        <v>6427003703</v>
      </c>
      <c r="E136" s="409" t="s">
        <v>431</v>
      </c>
      <c r="F136" s="409" t="s">
        <v>516</v>
      </c>
      <c r="G136" s="410" t="str">
        <f>E136</f>
        <v>Chi phí gởi xe du lịch, xe gắn máy</v>
      </c>
      <c r="H136" s="409" t="s">
        <v>462</v>
      </c>
      <c r="I136" s="410" t="s">
        <v>563</v>
      </c>
      <c r="J136" s="507"/>
      <c r="K136" s="507">
        <f>IFERROR(CPQL!K31/('3.Thanh pham'!G$97+'3.Thanh pham'!G$136),0)</f>
        <v>0</v>
      </c>
      <c r="L136" s="507">
        <f>IFERROR(CPQL!L31/('3.Thanh pham'!H$97+'3.Thanh pham'!H$136),0)</f>
        <v>0</v>
      </c>
      <c r="M136" s="507">
        <f>IFERROR(CPQL!M31/('3.Thanh pham'!I$97+'3.Thanh pham'!I$136),0)</f>
        <v>0</v>
      </c>
      <c r="N136" s="507">
        <f>IFERROR(CPQL!N31/('3.Thanh pham'!J$97+'3.Thanh pham'!J$136),0)</f>
        <v>0</v>
      </c>
      <c r="O136" s="507">
        <f>IFERROR(CPQL!O31/('3.Thanh pham'!K$97+'3.Thanh pham'!K$136),0)</f>
        <v>0</v>
      </c>
      <c r="P136" s="507">
        <f>IFERROR(CPQL!P31/('3.Thanh pham'!L$97+'3.Thanh pham'!L$136),0)</f>
        <v>0</v>
      </c>
      <c r="Q136" s="507">
        <f>IFERROR(CPQL!Q31/('3.Thanh pham'!M$97+'3.Thanh pham'!M$136),0)</f>
        <v>0</v>
      </c>
      <c r="R136" s="507">
        <f>IFERROR(CPQL!R31/('3.Thanh pham'!N$97+'3.Thanh pham'!N$136),0)</f>
        <v>0</v>
      </c>
      <c r="S136" s="507">
        <f>IFERROR(CPQL!S31/('3.Thanh pham'!O$97+'3.Thanh pham'!O$136),0)</f>
        <v>0</v>
      </c>
      <c r="T136" s="507">
        <f>IFERROR(CPQL!T31/('3.Thanh pham'!P$97+'3.Thanh pham'!P$136),0)</f>
        <v>0</v>
      </c>
      <c r="U136" s="507">
        <f>IFERROR(CPQL!U31/('3.Thanh pham'!Q$97+'3.Thanh pham'!Q$136),0)</f>
        <v>0</v>
      </c>
      <c r="V136" s="507">
        <f>IFERROR(CPQL!V31/('3.Thanh pham'!R$97+'3.Thanh pham'!R$136),0)</f>
        <v>0</v>
      </c>
      <c r="W136" s="990">
        <f>IFERROR(CPQL!W31/('3.Thanh pham'!S$97+'3.Thanh pham'!S$136),0)</f>
        <v>0</v>
      </c>
      <c r="X136" s="318"/>
      <c r="Y136" s="1141">
        <f>IFERROR(CPQL!Y31/Y$5,)</f>
        <v>0</v>
      </c>
      <c r="Z136" s="1141">
        <f>IFERROR(CPQL!Z31/Z$5,)</f>
        <v>0</v>
      </c>
      <c r="AA136" s="1141">
        <f>IFERROR(CPQL!AA31/AA$5,)</f>
        <v>0</v>
      </c>
      <c r="AB136" s="1141">
        <f>IFERROR(CPQL!AB31/AB$5,)</f>
        <v>0</v>
      </c>
      <c r="AC136" s="1141">
        <f>IFERROR(CPQL!AC31/AC$5,)</f>
        <v>0</v>
      </c>
      <c r="AD136" s="1141">
        <f>IFERROR(CPQL!AD31/AD$5,)</f>
        <v>0</v>
      </c>
      <c r="AE136" s="1141">
        <f>IFERROR(CPQL!AE31/AE$5,)</f>
        <v>0</v>
      </c>
      <c r="AF136" s="1141">
        <f>IFERROR(CPQL!AF31/AF$5,)</f>
        <v>0</v>
      </c>
      <c r="AG136" s="1141">
        <f>IFERROR(CPQL!AG31/AG$5,)</f>
        <v>0</v>
      </c>
      <c r="AH136" s="1141">
        <f>IFERROR(CPQL!AH31/AH$5,)</f>
        <v>0</v>
      </c>
      <c r="AI136" s="1141">
        <f>IFERROR(CPQL!AI31/AI$5,)</f>
        <v>0</v>
      </c>
      <c r="AJ136" s="1141">
        <f>IFERROR(CPQL!AJ31/AJ$5,)</f>
        <v>0</v>
      </c>
      <c r="AK136" s="996">
        <f>IFERROR(CPQL!AK31/AK$5,)</f>
        <v>0</v>
      </c>
      <c r="AM136" s="996">
        <f>IFERROR(CPQL!AM31/$AM$5,)</f>
        <v>0</v>
      </c>
      <c r="AN136" s="995"/>
      <c r="AO136" s="996">
        <f>IFERROR(CPQL!AO31/$AO$5,)</f>
        <v>0</v>
      </c>
      <c r="AQ136" s="813">
        <f t="shared" si="25"/>
        <v>0</v>
      </c>
      <c r="AR136" s="851">
        <f t="shared" si="26"/>
        <v>0</v>
      </c>
    </row>
    <row r="137" spans="2:44" s="6" customFormat="1" outlineLevel="1">
      <c r="B137" s="424">
        <v>28</v>
      </c>
      <c r="C137" s="424"/>
      <c r="D137" s="408">
        <v>6427003801</v>
      </c>
      <c r="E137" s="409" t="s">
        <v>429</v>
      </c>
      <c r="F137" s="409" t="s">
        <v>542</v>
      </c>
      <c r="G137" s="410" t="str">
        <f>E137</f>
        <v>Phí cầu đường xe</v>
      </c>
      <c r="H137" s="409" t="s">
        <v>462</v>
      </c>
      <c r="I137" s="410" t="s">
        <v>563</v>
      </c>
      <c r="J137" s="507"/>
      <c r="K137" s="507">
        <f>IFERROR(CPQL!K32/('3.Thanh pham'!G$97+'3.Thanh pham'!G$136),0)</f>
        <v>0</v>
      </c>
      <c r="L137" s="507">
        <f>IFERROR(CPQL!L32/('3.Thanh pham'!H$97+'3.Thanh pham'!H$136),0)</f>
        <v>0</v>
      </c>
      <c r="M137" s="507">
        <f>IFERROR(CPQL!M32/('3.Thanh pham'!I$97+'3.Thanh pham'!I$136),0)</f>
        <v>2.0025249227286577</v>
      </c>
      <c r="N137" s="507">
        <f>IFERROR(CPQL!N32/('3.Thanh pham'!J$97+'3.Thanh pham'!J$136),0)</f>
        <v>1.794487315461605</v>
      </c>
      <c r="O137" s="507">
        <f>IFERROR(CPQL!O32/('3.Thanh pham'!K$97+'3.Thanh pham'!K$136),0)</f>
        <v>1.794487315461605</v>
      </c>
      <c r="P137" s="507">
        <f>IFERROR(CPQL!P32/('3.Thanh pham'!L$97+'3.Thanh pham'!L$136),0)</f>
        <v>1.7254685725592356</v>
      </c>
      <c r="Q137" s="507">
        <f>IFERROR(CPQL!Q32/('3.Thanh pham'!M$97+'3.Thanh pham'!M$136),0)</f>
        <v>1.6615623291311157</v>
      </c>
      <c r="R137" s="507">
        <f>IFERROR(CPQL!R32/('3.Thanh pham'!N$97+'3.Thanh pham'!N$136),0)</f>
        <v>1.7254685725592356</v>
      </c>
      <c r="S137" s="507">
        <f>IFERROR(CPQL!S32/('3.Thanh pham'!O$97+'3.Thanh pham'!O$136),0)</f>
        <v>1.8692576202725053</v>
      </c>
      <c r="T137" s="507">
        <f>IFERROR(CPQL!T32/('3.Thanh pham'!P$97+'3.Thanh pham'!P$136),0)</f>
        <v>1.6615623291311157</v>
      </c>
      <c r="U137" s="507">
        <f>IFERROR(CPQL!U32/('3.Thanh pham'!Q$97+'3.Thanh pham'!Q$136),0)</f>
        <v>1.794487315461605</v>
      </c>
      <c r="V137" s="507">
        <f>IFERROR(CPQL!V32/('3.Thanh pham'!R$97+'3.Thanh pham'!R$136),0)</f>
        <v>1.6615623291311157</v>
      </c>
      <c r="W137" s="990">
        <f>IFERROR(CPQL!W32/('3.Thanh pham'!S$97+'3.Thanh pham'!S$136),0)</f>
        <v>1.597010950981832</v>
      </c>
      <c r="X137" s="318"/>
      <c r="Y137" s="1141">
        <f>IFERROR(CPQL!Y32/Y$5,)</f>
        <v>0</v>
      </c>
      <c r="Z137" s="1141">
        <f>IFERROR(CPQL!Z32/Z$5,)</f>
        <v>0</v>
      </c>
      <c r="AA137" s="1141">
        <f>IFERROR(CPQL!AA32/AA$5,)</f>
        <v>0</v>
      </c>
      <c r="AB137" s="1141">
        <f>IFERROR(CPQL!AB32/AB$5,)</f>
        <v>0</v>
      </c>
      <c r="AC137" s="1141">
        <f>IFERROR(CPQL!AC32/AC$5,)</f>
        <v>0</v>
      </c>
      <c r="AD137" s="1141">
        <f>IFERROR(CPQL!AD32/AD$5,)</f>
        <v>0</v>
      </c>
      <c r="AE137" s="1141">
        <f>IFERROR(CPQL!AE32/AE$5,)</f>
        <v>0</v>
      </c>
      <c r="AF137" s="1141">
        <f>IFERROR(CPQL!AF32/AF$5,)</f>
        <v>0</v>
      </c>
      <c r="AG137" s="1141">
        <f>IFERROR(CPQL!AG32/AG$5,)</f>
        <v>0</v>
      </c>
      <c r="AH137" s="1141">
        <f>IFERROR(CPQL!AH32/AH$5,)</f>
        <v>0</v>
      </c>
      <c r="AI137" s="1141">
        <f>IFERROR(CPQL!AI32/AI$5,)</f>
        <v>0</v>
      </c>
      <c r="AJ137" s="1141">
        <f>IFERROR(CPQL!AJ32/AJ$5,)</f>
        <v>0</v>
      </c>
      <c r="AK137" s="996">
        <f>IFERROR(CPQL!AK32/AK$5,)</f>
        <v>0</v>
      </c>
      <c r="AM137" s="996">
        <f>IFERROR(CPQL!AM32/$AM$5,)</f>
        <v>0</v>
      </c>
      <c r="AN137" s="995"/>
      <c r="AO137" s="996">
        <f>IFERROR(CPQL!AO32/$AO$5,)</f>
        <v>0</v>
      </c>
      <c r="AQ137" s="813">
        <f t="shared" si="25"/>
        <v>1.597010950981832</v>
      </c>
      <c r="AR137" s="851">
        <f t="shared" si="26"/>
        <v>0</v>
      </c>
    </row>
    <row r="138" spans="2:44" s="6" customFormat="1" outlineLevel="1">
      <c r="B138" s="424">
        <v>29</v>
      </c>
      <c r="C138" s="424"/>
      <c r="D138" s="408">
        <v>6427003802</v>
      </c>
      <c r="E138" s="409" t="s">
        <v>430</v>
      </c>
      <c r="F138" s="409" t="s">
        <v>540</v>
      </c>
      <c r="G138" s="410" t="str">
        <f>E138</f>
        <v>Phí đăng kiểm, kiểm định xe</v>
      </c>
      <c r="H138" s="409" t="s">
        <v>462</v>
      </c>
      <c r="I138" s="410" t="s">
        <v>562</v>
      </c>
      <c r="J138" s="507"/>
      <c r="K138" s="507">
        <f>IFERROR(CPQL!K33/('3.Thanh pham'!G$97+'3.Thanh pham'!G$136),0)</f>
        <v>0</v>
      </c>
      <c r="L138" s="507">
        <f>IFERROR(CPQL!L33/('3.Thanh pham'!H$97+'3.Thanh pham'!H$136),0)</f>
        <v>0</v>
      </c>
      <c r="M138" s="507">
        <f>IFERROR(CPQL!M33/('3.Thanh pham'!I$97+'3.Thanh pham'!I$136),0)</f>
        <v>0</v>
      </c>
      <c r="N138" s="507">
        <f>IFERROR(CPQL!N33/('3.Thanh pham'!J$97+'3.Thanh pham'!J$136),0)</f>
        <v>0</v>
      </c>
      <c r="O138" s="507">
        <f>IFERROR(CPQL!O33/('3.Thanh pham'!K$97+'3.Thanh pham'!K$136),0)</f>
        <v>0</v>
      </c>
      <c r="P138" s="507">
        <f>IFERROR(CPQL!P33/('3.Thanh pham'!L$97+'3.Thanh pham'!L$136),0)</f>
        <v>0</v>
      </c>
      <c r="Q138" s="507">
        <f>IFERROR(CPQL!Q33/('3.Thanh pham'!M$97+'3.Thanh pham'!M$136),0)</f>
        <v>0</v>
      </c>
      <c r="R138" s="507">
        <f>IFERROR(CPQL!R33/('3.Thanh pham'!N$97+'3.Thanh pham'!N$136),0)</f>
        <v>0</v>
      </c>
      <c r="S138" s="507">
        <f>IFERROR(CPQL!S33/('3.Thanh pham'!O$97+'3.Thanh pham'!O$136),0)</f>
        <v>0</v>
      </c>
      <c r="T138" s="507">
        <f>IFERROR(CPQL!T33/('3.Thanh pham'!P$97+'3.Thanh pham'!P$136),0)</f>
        <v>0</v>
      </c>
      <c r="U138" s="507">
        <f>IFERROR(CPQL!U33/('3.Thanh pham'!Q$97+'3.Thanh pham'!Q$136),0)</f>
        <v>0</v>
      </c>
      <c r="V138" s="507">
        <f>IFERROR(CPQL!V33/('3.Thanh pham'!R$97+'3.Thanh pham'!R$136),0)</f>
        <v>0</v>
      </c>
      <c r="W138" s="990">
        <f>IFERROR(CPQL!W33/('3.Thanh pham'!S$97+'3.Thanh pham'!S$136),0)</f>
        <v>0</v>
      </c>
      <c r="X138" s="318"/>
      <c r="Y138" s="1141">
        <f>IFERROR(CPQL!Y33/Y$5,)</f>
        <v>0</v>
      </c>
      <c r="Z138" s="1141">
        <f>IFERROR(CPQL!Z33/Z$5,)</f>
        <v>0</v>
      </c>
      <c r="AA138" s="1141">
        <f>IFERROR(CPQL!AA33/AA$5,)</f>
        <v>0</v>
      </c>
      <c r="AB138" s="1141">
        <f>IFERROR(CPQL!AB33/AB$5,)</f>
        <v>0</v>
      </c>
      <c r="AC138" s="1141">
        <f>IFERROR(CPQL!AC33/AC$5,)</f>
        <v>0</v>
      </c>
      <c r="AD138" s="1141">
        <f>IFERROR(CPQL!AD33/AD$5,)</f>
        <v>0</v>
      </c>
      <c r="AE138" s="1141">
        <f>IFERROR(CPQL!AE33/AE$5,)</f>
        <v>0</v>
      </c>
      <c r="AF138" s="1141">
        <f>IFERROR(CPQL!AF33/AF$5,)</f>
        <v>0</v>
      </c>
      <c r="AG138" s="1141">
        <f>IFERROR(CPQL!AG33/AG$5,)</f>
        <v>0</v>
      </c>
      <c r="AH138" s="1141">
        <f>IFERROR(CPQL!AH33/AH$5,)</f>
        <v>0</v>
      </c>
      <c r="AI138" s="1141">
        <f>IFERROR(CPQL!AI33/AI$5,)</f>
        <v>0</v>
      </c>
      <c r="AJ138" s="1141">
        <f>IFERROR(CPQL!AJ33/AJ$5,)</f>
        <v>0</v>
      </c>
      <c r="AK138" s="996">
        <f>IFERROR(CPQL!AK33/AK$5,)</f>
        <v>0</v>
      </c>
      <c r="AM138" s="996">
        <f>IFERROR(CPQL!AM33/$AM$5,)</f>
        <v>0</v>
      </c>
      <c r="AN138" s="995"/>
      <c r="AO138" s="996">
        <f>IFERROR(CPQL!AO33/$AO$5,)</f>
        <v>0</v>
      </c>
      <c r="AQ138" s="813">
        <f t="shared" si="25"/>
        <v>0</v>
      </c>
      <c r="AR138" s="851">
        <f t="shared" si="26"/>
        <v>0</v>
      </c>
    </row>
    <row r="139" spans="2:44" s="6" customFormat="1" outlineLevel="1">
      <c r="B139" s="424">
        <v>30</v>
      </c>
      <c r="C139" s="424"/>
      <c r="D139" s="408">
        <v>6427004104</v>
      </c>
      <c r="E139" s="409" t="s">
        <v>419</v>
      </c>
      <c r="F139" s="409" t="s">
        <v>533</v>
      </c>
      <c r="G139" s="410" t="str">
        <f>E139</f>
        <v>Chi phí ấn phẩm: Catalogue, tờ rơi</v>
      </c>
      <c r="H139" s="409" t="s">
        <v>462</v>
      </c>
      <c r="I139" s="410" t="s">
        <v>563</v>
      </c>
      <c r="J139" s="507"/>
      <c r="K139" s="507">
        <f>IFERROR(CPQL!K34/('3.Thanh pham'!G$97+'3.Thanh pham'!G$136),0)</f>
        <v>5.07599489499942</v>
      </c>
      <c r="L139" s="507">
        <f>IFERROR(CPQL!L34/('3.Thanh pham'!H$97+'3.Thanh pham'!H$136),0)</f>
        <v>0</v>
      </c>
      <c r="M139" s="507">
        <f>IFERROR(CPQL!M34/('3.Thanh pham'!I$97+'3.Thanh pham'!I$136),0)</f>
        <v>0</v>
      </c>
      <c r="N139" s="507">
        <f>IFERROR(CPQL!N34/('3.Thanh pham'!J$97+'3.Thanh pham'!J$136),0)</f>
        <v>0</v>
      </c>
      <c r="O139" s="507">
        <f>IFERROR(CPQL!O34/('3.Thanh pham'!K$97+'3.Thanh pham'!K$136),0)</f>
        <v>0</v>
      </c>
      <c r="P139" s="507">
        <f>IFERROR(CPQL!P34/('3.Thanh pham'!L$97+'3.Thanh pham'!L$136),0)</f>
        <v>0</v>
      </c>
      <c r="Q139" s="507">
        <f>IFERROR(CPQL!Q34/('3.Thanh pham'!M$97+'3.Thanh pham'!M$136),0)</f>
        <v>0</v>
      </c>
      <c r="R139" s="507">
        <f>IFERROR(CPQL!R34/('3.Thanh pham'!N$97+'3.Thanh pham'!N$136),0)</f>
        <v>0</v>
      </c>
      <c r="S139" s="507">
        <f>IFERROR(CPQL!S34/('3.Thanh pham'!O$97+'3.Thanh pham'!O$136),0)</f>
        <v>0</v>
      </c>
      <c r="T139" s="507">
        <f>IFERROR(CPQL!T34/('3.Thanh pham'!P$97+'3.Thanh pham'!P$136),0)</f>
        <v>0</v>
      </c>
      <c r="U139" s="507">
        <f>IFERROR(CPQL!U34/('3.Thanh pham'!Q$97+'3.Thanh pham'!Q$136),0)</f>
        <v>0</v>
      </c>
      <c r="V139" s="507">
        <f>IFERROR(CPQL!V34/('3.Thanh pham'!R$97+'3.Thanh pham'!R$136),0)</f>
        <v>0</v>
      </c>
      <c r="W139" s="990">
        <f>IFERROR(CPQL!W34/('3.Thanh pham'!S$97+'3.Thanh pham'!S$136),0)</f>
        <v>0.30377925698023978</v>
      </c>
      <c r="X139" s="318"/>
      <c r="Y139" s="1141">
        <f>IFERROR(CPQL!Y34/Y$5,)</f>
        <v>0</v>
      </c>
      <c r="Z139" s="1141">
        <f>IFERROR(CPQL!Z34/Z$5,)</f>
        <v>0</v>
      </c>
      <c r="AA139" s="1141">
        <f>IFERROR(CPQL!AA34/AA$5,)</f>
        <v>0</v>
      </c>
      <c r="AB139" s="1141">
        <f>IFERROR(CPQL!AB34/AB$5,)</f>
        <v>0</v>
      </c>
      <c r="AC139" s="1141">
        <f>IFERROR(CPQL!AC34/AC$5,)</f>
        <v>0</v>
      </c>
      <c r="AD139" s="1141">
        <f>IFERROR(CPQL!AD34/AD$5,)</f>
        <v>0</v>
      </c>
      <c r="AE139" s="1141">
        <f>IFERROR(CPQL!AE34/AE$5,)</f>
        <v>0</v>
      </c>
      <c r="AF139" s="1141">
        <f>IFERROR(CPQL!AF34/AF$5,)</f>
        <v>0</v>
      </c>
      <c r="AG139" s="1141">
        <f>IFERROR(CPQL!AG34/AG$5,)</f>
        <v>0</v>
      </c>
      <c r="AH139" s="1141">
        <f>IFERROR(CPQL!AH34/AH$5,)</f>
        <v>0</v>
      </c>
      <c r="AI139" s="1141">
        <f>IFERROR(CPQL!AI34/AI$5,)</f>
        <v>0</v>
      </c>
      <c r="AJ139" s="1141">
        <f>IFERROR(CPQL!AJ34/AJ$5,)</f>
        <v>0</v>
      </c>
      <c r="AK139" s="996">
        <f>IFERROR(CPQL!AK34/AK$5,)</f>
        <v>0</v>
      </c>
      <c r="AM139" s="996">
        <f>IFERROR(CPQL!AM34/$AM$5,)</f>
        <v>0</v>
      </c>
      <c r="AN139" s="995"/>
      <c r="AO139" s="996">
        <f>IFERROR(CPQL!AO34/$AO$5,)</f>
        <v>0</v>
      </c>
      <c r="AQ139" s="813">
        <f t="shared" si="25"/>
        <v>0.30377925698023978</v>
      </c>
      <c r="AR139" s="851">
        <f t="shared" si="26"/>
        <v>0</v>
      </c>
    </row>
    <row r="140" spans="2:44" s="6" customFormat="1" outlineLevel="1">
      <c r="B140" s="424">
        <v>31</v>
      </c>
      <c r="C140" s="424"/>
      <c r="D140" s="408">
        <v>6427004301</v>
      </c>
      <c r="E140" s="409" t="s">
        <v>423</v>
      </c>
      <c r="F140" s="409" t="s">
        <v>516</v>
      </c>
      <c r="G140" s="410" t="str">
        <f>E140</f>
        <v>Chi phí nghỉ mát, du lịch</v>
      </c>
      <c r="H140" s="409" t="s">
        <v>462</v>
      </c>
      <c r="I140" s="410" t="s">
        <v>563</v>
      </c>
      <c r="J140" s="507"/>
      <c r="K140" s="507">
        <f>IFERROR(CPQL!K35/('3.Thanh pham'!G$97+'3.Thanh pham'!G$136),0)</f>
        <v>0</v>
      </c>
      <c r="L140" s="507">
        <f>IFERROR(CPQL!L35/('3.Thanh pham'!H$97+'3.Thanh pham'!H$136),0)</f>
        <v>0</v>
      </c>
      <c r="M140" s="507">
        <f>IFERROR(CPQL!M35/('3.Thanh pham'!I$97+'3.Thanh pham'!I$136),0)</f>
        <v>0</v>
      </c>
      <c r="N140" s="507">
        <f>IFERROR(CPQL!N35/('3.Thanh pham'!J$97+'3.Thanh pham'!J$136),0)</f>
        <v>0</v>
      </c>
      <c r="O140" s="507">
        <f>IFERROR(CPQL!O35/('3.Thanh pham'!K$97+'3.Thanh pham'!K$136),0)</f>
        <v>0</v>
      </c>
      <c r="P140" s="507">
        <f>IFERROR(CPQL!P35/('3.Thanh pham'!L$97+'3.Thanh pham'!L$136),0)</f>
        <v>0</v>
      </c>
      <c r="Q140" s="507">
        <f>IFERROR(CPQL!Q35/('3.Thanh pham'!M$97+'3.Thanh pham'!M$136),0)</f>
        <v>0</v>
      </c>
      <c r="R140" s="507">
        <f>IFERROR(CPQL!R35/('3.Thanh pham'!N$97+'3.Thanh pham'!N$136),0)</f>
        <v>281.32639769987537</v>
      </c>
      <c r="S140" s="507">
        <f>IFERROR(CPQL!S35/('3.Thanh pham'!O$97+'3.Thanh pham'!O$136),0)</f>
        <v>0</v>
      </c>
      <c r="T140" s="507">
        <f>IFERROR(CPQL!T35/('3.Thanh pham'!P$97+'3.Thanh pham'!P$136),0)</f>
        <v>0</v>
      </c>
      <c r="U140" s="507">
        <f>IFERROR(CPQL!U35/('3.Thanh pham'!Q$97+'3.Thanh pham'!Q$136),0)</f>
        <v>0</v>
      </c>
      <c r="V140" s="507">
        <f>IFERROR(CPQL!V35/('3.Thanh pham'!R$97+'3.Thanh pham'!R$136),0)</f>
        <v>0</v>
      </c>
      <c r="W140" s="990">
        <f>IFERROR(CPQL!W35/('3.Thanh pham'!S$97+'3.Thanh pham'!S$136),0)</f>
        <v>26.038222026877694</v>
      </c>
      <c r="X140" s="318"/>
      <c r="Y140" s="1141">
        <f>IFERROR(CPQL!Y35/Y$5,)</f>
        <v>0</v>
      </c>
      <c r="Z140" s="1141">
        <f>IFERROR(CPQL!Z35/Z$5,)</f>
        <v>0</v>
      </c>
      <c r="AA140" s="1141">
        <f>IFERROR(CPQL!AA35/AA$5,)</f>
        <v>0</v>
      </c>
      <c r="AB140" s="1141">
        <f>IFERROR(CPQL!AB35/AB$5,)</f>
        <v>0</v>
      </c>
      <c r="AC140" s="1141">
        <f>IFERROR(CPQL!AC35/AC$5,)</f>
        <v>0</v>
      </c>
      <c r="AD140" s="1141">
        <f>IFERROR(CPQL!AD35/AD$5,)</f>
        <v>0</v>
      </c>
      <c r="AE140" s="1141">
        <f>IFERROR(CPQL!AE35/AE$5,)</f>
        <v>0</v>
      </c>
      <c r="AF140" s="1141">
        <f>IFERROR(CPQL!AF35/AF$5,)</f>
        <v>0</v>
      </c>
      <c r="AG140" s="1141">
        <f>IFERROR(CPQL!AG35/AG$5,)</f>
        <v>0</v>
      </c>
      <c r="AH140" s="1141">
        <f>IFERROR(CPQL!AH35/AH$5,)</f>
        <v>0</v>
      </c>
      <c r="AI140" s="1141">
        <f>IFERROR(CPQL!AI35/AI$5,)</f>
        <v>0</v>
      </c>
      <c r="AJ140" s="1141">
        <f>IFERROR(CPQL!AJ35/AJ$5,)</f>
        <v>0</v>
      </c>
      <c r="AK140" s="996">
        <f>IFERROR(CPQL!AK35/AK$5,)</f>
        <v>0</v>
      </c>
      <c r="AM140" s="996">
        <f>IFERROR(CPQL!AM35/$AM$5,)</f>
        <v>0</v>
      </c>
      <c r="AN140" s="995"/>
      <c r="AO140" s="996">
        <f>IFERROR(CPQL!AO35/$AO$5,)</f>
        <v>0</v>
      </c>
      <c r="AQ140" s="813">
        <f t="shared" si="25"/>
        <v>26.038222026877694</v>
      </c>
      <c r="AR140" s="851">
        <f t="shared" si="26"/>
        <v>0</v>
      </c>
    </row>
    <row r="141" spans="2:44" s="6" customFormat="1" outlineLevel="1">
      <c r="B141" s="424">
        <v>32</v>
      </c>
      <c r="C141" s="424"/>
      <c r="D141" s="408">
        <v>6427004601</v>
      </c>
      <c r="E141" s="409" t="s">
        <v>425</v>
      </c>
      <c r="F141" s="409" t="s">
        <v>531</v>
      </c>
      <c r="G141" s="410" t="s">
        <v>92</v>
      </c>
      <c r="H141" s="409" t="s">
        <v>462</v>
      </c>
      <c r="I141" s="410" t="s">
        <v>563</v>
      </c>
      <c r="J141" s="507"/>
      <c r="K141" s="507">
        <f>IFERROR(CPQL!K36/('3.Thanh pham'!G$97+'3.Thanh pham'!G$136),0)</f>
        <v>0</v>
      </c>
      <c r="L141" s="507">
        <f>IFERROR(CPQL!L36/('3.Thanh pham'!H$97+'3.Thanh pham'!H$136),0)</f>
        <v>37.70739064856712</v>
      </c>
      <c r="M141" s="507">
        <f>IFERROR(CPQL!M36/('3.Thanh pham'!I$97+'3.Thanh pham'!I$136),0)</f>
        <v>10.883287623525314</v>
      </c>
      <c r="N141" s="507">
        <f>IFERROR(CPQL!N36/('3.Thanh pham'!J$97+'3.Thanh pham'!J$136),0)</f>
        <v>3.9010593814382717</v>
      </c>
      <c r="O141" s="507">
        <f>IFERROR(CPQL!O36/('3.Thanh pham'!K$97+'3.Thanh pham'!K$136),0)</f>
        <v>6.826853917516976</v>
      </c>
      <c r="P141" s="507">
        <f>IFERROR(CPQL!P36/('3.Thanh pham'!L$97+'3.Thanh pham'!L$136),0)</f>
        <v>0</v>
      </c>
      <c r="Q141" s="507">
        <f>IFERROR(CPQL!Q36/('3.Thanh pham'!M$97+'3.Thanh pham'!M$136),0)</f>
        <v>0</v>
      </c>
      <c r="R141" s="507">
        <f>IFERROR(CPQL!R36/('3.Thanh pham'!N$97+'3.Thanh pham'!N$136),0)</f>
        <v>0</v>
      </c>
      <c r="S141" s="507">
        <f>IFERROR(CPQL!S36/('3.Thanh pham'!O$97+'3.Thanh pham'!O$136),0)</f>
        <v>0</v>
      </c>
      <c r="T141" s="507">
        <f>IFERROR(CPQL!T36/('3.Thanh pham'!P$97+'3.Thanh pham'!P$136),0)</f>
        <v>0</v>
      </c>
      <c r="U141" s="507">
        <f>IFERROR(CPQL!U36/('3.Thanh pham'!Q$97+'3.Thanh pham'!Q$136),0)</f>
        <v>0</v>
      </c>
      <c r="V141" s="507">
        <f>IFERROR(CPQL!V36/('3.Thanh pham'!R$97+'3.Thanh pham'!R$136),0)</f>
        <v>0</v>
      </c>
      <c r="W141" s="990">
        <f>IFERROR(CPQL!W36/('3.Thanh pham'!S$97+'3.Thanh pham'!S$136),0)</f>
        <v>3.1245866432253235</v>
      </c>
      <c r="X141" s="318"/>
      <c r="Y141" s="1141">
        <f>IFERROR(CPQL!Y36/Y$5,)</f>
        <v>0</v>
      </c>
      <c r="Z141" s="1141">
        <f>IFERROR(CPQL!Z36/Z$5,)</f>
        <v>0</v>
      </c>
      <c r="AA141" s="1141">
        <f>IFERROR(CPQL!AA36/AA$5,)</f>
        <v>0</v>
      </c>
      <c r="AB141" s="1141">
        <f>IFERROR(CPQL!AB36/AB$5,)</f>
        <v>0</v>
      </c>
      <c r="AC141" s="1141">
        <f>IFERROR(CPQL!AC36/AC$5,)</f>
        <v>0</v>
      </c>
      <c r="AD141" s="1141">
        <f>IFERROR(CPQL!AD36/AD$5,)</f>
        <v>0</v>
      </c>
      <c r="AE141" s="1141">
        <f>IFERROR(CPQL!AE36/AE$5,)</f>
        <v>0</v>
      </c>
      <c r="AF141" s="1141">
        <f>IFERROR(CPQL!AF36/AF$5,)</f>
        <v>0</v>
      </c>
      <c r="AG141" s="1141">
        <f>IFERROR(CPQL!AG36/AG$5,)</f>
        <v>0</v>
      </c>
      <c r="AH141" s="1141">
        <f>IFERROR(CPQL!AH36/AH$5,)</f>
        <v>0</v>
      </c>
      <c r="AI141" s="1141">
        <f>IFERROR(CPQL!AI36/AI$5,)</f>
        <v>0</v>
      </c>
      <c r="AJ141" s="1141">
        <f>IFERROR(CPQL!AJ36/AJ$5,)</f>
        <v>0</v>
      </c>
      <c r="AK141" s="996">
        <f>IFERROR(CPQL!AK36/AK$5,)</f>
        <v>0</v>
      </c>
      <c r="AM141" s="996">
        <f>IFERROR(CPQL!AM36/$AM$5,)</f>
        <v>0</v>
      </c>
      <c r="AN141" s="995"/>
      <c r="AO141" s="996">
        <f>IFERROR(CPQL!AO36/$AO$5,)</f>
        <v>0</v>
      </c>
      <c r="AQ141" s="813">
        <f t="shared" si="25"/>
        <v>3.1245866432253235</v>
      </c>
      <c r="AR141" s="851">
        <f t="shared" si="26"/>
        <v>0</v>
      </c>
    </row>
    <row r="142" spans="2:44" s="6" customFormat="1" outlineLevel="1">
      <c r="B142" s="424">
        <v>33</v>
      </c>
      <c r="C142" s="424"/>
      <c r="D142" s="408">
        <v>6427004603</v>
      </c>
      <c r="E142" s="409" t="s">
        <v>420</v>
      </c>
      <c r="F142" s="409" t="s">
        <v>533</v>
      </c>
      <c r="G142" s="410" t="str">
        <f>E142</f>
        <v>Chi phí hội nghị khách hàng</v>
      </c>
      <c r="H142" s="410" t="s">
        <v>454</v>
      </c>
      <c r="I142" s="410" t="s">
        <v>563</v>
      </c>
      <c r="J142" s="507"/>
      <c r="K142" s="507">
        <f>IFERROR(CPQL!K37/('3.Thanh pham'!G$97+'3.Thanh pham'!G$136),0)</f>
        <v>0</v>
      </c>
      <c r="L142" s="507">
        <f>IFERROR(CPQL!L37/('3.Thanh pham'!H$97+'3.Thanh pham'!H$136),0)</f>
        <v>0</v>
      </c>
      <c r="M142" s="507">
        <f>IFERROR(CPQL!M37/('3.Thanh pham'!I$97+'3.Thanh pham'!I$136),0)</f>
        <v>0</v>
      </c>
      <c r="N142" s="507">
        <f>IFERROR(CPQL!N37/('3.Thanh pham'!J$97+'3.Thanh pham'!J$136),0)</f>
        <v>0</v>
      </c>
      <c r="O142" s="507">
        <f>IFERROR(CPQL!O37/('3.Thanh pham'!K$97+'3.Thanh pham'!K$136),0)</f>
        <v>0</v>
      </c>
      <c r="P142" s="507">
        <f>IFERROR(CPQL!P37/('3.Thanh pham'!L$97+'3.Thanh pham'!L$136),0)</f>
        <v>0</v>
      </c>
      <c r="Q142" s="507">
        <f>IFERROR(CPQL!Q37/('3.Thanh pham'!M$97+'3.Thanh pham'!M$136),0)</f>
        <v>0</v>
      </c>
      <c r="R142" s="507">
        <f>IFERROR(CPQL!R37/('3.Thanh pham'!N$97+'3.Thanh pham'!N$136),0)</f>
        <v>0</v>
      </c>
      <c r="S142" s="507">
        <f>IFERROR(CPQL!S37/('3.Thanh pham'!O$97+'3.Thanh pham'!O$136),0)</f>
        <v>0</v>
      </c>
      <c r="T142" s="507">
        <f>IFERROR(CPQL!T37/('3.Thanh pham'!P$97+'3.Thanh pham'!P$136),0)</f>
        <v>0</v>
      </c>
      <c r="U142" s="507">
        <f>IFERROR(CPQL!U37/('3.Thanh pham'!Q$97+'3.Thanh pham'!Q$136),0)</f>
        <v>0</v>
      </c>
      <c r="V142" s="507">
        <f>IFERROR(CPQL!V37/('3.Thanh pham'!R$97+'3.Thanh pham'!R$136),0)</f>
        <v>0</v>
      </c>
      <c r="W142" s="990">
        <f>IFERROR(CPQL!W37/('3.Thanh pham'!S$97+'3.Thanh pham'!S$136),0)</f>
        <v>0</v>
      </c>
      <c r="X142" s="318"/>
      <c r="Y142" s="1141">
        <f>IFERROR(CPQL!Y37/Y$5,)</f>
        <v>0</v>
      </c>
      <c r="Z142" s="1141">
        <f>IFERROR(CPQL!Z37/Z$5,)</f>
        <v>0</v>
      </c>
      <c r="AA142" s="1141">
        <f>IFERROR(CPQL!AA37/AA$5,)</f>
        <v>0</v>
      </c>
      <c r="AB142" s="1141">
        <f>IFERROR(CPQL!AB37/AB$5,)</f>
        <v>0</v>
      </c>
      <c r="AC142" s="1141">
        <f>IFERROR(CPQL!AC37/AC$5,)</f>
        <v>0</v>
      </c>
      <c r="AD142" s="1141">
        <f>IFERROR(CPQL!AD37/AD$5,)</f>
        <v>0</v>
      </c>
      <c r="AE142" s="1141">
        <f>IFERROR(CPQL!AE37/AE$5,)</f>
        <v>0</v>
      </c>
      <c r="AF142" s="1141">
        <f>IFERROR(CPQL!AF37/AF$5,)</f>
        <v>0</v>
      </c>
      <c r="AG142" s="1141">
        <f>IFERROR(CPQL!AG37/AG$5,)</f>
        <v>0</v>
      </c>
      <c r="AH142" s="1141">
        <f>IFERROR(CPQL!AH37/AH$5,)</f>
        <v>0</v>
      </c>
      <c r="AI142" s="1141">
        <f>IFERROR(CPQL!AI37/AI$5,)</f>
        <v>0</v>
      </c>
      <c r="AJ142" s="1141">
        <f>IFERROR(CPQL!AJ37/AJ$5,)</f>
        <v>0</v>
      </c>
      <c r="AK142" s="996">
        <f>IFERROR(CPQL!AK37/AK$5,)</f>
        <v>0</v>
      </c>
      <c r="AM142" s="996">
        <f>IFERROR(CPQL!AM37/$AM$5,)</f>
        <v>0</v>
      </c>
      <c r="AN142" s="995"/>
      <c r="AO142" s="996">
        <f>IFERROR(CPQL!AO37/$AO$5,)</f>
        <v>0</v>
      </c>
      <c r="AQ142" s="813">
        <f t="shared" si="25"/>
        <v>0</v>
      </c>
      <c r="AR142" s="851">
        <f t="shared" si="26"/>
        <v>0</v>
      </c>
    </row>
    <row r="143" spans="2:44" s="6" customFormat="1" outlineLevel="1">
      <c r="B143" s="424">
        <v>34</v>
      </c>
      <c r="C143" s="424"/>
      <c r="D143" s="408">
        <v>6427004702</v>
      </c>
      <c r="E143" s="409" t="s">
        <v>422</v>
      </c>
      <c r="F143" s="409" t="s">
        <v>533</v>
      </c>
      <c r="G143" s="410" t="str">
        <f>E143</f>
        <v>Tài trợ thương hiệu Duy Tân</v>
      </c>
      <c r="H143" s="410" t="s">
        <v>454</v>
      </c>
      <c r="I143" s="410" t="s">
        <v>563</v>
      </c>
      <c r="J143" s="507"/>
      <c r="K143" s="507">
        <f>IFERROR(CPQL!K38/('3.Thanh pham'!G$97+'3.Thanh pham'!G$136),0)</f>
        <v>0</v>
      </c>
      <c r="L143" s="507">
        <f>IFERROR(CPQL!L38/('3.Thanh pham'!H$97+'3.Thanh pham'!H$136),0)</f>
        <v>0</v>
      </c>
      <c r="M143" s="507">
        <f>IFERROR(CPQL!M38/('3.Thanh pham'!I$97+'3.Thanh pham'!I$136),0)</f>
        <v>0</v>
      </c>
      <c r="N143" s="507">
        <f>IFERROR(CPQL!N38/('3.Thanh pham'!J$97+'3.Thanh pham'!J$136),0)</f>
        <v>0</v>
      </c>
      <c r="O143" s="507">
        <f>IFERROR(CPQL!O38/('3.Thanh pham'!K$97+'3.Thanh pham'!K$136),0)</f>
        <v>0</v>
      </c>
      <c r="P143" s="507">
        <f>IFERROR(CPQL!P38/('3.Thanh pham'!L$97+'3.Thanh pham'!L$136),0)</f>
        <v>0</v>
      </c>
      <c r="Q143" s="507">
        <f>IFERROR(CPQL!Q38/('3.Thanh pham'!M$97+'3.Thanh pham'!M$136),0)</f>
        <v>0</v>
      </c>
      <c r="R143" s="507">
        <f>IFERROR(CPQL!R38/('3.Thanh pham'!N$97+'3.Thanh pham'!N$136),0)</f>
        <v>0</v>
      </c>
      <c r="S143" s="507">
        <f>IFERROR(CPQL!S38/('3.Thanh pham'!O$97+'3.Thanh pham'!O$136),0)</f>
        <v>0</v>
      </c>
      <c r="T143" s="507">
        <f>IFERROR(CPQL!T38/('3.Thanh pham'!P$97+'3.Thanh pham'!P$136),0)</f>
        <v>0</v>
      </c>
      <c r="U143" s="507">
        <f>IFERROR(CPQL!U38/('3.Thanh pham'!Q$97+'3.Thanh pham'!Q$136),0)</f>
        <v>0</v>
      </c>
      <c r="V143" s="507">
        <f>IFERROR(CPQL!V38/('3.Thanh pham'!R$97+'3.Thanh pham'!R$136),0)</f>
        <v>0</v>
      </c>
      <c r="W143" s="990">
        <f>IFERROR(CPQL!W38/('3.Thanh pham'!S$97+'3.Thanh pham'!S$136),0)</f>
        <v>0</v>
      </c>
      <c r="X143" s="318"/>
      <c r="Y143" s="1141">
        <f>IFERROR(CPQL!Y38/Y$5,)</f>
        <v>0</v>
      </c>
      <c r="Z143" s="1141">
        <f>IFERROR(CPQL!Z38/Z$5,)</f>
        <v>0</v>
      </c>
      <c r="AA143" s="1141">
        <f>IFERROR(CPQL!AA38/AA$5,)</f>
        <v>0</v>
      </c>
      <c r="AB143" s="1141">
        <f>IFERROR(CPQL!AB38/AB$5,)</f>
        <v>0</v>
      </c>
      <c r="AC143" s="1141">
        <f>IFERROR(CPQL!AC38/AC$5,)</f>
        <v>0</v>
      </c>
      <c r="AD143" s="1141">
        <f>IFERROR(CPQL!AD38/AD$5,)</f>
        <v>0</v>
      </c>
      <c r="AE143" s="1141">
        <f>IFERROR(CPQL!AE38/AE$5,)</f>
        <v>0</v>
      </c>
      <c r="AF143" s="1141">
        <f>IFERROR(CPQL!AF38/AF$5,)</f>
        <v>0</v>
      </c>
      <c r="AG143" s="1141">
        <f>IFERROR(CPQL!AG38/AG$5,)</f>
        <v>0</v>
      </c>
      <c r="AH143" s="1141">
        <f>IFERROR(CPQL!AH38/AH$5,)</f>
        <v>0</v>
      </c>
      <c r="AI143" s="1141">
        <f>IFERROR(CPQL!AI38/AI$5,)</f>
        <v>0</v>
      </c>
      <c r="AJ143" s="1141">
        <f>IFERROR(CPQL!AJ38/AJ$5,)</f>
        <v>0</v>
      </c>
      <c r="AK143" s="996">
        <f>IFERROR(CPQL!AK38/AK$5,)</f>
        <v>0</v>
      </c>
      <c r="AM143" s="996">
        <f>IFERROR(CPQL!AM38/$AM$5,)</f>
        <v>0</v>
      </c>
      <c r="AN143" s="995"/>
      <c r="AO143" s="996">
        <f>IFERROR(CPQL!AO38/$AO$5,)</f>
        <v>0</v>
      </c>
      <c r="AQ143" s="813">
        <f t="shared" si="25"/>
        <v>0</v>
      </c>
      <c r="AR143" s="851">
        <f t="shared" si="26"/>
        <v>0</v>
      </c>
    </row>
    <row r="144" spans="2:44" s="6" customFormat="1" outlineLevel="1">
      <c r="B144" s="424">
        <v>35</v>
      </c>
      <c r="C144" s="424"/>
      <c r="D144" s="408">
        <v>6427004804</v>
      </c>
      <c r="E144" s="409" t="s">
        <v>416</v>
      </c>
      <c r="F144" s="409" t="s">
        <v>538</v>
      </c>
      <c r="G144" s="410" t="str">
        <f>E144</f>
        <v>Chi phí bưu phẩm</v>
      </c>
      <c r="H144" s="409" t="s">
        <v>462</v>
      </c>
      <c r="I144" s="410" t="s">
        <v>563</v>
      </c>
      <c r="J144" s="507"/>
      <c r="K144" s="507">
        <f>IFERROR(CPQL!K39/('3.Thanh pham'!G$97+'3.Thanh pham'!G$136),0)</f>
        <v>0.43508527671423597</v>
      </c>
      <c r="L144" s="507">
        <f>IFERROR(CPQL!L39/('3.Thanh pham'!H$97+'3.Thanh pham'!H$136),0)</f>
        <v>0.75414781297134237</v>
      </c>
      <c r="M144" s="507">
        <f>IFERROR(CPQL!M39/('3.Thanh pham'!I$97+'3.Thanh pham'!I$136),0)</f>
        <v>0.32649862870575941</v>
      </c>
      <c r="N144" s="507">
        <f>IFERROR(CPQL!N39/('3.Thanh pham'!J$97+'3.Thanh pham'!J$136),0)</f>
        <v>0.29257945360787041</v>
      </c>
      <c r="O144" s="507">
        <f>IFERROR(CPQL!O39/('3.Thanh pham'!K$97+'3.Thanh pham'!K$136),0)</f>
        <v>0.29257945360787041</v>
      </c>
      <c r="P144" s="507">
        <f>IFERROR(CPQL!P39/('3.Thanh pham'!L$97+'3.Thanh pham'!L$136),0)</f>
        <v>0.28132639769987539</v>
      </c>
      <c r="Q144" s="507">
        <f>IFERROR(CPQL!Q39/('3.Thanh pham'!M$97+'3.Thanh pham'!M$136),0)</f>
        <v>0.27090690148876889</v>
      </c>
      <c r="R144" s="507">
        <f>IFERROR(CPQL!R39/('3.Thanh pham'!N$97+'3.Thanh pham'!N$136),0)</f>
        <v>0.28132639769987539</v>
      </c>
      <c r="S144" s="507">
        <f>IFERROR(CPQL!S39/('3.Thanh pham'!O$97+'3.Thanh pham'!O$136),0)</f>
        <v>0.30477026417486497</v>
      </c>
      <c r="T144" s="507">
        <f>IFERROR(CPQL!T39/('3.Thanh pham'!P$97+'3.Thanh pham'!P$136),0)</f>
        <v>0.27090690148876889</v>
      </c>
      <c r="U144" s="507">
        <f>IFERROR(CPQL!U39/('3.Thanh pham'!Q$97+'3.Thanh pham'!Q$136),0)</f>
        <v>0.29257945360787041</v>
      </c>
      <c r="V144" s="507">
        <f>IFERROR(CPQL!V39/('3.Thanh pham'!R$97+'3.Thanh pham'!R$136),0)</f>
        <v>0.27090690148876889</v>
      </c>
      <c r="W144" s="990">
        <f>IFERROR(CPQL!W39/('3.Thanh pham'!S$97+'3.Thanh pham'!S$136),0)</f>
        <v>0.31245866432253233</v>
      </c>
      <c r="X144" s="318"/>
      <c r="Y144" s="1141">
        <f>IFERROR(CPQL!Y39/Y$5,)</f>
        <v>0</v>
      </c>
      <c r="Z144" s="1141">
        <f>IFERROR(CPQL!Z39/Z$5,)</f>
        <v>0</v>
      </c>
      <c r="AA144" s="1141">
        <f>IFERROR(CPQL!AA39/AA$5,)</f>
        <v>0</v>
      </c>
      <c r="AB144" s="1141">
        <f>IFERROR(CPQL!AB39/AB$5,)</f>
        <v>0</v>
      </c>
      <c r="AC144" s="1141">
        <f>IFERROR(CPQL!AC39/AC$5,)</f>
        <v>0</v>
      </c>
      <c r="AD144" s="1141">
        <f>IFERROR(CPQL!AD39/AD$5,)</f>
        <v>0</v>
      </c>
      <c r="AE144" s="1141">
        <f>IFERROR(CPQL!AE39/AE$5,)</f>
        <v>0</v>
      </c>
      <c r="AF144" s="1141">
        <f>IFERROR(CPQL!AF39/AF$5,)</f>
        <v>0</v>
      </c>
      <c r="AG144" s="1141">
        <f>IFERROR(CPQL!AG39/AG$5,)</f>
        <v>0</v>
      </c>
      <c r="AH144" s="1141">
        <f>IFERROR(CPQL!AH39/AH$5,)</f>
        <v>0</v>
      </c>
      <c r="AI144" s="1141">
        <f>IFERROR(CPQL!AI39/AI$5,)</f>
        <v>0</v>
      </c>
      <c r="AJ144" s="1141">
        <f>IFERROR(CPQL!AJ39/AJ$5,)</f>
        <v>0</v>
      </c>
      <c r="AK144" s="996">
        <f>IFERROR(CPQL!AK39/AK$5,)</f>
        <v>0</v>
      </c>
      <c r="AM144" s="996">
        <f>IFERROR(CPQL!AM39/$AM$5,)</f>
        <v>0</v>
      </c>
      <c r="AN144" s="995"/>
      <c r="AO144" s="996">
        <f>IFERROR(CPQL!AO39/$AO$5,)</f>
        <v>0</v>
      </c>
      <c r="AQ144" s="813">
        <f t="shared" si="25"/>
        <v>0.31245866432253233</v>
      </c>
      <c r="AR144" s="851">
        <f t="shared" si="26"/>
        <v>0</v>
      </c>
    </row>
    <row r="145" spans="2:44" s="6" customFormat="1" outlineLevel="1">
      <c r="B145" s="424">
        <v>36</v>
      </c>
      <c r="C145" s="424"/>
      <c r="D145" s="408">
        <v>6427004901</v>
      </c>
      <c r="E145" s="409" t="s">
        <v>383</v>
      </c>
      <c r="F145" s="409" t="s">
        <v>538</v>
      </c>
      <c r="G145" s="410" t="str">
        <f>E145</f>
        <v>Điện thoại bàn</v>
      </c>
      <c r="H145" s="409" t="s">
        <v>462</v>
      </c>
      <c r="I145" s="410" t="s">
        <v>563</v>
      </c>
      <c r="J145" s="507"/>
      <c r="K145" s="507">
        <f>IFERROR(CPQL!K40/('3.Thanh pham'!G$97+'3.Thanh pham'!G$136),0)</f>
        <v>0</v>
      </c>
      <c r="L145" s="507">
        <f>IFERROR(CPQL!L40/('3.Thanh pham'!H$97+'3.Thanh pham'!H$136),0)</f>
        <v>0</v>
      </c>
      <c r="M145" s="507">
        <f>IFERROR(CPQL!M40/('3.Thanh pham'!I$97+'3.Thanh pham'!I$136),0)</f>
        <v>0</v>
      </c>
      <c r="N145" s="507">
        <f>IFERROR(CPQL!N40/('3.Thanh pham'!J$97+'3.Thanh pham'!J$136),0)</f>
        <v>0</v>
      </c>
      <c r="O145" s="507">
        <f>IFERROR(CPQL!O40/('3.Thanh pham'!K$97+'3.Thanh pham'!K$136),0)</f>
        <v>0</v>
      </c>
      <c r="P145" s="507">
        <f>IFERROR(CPQL!P40/('3.Thanh pham'!L$97+'3.Thanh pham'!L$136),0)</f>
        <v>0</v>
      </c>
      <c r="Q145" s="507">
        <f>IFERROR(CPQL!Q40/('3.Thanh pham'!M$97+'3.Thanh pham'!M$136),0)</f>
        <v>0</v>
      </c>
      <c r="R145" s="507">
        <f>IFERROR(CPQL!R40/('3.Thanh pham'!N$97+'3.Thanh pham'!N$136),0)</f>
        <v>0</v>
      </c>
      <c r="S145" s="507">
        <f>IFERROR(CPQL!S40/('3.Thanh pham'!O$97+'3.Thanh pham'!O$136),0)</f>
        <v>0</v>
      </c>
      <c r="T145" s="507">
        <f>IFERROR(CPQL!T40/('3.Thanh pham'!P$97+'3.Thanh pham'!P$136),0)</f>
        <v>0</v>
      </c>
      <c r="U145" s="507">
        <f>IFERROR(CPQL!U40/('3.Thanh pham'!Q$97+'3.Thanh pham'!Q$136),0)</f>
        <v>0</v>
      </c>
      <c r="V145" s="507">
        <f>IFERROR(CPQL!V40/('3.Thanh pham'!R$97+'3.Thanh pham'!R$136),0)</f>
        <v>0</v>
      </c>
      <c r="W145" s="990">
        <f>IFERROR(CPQL!W40/('3.Thanh pham'!S$97+'3.Thanh pham'!S$136),0)</f>
        <v>0</v>
      </c>
      <c r="X145" s="318"/>
      <c r="Y145" s="1141">
        <f>IFERROR(CPQL!Y40/Y$5,)</f>
        <v>0</v>
      </c>
      <c r="Z145" s="1141">
        <f>IFERROR(CPQL!Z40/Z$5,)</f>
        <v>0</v>
      </c>
      <c r="AA145" s="1141">
        <f>IFERROR(CPQL!AA40/AA$5,)</f>
        <v>0</v>
      </c>
      <c r="AB145" s="1141">
        <f>IFERROR(CPQL!AB40/AB$5,)</f>
        <v>0</v>
      </c>
      <c r="AC145" s="1141">
        <f>IFERROR(CPQL!AC40/AC$5,)</f>
        <v>0</v>
      </c>
      <c r="AD145" s="1141">
        <f>IFERROR(CPQL!AD40/AD$5,)</f>
        <v>0</v>
      </c>
      <c r="AE145" s="1141">
        <f>IFERROR(CPQL!AE40/AE$5,)</f>
        <v>0</v>
      </c>
      <c r="AF145" s="1141">
        <f>IFERROR(CPQL!AF40/AF$5,)</f>
        <v>0</v>
      </c>
      <c r="AG145" s="1141">
        <f>IFERROR(CPQL!AG40/AG$5,)</f>
        <v>0</v>
      </c>
      <c r="AH145" s="1141">
        <f>IFERROR(CPQL!AH40/AH$5,)</f>
        <v>0</v>
      </c>
      <c r="AI145" s="1141">
        <f>IFERROR(CPQL!AI40/AI$5,)</f>
        <v>0</v>
      </c>
      <c r="AJ145" s="1141">
        <f>IFERROR(CPQL!AJ40/AJ$5,)</f>
        <v>0</v>
      </c>
      <c r="AK145" s="996">
        <f>IFERROR(CPQL!AK40/AK$5,)</f>
        <v>0</v>
      </c>
      <c r="AM145" s="996">
        <f>IFERROR(CPQL!AM40/$AM$5,)</f>
        <v>0</v>
      </c>
      <c r="AN145" s="995"/>
      <c r="AO145" s="996">
        <f>IFERROR(CPQL!AO40/$AO$5,)</f>
        <v>0</v>
      </c>
      <c r="AQ145" s="813">
        <f t="shared" si="25"/>
        <v>0</v>
      </c>
      <c r="AR145" s="851">
        <f t="shared" si="26"/>
        <v>0</v>
      </c>
    </row>
    <row r="146" spans="2:44" s="6" customFormat="1" outlineLevel="1">
      <c r="B146" s="424">
        <v>37</v>
      </c>
      <c r="C146" s="424"/>
      <c r="D146" s="408">
        <v>6427004902</v>
      </c>
      <c r="E146" s="409" t="s">
        <v>384</v>
      </c>
      <c r="F146" s="409" t="s">
        <v>516</v>
      </c>
      <c r="G146" s="410" t="str">
        <f>E146</f>
        <v>Điện thoại di động</v>
      </c>
      <c r="H146" s="409" t="s">
        <v>462</v>
      </c>
      <c r="I146" s="410" t="s">
        <v>563</v>
      </c>
      <c r="J146" s="507"/>
      <c r="K146" s="507">
        <f>IFERROR(CPQL!K41/('3.Thanh pham'!G$97+'3.Thanh pham'!G$136),0)</f>
        <v>0.21754263835711798</v>
      </c>
      <c r="L146" s="507">
        <f>IFERROR(CPQL!L41/('3.Thanh pham'!H$97+'3.Thanh pham'!H$136),0)</f>
        <v>0.37707390648567118</v>
      </c>
      <c r="M146" s="507">
        <f>IFERROR(CPQL!M41/('3.Thanh pham'!I$97+'3.Thanh pham'!I$136),0)</f>
        <v>0.1632493143528797</v>
      </c>
      <c r="N146" s="507">
        <f>IFERROR(CPQL!N41/('3.Thanh pham'!J$97+'3.Thanh pham'!J$136),0)</f>
        <v>0.14628972680393521</v>
      </c>
      <c r="O146" s="507">
        <f>IFERROR(CPQL!O41/('3.Thanh pham'!K$97+'3.Thanh pham'!K$136),0)</f>
        <v>0.14628972680393521</v>
      </c>
      <c r="P146" s="507">
        <f>IFERROR(CPQL!P41/('3.Thanh pham'!L$97+'3.Thanh pham'!L$136),0)</f>
        <v>0.14066319884993769</v>
      </c>
      <c r="Q146" s="507">
        <f>IFERROR(CPQL!Q41/('3.Thanh pham'!M$97+'3.Thanh pham'!M$136),0)</f>
        <v>0.13545345074438445</v>
      </c>
      <c r="R146" s="507">
        <f>IFERROR(CPQL!R41/('3.Thanh pham'!N$97+'3.Thanh pham'!N$136),0)</f>
        <v>0.14066319884993769</v>
      </c>
      <c r="S146" s="507">
        <f>IFERROR(CPQL!S41/('3.Thanh pham'!O$97+'3.Thanh pham'!O$136),0)</f>
        <v>0.15238513208743248</v>
      </c>
      <c r="T146" s="507">
        <f>IFERROR(CPQL!T41/('3.Thanh pham'!P$97+'3.Thanh pham'!P$136),0)</f>
        <v>0.13545345074438445</v>
      </c>
      <c r="U146" s="507">
        <f>IFERROR(CPQL!U41/('3.Thanh pham'!Q$97+'3.Thanh pham'!Q$136),0)</f>
        <v>0.14628972680393521</v>
      </c>
      <c r="V146" s="507">
        <f>IFERROR(CPQL!V41/('3.Thanh pham'!R$97+'3.Thanh pham'!R$136),0)</f>
        <v>0.13545345074438445</v>
      </c>
      <c r="W146" s="990">
        <f>IFERROR(CPQL!W41/('3.Thanh pham'!S$97+'3.Thanh pham'!S$136),0)</f>
        <v>0.15622933216126617</v>
      </c>
      <c r="X146" s="318"/>
      <c r="Y146" s="1141">
        <f>IFERROR(CPQL!Y41/Y$5,)</f>
        <v>0.64321385824543198</v>
      </c>
      <c r="Z146" s="1141">
        <f>IFERROR(CPQL!Z41/Z$5,)</f>
        <v>0.3098762381159334</v>
      </c>
      <c r="AA146" s="1141">
        <f>IFERROR(CPQL!AA41/AA$5,)</f>
        <v>0.2998786854408898</v>
      </c>
      <c r="AB146" s="1141">
        <f>IFERROR(CPQL!AB41/AB$5,)</f>
        <v>0.27671772527967359</v>
      </c>
      <c r="AC146" s="1141">
        <f>IFERROR(CPQL!AC41/AC$5,)</f>
        <v>0.23710236498708553</v>
      </c>
      <c r="AD146" s="1141">
        <f>IFERROR(CPQL!AD41/AD$5,)</f>
        <v>0.21131964027132077</v>
      </c>
      <c r="AE146" s="1141">
        <f>IFERROR(CPQL!AE41/AE$5,)</f>
        <v>0.19117810523785919</v>
      </c>
      <c r="AF146" s="1141">
        <f>IFERROR(CPQL!AF41/AF$5,)</f>
        <v>0.14712304196252166</v>
      </c>
      <c r="AG146" s="1141">
        <f>IFERROR(CPQL!AG41/AG$5,)</f>
        <v>0.19055942324641756</v>
      </c>
      <c r="AH146" s="1141">
        <f>IFERROR(CPQL!AH41/AH$5,)</f>
        <v>0.23505317681938842</v>
      </c>
      <c r="AI146" s="1141">
        <f>IFERROR(CPQL!AI41/AI$5,)</f>
        <v>0.37292096561668697</v>
      </c>
      <c r="AJ146" s="1141">
        <f>IFERROR(CPQL!AJ41/AJ$5,)</f>
        <v>0.34628356930634785</v>
      </c>
      <c r="AK146" s="996">
        <f>IFERROR(CPQL!AK41/AK$5,)</f>
        <v>0.25598389026321361</v>
      </c>
      <c r="AM146" s="996">
        <f>IFERROR(CPQL!AM41/$AM$5,)</f>
        <v>0</v>
      </c>
      <c r="AN146" s="995"/>
      <c r="AO146" s="996">
        <f>IFERROR(CPQL!AO41/$AO$5,)</f>
        <v>0</v>
      </c>
      <c r="AQ146" s="813">
        <f t="shared" si="25"/>
        <v>-9.9754558101947444E-2</v>
      </c>
      <c r="AR146" s="851">
        <f t="shared" si="26"/>
        <v>-0.38969076530314284</v>
      </c>
    </row>
    <row r="147" spans="2:44" s="6" customFormat="1" outlineLevel="1">
      <c r="B147" s="424">
        <v>38</v>
      </c>
      <c r="C147" s="424"/>
      <c r="D147" s="408">
        <v>6427004903</v>
      </c>
      <c r="E147" s="409" t="s">
        <v>385</v>
      </c>
      <c r="F147" s="409" t="s">
        <v>538</v>
      </c>
      <c r="G147" s="410" t="s">
        <v>89</v>
      </c>
      <c r="H147" s="409" t="s">
        <v>462</v>
      </c>
      <c r="I147" s="410" t="s">
        <v>563</v>
      </c>
      <c r="J147" s="507"/>
      <c r="K147" s="507">
        <f>IFERROR(CPQL!K42/('3.Thanh pham'!G$97+'3.Thanh pham'!G$136),0)</f>
        <v>1.9143752175426383</v>
      </c>
      <c r="L147" s="507">
        <f>IFERROR(CPQL!L42/('3.Thanh pham'!H$97+'3.Thanh pham'!H$136),0)</f>
        <v>3.3182503770739067</v>
      </c>
      <c r="M147" s="507">
        <f>IFERROR(CPQL!M42/('3.Thanh pham'!I$97+'3.Thanh pham'!I$136),0)</f>
        <v>1.4365939663053415</v>
      </c>
      <c r="N147" s="507">
        <f>IFERROR(CPQL!N42/('3.Thanh pham'!J$97+'3.Thanh pham'!J$136),0)</f>
        <v>1.2873495958746297</v>
      </c>
      <c r="O147" s="507">
        <f>IFERROR(CPQL!O42/('3.Thanh pham'!K$97+'3.Thanh pham'!K$136),0)</f>
        <v>1.2873495958746297</v>
      </c>
      <c r="P147" s="507">
        <f>IFERROR(CPQL!P42/('3.Thanh pham'!L$97+'3.Thanh pham'!L$136),0)</f>
        <v>1.2378361498794517</v>
      </c>
      <c r="Q147" s="507">
        <f>IFERROR(CPQL!Q42/('3.Thanh pham'!M$97+'3.Thanh pham'!M$136),0)</f>
        <v>1.1919903665505831</v>
      </c>
      <c r="R147" s="507">
        <f>IFERROR(CPQL!R42/('3.Thanh pham'!N$97+'3.Thanh pham'!N$136),0)</f>
        <v>1.2378361498794517</v>
      </c>
      <c r="S147" s="507">
        <f>IFERROR(CPQL!S42/('3.Thanh pham'!O$97+'3.Thanh pham'!O$136),0)</f>
        <v>1.3409891623694059</v>
      </c>
      <c r="T147" s="507">
        <f>IFERROR(CPQL!T42/('3.Thanh pham'!P$97+'3.Thanh pham'!P$136),0)</f>
        <v>1.1919903665505831</v>
      </c>
      <c r="U147" s="507">
        <f>IFERROR(CPQL!U42/('3.Thanh pham'!Q$97+'3.Thanh pham'!Q$136),0)</f>
        <v>1.2873495958746297</v>
      </c>
      <c r="V147" s="507">
        <f>IFERROR(CPQL!V42/('3.Thanh pham'!R$97+'3.Thanh pham'!R$136),0)</f>
        <v>1.1919903665505831</v>
      </c>
      <c r="W147" s="990">
        <f>IFERROR(CPQL!W42/('3.Thanh pham'!S$97+'3.Thanh pham'!S$136),0)</f>
        <v>1.3748181230191423</v>
      </c>
      <c r="X147" s="318"/>
      <c r="Y147" s="1141">
        <f>IFERROR(CPQL!Y42/Y$5,)</f>
        <v>7.0753465445776316</v>
      </c>
      <c r="Z147" s="1141">
        <f>IFERROR(CPQL!Z42/Z$5,)</f>
        <v>3.4086357787454515</v>
      </c>
      <c r="AA147" s="1141">
        <f>IFERROR(CPQL!AA42/AA$5,)</f>
        <v>3.2714038411733437</v>
      </c>
      <c r="AB147" s="1141">
        <f>IFERROR(CPQL!AB42/AB$5,)</f>
        <v>3.0187388212328026</v>
      </c>
      <c r="AC147" s="1141">
        <f>IFERROR(CPQL!AC42/AC$5,)</f>
        <v>2.5239990240537109</v>
      </c>
      <c r="AD147" s="1141">
        <f>IFERROR(CPQL!AD42/AD$5,)</f>
        <v>2.2864110967151894</v>
      </c>
      <c r="AE147" s="1141">
        <f>IFERROR(CPQL!AE42/AE$5,)</f>
        <v>1.8025325582443332</v>
      </c>
      <c r="AF147" s="1141">
        <f>IFERROR(CPQL!AF42/AF$5,)</f>
        <v>1.6183521129609775</v>
      </c>
      <c r="AG147" s="1141">
        <f>IFERROR(CPQL!AG42/AG$5,)</f>
        <v>1.9806098297665851</v>
      </c>
      <c r="AH147" s="1141">
        <f>IFERROR(CPQL!AH42/AH$5,)</f>
        <v>2.5855827903609474</v>
      </c>
      <c r="AI147" s="1141">
        <f>IFERROR(CPQL!AI42/AI$5,)</f>
        <v>2.9833677249334958</v>
      </c>
      <c r="AJ147" s="1141">
        <f>IFERROR(CPQL!AJ42/AJ$5,)</f>
        <v>2.7702685544507828</v>
      </c>
      <c r="AK147" s="996">
        <f>IFERROR(CPQL!AK42/AK$5,)</f>
        <v>2.5909154945922737</v>
      </c>
      <c r="AM147" s="996">
        <f>IFERROR(CPQL!AM42/$AM$5,)</f>
        <v>0</v>
      </c>
      <c r="AN147" s="995"/>
      <c r="AO147" s="996">
        <f>IFERROR(CPQL!AO42/$AO$5,)</f>
        <v>0</v>
      </c>
      <c r="AQ147" s="813">
        <f t="shared" si="25"/>
        <v>-1.2160973715731314</v>
      </c>
      <c r="AR147" s="851">
        <f t="shared" si="26"/>
        <v>-0.46936975525112823</v>
      </c>
    </row>
    <row r="148" spans="2:44" s="6" customFormat="1" ht="14.5" outlineLevel="1">
      <c r="B148" s="424">
        <v>39</v>
      </c>
      <c r="C148" s="424"/>
      <c r="D148" s="809" t="s">
        <v>1439</v>
      </c>
      <c r="E148" s="476" t="s">
        <v>963</v>
      </c>
      <c r="F148" s="476" t="s">
        <v>964</v>
      </c>
      <c r="G148" s="476" t="s">
        <v>963</v>
      </c>
      <c r="H148" s="476" t="s">
        <v>454</v>
      </c>
      <c r="I148" s="410" t="s">
        <v>562</v>
      </c>
      <c r="J148" s="813"/>
      <c r="K148" s="814">
        <f>IFERROR(CPQL!K43/('3.Thanh pham'!G$97+'3.Thanh pham'!G$136),0)</f>
        <v>0</v>
      </c>
      <c r="L148" s="814">
        <f>IFERROR(CPQL!L43/('3.Thanh pham'!H$97+'3.Thanh pham'!H$136),0)</f>
        <v>0</v>
      </c>
      <c r="M148" s="814">
        <f>IFERROR(CPQL!M43/('3.Thanh pham'!I$97+'3.Thanh pham'!I$136),0)</f>
        <v>0</v>
      </c>
      <c r="N148" s="814">
        <f>IFERROR(CPQL!N43/('3.Thanh pham'!J$97+'3.Thanh pham'!J$136),0)</f>
        <v>0</v>
      </c>
      <c r="O148" s="814">
        <f>IFERROR(CPQL!O43/('3.Thanh pham'!K$97+'3.Thanh pham'!K$136),0)</f>
        <v>0</v>
      </c>
      <c r="P148" s="814">
        <f>IFERROR(CPQL!P43/('3.Thanh pham'!L$97+'3.Thanh pham'!L$136),0)</f>
        <v>0</v>
      </c>
      <c r="Q148" s="814">
        <f>IFERROR(CPQL!Q43/('3.Thanh pham'!M$97+'3.Thanh pham'!M$136),0)</f>
        <v>0</v>
      </c>
      <c r="R148" s="814">
        <f>IFERROR(CPQL!R43/('3.Thanh pham'!N$97+'3.Thanh pham'!N$136),0)</f>
        <v>0</v>
      </c>
      <c r="S148" s="814">
        <f>IFERROR(CPQL!S43/('3.Thanh pham'!O$97+'3.Thanh pham'!O$136),0)</f>
        <v>0</v>
      </c>
      <c r="T148" s="814">
        <f>IFERROR(CPQL!T43/('3.Thanh pham'!P$97+'3.Thanh pham'!P$136),0)</f>
        <v>0</v>
      </c>
      <c r="U148" s="814">
        <f>IFERROR(CPQL!U43/('3.Thanh pham'!Q$97+'3.Thanh pham'!Q$136),0)</f>
        <v>0</v>
      </c>
      <c r="V148" s="814">
        <f>IFERROR(CPQL!V43/('3.Thanh pham'!R$97+'3.Thanh pham'!R$136),0)</f>
        <v>0</v>
      </c>
      <c r="W148" s="991">
        <f>IFERROR(CPQL!W43/('3.Thanh pham'!S$97+'3.Thanh pham'!S$136),0)</f>
        <v>0</v>
      </c>
      <c r="X148"/>
      <c r="Y148" s="1141">
        <f>IFERROR(CPQL!Y43/Y$5,)</f>
        <v>5.4047805758152867</v>
      </c>
      <c r="Z148" s="1141">
        <f>IFERROR(CPQL!Z43/Z$5,)</f>
        <v>2.7320755467309761</v>
      </c>
      <c r="AA148" s="1141">
        <f>IFERROR(CPQL!AA43/AA$5,)</f>
        <v>2.4989899540640379</v>
      </c>
      <c r="AB148" s="1141">
        <f>IFERROR(CPQL!AB43/AB$5,)</f>
        <v>2.3059818825358414</v>
      </c>
      <c r="AC148" s="1141">
        <f>IFERROR(CPQL!AC43/AC$5,)</f>
        <v>1.9280555111518691</v>
      </c>
      <c r="AD148" s="1141">
        <f>IFERROR(CPQL!AD43/AD$5,)</f>
        <v>1.7465646673271855</v>
      </c>
      <c r="AE148" s="1141">
        <f>IFERROR(CPQL!AE43/AE$5,)</f>
        <v>1.3769350938067986</v>
      </c>
      <c r="AF148" s="1141">
        <f>IFERROR(CPQL!AF43/AF$5,)</f>
        <v>1.2362416469430002</v>
      </c>
      <c r="AG148" s="1141">
        <f>IFERROR(CPQL!AG43/AG$5,)</f>
        <v>1.5129663923522052</v>
      </c>
      <c r="AH148" s="1141">
        <f>IFERROR(CPQL!AH43/AH$5,)</f>
        <v>1.9750986830764987</v>
      </c>
      <c r="AI148" s="1141">
        <f>IFERROR(CPQL!AI43/AI$5,)</f>
        <v>2.2789622852596771</v>
      </c>
      <c r="AJ148" s="1141">
        <f>IFERROR(CPQL!AJ43/AJ$5,)</f>
        <v>2.1161781375022799</v>
      </c>
      <c r="AK148" s="996">
        <f>IFERROR(CPQL!AK43/AK$5,)</f>
        <v>1.9872962375408902</v>
      </c>
      <c r="AM148" s="996">
        <f>IFERROR(CPQL!AM43/$AM$5,)</f>
        <v>0</v>
      </c>
      <c r="AN148" s="995"/>
      <c r="AO148" s="996">
        <f>IFERROR(CPQL!AO43/$AO$5,)</f>
        <v>0</v>
      </c>
      <c r="AQ148" s="813">
        <f t="shared" si="25"/>
        <v>-1.9872962375408902</v>
      </c>
      <c r="AR148" s="852">
        <f t="shared" si="26"/>
        <v>-1</v>
      </c>
    </row>
    <row r="149" spans="2:44" s="6" customFormat="1" outlineLevel="1">
      <c r="B149" s="424">
        <v>40</v>
      </c>
      <c r="C149" s="424"/>
      <c r="D149" s="408">
        <v>6427005001</v>
      </c>
      <c r="E149" s="409" t="s">
        <v>374</v>
      </c>
      <c r="F149" s="409" t="s">
        <v>524</v>
      </c>
      <c r="G149" s="410" t="str">
        <f>E149</f>
        <v>Chi phí thuê nhà, văn phòng, xưởng, kho</v>
      </c>
      <c r="H149" s="410" t="s">
        <v>454</v>
      </c>
      <c r="I149" s="410" t="s">
        <v>563</v>
      </c>
      <c r="J149" s="507"/>
      <c r="K149" s="507">
        <f>IFERROR(CPQL!K44/('3.Thanh pham'!G$97+'3.Thanh pham'!G$136),0)</f>
        <v>0</v>
      </c>
      <c r="L149" s="507">
        <f>IFERROR(CPQL!L44/('3.Thanh pham'!H$97+'3.Thanh pham'!H$136),0)</f>
        <v>0</v>
      </c>
      <c r="M149" s="507">
        <f>IFERROR(CPQL!M44/('3.Thanh pham'!I$97+'3.Thanh pham'!I$136),0)</f>
        <v>0</v>
      </c>
      <c r="N149" s="507">
        <f>IFERROR(CPQL!N44/('3.Thanh pham'!J$97+'3.Thanh pham'!J$136),0)</f>
        <v>0</v>
      </c>
      <c r="O149" s="507">
        <f>IFERROR(CPQL!O44/('3.Thanh pham'!K$97+'3.Thanh pham'!K$136),0)</f>
        <v>0</v>
      </c>
      <c r="P149" s="507">
        <f>IFERROR(CPQL!P44/('3.Thanh pham'!L$97+'3.Thanh pham'!L$136),0)</f>
        <v>0</v>
      </c>
      <c r="Q149" s="507">
        <f>IFERROR(CPQL!Q44/('3.Thanh pham'!M$97+'3.Thanh pham'!M$136),0)</f>
        <v>0</v>
      </c>
      <c r="R149" s="507">
        <f>IFERROR(CPQL!R44/('3.Thanh pham'!N$97+'3.Thanh pham'!N$136),0)</f>
        <v>0</v>
      </c>
      <c r="S149" s="507">
        <f>IFERROR(CPQL!S44/('3.Thanh pham'!O$97+'3.Thanh pham'!O$136),0)</f>
        <v>0</v>
      </c>
      <c r="T149" s="507">
        <f>IFERROR(CPQL!T44/('3.Thanh pham'!P$97+'3.Thanh pham'!P$136),0)</f>
        <v>0</v>
      </c>
      <c r="U149" s="507">
        <f>IFERROR(CPQL!U44/('3.Thanh pham'!Q$97+'3.Thanh pham'!Q$136),0)</f>
        <v>0</v>
      </c>
      <c r="V149" s="507">
        <f>IFERROR(CPQL!V44/('3.Thanh pham'!R$97+'3.Thanh pham'!R$136),0)</f>
        <v>0</v>
      </c>
      <c r="W149" s="990">
        <f>IFERROR(CPQL!W44/('3.Thanh pham'!S$97+'3.Thanh pham'!S$136),0)</f>
        <v>0</v>
      </c>
      <c r="X149" s="318"/>
      <c r="Y149" s="1141">
        <f>IFERROR(CPQL!Y44/Y$5,)</f>
        <v>0</v>
      </c>
      <c r="Z149" s="1141">
        <f>IFERROR(CPQL!Z44/Z$5,)</f>
        <v>0</v>
      </c>
      <c r="AA149" s="1141">
        <f>IFERROR(CPQL!AA44/AA$5,)</f>
        <v>0</v>
      </c>
      <c r="AB149" s="1141">
        <f>IFERROR(CPQL!AB44/AB$5,)</f>
        <v>0</v>
      </c>
      <c r="AC149" s="1141">
        <f>IFERROR(CPQL!AC44/AC$5,)</f>
        <v>0</v>
      </c>
      <c r="AD149" s="1141">
        <f>IFERROR(CPQL!AD44/AD$5,)</f>
        <v>0</v>
      </c>
      <c r="AE149" s="1141">
        <f>IFERROR(CPQL!AE44/AE$5,)</f>
        <v>0</v>
      </c>
      <c r="AF149" s="1141">
        <f>IFERROR(CPQL!AF44/AF$5,)</f>
        <v>0</v>
      </c>
      <c r="AG149" s="1141">
        <f>IFERROR(CPQL!AG44/AG$5,)</f>
        <v>0</v>
      </c>
      <c r="AH149" s="1141">
        <f>IFERROR(CPQL!AH44/AH$5,)</f>
        <v>0</v>
      </c>
      <c r="AI149" s="1141">
        <f>IFERROR(CPQL!AI44/AI$5,)</f>
        <v>0</v>
      </c>
      <c r="AJ149" s="1141">
        <f>IFERROR(CPQL!AJ44/AJ$5,)</f>
        <v>0</v>
      </c>
      <c r="AK149" s="996">
        <f>IFERROR(CPQL!AK44/AK$5,)</f>
        <v>0</v>
      </c>
      <c r="AM149" s="996">
        <f>IFERROR(CPQL!AM44/$AM$5,)</f>
        <v>0</v>
      </c>
      <c r="AN149" s="995"/>
      <c r="AO149" s="996">
        <f>IFERROR(CPQL!AO44/$AO$5,)</f>
        <v>0</v>
      </c>
      <c r="AQ149" s="813">
        <f t="shared" si="25"/>
        <v>0</v>
      </c>
      <c r="AR149" s="851">
        <f t="shared" si="26"/>
        <v>0</v>
      </c>
    </row>
    <row r="150" spans="2:44" s="6" customFormat="1" outlineLevel="1">
      <c r="B150" s="424">
        <v>41</v>
      </c>
      <c r="C150" s="424"/>
      <c r="D150" s="408">
        <v>6427005102</v>
      </c>
      <c r="E150" s="409" t="s">
        <v>386</v>
      </c>
      <c r="F150" s="409" t="s">
        <v>518</v>
      </c>
      <c r="G150" s="410" t="str">
        <f>E150</f>
        <v>Chi phí mực in, mực photo</v>
      </c>
      <c r="H150" s="409" t="s">
        <v>462</v>
      </c>
      <c r="I150" s="410" t="s">
        <v>563</v>
      </c>
      <c r="J150" s="507"/>
      <c r="K150" s="507">
        <f>IFERROR(CPQL!K45/('3.Thanh pham'!G$97+'3.Thanh pham'!G$136),0)</f>
        <v>0.72514212785706</v>
      </c>
      <c r="L150" s="507">
        <f>IFERROR(CPQL!L45/('3.Thanh pham'!H$97+'3.Thanh pham'!H$136),0)</f>
        <v>1.2569130216189039</v>
      </c>
      <c r="M150" s="507">
        <f>IFERROR(CPQL!M45/('3.Thanh pham'!I$97+'3.Thanh pham'!I$136),0)</f>
        <v>0.54416438117626575</v>
      </c>
      <c r="N150" s="507">
        <f>IFERROR(CPQL!N45/('3.Thanh pham'!J$97+'3.Thanh pham'!J$136),0)</f>
        <v>0.48763242267978396</v>
      </c>
      <c r="O150" s="507">
        <f>IFERROR(CPQL!O45/('3.Thanh pham'!K$97+'3.Thanh pham'!K$136),0)</f>
        <v>0.48763242267978396</v>
      </c>
      <c r="P150" s="507">
        <f>IFERROR(CPQL!P45/('3.Thanh pham'!L$97+'3.Thanh pham'!L$136),0)</f>
        <v>0.46887732949979227</v>
      </c>
      <c r="Q150" s="507">
        <f>IFERROR(CPQL!Q45/('3.Thanh pham'!M$97+'3.Thanh pham'!M$136),0)</f>
        <v>0.45151150248128147</v>
      </c>
      <c r="R150" s="507">
        <f>IFERROR(CPQL!R45/('3.Thanh pham'!N$97+'3.Thanh pham'!N$136),0)</f>
        <v>0.46887732949979227</v>
      </c>
      <c r="S150" s="507">
        <f>IFERROR(CPQL!S45/('3.Thanh pham'!O$97+'3.Thanh pham'!O$136),0)</f>
        <v>0.50795044029144165</v>
      </c>
      <c r="T150" s="507">
        <f>IFERROR(CPQL!T45/('3.Thanh pham'!P$97+'3.Thanh pham'!P$136),0)</f>
        <v>0.45151150248128147</v>
      </c>
      <c r="U150" s="507">
        <f>IFERROR(CPQL!U45/('3.Thanh pham'!Q$97+'3.Thanh pham'!Q$136),0)</f>
        <v>0.48763242267978396</v>
      </c>
      <c r="V150" s="507">
        <f>IFERROR(CPQL!V45/('3.Thanh pham'!R$97+'3.Thanh pham'!R$136),0)</f>
        <v>0.45151150248128147</v>
      </c>
      <c r="W150" s="990">
        <f>IFERROR(CPQL!W45/('3.Thanh pham'!S$97+'3.Thanh pham'!S$136),0)</f>
        <v>0.52076444053755389</v>
      </c>
      <c r="X150" s="318"/>
      <c r="Y150" s="1141">
        <f>IFERROR(CPQL!Y45/Y$5,)</f>
        <v>0</v>
      </c>
      <c r="Z150" s="1141">
        <f>IFERROR(CPQL!Z45/Z$5,)</f>
        <v>0</v>
      </c>
      <c r="AA150" s="1141">
        <f>IFERROR(CPQL!AA45/AA$5,)</f>
        <v>0</v>
      </c>
      <c r="AB150" s="1141">
        <f>IFERROR(CPQL!AB45/AB$5,)</f>
        <v>0</v>
      </c>
      <c r="AC150" s="1141">
        <f>IFERROR(CPQL!AC45/AC$5,)</f>
        <v>0</v>
      </c>
      <c r="AD150" s="1141">
        <f>IFERROR(CPQL!AD45/AD$5,)</f>
        <v>0</v>
      </c>
      <c r="AE150" s="1141">
        <f>IFERROR(CPQL!AE45/AE$5,)</f>
        <v>0</v>
      </c>
      <c r="AF150" s="1141">
        <f>IFERROR(CPQL!AF45/AF$5,)</f>
        <v>0</v>
      </c>
      <c r="AG150" s="1141">
        <f>IFERROR(CPQL!AG45/AG$5,)</f>
        <v>0</v>
      </c>
      <c r="AH150" s="1141">
        <f>IFERROR(CPQL!AH45/AH$5,)</f>
        <v>0</v>
      </c>
      <c r="AI150" s="1141">
        <f>IFERROR(CPQL!AI45/AI$5,)</f>
        <v>0</v>
      </c>
      <c r="AJ150" s="1141">
        <f>IFERROR(CPQL!AJ45/AJ$5,)</f>
        <v>0</v>
      </c>
      <c r="AK150" s="996">
        <f>IFERROR(CPQL!AK45/AK$5,)</f>
        <v>0</v>
      </c>
      <c r="AM150" s="996">
        <f>IFERROR(CPQL!AM45/$AM$5,)</f>
        <v>0</v>
      </c>
      <c r="AN150" s="995"/>
      <c r="AO150" s="996">
        <f>IFERROR(CPQL!AO45/$AO$5,)</f>
        <v>0</v>
      </c>
      <c r="AQ150" s="813">
        <f t="shared" si="25"/>
        <v>0.52076444053755389</v>
      </c>
      <c r="AR150" s="851">
        <f t="shared" si="26"/>
        <v>0</v>
      </c>
    </row>
    <row r="151" spans="2:44" s="6" customFormat="1" outlineLevel="1">
      <c r="B151" s="424">
        <v>42</v>
      </c>
      <c r="C151" s="424"/>
      <c r="D151" s="408">
        <v>6427005501</v>
      </c>
      <c r="E151" s="409" t="s">
        <v>415</v>
      </c>
      <c r="F151" s="409" t="s">
        <v>539</v>
      </c>
      <c r="G151" s="410" t="str">
        <f>E151</f>
        <v>Chi phí ngân hàng</v>
      </c>
      <c r="H151" s="410" t="s">
        <v>463</v>
      </c>
      <c r="I151" s="410" t="s">
        <v>563</v>
      </c>
      <c r="J151" s="507"/>
      <c r="K151" s="507">
        <f>IFERROR(CPQL!K46/('3.Thanh pham'!G$97+'3.Thanh pham'!G$136),0)</f>
        <v>0</v>
      </c>
      <c r="L151" s="507">
        <f>IFERROR(CPQL!L46/('3.Thanh pham'!H$97+'3.Thanh pham'!H$136),0)</f>
        <v>0</v>
      </c>
      <c r="M151" s="507">
        <f>IFERROR(CPQL!M46/('3.Thanh pham'!I$97+'3.Thanh pham'!I$136),0)</f>
        <v>0</v>
      </c>
      <c r="N151" s="507">
        <f>IFERROR(CPQL!N46/('3.Thanh pham'!J$97+'3.Thanh pham'!J$136),0)</f>
        <v>0</v>
      </c>
      <c r="O151" s="507">
        <f>IFERROR(CPQL!O46/('3.Thanh pham'!K$97+'3.Thanh pham'!K$136),0)</f>
        <v>0</v>
      </c>
      <c r="P151" s="507">
        <f>IFERROR(CPQL!P46/('3.Thanh pham'!L$97+'3.Thanh pham'!L$136),0)</f>
        <v>0</v>
      </c>
      <c r="Q151" s="507">
        <f>IFERROR(CPQL!Q46/('3.Thanh pham'!M$97+'3.Thanh pham'!M$136),0)</f>
        <v>0</v>
      </c>
      <c r="R151" s="507">
        <f>IFERROR(CPQL!R46/('3.Thanh pham'!N$97+'3.Thanh pham'!N$136),0)</f>
        <v>0</v>
      </c>
      <c r="S151" s="507">
        <f>IFERROR(CPQL!S46/('3.Thanh pham'!O$97+'3.Thanh pham'!O$136),0)</f>
        <v>0</v>
      </c>
      <c r="T151" s="507">
        <f>IFERROR(CPQL!T46/('3.Thanh pham'!P$97+'3.Thanh pham'!P$136),0)</f>
        <v>0</v>
      </c>
      <c r="U151" s="507">
        <f>IFERROR(CPQL!U46/('3.Thanh pham'!Q$97+'3.Thanh pham'!Q$136),0)</f>
        <v>0</v>
      </c>
      <c r="V151" s="507">
        <f>IFERROR(CPQL!V46/('3.Thanh pham'!R$97+'3.Thanh pham'!R$136),0)</f>
        <v>0</v>
      </c>
      <c r="W151" s="990">
        <f>IFERROR(CPQL!W46/('3.Thanh pham'!S$97+'3.Thanh pham'!S$136),0)</f>
        <v>0</v>
      </c>
      <c r="X151" s="318"/>
      <c r="Y151" s="1141">
        <f>IFERROR(CPQL!Y46/Y$5,)</f>
        <v>4.1309823529064937</v>
      </c>
      <c r="Z151" s="1141">
        <f>IFERROR(CPQL!Z46/Z$5,)</f>
        <v>0.85288612031916189</v>
      </c>
      <c r="AA151" s="1141">
        <f>IFERROR(CPQL!AA46/AA$5,)</f>
        <v>1.1440480896364653</v>
      </c>
      <c r="AB151" s="1141">
        <f>IFERROR(CPQL!AB46/AB$5,)</f>
        <v>2.6556600095090275</v>
      </c>
      <c r="AC151" s="1141">
        <f>IFERROR(CPQL!AC46/AC$5,)</f>
        <v>1.4604026619776374</v>
      </c>
      <c r="AD151" s="1141">
        <f>IFERROR(CPQL!AD46/AD$5,)</f>
        <v>2.5025836445392882</v>
      </c>
      <c r="AE151" s="1141">
        <f>IFERROR(CPQL!AE46/AE$5,)</f>
        <v>1.1850209544409895</v>
      </c>
      <c r="AF151" s="1141">
        <f>IFERROR(CPQL!AF46/AF$5,)</f>
        <v>0.79765204080944574</v>
      </c>
      <c r="AG151" s="1141">
        <f>IFERROR(CPQL!AG46/AG$5,)</f>
        <v>0.88062039301901052</v>
      </c>
      <c r="AH151" s="1141">
        <f>IFERROR(CPQL!AH46/AH$5,)</f>
        <v>0.77665520391629606</v>
      </c>
      <c r="AI151" s="1141">
        <f>IFERROR(CPQL!AI46/AI$5,)</f>
        <v>1.4916838624667479</v>
      </c>
      <c r="AJ151" s="1141">
        <f>IFERROR(CPQL!AJ46/AJ$5,)</f>
        <v>1.3851342772253914</v>
      </c>
      <c r="AK151" s="996">
        <f>IFERROR(CPQL!AK46/AK$5,)</f>
        <v>1.4319036337769737</v>
      </c>
      <c r="AM151" s="996">
        <f>IFERROR(CPQL!AM46/$AM$5,)</f>
        <v>0</v>
      </c>
      <c r="AN151" s="995"/>
      <c r="AO151" s="996">
        <f>IFERROR(CPQL!AO46/$AO$5,)</f>
        <v>0</v>
      </c>
      <c r="AQ151" s="813">
        <f t="shared" si="25"/>
        <v>-1.4319036337769737</v>
      </c>
      <c r="AR151" s="851">
        <f t="shared" si="26"/>
        <v>-1</v>
      </c>
    </row>
    <row r="152" spans="2:44" s="6" customFormat="1" outlineLevel="1">
      <c r="B152" s="424">
        <v>43</v>
      </c>
      <c r="C152" s="424"/>
      <c r="D152" s="408">
        <v>6427005601</v>
      </c>
      <c r="E152" s="409" t="s">
        <v>91</v>
      </c>
      <c r="F152" s="409" t="s">
        <v>546</v>
      </c>
      <c r="G152" s="410" t="s">
        <v>91</v>
      </c>
      <c r="H152" s="410" t="s">
        <v>454</v>
      </c>
      <c r="I152" s="410" t="s">
        <v>563</v>
      </c>
      <c r="J152" s="507"/>
      <c r="K152" s="507">
        <f>IFERROR(CPQL!K47/('3.Thanh pham'!G$97+'3.Thanh pham'!G$136),0)</f>
        <v>0</v>
      </c>
      <c r="L152" s="507">
        <f>IFERROR(CPQL!L47/('3.Thanh pham'!H$97+'3.Thanh pham'!H$136),0)</f>
        <v>0</v>
      </c>
      <c r="M152" s="507">
        <f>IFERROR(CPQL!M47/('3.Thanh pham'!I$97+'3.Thanh pham'!I$136),0)</f>
        <v>0</v>
      </c>
      <c r="N152" s="507">
        <f>IFERROR(CPQL!N47/('3.Thanh pham'!J$97+'3.Thanh pham'!J$136),0)</f>
        <v>0</v>
      </c>
      <c r="O152" s="507">
        <f>IFERROR(CPQL!O47/('3.Thanh pham'!K$97+'3.Thanh pham'!K$136),0)</f>
        <v>0</v>
      </c>
      <c r="P152" s="507">
        <f>IFERROR(CPQL!P47/('3.Thanh pham'!L$97+'3.Thanh pham'!L$136),0)</f>
        <v>0</v>
      </c>
      <c r="Q152" s="507">
        <f>IFERROR(CPQL!Q47/('3.Thanh pham'!M$97+'3.Thanh pham'!M$136),0)</f>
        <v>0</v>
      </c>
      <c r="R152" s="507">
        <f>IFERROR(CPQL!R47/('3.Thanh pham'!N$97+'3.Thanh pham'!N$136),0)</f>
        <v>0</v>
      </c>
      <c r="S152" s="507">
        <f>IFERROR(CPQL!S47/('3.Thanh pham'!O$97+'3.Thanh pham'!O$136),0)</f>
        <v>0</v>
      </c>
      <c r="T152" s="507">
        <f>IFERROR(CPQL!T47/('3.Thanh pham'!P$97+'3.Thanh pham'!P$136),0)</f>
        <v>0</v>
      </c>
      <c r="U152" s="507">
        <f>IFERROR(CPQL!U47/('3.Thanh pham'!Q$97+'3.Thanh pham'!Q$136),0)</f>
        <v>0</v>
      </c>
      <c r="V152" s="507">
        <f>IFERROR(CPQL!V47/('3.Thanh pham'!R$97+'3.Thanh pham'!R$136),0)</f>
        <v>0</v>
      </c>
      <c r="W152" s="990">
        <f>IFERROR(CPQL!W47/('3.Thanh pham'!S$97+'3.Thanh pham'!S$136),0)</f>
        <v>0</v>
      </c>
      <c r="X152" s="318"/>
      <c r="Y152" s="1141">
        <f>IFERROR(CPQL!Y47/Y$5,)</f>
        <v>0</v>
      </c>
      <c r="Z152" s="1141">
        <f>IFERROR(CPQL!Z47/Z$5,)</f>
        <v>0</v>
      </c>
      <c r="AA152" s="1141">
        <f>IFERROR(CPQL!AA47/AA$5,)</f>
        <v>0</v>
      </c>
      <c r="AB152" s="1141">
        <f>IFERROR(CPQL!AB47/AB$5,)</f>
        <v>15.420719113899532</v>
      </c>
      <c r="AC152" s="1141">
        <f>IFERROR(CPQL!AC47/AC$5,)</f>
        <v>0</v>
      </c>
      <c r="AD152" s="1141">
        <f>IFERROR(CPQL!AD47/AD$5,)</f>
        <v>0</v>
      </c>
      <c r="AE152" s="1141">
        <f>IFERROR(CPQL!AE47/AE$5,)</f>
        <v>0</v>
      </c>
      <c r="AF152" s="1141">
        <f>IFERROR(CPQL!AF47/AF$5,)</f>
        <v>0</v>
      </c>
      <c r="AG152" s="1141">
        <f>IFERROR(CPQL!AG47/AG$5,)</f>
        <v>0</v>
      </c>
      <c r="AH152" s="1141">
        <f>IFERROR(CPQL!AH47/AH$5,)</f>
        <v>0</v>
      </c>
      <c r="AI152" s="1141">
        <f>IFERROR(CPQL!AI47/AI$5,)</f>
        <v>0</v>
      </c>
      <c r="AJ152" s="1141">
        <f>IFERROR(CPQL!AJ47/AJ$5,)</f>
        <v>0</v>
      </c>
      <c r="AK152" s="996">
        <f>IFERROR(CPQL!AK47/AK$5,)</f>
        <v>1.1029379722235866</v>
      </c>
      <c r="AM152" s="996">
        <f>IFERROR(CPQL!AM47/$AM$5,)</f>
        <v>0</v>
      </c>
      <c r="AN152" s="995"/>
      <c r="AO152" s="996">
        <f>IFERROR(CPQL!AO47/$AO$5,)</f>
        <v>0</v>
      </c>
      <c r="AQ152" s="813">
        <f t="shared" si="25"/>
        <v>-1.1029379722235866</v>
      </c>
      <c r="AR152" s="851">
        <f t="shared" si="26"/>
        <v>-1</v>
      </c>
    </row>
    <row r="153" spans="2:44" s="6" customFormat="1" outlineLevel="1">
      <c r="B153" s="424">
        <v>44</v>
      </c>
      <c r="C153" s="424"/>
      <c r="D153" s="408">
        <v>6427005602</v>
      </c>
      <c r="E153" s="409" t="s">
        <v>378</v>
      </c>
      <c r="F153" s="409" t="s">
        <v>516</v>
      </c>
      <c r="G153" s="410" t="str">
        <f>E153</f>
        <v>Chi phí tiệc, phúc lợi</v>
      </c>
      <c r="H153" s="409" t="s">
        <v>462</v>
      </c>
      <c r="I153" s="410" t="s">
        <v>563</v>
      </c>
      <c r="J153" s="507"/>
      <c r="K153" s="507">
        <f>IFERROR(CPQL!K48/('3.Thanh pham'!G$97+'3.Thanh pham'!G$136),0)</f>
        <v>0</v>
      </c>
      <c r="L153" s="507">
        <f>IFERROR(CPQL!L48/('3.Thanh pham'!H$97+'3.Thanh pham'!H$136),0)</f>
        <v>125.69130216189039</v>
      </c>
      <c r="M153" s="507">
        <f>IFERROR(CPQL!M48/('3.Thanh pham'!I$97+'3.Thanh pham'!I$136),0)</f>
        <v>0</v>
      </c>
      <c r="N153" s="507">
        <f>IFERROR(CPQL!N48/('3.Thanh pham'!J$97+'3.Thanh pham'!J$136),0)</f>
        <v>0</v>
      </c>
      <c r="O153" s="507">
        <f>IFERROR(CPQL!O48/('3.Thanh pham'!K$97+'3.Thanh pham'!K$136),0)</f>
        <v>0</v>
      </c>
      <c r="P153" s="507">
        <f>IFERROR(CPQL!P48/('3.Thanh pham'!L$97+'3.Thanh pham'!L$136),0)</f>
        <v>0</v>
      </c>
      <c r="Q153" s="507">
        <f>IFERROR(CPQL!Q48/('3.Thanh pham'!M$97+'3.Thanh pham'!M$136),0)</f>
        <v>18.060460099251259</v>
      </c>
      <c r="R153" s="507">
        <f>IFERROR(CPQL!R48/('3.Thanh pham'!N$97+'3.Thanh pham'!N$136),0)</f>
        <v>0</v>
      </c>
      <c r="S153" s="507">
        <f>IFERROR(CPQL!S48/('3.Thanh pham'!O$97+'3.Thanh pham'!O$136),0)</f>
        <v>0</v>
      </c>
      <c r="T153" s="507">
        <f>IFERROR(CPQL!T48/('3.Thanh pham'!P$97+'3.Thanh pham'!P$136),0)</f>
        <v>0</v>
      </c>
      <c r="U153" s="507">
        <f>IFERROR(CPQL!U48/('3.Thanh pham'!Q$97+'3.Thanh pham'!Q$136),0)</f>
        <v>0</v>
      </c>
      <c r="V153" s="507">
        <f>IFERROR(CPQL!V48/('3.Thanh pham'!R$97+'3.Thanh pham'!R$136),0)</f>
        <v>18.060460099251259</v>
      </c>
      <c r="W153" s="990">
        <f>IFERROR(CPQL!W48/('3.Thanh pham'!S$97+'3.Thanh pham'!S$136),0)</f>
        <v>7.8114666080633084</v>
      </c>
      <c r="X153" s="318"/>
      <c r="Y153" s="1141">
        <f>IFERROR(CPQL!Y48/Y$5,)</f>
        <v>241.03854295030158</v>
      </c>
      <c r="Z153" s="1141">
        <f>IFERROR(CPQL!Z48/Z$5,)</f>
        <v>0</v>
      </c>
      <c r="AA153" s="1141">
        <f>IFERROR(CPQL!AA48/AA$5,)</f>
        <v>0</v>
      </c>
      <c r="AB153" s="1141">
        <f>IFERROR(CPQL!AB48/AB$5,)</f>
        <v>0</v>
      </c>
      <c r="AC153" s="1141">
        <f>IFERROR(CPQL!AC48/AC$5,)</f>
        <v>0</v>
      </c>
      <c r="AD153" s="1141">
        <f>IFERROR(CPQL!AD48/AD$5,)</f>
        <v>0</v>
      </c>
      <c r="AE153" s="1141">
        <f>IFERROR(CPQL!AE48/AE$5,)</f>
        <v>0</v>
      </c>
      <c r="AF153" s="1141">
        <f>IFERROR(CPQL!AF48/AF$5,)</f>
        <v>0</v>
      </c>
      <c r="AG153" s="1141">
        <f>IFERROR(CPQL!AG48/AG$5,)</f>
        <v>0</v>
      </c>
      <c r="AH153" s="1141">
        <f>IFERROR(CPQL!AH48/AH$5,)</f>
        <v>0</v>
      </c>
      <c r="AI153" s="1141">
        <f>IFERROR(CPQL!AI48/AI$5,)</f>
        <v>0</v>
      </c>
      <c r="AJ153" s="1141">
        <f>IFERROR(CPQL!AJ48/AJ$5,)</f>
        <v>0</v>
      </c>
      <c r="AK153" s="996">
        <f>IFERROR(CPQL!AK48/AK$5,)</f>
        <v>7.3554759448789921</v>
      </c>
      <c r="AM153" s="996">
        <f>IFERROR(CPQL!AM48/$AM$5,)</f>
        <v>0</v>
      </c>
      <c r="AN153" s="995"/>
      <c r="AO153" s="996">
        <f>IFERROR(CPQL!AO48/$AO$5,)</f>
        <v>0</v>
      </c>
      <c r="AQ153" s="813">
        <f t="shared" si="25"/>
        <v>0.45599066318431625</v>
      </c>
      <c r="AR153" s="851">
        <f t="shared" si="26"/>
        <v>6.1993359315080765E-2</v>
      </c>
    </row>
    <row r="154" spans="2:44" s="5" customFormat="1" outlineLevel="1">
      <c r="B154" s="424">
        <v>45</v>
      </c>
      <c r="C154" s="424"/>
      <c r="D154" s="408">
        <v>6427005701</v>
      </c>
      <c r="E154" s="409" t="s">
        <v>379</v>
      </c>
      <c r="F154" s="409" t="s">
        <v>543</v>
      </c>
      <c r="G154" s="410" t="str">
        <f>E154</f>
        <v>Vé bay, tàu, xe, taxi</v>
      </c>
      <c r="H154" s="409" t="s">
        <v>462</v>
      </c>
      <c r="I154" s="410" t="s">
        <v>563</v>
      </c>
      <c r="J154" s="507"/>
      <c r="K154" s="507">
        <f>IFERROR(CPQL!K49/('3.Thanh pham'!G$97+'3.Thanh pham'!G$136),0)</f>
        <v>0</v>
      </c>
      <c r="L154" s="507">
        <f>IFERROR(CPQL!L49/('3.Thanh pham'!H$97+'3.Thanh pham'!H$136),0)</f>
        <v>0</v>
      </c>
      <c r="M154" s="507">
        <f>IFERROR(CPQL!M49/('3.Thanh pham'!I$97+'3.Thanh pham'!I$136),0)</f>
        <v>0</v>
      </c>
      <c r="N154" s="507">
        <f>IFERROR(CPQL!N49/('3.Thanh pham'!J$97+'3.Thanh pham'!J$136),0)</f>
        <v>0</v>
      </c>
      <c r="O154" s="507">
        <f>IFERROR(CPQL!O49/('3.Thanh pham'!K$97+'3.Thanh pham'!K$136),0)</f>
        <v>0</v>
      </c>
      <c r="P154" s="507">
        <f>IFERROR(CPQL!P49/('3.Thanh pham'!L$97+'3.Thanh pham'!L$136),0)</f>
        <v>0</v>
      </c>
      <c r="Q154" s="507">
        <f>IFERROR(CPQL!Q49/('3.Thanh pham'!M$97+'3.Thanh pham'!M$136),0)</f>
        <v>0</v>
      </c>
      <c r="R154" s="507">
        <f>IFERROR(CPQL!R49/('3.Thanh pham'!N$97+'3.Thanh pham'!N$136),0)</f>
        <v>0</v>
      </c>
      <c r="S154" s="507">
        <f>IFERROR(CPQL!S49/('3.Thanh pham'!O$97+'3.Thanh pham'!O$136),0)</f>
        <v>0</v>
      </c>
      <c r="T154" s="507">
        <f>IFERROR(CPQL!T49/('3.Thanh pham'!P$97+'3.Thanh pham'!P$136),0)</f>
        <v>0</v>
      </c>
      <c r="U154" s="507">
        <f>IFERROR(CPQL!U49/('3.Thanh pham'!Q$97+'3.Thanh pham'!Q$136),0)</f>
        <v>0</v>
      </c>
      <c r="V154" s="507">
        <f>IFERROR(CPQL!V49/('3.Thanh pham'!R$97+'3.Thanh pham'!R$136),0)</f>
        <v>0</v>
      </c>
      <c r="W154" s="990">
        <f>IFERROR(CPQL!W49/('3.Thanh pham'!S$97+'3.Thanh pham'!S$136),0)</f>
        <v>0</v>
      </c>
      <c r="X154" s="318"/>
      <c r="Y154" s="1141">
        <f>IFERROR(CPQL!Y49/Y$5,)</f>
        <v>0</v>
      </c>
      <c r="Z154" s="1141">
        <f>IFERROR(CPQL!Z49/Z$5,)</f>
        <v>0</v>
      </c>
      <c r="AA154" s="1141">
        <f>IFERROR(CPQL!AA49/AA$5,)</f>
        <v>4.9071057617600156</v>
      </c>
      <c r="AB154" s="1141">
        <f>IFERROR(CPQL!AB49/AB$5,)</f>
        <v>0</v>
      </c>
      <c r="AC154" s="1141">
        <f>IFERROR(CPQL!AC49/AC$5,)</f>
        <v>0</v>
      </c>
      <c r="AD154" s="1141">
        <f>IFERROR(CPQL!AD49/AD$5,)</f>
        <v>0</v>
      </c>
      <c r="AE154" s="1141">
        <f>IFERROR(CPQL!AE49/AE$5,)</f>
        <v>0</v>
      </c>
      <c r="AF154" s="1141">
        <f>IFERROR(CPQL!AF49/AF$5,)</f>
        <v>0</v>
      </c>
      <c r="AG154" s="1141">
        <f>IFERROR(CPQL!AG49/AG$5,)</f>
        <v>0</v>
      </c>
      <c r="AH154" s="1141">
        <f>IFERROR(CPQL!AH49/AH$5,)</f>
        <v>0</v>
      </c>
      <c r="AI154" s="1141">
        <f>IFERROR(CPQL!AI49/AI$5,)</f>
        <v>0</v>
      </c>
      <c r="AJ154" s="1141">
        <f>IFERROR(CPQL!AJ49/AJ$5,)</f>
        <v>0</v>
      </c>
      <c r="AK154" s="996">
        <f>IFERROR(CPQL!AK49/AK$5,)</f>
        <v>0.32386443682403421</v>
      </c>
      <c r="AM154" s="996">
        <f>IFERROR(CPQL!AM49/$AM$5,)</f>
        <v>0</v>
      </c>
      <c r="AN154" s="997"/>
      <c r="AO154" s="996">
        <f>IFERROR(CPQL!AO49/$AO$5,)</f>
        <v>0</v>
      </c>
      <c r="AQ154" s="813">
        <f t="shared" si="25"/>
        <v>-0.32386443682403421</v>
      </c>
      <c r="AR154" s="851">
        <f t="shared" si="26"/>
        <v>-1</v>
      </c>
    </row>
    <row r="155" spans="2:44" s="6" customFormat="1" outlineLevel="1">
      <c r="B155" s="424">
        <v>46</v>
      </c>
      <c r="C155" s="424"/>
      <c r="D155" s="408">
        <v>6427005702</v>
      </c>
      <c r="E155" s="409" t="s">
        <v>380</v>
      </c>
      <c r="F155" s="409" t="s">
        <v>544</v>
      </c>
      <c r="G155" s="410" t="s">
        <v>90</v>
      </c>
      <c r="H155" s="409" t="s">
        <v>462</v>
      </c>
      <c r="I155" s="410" t="s">
        <v>563</v>
      </c>
      <c r="J155" s="507"/>
      <c r="K155" s="507">
        <f>IFERROR(CPQL!K50/('3.Thanh pham'!G$97+'3.Thanh pham'!G$136),0)</f>
        <v>1.7403411068569439</v>
      </c>
      <c r="L155" s="507">
        <f>IFERROR(CPQL!L50/('3.Thanh pham'!H$97+'3.Thanh pham'!H$136),0)</f>
        <v>3.0165912518853695</v>
      </c>
      <c r="M155" s="507">
        <f>IFERROR(CPQL!M50/('3.Thanh pham'!I$97+'3.Thanh pham'!I$136),0)</f>
        <v>1.3059945148230376</v>
      </c>
      <c r="N155" s="507">
        <f>IFERROR(CPQL!N50/('3.Thanh pham'!J$97+'3.Thanh pham'!J$136),0)</f>
        <v>1.1703178144314816</v>
      </c>
      <c r="O155" s="507">
        <f>IFERROR(CPQL!O50/('3.Thanh pham'!K$97+'3.Thanh pham'!K$136),0)</f>
        <v>1.1703178144314816</v>
      </c>
      <c r="P155" s="507">
        <f>IFERROR(CPQL!P50/('3.Thanh pham'!L$97+'3.Thanh pham'!L$136),0)</f>
        <v>1.1253055907995015</v>
      </c>
      <c r="Q155" s="507">
        <f>IFERROR(CPQL!Q50/('3.Thanh pham'!M$97+'3.Thanh pham'!M$136),0)</f>
        <v>1.0836276059550756</v>
      </c>
      <c r="R155" s="507">
        <f>IFERROR(CPQL!R50/('3.Thanh pham'!N$97+'3.Thanh pham'!N$136),0)</f>
        <v>1.1253055907995015</v>
      </c>
      <c r="S155" s="507">
        <f>IFERROR(CPQL!S50/('3.Thanh pham'!O$97+'3.Thanh pham'!O$136),0)</f>
        <v>1.2190810566994599</v>
      </c>
      <c r="T155" s="507">
        <f>IFERROR(CPQL!T50/('3.Thanh pham'!P$97+'3.Thanh pham'!P$136),0)</f>
        <v>1.0836276059550756</v>
      </c>
      <c r="U155" s="507">
        <f>IFERROR(CPQL!U50/('3.Thanh pham'!Q$97+'3.Thanh pham'!Q$136),0)</f>
        <v>1.1703178144314816</v>
      </c>
      <c r="V155" s="507">
        <f>IFERROR(CPQL!V50/('3.Thanh pham'!R$97+'3.Thanh pham'!R$136),0)</f>
        <v>1.0836276059550756</v>
      </c>
      <c r="W155" s="990">
        <f>IFERROR(CPQL!W50/('3.Thanh pham'!S$97+'3.Thanh pham'!S$136),0)</f>
        <v>1.2498346572901293</v>
      </c>
      <c r="X155" s="318"/>
      <c r="Y155" s="1141">
        <f>IFERROR(CPQL!Y50/Y$5,)</f>
        <v>0</v>
      </c>
      <c r="Z155" s="1141">
        <f>IFERROR(CPQL!Z50/Z$5,)</f>
        <v>0</v>
      </c>
      <c r="AA155" s="1141">
        <f>IFERROR(CPQL!AA50/AA$5,)</f>
        <v>0</v>
      </c>
      <c r="AB155" s="1141">
        <f>IFERROR(CPQL!AB50/AB$5,)</f>
        <v>0</v>
      </c>
      <c r="AC155" s="1141">
        <f>IFERROR(CPQL!AC50/AC$5,)</f>
        <v>0</v>
      </c>
      <c r="AD155" s="1141">
        <f>IFERROR(CPQL!AD50/AD$5,)</f>
        <v>0</v>
      </c>
      <c r="AE155" s="1141">
        <f>IFERROR(CPQL!AE50/AE$5,)</f>
        <v>0</v>
      </c>
      <c r="AF155" s="1141">
        <f>IFERROR(CPQL!AF50/AF$5,)</f>
        <v>0</v>
      </c>
      <c r="AG155" s="1141">
        <f>IFERROR(CPQL!AG50/AG$5,)</f>
        <v>0</v>
      </c>
      <c r="AH155" s="1141">
        <f>IFERROR(CPQL!AH50/AH$5,)</f>
        <v>0</v>
      </c>
      <c r="AI155" s="1141">
        <f>IFERROR(CPQL!AI50/AI$5,)</f>
        <v>0</v>
      </c>
      <c r="AJ155" s="1141">
        <f>IFERROR(CPQL!AJ50/AJ$5,)</f>
        <v>0</v>
      </c>
      <c r="AK155" s="996">
        <f>IFERROR(CPQL!AK50/AK$5,)</f>
        <v>0</v>
      </c>
      <c r="AM155" s="996">
        <f>IFERROR(CPQL!AM50/$AM$5,)</f>
        <v>0</v>
      </c>
      <c r="AN155" s="995"/>
      <c r="AO155" s="996">
        <f>IFERROR(CPQL!AO50/$AO$5,)</f>
        <v>0</v>
      </c>
      <c r="AQ155" s="813">
        <f t="shared" si="25"/>
        <v>1.2498346572901293</v>
      </c>
      <c r="AR155" s="851">
        <f t="shared" si="26"/>
        <v>0</v>
      </c>
    </row>
    <row r="156" spans="2:44" s="6" customFormat="1" outlineLevel="1">
      <c r="B156" s="424">
        <v>47</v>
      </c>
      <c r="C156" s="424"/>
      <c r="D156" s="408">
        <v>6427005801</v>
      </c>
      <c r="E156" s="409" t="s">
        <v>375</v>
      </c>
      <c r="F156" s="409" t="s">
        <v>536</v>
      </c>
      <c r="G156" s="410" t="s">
        <v>85</v>
      </c>
      <c r="H156" s="410" t="s">
        <v>454</v>
      </c>
      <c r="I156" s="410" t="s">
        <v>562</v>
      </c>
      <c r="J156" s="507"/>
      <c r="K156" s="507">
        <f>IFERROR(CPQL!K51/('3.Thanh pham'!G$97+'3.Thanh pham'!G$136),0)</f>
        <v>40.063461538461539</v>
      </c>
      <c r="L156" s="507">
        <f>IFERROR(CPQL!L51/('3.Thanh pham'!H$97+'3.Thanh pham'!H$136),0)</f>
        <v>54.480065359477123</v>
      </c>
      <c r="M156" s="507">
        <f>IFERROR(CPQL!M51/('3.Thanh pham'!I$97+'3.Thanh pham'!I$136),0)</f>
        <v>38.771231117495979</v>
      </c>
      <c r="N156" s="507">
        <f>IFERROR(CPQL!N51/('3.Thanh pham'!J$97+'3.Thanh pham'!J$136),0)</f>
        <v>29.957661477444969</v>
      </c>
      <c r="O156" s="507">
        <f>IFERROR(CPQL!O51/('3.Thanh pham'!K$97+'3.Thanh pham'!K$136),0)</f>
        <v>29.867055472251685</v>
      </c>
      <c r="P156" s="507">
        <f>IFERROR(CPQL!P51/('3.Thanh pham'!L$97+'3.Thanh pham'!L$136),0)</f>
        <v>40.554800801981678</v>
      </c>
      <c r="Q156" s="507">
        <f>IFERROR(CPQL!Q51/('3.Thanh pham'!M$97+'3.Thanh pham'!M$136),0)</f>
        <v>39.052771142649021</v>
      </c>
      <c r="R156" s="507">
        <f>IFERROR(CPQL!R51/('3.Thanh pham'!N$97+'3.Thanh pham'!N$136),0)</f>
        <v>40.554800801981678</v>
      </c>
      <c r="S156" s="507">
        <f>IFERROR(CPQL!S51/('3.Thanh pham'!O$97+'3.Thanh pham'!O$136),0)</f>
        <v>43.855781506961776</v>
      </c>
      <c r="T156" s="507">
        <f>IFERROR(CPQL!T51/('3.Thanh pham'!P$97+'3.Thanh pham'!P$136),0)</f>
        <v>38.942468688638854</v>
      </c>
      <c r="U156" s="507">
        <f>IFERROR(CPQL!U51/('3.Thanh pham'!Q$97+'3.Thanh pham'!Q$136),0)</f>
        <v>42.057883738497182</v>
      </c>
      <c r="V156" s="507">
        <f>IFERROR(CPQL!V51/('3.Thanh pham'!R$97+'3.Thanh pham'!R$136),0)</f>
        <v>38.684621305847855</v>
      </c>
      <c r="W156" s="990">
        <f>IFERROR(CPQL!W51/('3.Thanh pham'!S$97+'3.Thanh pham'!S$136),0)</f>
        <v>38.906392508233893</v>
      </c>
      <c r="X156" s="318"/>
      <c r="Y156" s="1141">
        <f>IFERROR(CPQL!Y51/Y$5,)</f>
        <v>74.356650530945799</v>
      </c>
      <c r="Z156" s="1141">
        <f>IFERROR(CPQL!Z51/Z$5,)</f>
        <v>35.904296869452089</v>
      </c>
      <c r="AA156" s="1141">
        <f>IFERROR(CPQL!AA51/AA$5,)</f>
        <v>36.310799721930671</v>
      </c>
      <c r="AB156" s="1141">
        <f>IFERROR(CPQL!AB51/AB$5,)</f>
        <v>38.167741253833171</v>
      </c>
      <c r="AC156" s="1141">
        <f>IFERROR(CPQL!AC51/AC$5,)</f>
        <v>31.912446680520617</v>
      </c>
      <c r="AD156" s="1141">
        <f>IFERROR(CPQL!AD51/AD$5,)</f>
        <v>28.908473058455911</v>
      </c>
      <c r="AE156" s="1141">
        <f>IFERROR(CPQL!AE51/AE$5,)</f>
        <v>22.790509666080844</v>
      </c>
      <c r="AF156" s="1141">
        <f>IFERROR(CPQL!AF51/AF$5,)</f>
        <v>20.46180486719398</v>
      </c>
      <c r="AG156" s="1141">
        <f>IFERROR(CPQL!AG51/AG$5,)</f>
        <v>25.042043395161372</v>
      </c>
      <c r="AH156" s="1141">
        <f>IFERROR(CPQL!AH51/AH$5,)</f>
        <v>32.864849432895511</v>
      </c>
      <c r="AI156" s="1141">
        <f>IFERROR(CPQL!AI51/AI$5,)</f>
        <v>37.720515625388458</v>
      </c>
      <c r="AJ156" s="1141">
        <f>IFERROR(CPQL!AJ51/AJ$5,)</f>
        <v>35.026174420725305</v>
      </c>
      <c r="AK156" s="996">
        <f>IFERROR(CPQL!AK51/AK$5,)</f>
        <v>31.523169351772736</v>
      </c>
      <c r="AM156" s="996">
        <f>IFERROR(CPQL!AM51/$AM$5,)</f>
        <v>0</v>
      </c>
      <c r="AN156" s="995"/>
      <c r="AO156" s="996">
        <f>IFERROR(CPQL!AO51/$AO$5,)</f>
        <v>0</v>
      </c>
      <c r="AQ156" s="813">
        <f t="shared" si="25"/>
        <v>7.3832231564611561</v>
      </c>
      <c r="AR156" s="851">
        <f t="shared" si="26"/>
        <v>0.23421576282734891</v>
      </c>
    </row>
    <row r="157" spans="2:44" s="6" customFormat="1" outlineLevel="1">
      <c r="B157" s="424">
        <v>48</v>
      </c>
      <c r="C157" s="424"/>
      <c r="D157" s="408">
        <v>6427005802</v>
      </c>
      <c r="E157" s="409" t="s">
        <v>417</v>
      </c>
      <c r="F157" s="409" t="s">
        <v>537</v>
      </c>
      <c r="G157" s="410" t="str">
        <f t="shared" ref="G157:G165" si="29">E157</f>
        <v>Chi phí kiểm toán</v>
      </c>
      <c r="H157" s="410" t="s">
        <v>463</v>
      </c>
      <c r="I157" s="410" t="s">
        <v>563</v>
      </c>
      <c r="J157" s="507"/>
      <c r="K157" s="507">
        <f>IFERROR(CPQL!K52/('3.Thanh pham'!G$97+'3.Thanh pham'!G$136),0)</f>
        <v>0</v>
      </c>
      <c r="L157" s="507">
        <f>IFERROR(CPQL!L52/('3.Thanh pham'!H$97+'3.Thanh pham'!H$136),0)</f>
        <v>0</v>
      </c>
      <c r="M157" s="507">
        <f>IFERROR(CPQL!M52/('3.Thanh pham'!I$97+'3.Thanh pham'!I$136),0)</f>
        <v>0</v>
      </c>
      <c r="N157" s="507">
        <f>IFERROR(CPQL!N52/('3.Thanh pham'!J$97+'3.Thanh pham'!J$136),0)</f>
        <v>0</v>
      </c>
      <c r="O157" s="507">
        <f>IFERROR(CPQL!O52/('3.Thanh pham'!K$97+'3.Thanh pham'!K$136),0)</f>
        <v>0</v>
      </c>
      <c r="P157" s="507">
        <f>IFERROR(CPQL!P52/('3.Thanh pham'!L$97+'3.Thanh pham'!L$136),0)</f>
        <v>0</v>
      </c>
      <c r="Q157" s="507">
        <f>IFERROR(CPQL!Q52/('3.Thanh pham'!M$97+'3.Thanh pham'!M$136),0)</f>
        <v>0</v>
      </c>
      <c r="R157" s="507">
        <f>IFERROR(CPQL!R52/('3.Thanh pham'!N$97+'3.Thanh pham'!N$136),0)</f>
        <v>0</v>
      </c>
      <c r="S157" s="507">
        <f>IFERROR(CPQL!S52/('3.Thanh pham'!O$97+'3.Thanh pham'!O$136),0)</f>
        <v>0</v>
      </c>
      <c r="T157" s="507">
        <f>IFERROR(CPQL!T52/('3.Thanh pham'!P$97+'3.Thanh pham'!P$136),0)</f>
        <v>0</v>
      </c>
      <c r="U157" s="507">
        <f>IFERROR(CPQL!U52/('3.Thanh pham'!Q$97+'3.Thanh pham'!Q$136),0)</f>
        <v>0</v>
      </c>
      <c r="V157" s="507">
        <f>IFERROR(CPQL!V52/('3.Thanh pham'!R$97+'3.Thanh pham'!R$136),0)</f>
        <v>0</v>
      </c>
      <c r="W157" s="990">
        <f>IFERROR(CPQL!W52/('3.Thanh pham'!S$97+'3.Thanh pham'!S$136),0)</f>
        <v>0</v>
      </c>
      <c r="X157" s="318"/>
      <c r="Y157" s="1141">
        <f>IFERROR(CPQL!Y52/Y$5,)</f>
        <v>0</v>
      </c>
      <c r="Z157" s="1141">
        <f>IFERROR(CPQL!Z52/Z$5,)</f>
        <v>0</v>
      </c>
      <c r="AA157" s="1141">
        <f>IFERROR(CPQL!AA52/AA$5,)</f>
        <v>0</v>
      </c>
      <c r="AB157" s="1141">
        <f>IFERROR(CPQL!AB52/AB$5,)</f>
        <v>0</v>
      </c>
      <c r="AC157" s="1141">
        <f>IFERROR(CPQL!AC52/AC$5,)</f>
        <v>0</v>
      </c>
      <c r="AD157" s="1141">
        <f>IFERROR(CPQL!AD52/AD$5,)</f>
        <v>0</v>
      </c>
      <c r="AE157" s="1141">
        <f>IFERROR(CPQL!AE52/AE$5,)</f>
        <v>0</v>
      </c>
      <c r="AF157" s="1141">
        <f>IFERROR(CPQL!AF52/AF$5,)</f>
        <v>0</v>
      </c>
      <c r="AG157" s="1141">
        <f>IFERROR(CPQL!AG52/AG$5,)</f>
        <v>0</v>
      </c>
      <c r="AH157" s="1141">
        <f>IFERROR(CPQL!AH52/AH$5,)</f>
        <v>0</v>
      </c>
      <c r="AI157" s="1141">
        <f>IFERROR(CPQL!AI52/AI$5,)</f>
        <v>0</v>
      </c>
      <c r="AJ157" s="1141">
        <f>IFERROR(CPQL!AJ52/AJ$5,)</f>
        <v>0</v>
      </c>
      <c r="AK157" s="996">
        <f>IFERROR(CPQL!AK52/AK$5,)</f>
        <v>0</v>
      </c>
      <c r="AM157" s="996">
        <f>IFERROR(CPQL!AM52/$AM$5,)</f>
        <v>0</v>
      </c>
      <c r="AN157" s="995"/>
      <c r="AO157" s="996">
        <f>IFERROR(CPQL!AO52/$AO$5,)</f>
        <v>0</v>
      </c>
      <c r="AQ157" s="813">
        <f t="shared" si="25"/>
        <v>0</v>
      </c>
      <c r="AR157" s="851">
        <f t="shared" si="26"/>
        <v>0</v>
      </c>
    </row>
    <row r="158" spans="2:44" s="6" customFormat="1" outlineLevel="1">
      <c r="B158" s="424">
        <v>49</v>
      </c>
      <c r="C158" s="424"/>
      <c r="D158" s="408">
        <v>6427005803</v>
      </c>
      <c r="E158" s="409" t="s">
        <v>418</v>
      </c>
      <c r="F158" s="409" t="s">
        <v>521</v>
      </c>
      <c r="G158" s="410" t="str">
        <f t="shared" si="29"/>
        <v>Chi phí trang trí văn phòng</v>
      </c>
      <c r="H158" s="409" t="s">
        <v>462</v>
      </c>
      <c r="I158" s="410" t="s">
        <v>563</v>
      </c>
      <c r="J158" s="507"/>
      <c r="K158" s="507">
        <f>IFERROR(CPQL!K53/('3.Thanh pham'!G$97+'3.Thanh pham'!G$136),0)</f>
        <v>0</v>
      </c>
      <c r="L158" s="507">
        <f>IFERROR(CPQL!L53/('3.Thanh pham'!H$97+'3.Thanh pham'!H$136),0)</f>
        <v>0</v>
      </c>
      <c r="M158" s="507">
        <f>IFERROR(CPQL!M53/('3.Thanh pham'!I$97+'3.Thanh pham'!I$136),0)</f>
        <v>0</v>
      </c>
      <c r="N158" s="507">
        <f>IFERROR(CPQL!N53/('3.Thanh pham'!J$97+'3.Thanh pham'!J$136),0)</f>
        <v>0</v>
      </c>
      <c r="O158" s="507">
        <f>IFERROR(CPQL!O53/('3.Thanh pham'!K$97+'3.Thanh pham'!K$136),0)</f>
        <v>0</v>
      </c>
      <c r="P158" s="507">
        <f>IFERROR(CPQL!P53/('3.Thanh pham'!L$97+'3.Thanh pham'!L$136),0)</f>
        <v>0</v>
      </c>
      <c r="Q158" s="507">
        <f>IFERROR(CPQL!Q53/('3.Thanh pham'!M$97+'3.Thanh pham'!M$136),0)</f>
        <v>0</v>
      </c>
      <c r="R158" s="507">
        <f>IFERROR(CPQL!R53/('3.Thanh pham'!N$97+'3.Thanh pham'!N$136),0)</f>
        <v>0</v>
      </c>
      <c r="S158" s="507">
        <f>IFERROR(CPQL!S53/('3.Thanh pham'!O$97+'3.Thanh pham'!O$136),0)</f>
        <v>0</v>
      </c>
      <c r="T158" s="507">
        <f>IFERROR(CPQL!T53/('3.Thanh pham'!P$97+'3.Thanh pham'!P$136),0)</f>
        <v>0</v>
      </c>
      <c r="U158" s="507">
        <f>IFERROR(CPQL!U53/('3.Thanh pham'!Q$97+'3.Thanh pham'!Q$136),0)</f>
        <v>0</v>
      </c>
      <c r="V158" s="507">
        <f>IFERROR(CPQL!V53/('3.Thanh pham'!R$97+'3.Thanh pham'!R$136),0)</f>
        <v>0</v>
      </c>
      <c r="W158" s="990">
        <f>IFERROR(CPQL!W53/('3.Thanh pham'!S$97+'3.Thanh pham'!S$136),0)</f>
        <v>0</v>
      </c>
      <c r="X158" s="318"/>
      <c r="Y158" s="1141">
        <f>IFERROR(CPQL!Y53/Y$5,)</f>
        <v>0</v>
      </c>
      <c r="Z158" s="1141">
        <f>IFERROR(CPQL!Z53/Z$5,)</f>
        <v>0</v>
      </c>
      <c r="AA158" s="1141">
        <f>IFERROR(CPQL!AA53/AA$5,)</f>
        <v>0</v>
      </c>
      <c r="AB158" s="1141">
        <f>IFERROR(CPQL!AB53/AB$5,)</f>
        <v>0</v>
      </c>
      <c r="AC158" s="1141">
        <f>IFERROR(CPQL!AC53/AC$5,)</f>
        <v>0</v>
      </c>
      <c r="AD158" s="1141">
        <f>IFERROR(CPQL!AD53/AD$5,)</f>
        <v>0</v>
      </c>
      <c r="AE158" s="1141">
        <f>IFERROR(CPQL!AE53/AE$5,)</f>
        <v>0</v>
      </c>
      <c r="AF158" s="1141">
        <f>IFERROR(CPQL!AF53/AF$5,)</f>
        <v>0</v>
      </c>
      <c r="AG158" s="1141">
        <f>IFERROR(CPQL!AG53/AG$5,)</f>
        <v>0</v>
      </c>
      <c r="AH158" s="1141">
        <f>IFERROR(CPQL!AH53/AH$5,)</f>
        <v>0</v>
      </c>
      <c r="AI158" s="1141">
        <f>IFERROR(CPQL!AI53/AI$5,)</f>
        <v>0</v>
      </c>
      <c r="AJ158" s="1141">
        <f>IFERROR(CPQL!AJ53/AJ$5,)</f>
        <v>0</v>
      </c>
      <c r="AK158" s="996">
        <f>IFERROR(CPQL!AK53/AK$5,)</f>
        <v>0</v>
      </c>
      <c r="AM158" s="996">
        <f>IFERROR(CPQL!AM53/$AM$5,)</f>
        <v>0</v>
      </c>
      <c r="AN158" s="995"/>
      <c r="AO158" s="996">
        <f>IFERROR(CPQL!AO53/$AO$5,)</f>
        <v>0</v>
      </c>
      <c r="AQ158" s="813">
        <f t="shared" si="25"/>
        <v>0</v>
      </c>
      <c r="AR158" s="851">
        <f t="shared" si="26"/>
        <v>0</v>
      </c>
    </row>
    <row r="159" spans="2:44" s="6" customFormat="1" outlineLevel="1">
      <c r="B159" s="424">
        <v>50</v>
      </c>
      <c r="C159" s="424"/>
      <c r="D159" s="408">
        <v>6428002803</v>
      </c>
      <c r="E159" s="409" t="s">
        <v>433</v>
      </c>
      <c r="F159" s="409" t="s">
        <v>521</v>
      </c>
      <c r="G159" s="410" t="str">
        <f t="shared" si="29"/>
        <v>Tiền cà phê, bánh phòng họp</v>
      </c>
      <c r="H159" s="409" t="s">
        <v>462</v>
      </c>
      <c r="I159" s="410" t="s">
        <v>563</v>
      </c>
      <c r="J159" s="507"/>
      <c r="K159" s="507">
        <f>IFERROR(CPQL!K54/('3.Thanh pham'!G$97+'3.Thanh pham'!G$136),0)</f>
        <v>0</v>
      </c>
      <c r="L159" s="507">
        <f>IFERROR(CPQL!L54/('3.Thanh pham'!H$97+'3.Thanh pham'!H$136),0)</f>
        <v>0</v>
      </c>
      <c r="M159" s="507">
        <f>IFERROR(CPQL!M54/('3.Thanh pham'!I$97+'3.Thanh pham'!I$136),0)</f>
        <v>0</v>
      </c>
      <c r="N159" s="507">
        <f>IFERROR(CPQL!N54/('3.Thanh pham'!J$97+'3.Thanh pham'!J$136),0)</f>
        <v>0</v>
      </c>
      <c r="O159" s="507">
        <f>IFERROR(CPQL!O54/('3.Thanh pham'!K$97+'3.Thanh pham'!K$136),0)</f>
        <v>0</v>
      </c>
      <c r="P159" s="507">
        <f>IFERROR(CPQL!P54/('3.Thanh pham'!L$97+'3.Thanh pham'!L$136),0)</f>
        <v>0</v>
      </c>
      <c r="Q159" s="507">
        <f>IFERROR(CPQL!Q54/('3.Thanh pham'!M$97+'3.Thanh pham'!M$136),0)</f>
        <v>0</v>
      </c>
      <c r="R159" s="507">
        <f>IFERROR(CPQL!R54/('3.Thanh pham'!N$97+'3.Thanh pham'!N$136),0)</f>
        <v>0</v>
      </c>
      <c r="S159" s="507">
        <f>IFERROR(CPQL!S54/('3.Thanh pham'!O$97+'3.Thanh pham'!O$136),0)</f>
        <v>0</v>
      </c>
      <c r="T159" s="507">
        <f>IFERROR(CPQL!T54/('3.Thanh pham'!P$97+'3.Thanh pham'!P$136),0)</f>
        <v>0</v>
      </c>
      <c r="U159" s="507">
        <f>IFERROR(CPQL!U54/('3.Thanh pham'!Q$97+'3.Thanh pham'!Q$136),0)</f>
        <v>0</v>
      </c>
      <c r="V159" s="507">
        <f>IFERROR(CPQL!V54/('3.Thanh pham'!R$97+'3.Thanh pham'!R$136),0)</f>
        <v>0</v>
      </c>
      <c r="W159" s="990">
        <f>IFERROR(CPQL!W54/('3.Thanh pham'!S$97+'3.Thanh pham'!S$136),0)</f>
        <v>0</v>
      </c>
      <c r="X159" s="318"/>
      <c r="Y159" s="1141">
        <f>IFERROR(CPQL!Y54/Y$5,)</f>
        <v>0</v>
      </c>
      <c r="Z159" s="1141">
        <f>IFERROR(CPQL!Z54/Z$5,)</f>
        <v>0</v>
      </c>
      <c r="AA159" s="1141">
        <f>IFERROR(CPQL!AA54/AA$5,)</f>
        <v>0</v>
      </c>
      <c r="AB159" s="1141">
        <f>IFERROR(CPQL!AB54/AB$5,)</f>
        <v>0</v>
      </c>
      <c r="AC159" s="1141">
        <f>IFERROR(CPQL!AC54/AC$5,)</f>
        <v>0</v>
      </c>
      <c r="AD159" s="1141">
        <f>IFERROR(CPQL!AD54/AD$5,)</f>
        <v>0</v>
      </c>
      <c r="AE159" s="1141">
        <f>IFERROR(CPQL!AE54/AE$5,)</f>
        <v>0</v>
      </c>
      <c r="AF159" s="1141">
        <f>IFERROR(CPQL!AF54/AF$5,)</f>
        <v>0</v>
      </c>
      <c r="AG159" s="1141">
        <f>IFERROR(CPQL!AG54/AG$5,)</f>
        <v>0</v>
      </c>
      <c r="AH159" s="1141">
        <f>IFERROR(CPQL!AH54/AH$5,)</f>
        <v>0</v>
      </c>
      <c r="AI159" s="1141">
        <f>IFERROR(CPQL!AI54/AI$5,)</f>
        <v>0</v>
      </c>
      <c r="AJ159" s="1141">
        <f>IFERROR(CPQL!AJ54/AJ$5,)</f>
        <v>0</v>
      </c>
      <c r="AK159" s="996">
        <f>IFERROR(CPQL!AK54/AK$5,)</f>
        <v>0</v>
      </c>
      <c r="AM159" s="996">
        <f>IFERROR(CPQL!AM54/$AM$5,)</f>
        <v>0</v>
      </c>
      <c r="AN159" s="995"/>
      <c r="AO159" s="996">
        <f>IFERROR(CPQL!AO54/$AO$5,)</f>
        <v>0</v>
      </c>
      <c r="AQ159" s="813">
        <f t="shared" si="25"/>
        <v>0</v>
      </c>
      <c r="AR159" s="851">
        <f t="shared" si="26"/>
        <v>0</v>
      </c>
    </row>
    <row r="160" spans="2:44" s="6" customFormat="1" outlineLevel="1">
      <c r="B160" s="424">
        <v>51</v>
      </c>
      <c r="C160" s="424"/>
      <c r="D160" s="408">
        <v>6428004108</v>
      </c>
      <c r="E160" s="409" t="s">
        <v>428</v>
      </c>
      <c r="F160" s="409" t="s">
        <v>541</v>
      </c>
      <c r="G160" s="410" t="str">
        <f t="shared" si="29"/>
        <v>Chi phí phát triển sản phẩm, thị trường</v>
      </c>
      <c r="H160" s="410" t="s">
        <v>461</v>
      </c>
      <c r="I160" s="410" t="s">
        <v>563</v>
      </c>
      <c r="J160" s="507"/>
      <c r="K160" s="507">
        <f>IFERROR(CPQL!K55/('3.Thanh pham'!G$97+'3.Thanh pham'!G$136),0)</f>
        <v>0</v>
      </c>
      <c r="L160" s="507">
        <f>IFERROR(CPQL!L55/('3.Thanh pham'!H$97+'3.Thanh pham'!H$136),0)</f>
        <v>0</v>
      </c>
      <c r="M160" s="507">
        <f>IFERROR(CPQL!M55/('3.Thanh pham'!I$97+'3.Thanh pham'!I$136),0)</f>
        <v>0</v>
      </c>
      <c r="N160" s="507">
        <f>IFERROR(CPQL!N55/('3.Thanh pham'!J$97+'3.Thanh pham'!J$136),0)</f>
        <v>0</v>
      </c>
      <c r="O160" s="507">
        <f>IFERROR(CPQL!O55/('3.Thanh pham'!K$97+'3.Thanh pham'!K$136),0)</f>
        <v>0</v>
      </c>
      <c r="P160" s="507">
        <f>IFERROR(CPQL!P55/('3.Thanh pham'!L$97+'3.Thanh pham'!L$136),0)</f>
        <v>0</v>
      </c>
      <c r="Q160" s="507">
        <f>IFERROR(CPQL!Q55/('3.Thanh pham'!M$97+'3.Thanh pham'!M$136),0)</f>
        <v>0</v>
      </c>
      <c r="R160" s="507">
        <f>IFERROR(CPQL!R55/('3.Thanh pham'!N$97+'3.Thanh pham'!N$136),0)</f>
        <v>0</v>
      </c>
      <c r="S160" s="507">
        <f>IFERROR(CPQL!S55/('3.Thanh pham'!O$97+'3.Thanh pham'!O$136),0)</f>
        <v>0</v>
      </c>
      <c r="T160" s="507">
        <f>IFERROR(CPQL!T55/('3.Thanh pham'!P$97+'3.Thanh pham'!P$136),0)</f>
        <v>0</v>
      </c>
      <c r="U160" s="507">
        <f>IFERROR(CPQL!U55/('3.Thanh pham'!Q$97+'3.Thanh pham'!Q$136),0)</f>
        <v>0</v>
      </c>
      <c r="V160" s="507">
        <f>IFERROR(CPQL!V55/('3.Thanh pham'!R$97+'3.Thanh pham'!R$136),0)</f>
        <v>0</v>
      </c>
      <c r="W160" s="990">
        <f>IFERROR(CPQL!W55/('3.Thanh pham'!S$97+'3.Thanh pham'!S$136),0)</f>
        <v>0</v>
      </c>
      <c r="X160" s="318"/>
      <c r="Y160" s="1141">
        <f>IFERROR(CPQL!Y55/Y$5,)</f>
        <v>0</v>
      </c>
      <c r="Z160" s="1141">
        <f>IFERROR(CPQL!Z55/Z$5,)</f>
        <v>0</v>
      </c>
      <c r="AA160" s="1141">
        <f>IFERROR(CPQL!AA55/AA$5,)</f>
        <v>0</v>
      </c>
      <c r="AB160" s="1141">
        <f>IFERROR(CPQL!AB55/AB$5,)</f>
        <v>0</v>
      </c>
      <c r="AC160" s="1141">
        <f>IFERROR(CPQL!AC55/AC$5,)</f>
        <v>0</v>
      </c>
      <c r="AD160" s="1141">
        <f>IFERROR(CPQL!AD55/AD$5,)</f>
        <v>0</v>
      </c>
      <c r="AE160" s="1141">
        <f>IFERROR(CPQL!AE55/AE$5,)</f>
        <v>0</v>
      </c>
      <c r="AF160" s="1141">
        <f>IFERROR(CPQL!AF55/AF$5,)</f>
        <v>0</v>
      </c>
      <c r="AG160" s="1141">
        <f>IFERROR(CPQL!AG55/AG$5,)</f>
        <v>0</v>
      </c>
      <c r="AH160" s="1141">
        <f>IFERROR(CPQL!AH55/AH$5,)</f>
        <v>0</v>
      </c>
      <c r="AI160" s="1141">
        <f>IFERROR(CPQL!AI55/AI$5,)</f>
        <v>0</v>
      </c>
      <c r="AJ160" s="1141">
        <f>IFERROR(CPQL!AJ55/AJ$5,)</f>
        <v>0</v>
      </c>
      <c r="AK160" s="996">
        <f>IFERROR(CPQL!AK55/AK$5,)</f>
        <v>0</v>
      </c>
      <c r="AM160" s="996">
        <f>IFERROR(CPQL!AM55/$AM$5,)</f>
        <v>0</v>
      </c>
      <c r="AN160" s="995"/>
      <c r="AO160" s="996">
        <f>IFERROR(CPQL!AO55/$AO$5,)</f>
        <v>0</v>
      </c>
      <c r="AQ160" s="813">
        <f t="shared" si="25"/>
        <v>0</v>
      </c>
      <c r="AR160" s="851">
        <f t="shared" si="26"/>
        <v>0</v>
      </c>
    </row>
    <row r="161" spans="2:44" s="6" customFormat="1" outlineLevel="1">
      <c r="B161" s="424">
        <v>52</v>
      </c>
      <c r="C161" s="424"/>
      <c r="D161" s="408">
        <v>6428004202</v>
      </c>
      <c r="E161" s="409" t="s">
        <v>393</v>
      </c>
      <c r="F161" s="409" t="s">
        <v>521</v>
      </c>
      <c r="G161" s="410" t="str">
        <f t="shared" si="29"/>
        <v>Chi phí bồi thường, nộp phạt</v>
      </c>
      <c r="H161" s="410" t="s">
        <v>463</v>
      </c>
      <c r="I161" s="410" t="s">
        <v>563</v>
      </c>
      <c r="J161" s="507"/>
      <c r="K161" s="507">
        <f>IFERROR(CPQL!K56/('3.Thanh pham'!G$97+'3.Thanh pham'!G$136),0)</f>
        <v>0</v>
      </c>
      <c r="L161" s="507">
        <f>IFERROR(CPQL!L56/('3.Thanh pham'!H$97+'3.Thanh pham'!H$136),0)</f>
        <v>0</v>
      </c>
      <c r="M161" s="507">
        <f>IFERROR(CPQL!M56/('3.Thanh pham'!I$97+'3.Thanh pham'!I$136),0)</f>
        <v>0</v>
      </c>
      <c r="N161" s="507">
        <f>IFERROR(CPQL!N56/('3.Thanh pham'!J$97+'3.Thanh pham'!J$136),0)</f>
        <v>0</v>
      </c>
      <c r="O161" s="507">
        <f>IFERROR(CPQL!O56/('3.Thanh pham'!K$97+'3.Thanh pham'!K$136),0)</f>
        <v>0</v>
      </c>
      <c r="P161" s="507">
        <f>IFERROR(CPQL!P56/('3.Thanh pham'!L$97+'3.Thanh pham'!L$136),0)</f>
        <v>0</v>
      </c>
      <c r="Q161" s="507">
        <f>IFERROR(CPQL!Q56/('3.Thanh pham'!M$97+'3.Thanh pham'!M$136),0)</f>
        <v>0</v>
      </c>
      <c r="R161" s="507">
        <f>IFERROR(CPQL!R56/('3.Thanh pham'!N$97+'3.Thanh pham'!N$136),0)</f>
        <v>0</v>
      </c>
      <c r="S161" s="507">
        <f>IFERROR(CPQL!S56/('3.Thanh pham'!O$97+'3.Thanh pham'!O$136),0)</f>
        <v>0</v>
      </c>
      <c r="T161" s="507">
        <f>IFERROR(CPQL!T56/('3.Thanh pham'!P$97+'3.Thanh pham'!P$136),0)</f>
        <v>0</v>
      </c>
      <c r="U161" s="507">
        <f>IFERROR(CPQL!U56/('3.Thanh pham'!Q$97+'3.Thanh pham'!Q$136),0)</f>
        <v>0</v>
      </c>
      <c r="V161" s="507">
        <f>IFERROR(CPQL!V56/('3.Thanh pham'!R$97+'3.Thanh pham'!R$136),0)</f>
        <v>0</v>
      </c>
      <c r="W161" s="990">
        <f>IFERROR(CPQL!W56/('3.Thanh pham'!S$97+'3.Thanh pham'!S$136),0)</f>
        <v>0</v>
      </c>
      <c r="X161" s="318"/>
      <c r="Y161" s="1141">
        <f>IFERROR(CPQL!Y56/Y$5,)</f>
        <v>0</v>
      </c>
      <c r="Z161" s="1141">
        <f>IFERROR(CPQL!Z56/Z$5,)</f>
        <v>0</v>
      </c>
      <c r="AA161" s="1141">
        <f>IFERROR(CPQL!AA56/AA$5,)</f>
        <v>0</v>
      </c>
      <c r="AB161" s="1141">
        <f>IFERROR(CPQL!AB56/AB$5,)</f>
        <v>0</v>
      </c>
      <c r="AC161" s="1141">
        <f>IFERROR(CPQL!AC56/AC$5,)</f>
        <v>0</v>
      </c>
      <c r="AD161" s="1141">
        <f>IFERROR(CPQL!AD56/AD$5,)</f>
        <v>0</v>
      </c>
      <c r="AE161" s="1141">
        <f>IFERROR(CPQL!AE56/AE$5,)</f>
        <v>0</v>
      </c>
      <c r="AF161" s="1141">
        <f>IFERROR(CPQL!AF56/AF$5,)</f>
        <v>0</v>
      </c>
      <c r="AG161" s="1141">
        <f>IFERROR(CPQL!AG56/AG$5,)</f>
        <v>0</v>
      </c>
      <c r="AH161" s="1141">
        <f>IFERROR(CPQL!AH56/AH$5,)</f>
        <v>0</v>
      </c>
      <c r="AI161" s="1141">
        <f>IFERROR(CPQL!AI56/AI$5,)</f>
        <v>0</v>
      </c>
      <c r="AJ161" s="1141">
        <f>IFERROR(CPQL!AJ56/AJ$5,)</f>
        <v>0</v>
      </c>
      <c r="AK161" s="996">
        <f>IFERROR(CPQL!AK56/AK$5,)</f>
        <v>0</v>
      </c>
      <c r="AM161" s="996">
        <f>IFERROR(CPQL!AM56/$AM$5,)</f>
        <v>0</v>
      </c>
      <c r="AN161" s="995"/>
      <c r="AO161" s="996">
        <f>IFERROR(CPQL!AO56/$AO$5,)</f>
        <v>0</v>
      </c>
      <c r="AQ161" s="813">
        <f t="shared" si="25"/>
        <v>0</v>
      </c>
      <c r="AR161" s="851">
        <f t="shared" si="26"/>
        <v>0</v>
      </c>
    </row>
    <row r="162" spans="2:44" s="6" customFormat="1" outlineLevel="1">
      <c r="B162" s="424">
        <v>53</v>
      </c>
      <c r="C162" s="424"/>
      <c r="D162" s="408">
        <v>6428004302</v>
      </c>
      <c r="E162" s="409" t="s">
        <v>424</v>
      </c>
      <c r="F162" s="409" t="s">
        <v>516</v>
      </c>
      <c r="G162" s="410" t="str">
        <f t="shared" si="29"/>
        <v>Chi phí hiếu hỷ, phúc lợi khác NV</v>
      </c>
      <c r="H162" s="409" t="s">
        <v>462</v>
      </c>
      <c r="I162" s="410" t="s">
        <v>563</v>
      </c>
      <c r="J162" s="507"/>
      <c r="K162" s="507">
        <f>IFERROR(CPQL!K57/('3.Thanh pham'!G$97+'3.Thanh pham'!G$136),0)</f>
        <v>0</v>
      </c>
      <c r="L162" s="507">
        <f>IFERROR(CPQL!L57/('3.Thanh pham'!H$97+'3.Thanh pham'!H$136),0)</f>
        <v>0</v>
      </c>
      <c r="M162" s="507">
        <f>IFERROR(CPQL!M57/('3.Thanh pham'!I$97+'3.Thanh pham'!I$136),0)</f>
        <v>0</v>
      </c>
      <c r="N162" s="507">
        <f>IFERROR(CPQL!N57/('3.Thanh pham'!J$97+'3.Thanh pham'!J$136),0)</f>
        <v>0</v>
      </c>
      <c r="O162" s="507">
        <f>IFERROR(CPQL!O57/('3.Thanh pham'!K$97+'3.Thanh pham'!K$136),0)</f>
        <v>0</v>
      </c>
      <c r="P162" s="507">
        <f>IFERROR(CPQL!P57/('3.Thanh pham'!L$97+'3.Thanh pham'!L$136),0)</f>
        <v>0</v>
      </c>
      <c r="Q162" s="507">
        <f>IFERROR(CPQL!Q57/('3.Thanh pham'!M$97+'3.Thanh pham'!M$136),0)</f>
        <v>0</v>
      </c>
      <c r="R162" s="507">
        <f>IFERROR(CPQL!R57/('3.Thanh pham'!N$97+'3.Thanh pham'!N$136),0)</f>
        <v>0</v>
      </c>
      <c r="S162" s="507">
        <f>IFERROR(CPQL!S57/('3.Thanh pham'!O$97+'3.Thanh pham'!O$136),0)</f>
        <v>0</v>
      </c>
      <c r="T162" s="507">
        <f>IFERROR(CPQL!T57/('3.Thanh pham'!P$97+'3.Thanh pham'!P$136),0)</f>
        <v>0</v>
      </c>
      <c r="U162" s="507">
        <f>IFERROR(CPQL!U57/('3.Thanh pham'!Q$97+'3.Thanh pham'!Q$136),0)</f>
        <v>0</v>
      </c>
      <c r="V162" s="507">
        <f>IFERROR(CPQL!V57/('3.Thanh pham'!R$97+'3.Thanh pham'!R$136),0)</f>
        <v>0</v>
      </c>
      <c r="W162" s="990">
        <f>IFERROR(CPQL!W57/('3.Thanh pham'!S$97+'3.Thanh pham'!S$136),0)</f>
        <v>0</v>
      </c>
      <c r="X162" s="318"/>
      <c r="Y162" s="1141">
        <f>IFERROR(CPQL!Y57/Y$5,)</f>
        <v>0</v>
      </c>
      <c r="Z162" s="1141">
        <f>IFERROR(CPQL!Z57/Z$5,)</f>
        <v>0</v>
      </c>
      <c r="AA162" s="1141">
        <f>IFERROR(CPQL!AA57/AA$5,)</f>
        <v>0</v>
      </c>
      <c r="AB162" s="1141">
        <f>IFERROR(CPQL!AB57/AB$5,)</f>
        <v>0</v>
      </c>
      <c r="AC162" s="1141">
        <f>IFERROR(CPQL!AC57/AC$5,)</f>
        <v>0</v>
      </c>
      <c r="AD162" s="1141">
        <f>IFERROR(CPQL!AD57/AD$5,)</f>
        <v>0</v>
      </c>
      <c r="AE162" s="1141">
        <f>IFERROR(CPQL!AE57/AE$5,)</f>
        <v>0</v>
      </c>
      <c r="AF162" s="1141">
        <f>IFERROR(CPQL!AF57/AF$5,)</f>
        <v>0</v>
      </c>
      <c r="AG162" s="1141">
        <f>IFERROR(CPQL!AG57/AG$5,)</f>
        <v>0</v>
      </c>
      <c r="AH162" s="1141">
        <f>IFERROR(CPQL!AH57/AH$5,)</f>
        <v>0</v>
      </c>
      <c r="AI162" s="1141">
        <f>IFERROR(CPQL!AI57/AI$5,)</f>
        <v>0</v>
      </c>
      <c r="AJ162" s="1141">
        <f>IFERROR(CPQL!AJ57/AJ$5,)</f>
        <v>0</v>
      </c>
      <c r="AK162" s="996">
        <f>IFERROR(CPQL!AK57/AK$5,)</f>
        <v>0</v>
      </c>
      <c r="AM162" s="996">
        <f>IFERROR(CPQL!AM57/$AM$5,)</f>
        <v>0</v>
      </c>
      <c r="AN162" s="995"/>
      <c r="AO162" s="996">
        <f>IFERROR(CPQL!AO57/$AO$5,)</f>
        <v>0</v>
      </c>
      <c r="AQ162" s="813">
        <f t="shared" si="25"/>
        <v>0</v>
      </c>
      <c r="AR162" s="851">
        <f t="shared" si="26"/>
        <v>0</v>
      </c>
    </row>
    <row r="163" spans="2:44" s="5" customFormat="1" outlineLevel="1">
      <c r="B163" s="424">
        <v>54</v>
      </c>
      <c r="C163" s="424"/>
      <c r="D163" s="408">
        <v>6428004701</v>
      </c>
      <c r="E163" s="409" t="s">
        <v>421</v>
      </c>
      <c r="F163" s="409" t="s">
        <v>547</v>
      </c>
      <c r="G163" s="410" t="str">
        <f t="shared" si="29"/>
        <v>Chi phí ủng hộ, hỗ trợ, tài trợ</v>
      </c>
      <c r="H163" s="409" t="s">
        <v>462</v>
      </c>
      <c r="I163" s="410" t="s">
        <v>563</v>
      </c>
      <c r="J163" s="507"/>
      <c r="K163" s="507">
        <f>IFERROR(CPQL!K58/('3.Thanh pham'!G$97+'3.Thanh pham'!G$136),0)</f>
        <v>7.2514212785706</v>
      </c>
      <c r="L163" s="507">
        <f>IFERROR(CPQL!L58/('3.Thanh pham'!H$97+'3.Thanh pham'!H$136),0)</f>
        <v>12.569130216189039</v>
      </c>
      <c r="M163" s="507">
        <f>IFERROR(CPQL!M58/('3.Thanh pham'!I$97+'3.Thanh pham'!I$136),0)</f>
        <v>0</v>
      </c>
      <c r="N163" s="507">
        <f>IFERROR(CPQL!N58/('3.Thanh pham'!J$97+'3.Thanh pham'!J$136),0)</f>
        <v>0</v>
      </c>
      <c r="O163" s="507">
        <f>IFERROR(CPQL!O58/('3.Thanh pham'!K$97+'3.Thanh pham'!K$136),0)</f>
        <v>0</v>
      </c>
      <c r="P163" s="507">
        <f>IFERROR(CPQL!P58/('3.Thanh pham'!L$97+'3.Thanh pham'!L$136),0)</f>
        <v>0</v>
      </c>
      <c r="Q163" s="507">
        <f>IFERROR(CPQL!Q58/('3.Thanh pham'!M$97+'3.Thanh pham'!M$136),0)</f>
        <v>0</v>
      </c>
      <c r="R163" s="507">
        <f>IFERROR(CPQL!R58/('3.Thanh pham'!N$97+'3.Thanh pham'!N$136),0)</f>
        <v>0</v>
      </c>
      <c r="S163" s="507">
        <f>IFERROR(CPQL!S58/('3.Thanh pham'!O$97+'3.Thanh pham'!O$136),0)</f>
        <v>20.318017611657666</v>
      </c>
      <c r="T163" s="507">
        <f>IFERROR(CPQL!T58/('3.Thanh pham'!P$97+'3.Thanh pham'!P$136),0)</f>
        <v>13.545345074438444</v>
      </c>
      <c r="U163" s="507">
        <f>IFERROR(CPQL!U58/('3.Thanh pham'!Q$97+'3.Thanh pham'!Q$136),0)</f>
        <v>0</v>
      </c>
      <c r="V163" s="507">
        <f>IFERROR(CPQL!V58/('3.Thanh pham'!R$97+'3.Thanh pham'!R$136),0)</f>
        <v>0</v>
      </c>
      <c r="W163" s="990">
        <f>IFERROR(CPQL!W58/('3.Thanh pham'!S$97+'3.Thanh pham'!S$136),0)</f>
        <v>3.9057333040316542</v>
      </c>
      <c r="X163" s="318"/>
      <c r="Y163" s="1141">
        <f>IFERROR(CPQL!Y58/Y$5,)</f>
        <v>14.740305301203399</v>
      </c>
      <c r="Z163" s="1141">
        <f>IFERROR(CPQL!Z58/Z$5,)</f>
        <v>12.782384170295444</v>
      </c>
      <c r="AA163" s="1141">
        <f>IFERROR(CPQL!AA58/AA$5,)</f>
        <v>0</v>
      </c>
      <c r="AB163" s="1141">
        <f>IFERROR(CPQL!AB58/AB$5,)</f>
        <v>0</v>
      </c>
      <c r="AC163" s="1141">
        <f>IFERROR(CPQL!AC58/AC$5,)</f>
        <v>0</v>
      </c>
      <c r="AD163" s="1141">
        <f>IFERROR(CPQL!AD58/AD$5,)</f>
        <v>0</v>
      </c>
      <c r="AE163" s="1141">
        <f>IFERROR(CPQL!AE58/AE$5,)</f>
        <v>0</v>
      </c>
      <c r="AF163" s="1141">
        <f>IFERROR(CPQL!AF58/AF$5,)</f>
        <v>2.6972535216016293</v>
      </c>
      <c r="AG163" s="1141">
        <f>IFERROR(CPQL!AG58/AG$5,)</f>
        <v>0</v>
      </c>
      <c r="AH163" s="1141">
        <f>IFERROR(CPQL!AH58/AH$5,)</f>
        <v>0</v>
      </c>
      <c r="AI163" s="1141">
        <f>IFERROR(CPQL!AI58/AI$5,)</f>
        <v>0</v>
      </c>
      <c r="AJ163" s="1141">
        <f>IFERROR(CPQL!AJ58/AJ$5,)</f>
        <v>0</v>
      </c>
      <c r="AK163" s="996">
        <f>IFERROR(CPQL!AK58/AK$5,)</f>
        <v>1.619322184120171</v>
      </c>
      <c r="AM163" s="996">
        <f>IFERROR(CPQL!AM58/$AM$5,)</f>
        <v>0</v>
      </c>
      <c r="AN163" s="997"/>
      <c r="AO163" s="996">
        <f>IFERROR(CPQL!AO58/$AO$5,)</f>
        <v>0</v>
      </c>
      <c r="AQ163" s="813">
        <f t="shared" si="25"/>
        <v>2.2864111199114832</v>
      </c>
      <c r="AR163" s="851">
        <f t="shared" si="26"/>
        <v>1.411955657949417</v>
      </c>
    </row>
    <row r="164" spans="2:44" s="6" customFormat="1" outlineLevel="1">
      <c r="B164" s="424">
        <v>55</v>
      </c>
      <c r="C164" s="424"/>
      <c r="D164" s="408">
        <v>6428004802</v>
      </c>
      <c r="E164" s="409" t="s">
        <v>389</v>
      </c>
      <c r="F164" s="409" t="s">
        <v>540</v>
      </c>
      <c r="G164" s="410" t="str">
        <f t="shared" si="29"/>
        <v>Chi phí mua mẫu</v>
      </c>
      <c r="H164" s="410" t="s">
        <v>464</v>
      </c>
      <c r="I164" s="410" t="s">
        <v>563</v>
      </c>
      <c r="J164" s="507"/>
      <c r="K164" s="507">
        <f>IFERROR(CPQL!K59/('3.Thanh pham'!G$97+'3.Thanh pham'!G$136),0)</f>
        <v>0</v>
      </c>
      <c r="L164" s="507">
        <f>IFERROR(CPQL!L59/('3.Thanh pham'!H$97+'3.Thanh pham'!H$136),0)</f>
        <v>0</v>
      </c>
      <c r="M164" s="507">
        <f>IFERROR(CPQL!M59/('3.Thanh pham'!I$97+'3.Thanh pham'!I$136),0)</f>
        <v>0</v>
      </c>
      <c r="N164" s="507">
        <f>IFERROR(CPQL!N59/('3.Thanh pham'!J$97+'3.Thanh pham'!J$136),0)</f>
        <v>0</v>
      </c>
      <c r="O164" s="507">
        <f>IFERROR(CPQL!O59/('3.Thanh pham'!K$97+'3.Thanh pham'!K$136),0)</f>
        <v>0</v>
      </c>
      <c r="P164" s="507">
        <f>IFERROR(CPQL!P59/('3.Thanh pham'!L$97+'3.Thanh pham'!L$136),0)</f>
        <v>0</v>
      </c>
      <c r="Q164" s="507">
        <f>IFERROR(CPQL!Q59/('3.Thanh pham'!M$97+'3.Thanh pham'!M$136),0)</f>
        <v>0</v>
      </c>
      <c r="R164" s="507">
        <f>IFERROR(CPQL!R59/('3.Thanh pham'!N$97+'3.Thanh pham'!N$136),0)</f>
        <v>0</v>
      </c>
      <c r="S164" s="507">
        <f>IFERROR(CPQL!S59/('3.Thanh pham'!O$97+'3.Thanh pham'!O$136),0)</f>
        <v>0</v>
      </c>
      <c r="T164" s="507">
        <f>IFERROR(CPQL!T59/('3.Thanh pham'!P$97+'3.Thanh pham'!P$136),0)</f>
        <v>0</v>
      </c>
      <c r="U164" s="507">
        <f>IFERROR(CPQL!U59/('3.Thanh pham'!Q$97+'3.Thanh pham'!Q$136),0)</f>
        <v>0</v>
      </c>
      <c r="V164" s="507">
        <f>IFERROR(CPQL!V59/('3.Thanh pham'!R$97+'3.Thanh pham'!R$136),0)</f>
        <v>0</v>
      </c>
      <c r="W164" s="990">
        <f>IFERROR(CPQL!W59/('3.Thanh pham'!S$97+'3.Thanh pham'!S$136),0)</f>
        <v>0</v>
      </c>
      <c r="X164" s="318"/>
      <c r="Y164" s="1141">
        <f>IFERROR(CPQL!Y59/Y$5,)</f>
        <v>0</v>
      </c>
      <c r="Z164" s="1141">
        <f>IFERROR(CPQL!Z59/Z$5,)</f>
        <v>0</v>
      </c>
      <c r="AA164" s="1141">
        <f>IFERROR(CPQL!AA59/AA$5,)</f>
        <v>0</v>
      </c>
      <c r="AB164" s="1141">
        <f>IFERROR(CPQL!AB59/AB$5,)</f>
        <v>0</v>
      </c>
      <c r="AC164" s="1141">
        <f>IFERROR(CPQL!AC59/AC$5,)</f>
        <v>0</v>
      </c>
      <c r="AD164" s="1141">
        <f>IFERROR(CPQL!AD59/AD$5,)</f>
        <v>0</v>
      </c>
      <c r="AE164" s="1141">
        <f>IFERROR(CPQL!AE59/AE$5,)</f>
        <v>0</v>
      </c>
      <c r="AF164" s="1141">
        <f>IFERROR(CPQL!AF59/AF$5,)</f>
        <v>0</v>
      </c>
      <c r="AG164" s="1141">
        <f>IFERROR(CPQL!AG59/AG$5,)</f>
        <v>0</v>
      </c>
      <c r="AH164" s="1141">
        <f>IFERROR(CPQL!AH59/AH$5,)</f>
        <v>0</v>
      </c>
      <c r="AI164" s="1141">
        <f>IFERROR(CPQL!AI59/AI$5,)</f>
        <v>0</v>
      </c>
      <c r="AJ164" s="1141">
        <f>IFERROR(CPQL!AJ59/AJ$5,)</f>
        <v>0</v>
      </c>
      <c r="AK164" s="996">
        <f>IFERROR(CPQL!AK59/AK$5,)</f>
        <v>0</v>
      </c>
      <c r="AM164" s="996">
        <f>IFERROR(CPQL!AM59/$AM$5,)</f>
        <v>0</v>
      </c>
      <c r="AN164" s="995"/>
      <c r="AO164" s="996">
        <f>IFERROR(CPQL!AO59/$AO$5,)</f>
        <v>0</v>
      </c>
      <c r="AQ164" s="813">
        <f t="shared" si="25"/>
        <v>0</v>
      </c>
      <c r="AR164" s="851">
        <f t="shared" si="26"/>
        <v>0</v>
      </c>
    </row>
    <row r="165" spans="2:44" s="6" customFormat="1" outlineLevel="1">
      <c r="B165" s="424">
        <v>56</v>
      </c>
      <c r="C165" s="424"/>
      <c r="D165" s="408">
        <v>6428005703</v>
      </c>
      <c r="E165" s="409" t="s">
        <v>381</v>
      </c>
      <c r="F165" s="409" t="s">
        <v>543</v>
      </c>
      <c r="G165" s="410" t="str">
        <f t="shared" si="29"/>
        <v>Chi phí ăn uống</v>
      </c>
      <c r="H165" s="409" t="s">
        <v>462</v>
      </c>
      <c r="I165" s="410" t="s">
        <v>563</v>
      </c>
      <c r="J165" s="507"/>
      <c r="K165" s="507">
        <f>IFERROR(CPQL!K60/('3.Thanh pham'!G$97+'3.Thanh pham'!G$136),0)</f>
        <v>0</v>
      </c>
      <c r="L165" s="507">
        <f>IFERROR(CPQL!L60/('3.Thanh pham'!H$97+'3.Thanh pham'!H$136),0)</f>
        <v>0</v>
      </c>
      <c r="M165" s="507">
        <f>IFERROR(CPQL!M60/('3.Thanh pham'!I$97+'3.Thanh pham'!I$136),0)</f>
        <v>0</v>
      </c>
      <c r="N165" s="507">
        <f>IFERROR(CPQL!N60/('3.Thanh pham'!J$97+'3.Thanh pham'!J$136),0)</f>
        <v>0</v>
      </c>
      <c r="O165" s="507">
        <f>IFERROR(CPQL!O60/('3.Thanh pham'!K$97+'3.Thanh pham'!K$136),0)</f>
        <v>0</v>
      </c>
      <c r="P165" s="507">
        <f>IFERROR(CPQL!P60/('3.Thanh pham'!L$97+'3.Thanh pham'!L$136),0)</f>
        <v>0</v>
      </c>
      <c r="Q165" s="507">
        <f>IFERROR(CPQL!Q60/('3.Thanh pham'!M$97+'3.Thanh pham'!M$136),0)</f>
        <v>0</v>
      </c>
      <c r="R165" s="507">
        <f>IFERROR(CPQL!R60/('3.Thanh pham'!N$97+'3.Thanh pham'!N$136),0)</f>
        <v>0</v>
      </c>
      <c r="S165" s="507">
        <f>IFERROR(CPQL!S60/('3.Thanh pham'!O$97+'3.Thanh pham'!O$136),0)</f>
        <v>0</v>
      </c>
      <c r="T165" s="507">
        <f>IFERROR(CPQL!T60/('3.Thanh pham'!P$97+'3.Thanh pham'!P$136),0)</f>
        <v>0</v>
      </c>
      <c r="U165" s="507">
        <f>IFERROR(CPQL!U60/('3.Thanh pham'!Q$97+'3.Thanh pham'!Q$136),0)</f>
        <v>0</v>
      </c>
      <c r="V165" s="507">
        <f>IFERROR(CPQL!V60/('3.Thanh pham'!R$97+'3.Thanh pham'!R$136),0)</f>
        <v>0</v>
      </c>
      <c r="W165" s="990">
        <f>IFERROR(CPQL!W60/('3.Thanh pham'!S$97+'3.Thanh pham'!S$136),0)</f>
        <v>0</v>
      </c>
      <c r="X165" s="318"/>
      <c r="Y165" s="1141">
        <f>IFERROR(CPQL!Y60/Y$5,)</f>
        <v>0</v>
      </c>
      <c r="Z165" s="1141">
        <f>IFERROR(CPQL!Z60/Z$5,)</f>
        <v>0</v>
      </c>
      <c r="AA165" s="1141">
        <f>IFERROR(CPQL!AA60/AA$5,)</f>
        <v>0</v>
      </c>
      <c r="AB165" s="1141">
        <f>IFERROR(CPQL!AB60/AB$5,)</f>
        <v>0</v>
      </c>
      <c r="AC165" s="1141">
        <f>IFERROR(CPQL!AC60/AC$5,)</f>
        <v>0</v>
      </c>
      <c r="AD165" s="1141">
        <f>IFERROR(CPQL!AD60/AD$5,)</f>
        <v>0</v>
      </c>
      <c r="AE165" s="1141">
        <f>IFERROR(CPQL!AE60/AE$5,)</f>
        <v>0</v>
      </c>
      <c r="AF165" s="1141">
        <f>IFERROR(CPQL!AF60/AF$5,)</f>
        <v>0</v>
      </c>
      <c r="AG165" s="1141">
        <f>IFERROR(CPQL!AG60/AG$5,)</f>
        <v>0</v>
      </c>
      <c r="AH165" s="1141">
        <f>IFERROR(CPQL!AH60/AH$5,)</f>
        <v>0</v>
      </c>
      <c r="AI165" s="1141">
        <f>IFERROR(CPQL!AI60/AI$5,)</f>
        <v>0</v>
      </c>
      <c r="AJ165" s="1141">
        <f>IFERROR(CPQL!AJ60/AJ$5,)</f>
        <v>0</v>
      </c>
      <c r="AK165" s="996">
        <f>IFERROR(CPQL!AK60/AK$5,)</f>
        <v>0</v>
      </c>
      <c r="AM165" s="996">
        <f>IFERROR(CPQL!AM60/$AM$5,)</f>
        <v>0</v>
      </c>
      <c r="AN165" s="995"/>
      <c r="AO165" s="996">
        <f>IFERROR(CPQL!AO60/$AO$5,)</f>
        <v>0</v>
      </c>
      <c r="AQ165" s="813">
        <f t="shared" si="25"/>
        <v>0</v>
      </c>
      <c r="AR165" s="851">
        <f t="shared" si="26"/>
        <v>0</v>
      </c>
    </row>
    <row r="166" spans="2:44" s="6" customFormat="1" outlineLevel="1">
      <c r="B166" s="424">
        <v>57</v>
      </c>
      <c r="C166" s="424"/>
      <c r="D166" s="408">
        <v>6428007201</v>
      </c>
      <c r="E166" s="409" t="s">
        <v>93</v>
      </c>
      <c r="F166" s="409" t="s">
        <v>521</v>
      </c>
      <c r="G166" s="410" t="s">
        <v>93</v>
      </c>
      <c r="H166" s="409" t="s">
        <v>462</v>
      </c>
      <c r="I166" s="410" t="s">
        <v>563</v>
      </c>
      <c r="J166" s="507"/>
      <c r="K166" s="507">
        <f>IFERROR(CPQL!K61/('3.Thanh pham'!G$97+'3.Thanh pham'!G$136),0)</f>
        <v>8.70170553428472</v>
      </c>
      <c r="L166" s="507">
        <f>IFERROR(CPQL!L61/('3.Thanh pham'!H$97+'3.Thanh pham'!H$136),0)</f>
        <v>32.679738562091501</v>
      </c>
      <c r="M166" s="507">
        <f>IFERROR(CPQL!M61/('3.Thanh pham'!I$97+'3.Thanh pham'!I$136),0)</f>
        <v>6.5299725741151891</v>
      </c>
      <c r="N166" s="507">
        <f>IFERROR(CPQL!N61/('3.Thanh pham'!J$97+'3.Thanh pham'!J$136),0)</f>
        <v>5.8515890721574078</v>
      </c>
      <c r="O166" s="507">
        <f>IFERROR(CPQL!O61/('3.Thanh pham'!K$97+'3.Thanh pham'!K$136),0)</f>
        <v>5.8515890721574078</v>
      </c>
      <c r="P166" s="507">
        <f>IFERROR(CPQL!P61/('3.Thanh pham'!L$97+'3.Thanh pham'!L$136),0)</f>
        <v>5.626527953997507</v>
      </c>
      <c r="Q166" s="507">
        <f>IFERROR(CPQL!Q61/('3.Thanh pham'!M$97+'3.Thanh pham'!M$136),0)</f>
        <v>5.4181380297753776</v>
      </c>
      <c r="R166" s="507">
        <f>IFERROR(CPQL!R61/('3.Thanh pham'!N$97+'3.Thanh pham'!N$136),0)</f>
        <v>5.626527953997507</v>
      </c>
      <c r="S166" s="507">
        <f>IFERROR(CPQL!S61/('3.Thanh pham'!O$97+'3.Thanh pham'!O$136),0)</f>
        <v>6.0954052834972998</v>
      </c>
      <c r="T166" s="507">
        <f>IFERROR(CPQL!T61/('3.Thanh pham'!P$97+'3.Thanh pham'!P$136),0)</f>
        <v>5.4181380297753776</v>
      </c>
      <c r="U166" s="507">
        <f>IFERROR(CPQL!U61/('3.Thanh pham'!Q$97+'3.Thanh pham'!Q$136),0)</f>
        <v>5.8515890721574078</v>
      </c>
      <c r="V166" s="507">
        <f>IFERROR(CPQL!V61/('3.Thanh pham'!R$97+'3.Thanh pham'!R$136),0)</f>
        <v>5.4181380297753776</v>
      </c>
      <c r="W166" s="990">
        <f>IFERROR(CPQL!W61/('3.Thanh pham'!S$97+'3.Thanh pham'!S$136),0)</f>
        <v>6.8567318004111257</v>
      </c>
      <c r="X166" s="318"/>
      <c r="Y166" s="1141">
        <f>IFERROR(CPQL!Y61/Y$5,)</f>
        <v>22.397369150309842</v>
      </c>
      <c r="Z166" s="1141">
        <f>IFERROR(CPQL!Z61/Z$5,)</f>
        <v>22.85503356085977</v>
      </c>
      <c r="AA166" s="1141">
        <f>IFERROR(CPQL!AA61/AA$5,)</f>
        <v>12.930913403214154</v>
      </c>
      <c r="AB166" s="1141">
        <f>IFERROR(CPQL!AB61/AB$5,)</f>
        <v>53.951020962625499</v>
      </c>
      <c r="AC166" s="1141">
        <f>IFERROR(CPQL!AC61/AC$5,)</f>
        <v>33.670210080852101</v>
      </c>
      <c r="AD166" s="1141">
        <f>IFERROR(CPQL!AD61/AD$5,)</f>
        <v>5.5805731270482433</v>
      </c>
      <c r="AE166" s="1141">
        <f>IFERROR(CPQL!AE61/AE$5,)</f>
        <v>12.621008516966338</v>
      </c>
      <c r="AF166" s="1141">
        <f>IFERROR(CPQL!AF61/AF$5,)</f>
        <v>5.8065812985927083</v>
      </c>
      <c r="AG166" s="1141">
        <f>IFERROR(CPQL!AG61/AG$5,)</f>
        <v>21.841343249586547</v>
      </c>
      <c r="AH166" s="1141">
        <f>IFERROR(CPQL!AH61/AH$5,)</f>
        <v>8.2377378736167124</v>
      </c>
      <c r="AI166" s="1141">
        <f>IFERROR(CPQL!AI61/AI$5,)</f>
        <v>11.18762896850061</v>
      </c>
      <c r="AJ166" s="1141">
        <f>IFERROR(CPQL!AJ61/AJ$5,)</f>
        <v>10.388507079190434</v>
      </c>
      <c r="AK166" s="996">
        <f>IFERROR(CPQL!AK61/AK$5,)</f>
        <v>17.225164770530352</v>
      </c>
      <c r="AM166" s="996">
        <f>IFERROR(CPQL!AM61/$AM$5,)</f>
        <v>0</v>
      </c>
      <c r="AN166" s="995"/>
      <c r="AO166" s="996">
        <f>IFERROR(CPQL!AO61/$AO$5,)</f>
        <v>0</v>
      </c>
      <c r="AQ166" s="813">
        <f t="shared" si="25"/>
        <v>-10.368432970119226</v>
      </c>
      <c r="AR166" s="851">
        <f t="shared" si="26"/>
        <v>-0.60193519819665497</v>
      </c>
    </row>
    <row r="167" spans="2:44" s="6" customFormat="1" outlineLevel="1">
      <c r="B167" s="424">
        <v>58</v>
      </c>
      <c r="C167" s="424"/>
      <c r="D167" s="408">
        <v>6423001908</v>
      </c>
      <c r="E167" s="409" t="s">
        <v>376</v>
      </c>
      <c r="F167" s="409" t="s">
        <v>526</v>
      </c>
      <c r="G167" s="410" t="str">
        <f>E167</f>
        <v>Phân bổ công cụ dụng cụ</v>
      </c>
      <c r="H167" s="410" t="s">
        <v>463</v>
      </c>
      <c r="I167" s="410" t="s">
        <v>562</v>
      </c>
      <c r="J167" s="507"/>
      <c r="K167" s="507">
        <f>IFERROR(CPQL!K62/('3.Thanh pham'!G$97+'3.Thanh pham'!G$136),0)</f>
        <v>0</v>
      </c>
      <c r="L167" s="507">
        <f>IFERROR(CPQL!L62/('3.Thanh pham'!H$97+'3.Thanh pham'!H$136),0)</f>
        <v>0</v>
      </c>
      <c r="M167" s="507">
        <f>IFERROR(CPQL!M62/('3.Thanh pham'!I$97+'3.Thanh pham'!I$136),0)</f>
        <v>0</v>
      </c>
      <c r="N167" s="507">
        <f>IFERROR(CPQL!N62/('3.Thanh pham'!J$97+'3.Thanh pham'!J$136),0)</f>
        <v>0</v>
      </c>
      <c r="O167" s="507">
        <f>IFERROR(CPQL!O62/('3.Thanh pham'!K$97+'3.Thanh pham'!K$136),0)</f>
        <v>0</v>
      </c>
      <c r="P167" s="507">
        <f>IFERROR(CPQL!P62/('3.Thanh pham'!L$97+'3.Thanh pham'!L$136),0)</f>
        <v>0</v>
      </c>
      <c r="Q167" s="507">
        <f>IFERROR(CPQL!Q62/('3.Thanh pham'!M$97+'3.Thanh pham'!M$136),0)</f>
        <v>0</v>
      </c>
      <c r="R167" s="507">
        <f>IFERROR(CPQL!R62/('3.Thanh pham'!N$97+'3.Thanh pham'!N$136),0)</f>
        <v>0</v>
      </c>
      <c r="S167" s="507">
        <f>IFERROR(CPQL!S62/('3.Thanh pham'!O$97+'3.Thanh pham'!O$136),0)</f>
        <v>0</v>
      </c>
      <c r="T167" s="507">
        <f>IFERROR(CPQL!T62/('3.Thanh pham'!P$97+'3.Thanh pham'!P$136),0)</f>
        <v>0</v>
      </c>
      <c r="U167" s="507">
        <f>IFERROR(CPQL!U62/('3.Thanh pham'!Q$97+'3.Thanh pham'!Q$136),0)</f>
        <v>0</v>
      </c>
      <c r="V167" s="507">
        <f>IFERROR(CPQL!V62/('3.Thanh pham'!R$97+'3.Thanh pham'!R$136),0)</f>
        <v>0</v>
      </c>
      <c r="W167" s="990">
        <f>IFERROR(CPQL!W62/('3.Thanh pham'!S$97+'3.Thanh pham'!S$136),0)</f>
        <v>0</v>
      </c>
      <c r="X167" s="318"/>
      <c r="Y167" s="1141">
        <f>IFERROR(CPQL!Y62/Y$5,)</f>
        <v>0</v>
      </c>
      <c r="Z167" s="1141">
        <f>IFERROR(CPQL!Z62/Z$5,)</f>
        <v>0</v>
      </c>
      <c r="AA167" s="1141">
        <f>IFERROR(CPQL!AA62/AA$5,)</f>
        <v>0</v>
      </c>
      <c r="AB167" s="1141">
        <f>IFERROR(CPQL!AB62/AB$5,)</f>
        <v>0</v>
      </c>
      <c r="AC167" s="1141">
        <f>IFERROR(CPQL!AC62/AC$5,)</f>
        <v>0</v>
      </c>
      <c r="AD167" s="1141">
        <f>IFERROR(CPQL!AD62/AD$5,)</f>
        <v>0</v>
      </c>
      <c r="AE167" s="1141">
        <f>IFERROR(CPQL!AE62/AE$5,)</f>
        <v>0</v>
      </c>
      <c r="AF167" s="1141">
        <f>IFERROR(CPQL!AF62/AF$5,)</f>
        <v>0</v>
      </c>
      <c r="AG167" s="1141">
        <f>IFERROR(CPQL!AG62/AG$5,)</f>
        <v>0</v>
      </c>
      <c r="AH167" s="1141">
        <f>IFERROR(CPQL!AH62/AH$5,)</f>
        <v>0</v>
      </c>
      <c r="AI167" s="1141">
        <f>IFERROR(CPQL!AI62/AI$5,)</f>
        <v>0</v>
      </c>
      <c r="AJ167" s="1141">
        <f>IFERROR(CPQL!AJ62/AJ$5,)</f>
        <v>0</v>
      </c>
      <c r="AK167" s="996">
        <f>IFERROR(CPQL!AK62/AK$5,)</f>
        <v>0</v>
      </c>
      <c r="AM167" s="996">
        <f>IFERROR(CPQL!AM62/$AM$5,)</f>
        <v>0</v>
      </c>
      <c r="AN167" s="995"/>
      <c r="AO167" s="996">
        <f>IFERROR(CPQL!AO62/$AO$5,)</f>
        <v>0</v>
      </c>
      <c r="AQ167" s="813">
        <f t="shared" si="25"/>
        <v>0</v>
      </c>
      <c r="AR167" s="851">
        <f t="shared" si="26"/>
        <v>0</v>
      </c>
    </row>
    <row r="168" spans="2:44" s="6" customFormat="1" outlineLevel="1">
      <c r="B168" s="424">
        <v>59</v>
      </c>
      <c r="C168" s="424"/>
      <c r="D168" s="408"/>
      <c r="E168" s="409" t="s">
        <v>409</v>
      </c>
      <c r="F168" s="409" t="s">
        <v>558</v>
      </c>
      <c r="G168" s="410" t="str">
        <f>E168</f>
        <v>Chi phí Khấu hao</v>
      </c>
      <c r="H168" s="410" t="s">
        <v>463</v>
      </c>
      <c r="I168" s="410" t="s">
        <v>562</v>
      </c>
      <c r="J168" s="508"/>
      <c r="K168" s="507">
        <f>IFERROR(CPQL!K63/('3.Thanh pham'!G$97+'3.Thanh pham'!G$136),0)</f>
        <v>12.817258382642999</v>
      </c>
      <c r="L168" s="507">
        <f>IFERROR(CPQL!L63/('3.Thanh pham'!H$97+'3.Thanh pham'!H$136),0)</f>
        <v>22.216581196581195</v>
      </c>
      <c r="M168" s="507">
        <f>IFERROR(CPQL!M63/('3.Thanh pham'!I$97+'3.Thanh pham'!I$136),0)</f>
        <v>9.6183840494536597</v>
      </c>
      <c r="N168" s="507">
        <f>IFERROR(CPQL!N63/('3.Thanh pham'!J$97+'3.Thanh pham'!J$136),0)</f>
        <v>11.057314852064513</v>
      </c>
      <c r="O168" s="507">
        <f>IFERROR(CPQL!O63/('3.Thanh pham'!K$97+'3.Thanh pham'!K$136),0)</f>
        <v>11.057314852064513</v>
      </c>
      <c r="P168" s="507">
        <f>IFERROR(CPQL!P63/('3.Thanh pham'!L$97+'3.Thanh pham'!L$136),0)</f>
        <v>10.632033511600493</v>
      </c>
      <c r="Q168" s="507">
        <f>IFERROR(CPQL!Q63/('3.Thanh pham'!M$97+'3.Thanh pham'!M$136),0)</f>
        <v>10.238254492652327</v>
      </c>
      <c r="R168" s="507">
        <f>IFERROR(CPQL!R63/('3.Thanh pham'!N$97+'3.Thanh pham'!N$136),0)</f>
        <v>10.632033511600493</v>
      </c>
      <c r="S168" s="507">
        <f>IFERROR(CPQL!S63/('3.Thanh pham'!O$97+'3.Thanh pham'!O$136),0)</f>
        <v>11.518036304233869</v>
      </c>
      <c r="T168" s="507">
        <f>IFERROR(CPQL!T63/('3.Thanh pham'!P$97+'3.Thanh pham'!P$136),0)</f>
        <v>10.238254492652327</v>
      </c>
      <c r="U168" s="507">
        <f>IFERROR(CPQL!U63/('3.Thanh pham'!Q$97+'3.Thanh pham'!Q$136),0)</f>
        <v>11.057314852064513</v>
      </c>
      <c r="V168" s="507">
        <f>IFERROR(CPQL!V63/('3.Thanh pham'!R$97+'3.Thanh pham'!R$136),0)</f>
        <v>10.238254492652327</v>
      </c>
      <c r="W168" s="990">
        <f>IFERROR(CPQL!W63/('3.Thanh pham'!S$97+'3.Thanh pham'!S$136),0)</f>
        <v>11.157644769910647</v>
      </c>
      <c r="X168" s="318"/>
      <c r="Y168" s="1137">
        <f>IFERROR(CPQL!Y63/Y$5,)</f>
        <v>94.788995477674334</v>
      </c>
      <c r="Z168" s="1137">
        <f>IFERROR(CPQL!Z63/Z$5,)</f>
        <v>45.665771899774747</v>
      </c>
      <c r="AA168" s="1137">
        <f>IFERROR(CPQL!AA63/AA$5,)</f>
        <v>43.827264424846312</v>
      </c>
      <c r="AB168" s="1137">
        <f>IFERROR(CPQL!AB63/AB$5,)</f>
        <v>40.442290518392923</v>
      </c>
      <c r="AC168" s="1137">
        <f>IFERROR(CPQL!AC63/AC$5,)</f>
        <v>33.814221051834529</v>
      </c>
      <c r="AD168" s="1137">
        <f>IFERROR(CPQL!AD63/AD$5,)</f>
        <v>30.631236186266289</v>
      </c>
      <c r="AE168" s="1137">
        <f>IFERROR(CPQL!AE63/AE$5,)</f>
        <v>24.148675889624922</v>
      </c>
      <c r="AF168" s="1137">
        <f>IFERROR(CPQL!AF63/AF$5,)</f>
        <v>20.098171936425736</v>
      </c>
      <c r="AG168" s="1137">
        <f>IFERROR(CPQL!AG63/AG$5,)</f>
        <v>24.560958219035641</v>
      </c>
      <c r="AH168" s="1137">
        <f>IFERROR(CPQL!AH63/AH$5,)</f>
        <v>32.063049436342951</v>
      </c>
      <c r="AI168" s="1137">
        <f>IFERROR(CPQL!AI63/AI$5,)</f>
        <v>36.995863063421424</v>
      </c>
      <c r="AJ168" s="1137">
        <f>IFERROR(CPQL!AJ63/AJ$5,)</f>
        <v>34.353283114520593</v>
      </c>
      <c r="AK168" s="998">
        <f>IFERROR(CPQL!AK63/AK$5,)</f>
        <v>33.639000907000344</v>
      </c>
      <c r="AM168" s="998">
        <f>IFERROR(CPQL!AM63/$AM$5,)</f>
        <v>0</v>
      </c>
      <c r="AN168" s="995"/>
      <c r="AO168" s="998">
        <f>IFERROR(CPQL!AO63/$AO$5,)</f>
        <v>0</v>
      </c>
      <c r="AQ168" s="425">
        <f t="shared" si="25"/>
        <v>-22.481356137089698</v>
      </c>
      <c r="AR168" s="851">
        <f t="shared" si="26"/>
        <v>-0.66831224266269107</v>
      </c>
    </row>
    <row r="169" spans="2:44" s="6" customFormat="1" outlineLevel="1">
      <c r="B169" s="427"/>
      <c r="C169" s="427"/>
      <c r="D169" s="413"/>
      <c r="E169" s="486"/>
      <c r="F169" s="486"/>
      <c r="G169" s="487"/>
      <c r="H169" s="487"/>
      <c r="I169" s="487"/>
      <c r="J169" s="508"/>
      <c r="K169" s="508">
        <f>IFERROR(CPQL!K64/('3.Thanh pham'!G$97+'3.Thanh pham'!G$136),0)</f>
        <v>0</v>
      </c>
      <c r="L169" s="508">
        <f>IFERROR(CPQL!L64/('3.Thanh pham'!H$97+'3.Thanh pham'!H$136),0)</f>
        <v>0</v>
      </c>
      <c r="M169" s="508">
        <f>IFERROR(CPQL!M64/('3.Thanh pham'!I$97+'3.Thanh pham'!I$136),0)</f>
        <v>0</v>
      </c>
      <c r="N169" s="508">
        <f>IFERROR(CPQL!N64/('3.Thanh pham'!J$97+'3.Thanh pham'!J$136),0)</f>
        <v>0</v>
      </c>
      <c r="O169" s="508">
        <f>IFERROR(CPQL!O64/('3.Thanh pham'!K$97+'3.Thanh pham'!K$136),0)</f>
        <v>0</v>
      </c>
      <c r="P169" s="508">
        <f>IFERROR(CPQL!P64/('3.Thanh pham'!L$97+'3.Thanh pham'!L$136),0)</f>
        <v>0</v>
      </c>
      <c r="Q169" s="508">
        <f>IFERROR(CPQL!Q64/('3.Thanh pham'!M$97+'3.Thanh pham'!M$136),0)</f>
        <v>0</v>
      </c>
      <c r="R169" s="508">
        <f>IFERROR(CPQL!R64/('3.Thanh pham'!N$97+'3.Thanh pham'!N$136),0)</f>
        <v>0</v>
      </c>
      <c r="S169" s="508">
        <f>IFERROR(CPQL!S64/('3.Thanh pham'!O$97+'3.Thanh pham'!O$136),0)</f>
        <v>0</v>
      </c>
      <c r="T169" s="508">
        <f>IFERROR(CPQL!T64/('3.Thanh pham'!P$97+'3.Thanh pham'!P$136),0)</f>
        <v>0</v>
      </c>
      <c r="U169" s="508">
        <f>IFERROR(CPQL!U64/('3.Thanh pham'!Q$97+'3.Thanh pham'!Q$136),0)</f>
        <v>0</v>
      </c>
      <c r="V169" s="508">
        <f>IFERROR(CPQL!V64/('3.Thanh pham'!R$97+'3.Thanh pham'!R$136),0)</f>
        <v>0</v>
      </c>
      <c r="W169" s="992">
        <f>IFERROR(CPQL!W64/('3.Thanh pham'!S$97+'3.Thanh pham'!S$136),0)</f>
        <v>0</v>
      </c>
      <c r="X169" s="318"/>
      <c r="Y169" s="1143">
        <f>IFERROR(CPQL!Y64/Y$5,)</f>
        <v>0</v>
      </c>
      <c r="Z169" s="1143">
        <f>IFERROR(CPQL!Z64/Z$5,)</f>
        <v>0</v>
      </c>
      <c r="AA169" s="1143">
        <f>IFERROR(CPQL!AA64/AA$5,)</f>
        <v>0</v>
      </c>
      <c r="AB169" s="1143">
        <f>IFERROR(CPQL!AB64/AB$5,)</f>
        <v>0</v>
      </c>
      <c r="AC169" s="1143">
        <f>IFERROR(CPQL!AC64/AC$5,)</f>
        <v>0</v>
      </c>
      <c r="AD169" s="1143">
        <f>IFERROR(CPQL!AD64/AD$5,)</f>
        <v>0</v>
      </c>
      <c r="AE169" s="1143">
        <f>IFERROR(CPQL!AE64/AE$5,)</f>
        <v>0</v>
      </c>
      <c r="AF169" s="1143">
        <f>IFERROR(CPQL!AF64/AF$5,)</f>
        <v>0</v>
      </c>
      <c r="AG169" s="1143">
        <f>IFERROR(CPQL!AG64/AG$5,)</f>
        <v>0</v>
      </c>
      <c r="AH169" s="1143">
        <f>IFERROR(CPQL!AH64/AH$5,)</f>
        <v>0</v>
      </c>
      <c r="AI169" s="1143">
        <f>IFERROR(CPQL!AI64/AI$5,)</f>
        <v>0</v>
      </c>
      <c r="AJ169" s="1143">
        <f>IFERROR(CPQL!AJ64/AJ$5,)</f>
        <v>0</v>
      </c>
      <c r="AK169" s="999">
        <f>IFERROR(CPQL!AK64/AK$5,)</f>
        <v>0</v>
      </c>
      <c r="AM169" s="999">
        <f>IFERROR(CPQL!AM64/$AM$5,)</f>
        <v>0</v>
      </c>
      <c r="AN169" s="995"/>
      <c r="AO169" s="999">
        <f>IFERROR(CPQL!AO64/$AO$5,)</f>
        <v>0</v>
      </c>
      <c r="AQ169" s="425">
        <f t="shared" si="25"/>
        <v>0</v>
      </c>
      <c r="AR169" s="851">
        <f t="shared" si="26"/>
        <v>0</v>
      </c>
    </row>
    <row r="170" spans="2:44" s="35" customFormat="1" ht="25.25" customHeight="1">
      <c r="B170" s="1198"/>
      <c r="C170" s="1199"/>
      <c r="D170" s="1200"/>
      <c r="E170" s="1200" t="s">
        <v>1543</v>
      </c>
      <c r="F170" s="1199"/>
      <c r="G170" s="1201"/>
      <c r="H170" s="1200"/>
      <c r="I170" s="1202"/>
      <c r="J170" s="1203"/>
      <c r="K170" s="1203">
        <f>SUM(K110:K169)</f>
        <v>434.98495330084694</v>
      </c>
      <c r="L170" s="1203">
        <f t="shared" ref="L170:W170" si="30">SUM(L110:L169)</f>
        <v>916.17604826545971</v>
      </c>
      <c r="M170" s="1203">
        <f t="shared" si="30"/>
        <v>348.52852509686119</v>
      </c>
      <c r="N170" s="1203">
        <f t="shared" si="30"/>
        <v>342.96681320020969</v>
      </c>
      <c r="O170" s="1203">
        <f t="shared" si="30"/>
        <v>336.98494629947947</v>
      </c>
      <c r="P170" s="1203">
        <f t="shared" si="30"/>
        <v>336.93847968227755</v>
      </c>
      <c r="Q170" s="1203">
        <f t="shared" si="30"/>
        <v>341.40784550734605</v>
      </c>
      <c r="R170" s="1203">
        <f t="shared" si="30"/>
        <v>612.3182684436631</v>
      </c>
      <c r="S170" s="1203">
        <f t="shared" si="30"/>
        <v>386.26018760453434</v>
      </c>
      <c r="T170" s="1203">
        <f t="shared" si="30"/>
        <v>326.67978591866398</v>
      </c>
      <c r="U170" s="1203">
        <f t="shared" si="30"/>
        <v>349.50482404822509</v>
      </c>
      <c r="V170" s="1203">
        <f t="shared" si="30"/>
        <v>340.55498994542427</v>
      </c>
      <c r="W170" s="1203">
        <f t="shared" si="30"/>
        <v>394.88144580847444</v>
      </c>
      <c r="Y170" s="1123">
        <f t="shared" ref="Y170:AK170" si="31">SUM(Y110:Y169)</f>
        <v>867.14167791843306</v>
      </c>
      <c r="Z170" s="1123">
        <f t="shared" si="31"/>
        <v>329.49919755032721</v>
      </c>
      <c r="AA170" s="1123">
        <f t="shared" si="31"/>
        <v>329.06735820508976</v>
      </c>
      <c r="AB170" s="1123">
        <f t="shared" si="31"/>
        <v>391.84432867022042</v>
      </c>
      <c r="AC170" s="1123">
        <f t="shared" si="31"/>
        <v>299.14341152121432</v>
      </c>
      <c r="AD170" s="1123">
        <f t="shared" si="31"/>
        <v>249.4065467571069</v>
      </c>
      <c r="AE170" s="1123">
        <f t="shared" si="31"/>
        <v>194.71764979796615</v>
      </c>
      <c r="AF170" s="1123">
        <f t="shared" si="31"/>
        <v>180.16881705203679</v>
      </c>
      <c r="AG170" s="1123">
        <f t="shared" si="31"/>
        <v>361.30893882226337</v>
      </c>
      <c r="AH170" s="1123">
        <f t="shared" si="31"/>
        <v>441.15584384803674</v>
      </c>
      <c r="AI170" s="1123">
        <f t="shared" si="31"/>
        <v>526.07881560301314</v>
      </c>
      <c r="AJ170" s="1123">
        <f t="shared" si="31"/>
        <v>488.50149709929804</v>
      </c>
      <c r="AK170" s="1124">
        <f t="shared" si="31"/>
        <v>345.95004337084578</v>
      </c>
      <c r="AM170" s="499">
        <f t="shared" ref="AM170" si="32">SUM(AM110:AM169)</f>
        <v>0</v>
      </c>
      <c r="AN170" s="1000"/>
      <c r="AO170" s="499">
        <f t="shared" ref="AO170" si="33">SUM(AO110:AO169)</f>
        <v>0</v>
      </c>
      <c r="AQ170" s="844">
        <f>IFERROR(W170-AK170,0)</f>
        <v>48.931402437628662</v>
      </c>
      <c r="AR170" s="845">
        <f t="shared" si="26"/>
        <v>0.14144065993128385</v>
      </c>
    </row>
    <row r="171" spans="2:44" s="524" customFormat="1" ht="27" customHeight="1">
      <c r="B171" s="509" t="s">
        <v>1547</v>
      </c>
      <c r="C171" s="510"/>
      <c r="D171" s="511"/>
      <c r="E171" s="511" t="s">
        <v>323</v>
      </c>
      <c r="F171" s="512"/>
      <c r="G171" s="491"/>
      <c r="H171" s="491"/>
      <c r="I171" s="492"/>
      <c r="J171" s="523"/>
      <c r="K171" s="523">
        <f>K102+K108+K170</f>
        <v>2665.6350184378598</v>
      </c>
      <c r="L171" s="523">
        <f t="shared" ref="L171:W171" si="34">L102+L108+L170</f>
        <v>4309.1614631999419</v>
      </c>
      <c r="M171" s="523">
        <f t="shared" si="34"/>
        <v>2577.7738248439405</v>
      </c>
      <c r="N171" s="523">
        <f t="shared" si="34"/>
        <v>3756.8042867365411</v>
      </c>
      <c r="O171" s="523">
        <f t="shared" si="34"/>
        <v>3884.8527319827917</v>
      </c>
      <c r="P171" s="523">
        <f t="shared" si="34"/>
        <v>3848.5858557295564</v>
      </c>
      <c r="Q171" s="523">
        <f t="shared" si="34"/>
        <v>3815.3398949436109</v>
      </c>
      <c r="R171" s="523">
        <f t="shared" si="34"/>
        <v>4153.5072662626044</v>
      </c>
      <c r="S171" s="523">
        <f t="shared" si="34"/>
        <v>4106.0508533056636</v>
      </c>
      <c r="T171" s="523">
        <f t="shared" si="34"/>
        <v>3784.4232007723681</v>
      </c>
      <c r="U171" s="523">
        <f t="shared" si="34"/>
        <v>3985.2841210263236</v>
      </c>
      <c r="V171" s="523">
        <f t="shared" si="34"/>
        <v>3805.2185960774614</v>
      </c>
      <c r="W171" s="523">
        <f t="shared" si="34"/>
        <v>3736.2587630980333</v>
      </c>
      <c r="Y171" s="1125">
        <f t="shared" ref="Y171:AK171" si="35">Y102+Y108+Y170</f>
        <v>4952.8671021092914</v>
      </c>
      <c r="Z171" s="1125">
        <f t="shared" si="35"/>
        <v>2622.4491684037844</v>
      </c>
      <c r="AA171" s="1125">
        <f t="shared" si="35"/>
        <v>2702.3535703074576</v>
      </c>
      <c r="AB171" s="1125">
        <f t="shared" si="35"/>
        <v>2906.1402079662134</v>
      </c>
      <c r="AC171" s="1125">
        <f t="shared" si="35"/>
        <v>2481.839230544997</v>
      </c>
      <c r="AD171" s="1125">
        <f t="shared" si="35"/>
        <v>2333.88932259084</v>
      </c>
      <c r="AE171" s="1125">
        <f t="shared" si="35"/>
        <v>2031.3870412864567</v>
      </c>
      <c r="AF171" s="1125">
        <f t="shared" si="35"/>
        <v>2019.5031718780308</v>
      </c>
      <c r="AG171" s="1125">
        <f t="shared" si="35"/>
        <v>2492.8149965751304</v>
      </c>
      <c r="AH171" s="1125">
        <f t="shared" si="35"/>
        <v>2752.7985637087604</v>
      </c>
      <c r="AI171" s="1125">
        <f t="shared" si="35"/>
        <v>3231.32375009323</v>
      </c>
      <c r="AJ171" s="1125">
        <f t="shared" si="35"/>
        <v>3070.8259324839378</v>
      </c>
      <c r="AK171" s="1125" t="e">
        <f t="shared" si="35"/>
        <v>#REF!</v>
      </c>
      <c r="AM171" s="523">
        <f t="shared" ref="AM171" si="36">AM102+AM108+AM170</f>
        <v>0</v>
      </c>
      <c r="AO171" s="523">
        <f t="shared" ref="AO171" si="37">AO102+AO108+AO170</f>
        <v>0</v>
      </c>
      <c r="AQ171" s="853">
        <f t="shared" si="25"/>
        <v>0</v>
      </c>
      <c r="AR171" s="854">
        <f>IFERROR((W171/AK171)-1,0)</f>
        <v>0</v>
      </c>
    </row>
  </sheetData>
  <autoFilter ref="B4:Z106" xr:uid="{F389CAD7-B805-419C-ADF2-730EFA002AE2}"/>
  <conditionalFormatting sqref="Y5:AK5">
    <cfRule type="containsText" dxfId="22" priority="8" operator="containsText" text="xxx">
      <formula>NOT(ISERROR(SEARCH("xxx",Y5)))</formula>
    </cfRule>
  </conditionalFormatting>
  <conditionalFormatting sqref="Y103:AK103">
    <cfRule type="containsText" dxfId="21" priority="4" operator="containsText" text="xxx">
      <formula>NOT(ISERROR(SEARCH("xxx",Y103)))</formula>
    </cfRule>
  </conditionalFormatting>
  <conditionalFormatting sqref="AM5">
    <cfRule type="containsText" dxfId="20" priority="7" operator="containsText" text="xxx">
      <formula>NOT(ISERROR(SEARCH("xxx",AM5)))</formula>
    </cfRule>
  </conditionalFormatting>
  <conditionalFormatting sqref="AO5">
    <cfRule type="containsText" dxfId="19" priority="6" operator="containsText" text="xxx">
      <formula>NOT(ISERROR(SEARCH("xxx",AO5)))</formula>
    </cfRule>
  </conditionalFormatting>
  <pageMargins left="0.7" right="0.7" top="0.75" bottom="0.75" header="0.3" footer="0.3"/>
  <ignoredErrors>
    <ignoredError sqref="D93 D98 D84:D91 D82 D16 D25 D119 D148 D104:D106 D38 D47 D60 D69" numberStoredAsText="1"/>
    <ignoredError sqref="AK50" formula="1"/>
  </ignoredErrors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07CF-8549-4F72-A3D2-A06C8F0CB3A8}">
  <sheetPr>
    <tabColor theme="7" tint="0.39997558519241921"/>
  </sheetPr>
  <dimension ref="A1:BG74"/>
  <sheetViews>
    <sheetView topLeftCell="O31" zoomScale="95" zoomScaleNormal="95" workbookViewId="0">
      <selection activeCell="AN31" sqref="AN31"/>
    </sheetView>
  </sheetViews>
  <sheetFormatPr defaultColWidth="8.90625" defaultRowHeight="12.5" outlineLevelRow="2"/>
  <cols>
    <col min="1" max="1" width="4.1796875" style="254" customWidth="1"/>
    <col min="2" max="2" width="13.453125" style="254" customWidth="1"/>
    <col min="3" max="3" width="32.453125" style="254" bestFit="1" customWidth="1"/>
    <col min="4" max="4" width="23.54296875" style="254" customWidth="1"/>
    <col min="5" max="5" width="10.08984375" style="254" customWidth="1"/>
    <col min="6" max="6" width="44.36328125" style="254" customWidth="1"/>
    <col min="7" max="7" width="36.08984375" style="254" customWidth="1"/>
    <col min="8" max="8" width="17.6328125" style="254" customWidth="1"/>
    <col min="9" max="9" width="20.90625" style="254" customWidth="1"/>
    <col min="10" max="10" width="16.08984375" style="254" customWidth="1"/>
    <col min="11" max="11" width="12.6328125" style="254" customWidth="1"/>
    <col min="12" max="12" width="16.08984375" style="254" customWidth="1"/>
    <col min="13" max="13" width="11.1796875" style="254" customWidth="1"/>
    <col min="14" max="14" width="12.08984375" style="254" customWidth="1"/>
    <col min="15" max="15" width="12.36328125" style="254" customWidth="1"/>
    <col min="16" max="16" width="17.453125" style="254" hidden="1" customWidth="1"/>
    <col min="17" max="17" width="14" style="254" hidden="1" customWidth="1"/>
    <col min="18" max="18" width="12.36328125" style="254" hidden="1" customWidth="1"/>
    <col min="19" max="19" width="29" style="254" customWidth="1"/>
    <col min="20" max="20" width="24.90625" style="254" hidden="1" customWidth="1"/>
    <col min="21" max="21" width="19.1796875" style="4" hidden="1" customWidth="1"/>
    <col min="22" max="22" width="13.81640625" style="254" hidden="1" customWidth="1"/>
    <col min="23" max="23" width="13.81640625" style="254" customWidth="1"/>
    <col min="24" max="24" width="34.453125" style="254" customWidth="1"/>
    <col min="25" max="25" width="13.81640625" style="257" customWidth="1"/>
    <col min="26" max="26" width="13.81640625" style="274" customWidth="1"/>
    <col min="27" max="27" width="32" style="254" hidden="1" customWidth="1"/>
    <col min="28" max="28" width="39.08984375" style="254" hidden="1" customWidth="1"/>
    <col min="29" max="30" width="12.08984375" style="258" customWidth="1"/>
    <col min="31" max="31" width="13.453125" style="258" customWidth="1"/>
    <col min="32" max="32" width="5.81640625" style="254" customWidth="1"/>
    <col min="33" max="40" width="5.81640625" style="4" customWidth="1"/>
    <col min="41" max="43" width="5.81640625" style="254" customWidth="1"/>
    <col min="44" max="44" width="14.08984375" style="258" bestFit="1" customWidth="1"/>
    <col min="45" max="45" width="17.453125" style="258" customWidth="1"/>
    <col min="46" max="47" width="8.90625" style="254"/>
    <col min="48" max="59" width="0" style="254" hidden="1" customWidth="1"/>
    <col min="60" max="16384" width="8.90625" style="254"/>
  </cols>
  <sheetData>
    <row r="1" spans="1:59" ht="13" hidden="1">
      <c r="D1" s="255" t="s">
        <v>570</v>
      </c>
      <c r="E1" s="256"/>
      <c r="U1" s="254"/>
      <c r="AG1" s="254"/>
      <c r="AH1" s="254"/>
      <c r="AI1" s="254"/>
      <c r="AJ1" s="254"/>
      <c r="AK1" s="254"/>
      <c r="AL1" s="254"/>
      <c r="AM1" s="254"/>
      <c r="AN1" s="254"/>
    </row>
    <row r="2" spans="1:59" ht="13" hidden="1">
      <c r="D2" s="259" t="s">
        <v>571</v>
      </c>
      <c r="E2" s="256"/>
      <c r="U2" s="254"/>
      <c r="AG2" s="254"/>
      <c r="AH2" s="254"/>
      <c r="AI2" s="254"/>
      <c r="AJ2" s="254"/>
      <c r="AK2" s="254"/>
      <c r="AL2" s="254"/>
      <c r="AM2" s="254"/>
      <c r="AN2" s="254"/>
    </row>
    <row r="3" spans="1:59" ht="13" hidden="1">
      <c r="D3" s="260" t="s">
        <v>572</v>
      </c>
      <c r="E3" s="256"/>
      <c r="U3" s="254"/>
      <c r="AG3" s="254"/>
      <c r="AH3" s="254"/>
      <c r="AI3" s="254"/>
      <c r="AJ3" s="254"/>
      <c r="AK3" s="254"/>
      <c r="AL3" s="254"/>
      <c r="AM3" s="254"/>
      <c r="AN3" s="254"/>
    </row>
    <row r="4" spans="1:59" ht="13" hidden="1">
      <c r="D4" s="261"/>
      <c r="E4" s="261"/>
      <c r="U4" s="254"/>
      <c r="AG4" s="254"/>
      <c r="AH4" s="254"/>
      <c r="AI4" s="254"/>
      <c r="AJ4" s="254"/>
      <c r="AK4" s="254"/>
      <c r="AL4" s="254"/>
      <c r="AM4" s="254"/>
      <c r="AN4" s="254"/>
    </row>
    <row r="5" spans="1:59" ht="13" hidden="1">
      <c r="L5" s="262" t="s">
        <v>573</v>
      </c>
      <c r="M5" s="263">
        <v>26500</v>
      </c>
      <c r="U5" s="254"/>
      <c r="AG5" s="254"/>
      <c r="AH5" s="254"/>
      <c r="AI5" s="254"/>
      <c r="AJ5" s="254"/>
      <c r="AK5" s="254"/>
      <c r="AL5" s="254"/>
      <c r="AM5" s="254"/>
      <c r="AN5" s="254"/>
    </row>
    <row r="6" spans="1:59" s="264" customFormat="1" ht="39" hidden="1">
      <c r="A6" s="533" t="s">
        <v>0</v>
      </c>
      <c r="B6" s="533" t="s">
        <v>574</v>
      </c>
      <c r="C6" s="533" t="s">
        <v>575</v>
      </c>
      <c r="D6" s="539" t="s">
        <v>576</v>
      </c>
      <c r="E6" s="539" t="s">
        <v>577</v>
      </c>
      <c r="F6" s="540" t="s">
        <v>578</v>
      </c>
      <c r="G6" s="540" t="s">
        <v>579</v>
      </c>
      <c r="H6" s="533" t="s">
        <v>580</v>
      </c>
      <c r="I6" s="533" t="s">
        <v>581</v>
      </c>
      <c r="J6" s="533" t="s">
        <v>582</v>
      </c>
      <c r="K6" s="533" t="s">
        <v>583</v>
      </c>
      <c r="L6" s="533" t="s">
        <v>584</v>
      </c>
      <c r="M6" s="533" t="s">
        <v>585</v>
      </c>
      <c r="N6" s="871" t="s">
        <v>586</v>
      </c>
      <c r="O6" s="534" t="s">
        <v>587</v>
      </c>
      <c r="P6" s="534" t="s">
        <v>588</v>
      </c>
      <c r="Q6" s="534" t="s">
        <v>589</v>
      </c>
      <c r="R6" s="534" t="s">
        <v>590</v>
      </c>
      <c r="S6" s="534" t="s">
        <v>591</v>
      </c>
      <c r="T6" s="533" t="s">
        <v>592</v>
      </c>
      <c r="U6" s="533" t="s">
        <v>593</v>
      </c>
      <c r="V6" s="872" t="s">
        <v>594</v>
      </c>
      <c r="W6" s="871" t="s">
        <v>595</v>
      </c>
      <c r="X6" s="265"/>
      <c r="Y6" s="266"/>
      <c r="Z6" s="555" t="s">
        <v>1688</v>
      </c>
      <c r="AA6" s="555" t="s">
        <v>1688</v>
      </c>
      <c r="AB6" s="555" t="s">
        <v>1688</v>
      </c>
      <c r="AC6" s="267"/>
      <c r="AD6" s="267"/>
      <c r="AE6" s="267"/>
      <c r="AR6" s="268"/>
      <c r="AS6" s="267"/>
    </row>
    <row r="7" spans="1:59" ht="47.4" customHeight="1">
      <c r="A7" s="533" t="s">
        <v>0</v>
      </c>
      <c r="B7" s="533" t="s">
        <v>574</v>
      </c>
      <c r="C7" s="533" t="s">
        <v>575</v>
      </c>
      <c r="D7" s="539" t="s">
        <v>576</v>
      </c>
      <c r="E7" s="539" t="s">
        <v>577</v>
      </c>
      <c r="F7" s="540" t="s">
        <v>578</v>
      </c>
      <c r="G7" s="540" t="s">
        <v>579</v>
      </c>
      <c r="H7" s="533" t="s">
        <v>580</v>
      </c>
      <c r="I7" s="533" t="s">
        <v>581</v>
      </c>
      <c r="J7" s="533" t="s">
        <v>582</v>
      </c>
      <c r="K7" s="533" t="s">
        <v>583</v>
      </c>
      <c r="L7" s="533" t="s">
        <v>584</v>
      </c>
      <c r="M7" s="533" t="s">
        <v>585</v>
      </c>
      <c r="N7" s="533" t="s">
        <v>586</v>
      </c>
      <c r="O7" s="534" t="s">
        <v>587</v>
      </c>
      <c r="P7" s="534" t="s">
        <v>588</v>
      </c>
      <c r="Q7" s="534" t="s">
        <v>589</v>
      </c>
      <c r="R7" s="534" t="s">
        <v>590</v>
      </c>
      <c r="S7" s="534" t="s">
        <v>591</v>
      </c>
      <c r="T7" s="533" t="s">
        <v>592</v>
      </c>
      <c r="U7" s="533" t="s">
        <v>593</v>
      </c>
      <c r="V7" s="533" t="s">
        <v>594</v>
      </c>
      <c r="W7" s="533" t="s">
        <v>595</v>
      </c>
      <c r="X7" s="533" t="s">
        <v>1579</v>
      </c>
      <c r="Y7" s="535" t="s">
        <v>1578</v>
      </c>
      <c r="Z7" s="536" t="s">
        <v>514</v>
      </c>
      <c r="AA7" s="536" t="s">
        <v>411</v>
      </c>
      <c r="AB7" s="397" t="s">
        <v>628</v>
      </c>
      <c r="AC7" s="538" t="s">
        <v>616</v>
      </c>
      <c r="AD7" s="538" t="s">
        <v>613</v>
      </c>
      <c r="AE7" s="538" t="s">
        <v>614</v>
      </c>
      <c r="AF7" s="399" t="s">
        <v>54</v>
      </c>
      <c r="AG7" s="399" t="s">
        <v>55</v>
      </c>
      <c r="AH7" s="399" t="s">
        <v>56</v>
      </c>
      <c r="AI7" s="399" t="s">
        <v>57</v>
      </c>
      <c r="AJ7" s="399" t="s">
        <v>58</v>
      </c>
      <c r="AK7" s="399" t="s">
        <v>59</v>
      </c>
      <c r="AL7" s="399" t="s">
        <v>60</v>
      </c>
      <c r="AM7" s="399" t="s">
        <v>61</v>
      </c>
      <c r="AN7" s="399" t="s">
        <v>62</v>
      </c>
      <c r="AO7" s="399" t="s">
        <v>63</v>
      </c>
      <c r="AP7" s="399" t="s">
        <v>64</v>
      </c>
      <c r="AQ7" s="399" t="s">
        <v>65</v>
      </c>
      <c r="AR7" s="537" t="s">
        <v>345</v>
      </c>
      <c r="AS7" s="538" t="s">
        <v>617</v>
      </c>
      <c r="AV7" s="1147">
        <f>AV8-AF8</f>
        <v>144607433.63749996</v>
      </c>
    </row>
    <row r="8" spans="1:59" s="549" customFormat="1" ht="28.25" customHeight="1">
      <c r="A8" s="905" t="s">
        <v>1580</v>
      </c>
      <c r="B8" s="906"/>
      <c r="C8" s="906"/>
      <c r="D8" s="906"/>
      <c r="E8" s="906"/>
      <c r="F8" s="906"/>
      <c r="G8" s="906"/>
      <c r="H8" s="906"/>
      <c r="I8" s="906"/>
      <c r="J8" s="906"/>
      <c r="K8" s="906"/>
      <c r="L8" s="906"/>
      <c r="M8" s="906"/>
      <c r="N8" s="913"/>
      <c r="O8" s="906"/>
      <c r="P8" s="907"/>
      <c r="Q8" s="908"/>
      <c r="R8" s="908"/>
      <c r="S8" s="908"/>
      <c r="T8" s="907"/>
      <c r="U8" s="908"/>
      <c r="V8" s="908"/>
      <c r="W8" s="908"/>
      <c r="X8" s="907"/>
      <c r="Y8" s="909"/>
      <c r="Z8" s="910"/>
      <c r="AA8" s="911"/>
      <c r="AB8" s="911"/>
      <c r="AC8" s="912">
        <f t="shared" ref="AC8:AS8" si="0">SUM(AC9:AC25)</f>
        <v>32955001402</v>
      </c>
      <c r="AD8" s="912">
        <f t="shared" si="0"/>
        <v>12870122095</v>
      </c>
      <c r="AE8" s="912">
        <f t="shared" si="0"/>
        <v>20084879307</v>
      </c>
      <c r="AF8" s="912">
        <f t="shared" si="0"/>
        <v>191990020.21666667</v>
      </c>
      <c r="AG8" s="912">
        <f t="shared" si="0"/>
        <v>187573353.21666667</v>
      </c>
      <c r="AH8" s="912">
        <f t="shared" si="0"/>
        <v>187573353.21666667</v>
      </c>
      <c r="AI8" s="912">
        <f t="shared" si="0"/>
        <v>187573353.21666667</v>
      </c>
      <c r="AJ8" s="912">
        <f t="shared" si="0"/>
        <v>187573353.21666667</v>
      </c>
      <c r="AK8" s="912">
        <f t="shared" si="0"/>
        <v>187573353.21666667</v>
      </c>
      <c r="AL8" s="912">
        <f t="shared" si="0"/>
        <v>187573353.21666667</v>
      </c>
      <c r="AM8" s="912">
        <f t="shared" si="0"/>
        <v>187573353.21666667</v>
      </c>
      <c r="AN8" s="912">
        <f t="shared" si="0"/>
        <v>187573353.21666667</v>
      </c>
      <c r="AO8" s="912">
        <f t="shared" si="0"/>
        <v>187573353.21666667</v>
      </c>
      <c r="AP8" s="912">
        <f t="shared" si="0"/>
        <v>187573353.21666667</v>
      </c>
      <c r="AQ8" s="912">
        <f t="shared" si="0"/>
        <v>181462242.21666667</v>
      </c>
      <c r="AR8" s="912">
        <f t="shared" si="0"/>
        <v>2249185794.5999999</v>
      </c>
      <c r="AS8" s="912">
        <f t="shared" si="0"/>
        <v>17835693512.400002</v>
      </c>
      <c r="AV8" s="1144">
        <f t="shared" ref="AV8:BG8" si="1">SUM(AV9:AV24)</f>
        <v>336597453.85416663</v>
      </c>
      <c r="AW8" s="1144">
        <f t="shared" si="1"/>
        <v>336597453.85416663</v>
      </c>
      <c r="AX8" s="1144">
        <f t="shared" si="1"/>
        <v>336597453.85416663</v>
      </c>
      <c r="AY8" s="1144">
        <f t="shared" si="1"/>
        <v>336597453.85416663</v>
      </c>
      <c r="AZ8" s="1144">
        <f t="shared" si="1"/>
        <v>336597453.85416663</v>
      </c>
      <c r="BA8" s="1144">
        <f t="shared" si="1"/>
        <v>336597453.85416663</v>
      </c>
      <c r="BB8" s="1144">
        <f t="shared" si="1"/>
        <v>336597453.85416663</v>
      </c>
      <c r="BC8" s="1144">
        <f t="shared" si="1"/>
        <v>332893132.85416663</v>
      </c>
      <c r="BD8" s="1144">
        <f t="shared" si="1"/>
        <v>327048754.85416663</v>
      </c>
      <c r="BE8" s="1144">
        <f t="shared" si="1"/>
        <v>323418931.85416663</v>
      </c>
      <c r="BF8" s="1144">
        <f t="shared" si="1"/>
        <v>323418931.85416663</v>
      </c>
      <c r="BG8" s="1144">
        <f t="shared" si="1"/>
        <v>323418931.85416663</v>
      </c>
    </row>
    <row r="9" spans="1:59" ht="16.25" customHeight="1" outlineLevel="1">
      <c r="A9" s="272" t="s">
        <v>163</v>
      </c>
      <c r="B9" s="528"/>
      <c r="C9" s="528"/>
      <c r="D9" s="868" t="s">
        <v>1623</v>
      </c>
      <c r="E9" s="528"/>
      <c r="F9" s="868" t="s">
        <v>2530</v>
      </c>
      <c r="G9" s="528"/>
      <c r="H9" s="528"/>
      <c r="I9" s="528"/>
      <c r="J9" s="528"/>
      <c r="K9" s="1145">
        <v>60</v>
      </c>
      <c r="L9" s="1014">
        <f>AC9</f>
        <v>4836225170</v>
      </c>
      <c r="M9" s="528"/>
      <c r="N9" s="528"/>
      <c r="O9" s="528">
        <f>12*12</f>
        <v>144</v>
      </c>
      <c r="P9" s="529"/>
      <c r="Q9" s="530"/>
      <c r="R9" s="530"/>
      <c r="S9" s="529"/>
      <c r="T9" s="529"/>
      <c r="U9" s="530"/>
      <c r="V9" s="530"/>
      <c r="W9" s="1133"/>
      <c r="X9" s="529" t="s">
        <v>2530</v>
      </c>
      <c r="Y9" s="531">
        <v>627</v>
      </c>
      <c r="Z9" s="532">
        <v>6274001903</v>
      </c>
      <c r="AA9" s="395" t="s">
        <v>599</v>
      </c>
      <c r="AB9" s="395" t="s">
        <v>598</v>
      </c>
      <c r="AC9" s="396">
        <v>4836225170</v>
      </c>
      <c r="AD9" s="396">
        <f t="shared" ref="AD9:AD24" si="2">AC9-AE9</f>
        <v>2293250872</v>
      </c>
      <c r="AE9" s="396">
        <v>2542974298</v>
      </c>
      <c r="AF9" s="396">
        <v>23159403</v>
      </c>
      <c r="AG9" s="396">
        <v>23159403</v>
      </c>
      <c r="AH9" s="396">
        <v>23159403</v>
      </c>
      <c r="AI9" s="396">
        <v>23159403</v>
      </c>
      <c r="AJ9" s="396">
        <v>23159403</v>
      </c>
      <c r="AK9" s="396">
        <v>23159403</v>
      </c>
      <c r="AL9" s="396">
        <v>23159403</v>
      </c>
      <c r="AM9" s="396">
        <v>23159403</v>
      </c>
      <c r="AN9" s="396">
        <v>23159403</v>
      </c>
      <c r="AO9" s="396">
        <v>23159403</v>
      </c>
      <c r="AP9" s="396">
        <v>23159403</v>
      </c>
      <c r="AQ9" s="396">
        <v>23159403</v>
      </c>
      <c r="AR9" s="248">
        <f>SUM(AF9:AQ9)</f>
        <v>277912836</v>
      </c>
      <c r="AS9" s="248">
        <f>AE9-AR9</f>
        <v>2265061462</v>
      </c>
      <c r="AV9" s="396">
        <v>60243287</v>
      </c>
      <c r="AW9" s="396">
        <v>60243287</v>
      </c>
      <c r="AX9" s="396">
        <v>60243287</v>
      </c>
      <c r="AY9" s="396">
        <v>60243287</v>
      </c>
      <c r="AZ9" s="396">
        <v>60243287</v>
      </c>
      <c r="BA9" s="396">
        <v>60243287</v>
      </c>
      <c r="BB9" s="396">
        <v>60243287</v>
      </c>
      <c r="BC9" s="396">
        <v>60243287</v>
      </c>
      <c r="BD9" s="396">
        <v>60243287</v>
      </c>
      <c r="BE9" s="396">
        <v>60243287</v>
      </c>
      <c r="BF9" s="396">
        <v>60243287</v>
      </c>
      <c r="BG9" s="396">
        <v>60243287</v>
      </c>
    </row>
    <row r="10" spans="1:59" ht="16.25" customHeight="1" outlineLevel="1">
      <c r="A10" s="272" t="s">
        <v>164</v>
      </c>
      <c r="B10" s="528"/>
      <c r="C10" s="528"/>
      <c r="D10" s="868" t="s">
        <v>1623</v>
      </c>
      <c r="E10" s="528"/>
      <c r="F10" s="868" t="s">
        <v>2531</v>
      </c>
      <c r="G10" s="528"/>
      <c r="H10" s="528"/>
      <c r="I10" s="528"/>
      <c r="J10" s="528"/>
      <c r="K10" s="1145">
        <f>12*12</f>
        <v>144</v>
      </c>
      <c r="L10" s="1014">
        <f t="shared" ref="L10:L24" si="3">AC10</f>
        <v>5008292821</v>
      </c>
      <c r="M10" s="528"/>
      <c r="N10" s="528"/>
      <c r="O10" s="528">
        <f>12*12</f>
        <v>144</v>
      </c>
      <c r="P10" s="529"/>
      <c r="Q10" s="530"/>
      <c r="R10" s="530"/>
      <c r="S10" s="529"/>
      <c r="T10" s="529"/>
      <c r="U10" s="530"/>
      <c r="V10" s="530"/>
      <c r="W10" s="1133"/>
      <c r="X10" s="529" t="s">
        <v>2531</v>
      </c>
      <c r="Y10" s="531">
        <v>627</v>
      </c>
      <c r="Z10" s="532">
        <v>6274001903</v>
      </c>
      <c r="AA10" s="395" t="s">
        <v>599</v>
      </c>
      <c r="AB10" s="395" t="s">
        <v>598</v>
      </c>
      <c r="AC10" s="396">
        <v>5008292821</v>
      </c>
      <c r="AD10" s="396">
        <f t="shared" si="2"/>
        <v>1439519280</v>
      </c>
      <c r="AE10" s="396">
        <v>3568773541</v>
      </c>
      <c r="AF10" s="396">
        <v>27286259.444444444</v>
      </c>
      <c r="AG10" s="396">
        <v>27286259.444444444</v>
      </c>
      <c r="AH10" s="396">
        <v>27286259.444444444</v>
      </c>
      <c r="AI10" s="396">
        <v>27286259.444444444</v>
      </c>
      <c r="AJ10" s="396">
        <v>27286259.444444444</v>
      </c>
      <c r="AK10" s="396">
        <v>27286259.444444444</v>
      </c>
      <c r="AL10" s="396">
        <v>27286259.444444444</v>
      </c>
      <c r="AM10" s="396">
        <v>27286259.444444444</v>
      </c>
      <c r="AN10" s="396">
        <v>27286259.444444444</v>
      </c>
      <c r="AO10" s="396">
        <v>27286259.444444444</v>
      </c>
      <c r="AP10" s="396">
        <v>27286259.444444444</v>
      </c>
      <c r="AQ10" s="396">
        <v>27286259.444444444</v>
      </c>
      <c r="AR10" s="248">
        <f>SUM(AF10:AQ10)</f>
        <v>327435113.33333325</v>
      </c>
      <c r="AS10" s="248">
        <f>AE10-AR10</f>
        <v>3241338427.666667</v>
      </c>
      <c r="AV10" s="248">
        <v>4597269.826388889</v>
      </c>
      <c r="AW10" s="248">
        <v>4597269.826388889</v>
      </c>
      <c r="AX10" s="248">
        <v>4597269.826388889</v>
      </c>
      <c r="AY10" s="248">
        <v>4597269.826388889</v>
      </c>
      <c r="AZ10" s="248">
        <v>4597269.826388889</v>
      </c>
      <c r="BA10" s="248">
        <v>4597269.826388889</v>
      </c>
      <c r="BB10" s="248">
        <v>4597269.826388889</v>
      </c>
      <c r="BC10" s="248">
        <v>4597269.826388889</v>
      </c>
      <c r="BD10" s="248">
        <v>4597269.826388889</v>
      </c>
      <c r="BE10" s="248">
        <v>4597269.826388889</v>
      </c>
      <c r="BF10" s="248">
        <v>4597269.826388889</v>
      </c>
      <c r="BG10" s="248">
        <v>4597269.826388889</v>
      </c>
    </row>
    <row r="11" spans="1:59" ht="16.25" customHeight="1" outlineLevel="1">
      <c r="A11" s="272" t="s">
        <v>165</v>
      </c>
      <c r="B11" s="272"/>
      <c r="C11" s="272"/>
      <c r="D11" s="868" t="s">
        <v>1623</v>
      </c>
      <c r="E11" s="272"/>
      <c r="F11" s="868" t="s">
        <v>23</v>
      </c>
      <c r="G11" s="272"/>
      <c r="H11" s="272"/>
      <c r="I11" s="272"/>
      <c r="J11" s="272"/>
      <c r="K11" s="1146">
        <v>60</v>
      </c>
      <c r="L11" s="1014">
        <f t="shared" si="3"/>
        <v>3766796663</v>
      </c>
      <c r="M11" s="272"/>
      <c r="N11" s="528"/>
      <c r="O11" s="528">
        <f>12*12</f>
        <v>144</v>
      </c>
      <c r="P11" s="526"/>
      <c r="Q11" s="269"/>
      <c r="R11" s="269"/>
      <c r="S11" s="529"/>
      <c r="T11" s="526"/>
      <c r="U11" s="269"/>
      <c r="V11" s="269"/>
      <c r="W11" s="1133"/>
      <c r="X11" s="529" t="s">
        <v>23</v>
      </c>
      <c r="Y11" s="270">
        <v>627</v>
      </c>
      <c r="Z11" s="273">
        <v>6274001903</v>
      </c>
      <c r="AA11" s="271" t="s">
        <v>599</v>
      </c>
      <c r="AB11" s="271" t="s">
        <v>598</v>
      </c>
      <c r="AC11" s="396">
        <v>3766796663</v>
      </c>
      <c r="AD11" s="396">
        <f t="shared" si="2"/>
        <v>2302790646</v>
      </c>
      <c r="AE11" s="396">
        <v>1464006017</v>
      </c>
      <c r="AF11" s="396">
        <v>18113338.555555556</v>
      </c>
      <c r="AG11" s="396">
        <v>18113338.555555556</v>
      </c>
      <c r="AH11" s="396">
        <v>18113338.555555556</v>
      </c>
      <c r="AI11" s="396">
        <v>18113338.555555556</v>
      </c>
      <c r="AJ11" s="396">
        <v>18113338.555555556</v>
      </c>
      <c r="AK11" s="396">
        <v>18113338.555555556</v>
      </c>
      <c r="AL11" s="396">
        <v>18113338.555555556</v>
      </c>
      <c r="AM11" s="396">
        <v>18113338.555555556</v>
      </c>
      <c r="AN11" s="396">
        <v>18113338.555555556</v>
      </c>
      <c r="AO11" s="396">
        <v>18113338.555555556</v>
      </c>
      <c r="AP11" s="396">
        <v>18113338.555555556</v>
      </c>
      <c r="AQ11" s="396">
        <v>18113338.555555556</v>
      </c>
      <c r="AR11" s="248">
        <f t="shared" ref="AR11:AR23" si="4">SUM(AF11:AQ11)</f>
        <v>217360062.66666666</v>
      </c>
      <c r="AS11" s="248">
        <f t="shared" ref="AS11:AS47" si="5">AE11-AR11</f>
        <v>1246645954.3333333</v>
      </c>
      <c r="AV11" s="248">
        <v>43855493</v>
      </c>
      <c r="AW11" s="248">
        <v>43855493</v>
      </c>
      <c r="AX11" s="248">
        <v>43855493</v>
      </c>
      <c r="AY11" s="248">
        <v>43855493</v>
      </c>
      <c r="AZ11" s="248">
        <v>43855493</v>
      </c>
      <c r="BA11" s="248">
        <v>43855493</v>
      </c>
      <c r="BB11" s="248">
        <v>43855493</v>
      </c>
      <c r="BC11" s="248">
        <v>43855493</v>
      </c>
      <c r="BD11" s="248">
        <v>43855493</v>
      </c>
      <c r="BE11" s="248">
        <v>43855493</v>
      </c>
      <c r="BF11" s="248">
        <v>43855493</v>
      </c>
      <c r="BG11" s="248">
        <v>43855493</v>
      </c>
    </row>
    <row r="12" spans="1:59" ht="16.25" customHeight="1" outlineLevel="1">
      <c r="A12" s="272" t="s">
        <v>1581</v>
      </c>
      <c r="B12" s="272"/>
      <c r="C12" s="272"/>
      <c r="D12" s="868" t="s">
        <v>1623</v>
      </c>
      <c r="E12" s="272"/>
      <c r="F12" s="868" t="s">
        <v>24</v>
      </c>
      <c r="G12" s="272"/>
      <c r="H12" s="272"/>
      <c r="I12" s="272"/>
      <c r="J12" s="272"/>
      <c r="K12" s="1146">
        <v>144</v>
      </c>
      <c r="L12" s="1014">
        <f t="shared" si="3"/>
        <v>2503298251</v>
      </c>
      <c r="M12" s="272"/>
      <c r="N12" s="528"/>
      <c r="O12" s="272">
        <v>144</v>
      </c>
      <c r="P12" s="526"/>
      <c r="Q12" s="269"/>
      <c r="R12" s="269"/>
      <c r="S12" s="529"/>
      <c r="T12" s="526"/>
      <c r="U12" s="269"/>
      <c r="V12" s="269"/>
      <c r="W12" s="1133"/>
      <c r="X12" s="529" t="s">
        <v>24</v>
      </c>
      <c r="Y12" s="270">
        <v>627</v>
      </c>
      <c r="Z12" s="273">
        <v>6274001903</v>
      </c>
      <c r="AA12" s="271" t="s">
        <v>599</v>
      </c>
      <c r="AB12" s="271" t="s">
        <v>598</v>
      </c>
      <c r="AC12" s="396">
        <v>2503298251</v>
      </c>
      <c r="AD12" s="396">
        <f t="shared" si="2"/>
        <v>1182979344</v>
      </c>
      <c r="AE12" s="396">
        <v>1320318907</v>
      </c>
      <c r="AF12" s="396">
        <v>14405116</v>
      </c>
      <c r="AG12" s="396">
        <v>14405116</v>
      </c>
      <c r="AH12" s="396">
        <v>14405116</v>
      </c>
      <c r="AI12" s="396">
        <v>14405116</v>
      </c>
      <c r="AJ12" s="396">
        <v>14405116</v>
      </c>
      <c r="AK12" s="396">
        <v>14405116</v>
      </c>
      <c r="AL12" s="396">
        <v>14405116</v>
      </c>
      <c r="AM12" s="396">
        <v>14405116</v>
      </c>
      <c r="AN12" s="396">
        <v>14405116</v>
      </c>
      <c r="AO12" s="396">
        <v>14405116</v>
      </c>
      <c r="AP12" s="396">
        <v>14405116</v>
      </c>
      <c r="AQ12" s="396">
        <v>14405116</v>
      </c>
      <c r="AR12" s="248">
        <f>SUM(AF12:AQ12)</f>
        <v>172861392</v>
      </c>
      <c r="AS12" s="248">
        <f>AE12-AR12</f>
        <v>1147457515</v>
      </c>
      <c r="AV12" s="248">
        <v>13883552.694444444</v>
      </c>
      <c r="AW12" s="248">
        <v>13883552.694444444</v>
      </c>
      <c r="AX12" s="248">
        <v>13883552.694444444</v>
      </c>
      <c r="AY12" s="248">
        <v>13883552.694444444</v>
      </c>
      <c r="AZ12" s="248">
        <v>13883552.694444444</v>
      </c>
      <c r="BA12" s="248">
        <v>13883552.694444444</v>
      </c>
      <c r="BB12" s="248">
        <v>13883552.694444444</v>
      </c>
      <c r="BC12" s="248">
        <v>13883552.694444444</v>
      </c>
      <c r="BD12" s="248">
        <v>13883552.694444444</v>
      </c>
      <c r="BE12" s="248">
        <v>13883552.694444444</v>
      </c>
      <c r="BF12" s="248">
        <v>13883552.694444444</v>
      </c>
      <c r="BG12" s="248">
        <v>13883552.694444444</v>
      </c>
    </row>
    <row r="13" spans="1:59" ht="16.25" customHeight="1" outlineLevel="1">
      <c r="A13" s="272" t="s">
        <v>1582</v>
      </c>
      <c r="B13" s="272"/>
      <c r="C13" s="272"/>
      <c r="D13" s="868" t="s">
        <v>1623</v>
      </c>
      <c r="E13" s="272"/>
      <c r="F13" s="868" t="s">
        <v>296</v>
      </c>
      <c r="G13" s="272"/>
      <c r="H13" s="272"/>
      <c r="I13" s="272"/>
      <c r="J13" s="272"/>
      <c r="K13" s="1146">
        <v>144</v>
      </c>
      <c r="L13" s="1014">
        <f t="shared" si="3"/>
        <v>265000000</v>
      </c>
      <c r="M13" s="272"/>
      <c r="N13" s="528"/>
      <c r="O13" s="272">
        <v>144</v>
      </c>
      <c r="P13" s="526"/>
      <c r="Q13" s="269"/>
      <c r="R13" s="269"/>
      <c r="S13" s="529"/>
      <c r="T13" s="526"/>
      <c r="U13" s="269"/>
      <c r="V13" s="269"/>
      <c r="W13" s="1133"/>
      <c r="X13" s="529" t="s">
        <v>296</v>
      </c>
      <c r="Y13" s="270">
        <v>627</v>
      </c>
      <c r="Z13" s="273">
        <v>6274001903</v>
      </c>
      <c r="AA13" s="271" t="s">
        <v>599</v>
      </c>
      <c r="AB13" s="271" t="s">
        <v>598</v>
      </c>
      <c r="AC13" s="396">
        <v>265000000</v>
      </c>
      <c r="AD13" s="396">
        <f t="shared" si="2"/>
        <v>260829174</v>
      </c>
      <c r="AE13" s="396">
        <v>4170826</v>
      </c>
      <c r="AF13" s="396">
        <v>4416667</v>
      </c>
      <c r="AG13" s="396"/>
      <c r="AH13" s="396"/>
      <c r="AI13" s="396"/>
      <c r="AJ13" s="396"/>
      <c r="AK13" s="396"/>
      <c r="AL13" s="396"/>
      <c r="AM13" s="396"/>
      <c r="AN13" s="396"/>
      <c r="AO13" s="396"/>
      <c r="AP13" s="396"/>
      <c r="AQ13" s="396"/>
      <c r="AR13" s="248">
        <f>SUM(AF13:AQ13)</f>
        <v>4416667</v>
      </c>
      <c r="AS13" s="248">
        <f>AE13-AR13</f>
        <v>-245841</v>
      </c>
      <c r="AV13" s="248">
        <v>6250000</v>
      </c>
      <c r="AW13" s="248">
        <v>6250000</v>
      </c>
      <c r="AX13" s="248">
        <v>6250000</v>
      </c>
      <c r="AY13" s="248">
        <v>6250000</v>
      </c>
      <c r="AZ13" s="248">
        <v>6250000</v>
      </c>
      <c r="BA13" s="248">
        <v>6250000</v>
      </c>
      <c r="BB13" s="248">
        <v>6250000</v>
      </c>
      <c r="BC13" s="248">
        <v>6250000</v>
      </c>
      <c r="BD13" s="248">
        <v>6250000</v>
      </c>
      <c r="BE13" s="248">
        <v>6250000</v>
      </c>
      <c r="BF13" s="248">
        <v>6250000</v>
      </c>
      <c r="BG13" s="248">
        <v>6250000</v>
      </c>
    </row>
    <row r="14" spans="1:59" ht="16.25" customHeight="1" outlineLevel="1">
      <c r="A14" s="272" t="s">
        <v>1583</v>
      </c>
      <c r="B14" s="272"/>
      <c r="C14" s="272"/>
      <c r="D14" s="868" t="s">
        <v>1623</v>
      </c>
      <c r="E14" s="272"/>
      <c r="F14" s="868" t="s">
        <v>2449</v>
      </c>
      <c r="G14" s="272"/>
      <c r="H14" s="272"/>
      <c r="I14" s="272"/>
      <c r="J14" s="272"/>
      <c r="K14" s="1146">
        <v>84</v>
      </c>
      <c r="L14" s="1014">
        <f t="shared" si="3"/>
        <v>368000000</v>
      </c>
      <c r="M14" s="272"/>
      <c r="N14" s="528"/>
      <c r="O14" s="272">
        <f>15*12</f>
        <v>180</v>
      </c>
      <c r="P14" s="526"/>
      <c r="Q14" s="269"/>
      <c r="R14" s="269"/>
      <c r="S14" s="269"/>
      <c r="T14" s="526"/>
      <c r="U14" s="269"/>
      <c r="V14" s="269"/>
      <c r="W14" s="1133"/>
      <c r="X14" s="526" t="s">
        <v>2449</v>
      </c>
      <c r="Y14" s="270">
        <v>627</v>
      </c>
      <c r="Z14" s="273">
        <v>6274001903</v>
      </c>
      <c r="AA14" s="271" t="s">
        <v>599</v>
      </c>
      <c r="AB14" s="271" t="s">
        <v>598</v>
      </c>
      <c r="AC14" s="396">
        <v>368000000</v>
      </c>
      <c r="AD14" s="396">
        <f t="shared" si="2"/>
        <v>204590463</v>
      </c>
      <c r="AE14" s="396">
        <v>163409537</v>
      </c>
      <c r="AF14" s="396">
        <v>1886013</v>
      </c>
      <c r="AG14" s="396">
        <v>1886013</v>
      </c>
      <c r="AH14" s="396">
        <v>1886013</v>
      </c>
      <c r="AI14" s="396">
        <v>1886013</v>
      </c>
      <c r="AJ14" s="396">
        <v>1886013</v>
      </c>
      <c r="AK14" s="396">
        <v>1886013</v>
      </c>
      <c r="AL14" s="396">
        <v>1886013</v>
      </c>
      <c r="AM14" s="396">
        <v>1886013</v>
      </c>
      <c r="AN14" s="396">
        <v>1886013</v>
      </c>
      <c r="AO14" s="396">
        <v>1886013</v>
      </c>
      <c r="AP14" s="396">
        <v>1886013</v>
      </c>
      <c r="AQ14" s="396">
        <v>1886013</v>
      </c>
      <c r="AR14" s="248">
        <f t="shared" si="4"/>
        <v>22632156</v>
      </c>
      <c r="AS14" s="248">
        <f t="shared" si="5"/>
        <v>140777381</v>
      </c>
      <c r="AV14" s="248">
        <v>50443034</v>
      </c>
      <c r="AW14" s="248">
        <v>50443034</v>
      </c>
      <c r="AX14" s="248">
        <v>50443034</v>
      </c>
      <c r="AY14" s="248">
        <v>50443034</v>
      </c>
      <c r="AZ14" s="248">
        <v>50443034</v>
      </c>
      <c r="BA14" s="248">
        <v>50443034</v>
      </c>
      <c r="BB14" s="248">
        <v>50443034</v>
      </c>
      <c r="BC14" s="248">
        <v>50443034</v>
      </c>
      <c r="BD14" s="248">
        <v>50443034</v>
      </c>
      <c r="BE14" s="248">
        <v>50443034</v>
      </c>
      <c r="BF14" s="248">
        <v>50443034</v>
      </c>
      <c r="BG14" s="248">
        <v>50443034</v>
      </c>
    </row>
    <row r="15" spans="1:59" ht="16.25" customHeight="1" outlineLevel="1">
      <c r="A15" s="272" t="s">
        <v>1584</v>
      </c>
      <c r="B15" s="272"/>
      <c r="C15" s="272"/>
      <c r="D15" s="868" t="s">
        <v>1609</v>
      </c>
      <c r="E15" s="272"/>
      <c r="F15" s="868" t="s">
        <v>299</v>
      </c>
      <c r="G15" s="272"/>
      <c r="H15" s="272"/>
      <c r="I15" s="272"/>
      <c r="J15" s="272"/>
      <c r="K15" s="1146">
        <v>60</v>
      </c>
      <c r="L15" s="1014">
        <f t="shared" si="3"/>
        <v>3208448610</v>
      </c>
      <c r="M15" s="272"/>
      <c r="N15" s="528"/>
      <c r="O15" s="272">
        <f>12*12</f>
        <v>144</v>
      </c>
      <c r="P15" s="526"/>
      <c r="Q15" s="269"/>
      <c r="R15" s="269"/>
      <c r="S15" s="269"/>
      <c r="T15" s="526"/>
      <c r="U15" s="269"/>
      <c r="V15" s="269"/>
      <c r="W15" s="1133"/>
      <c r="X15" s="526" t="s">
        <v>299</v>
      </c>
      <c r="Y15" s="270">
        <v>627</v>
      </c>
      <c r="Z15" s="273">
        <v>6274001901</v>
      </c>
      <c r="AA15" s="271" t="s">
        <v>436</v>
      </c>
      <c r="AB15" s="271" t="s">
        <v>596</v>
      </c>
      <c r="AC15" s="396">
        <v>3208448610</v>
      </c>
      <c r="AD15" s="396">
        <f t="shared" si="2"/>
        <v>972327524</v>
      </c>
      <c r="AE15" s="396">
        <v>2236121086</v>
      </c>
      <c r="AF15" s="396">
        <v>10694828</v>
      </c>
      <c r="AG15" s="396">
        <v>10694828</v>
      </c>
      <c r="AH15" s="396">
        <v>10694828</v>
      </c>
      <c r="AI15" s="396">
        <v>10694828</v>
      </c>
      <c r="AJ15" s="396">
        <v>10694828</v>
      </c>
      <c r="AK15" s="396">
        <v>10694828</v>
      </c>
      <c r="AL15" s="396">
        <v>10694828</v>
      </c>
      <c r="AM15" s="396">
        <v>10694828</v>
      </c>
      <c r="AN15" s="396">
        <v>10694828</v>
      </c>
      <c r="AO15" s="396">
        <v>10694828</v>
      </c>
      <c r="AP15" s="396">
        <v>10694828</v>
      </c>
      <c r="AQ15" s="396">
        <v>10694828</v>
      </c>
      <c r="AR15" s="248">
        <f>SUM(AF15:AQ15)</f>
        <v>128337936</v>
      </c>
      <c r="AS15" s="248">
        <f t="shared" si="5"/>
        <v>2107783150</v>
      </c>
      <c r="AV15" s="248">
        <v>6133333</v>
      </c>
      <c r="AW15" s="248">
        <v>6133333</v>
      </c>
      <c r="AX15" s="248">
        <v>6133333</v>
      </c>
      <c r="AY15" s="248">
        <v>6133333</v>
      </c>
      <c r="AZ15" s="248">
        <v>6133333</v>
      </c>
      <c r="BA15" s="248">
        <v>6133333</v>
      </c>
      <c r="BB15" s="248">
        <v>6133333</v>
      </c>
      <c r="BC15" s="248">
        <v>6133333</v>
      </c>
      <c r="BD15" s="248">
        <v>6133333</v>
      </c>
      <c r="BE15" s="248">
        <v>6133333</v>
      </c>
      <c r="BF15" s="248">
        <v>6133333</v>
      </c>
      <c r="BG15" s="248">
        <v>6133333</v>
      </c>
    </row>
    <row r="16" spans="1:59" ht="16.25" customHeight="1" outlineLevel="1">
      <c r="A16" s="272" t="s">
        <v>1585</v>
      </c>
      <c r="B16" s="272"/>
      <c r="C16" s="272"/>
      <c r="D16" s="868" t="s">
        <v>1609</v>
      </c>
      <c r="E16" s="272"/>
      <c r="F16" s="868" t="s">
        <v>300</v>
      </c>
      <c r="G16" s="272"/>
      <c r="H16" s="272"/>
      <c r="I16" s="272"/>
      <c r="J16" s="272"/>
      <c r="K16" s="1146">
        <v>60</v>
      </c>
      <c r="L16" s="1014">
        <f t="shared" si="3"/>
        <v>252000000</v>
      </c>
      <c r="M16" s="272"/>
      <c r="N16" s="528"/>
      <c r="O16" s="272">
        <v>144</v>
      </c>
      <c r="P16" s="526"/>
      <c r="Q16" s="269"/>
      <c r="R16" s="269"/>
      <c r="S16" s="269"/>
      <c r="T16" s="526"/>
      <c r="U16" s="269"/>
      <c r="V16" s="269"/>
      <c r="W16" s="1133"/>
      <c r="X16" s="526" t="s">
        <v>300</v>
      </c>
      <c r="Y16" s="270">
        <v>627</v>
      </c>
      <c r="Z16" s="273">
        <v>6274001901</v>
      </c>
      <c r="AA16" s="271" t="s">
        <v>436</v>
      </c>
      <c r="AB16" s="271" t="s">
        <v>596</v>
      </c>
      <c r="AC16" s="396">
        <v>252000000</v>
      </c>
      <c r="AD16" s="396">
        <f t="shared" si="2"/>
        <v>103950000</v>
      </c>
      <c r="AE16" s="396">
        <v>148050000</v>
      </c>
      <c r="AF16" s="396">
        <v>4200000</v>
      </c>
      <c r="AG16" s="396">
        <v>4200000</v>
      </c>
      <c r="AH16" s="396">
        <v>4200000</v>
      </c>
      <c r="AI16" s="396">
        <v>4200000</v>
      </c>
      <c r="AJ16" s="396">
        <v>4200000</v>
      </c>
      <c r="AK16" s="396">
        <v>4200000</v>
      </c>
      <c r="AL16" s="396">
        <v>4200000</v>
      </c>
      <c r="AM16" s="396">
        <v>4200000</v>
      </c>
      <c r="AN16" s="396">
        <v>4200000</v>
      </c>
      <c r="AO16" s="396">
        <v>4200000</v>
      </c>
      <c r="AP16" s="396">
        <v>4200000</v>
      </c>
      <c r="AQ16" s="396">
        <v>4200000</v>
      </c>
      <c r="AR16" s="248">
        <f t="shared" si="4"/>
        <v>50400000</v>
      </c>
      <c r="AS16" s="248">
        <f t="shared" si="5"/>
        <v>97650000</v>
      </c>
      <c r="AV16" s="248">
        <v>41721638</v>
      </c>
      <c r="AW16" s="248">
        <v>41721638</v>
      </c>
      <c r="AX16" s="248">
        <v>41721638</v>
      </c>
      <c r="AY16" s="248">
        <v>41721638</v>
      </c>
      <c r="AZ16" s="248">
        <v>41721638</v>
      </c>
      <c r="BA16" s="248">
        <v>41721638</v>
      </c>
      <c r="BB16" s="248">
        <v>41721638</v>
      </c>
      <c r="BC16" s="248">
        <v>41721638</v>
      </c>
      <c r="BD16" s="248">
        <v>41721638</v>
      </c>
      <c r="BE16" s="248">
        <v>41721638</v>
      </c>
      <c r="BF16" s="248">
        <v>41721638</v>
      </c>
      <c r="BG16" s="248">
        <v>41721638</v>
      </c>
    </row>
    <row r="17" spans="1:59" ht="16.25" customHeight="1" outlineLevel="1">
      <c r="A17" s="272" t="s">
        <v>1586</v>
      </c>
      <c r="B17" s="272"/>
      <c r="C17" s="272"/>
      <c r="D17" s="868" t="s">
        <v>1609</v>
      </c>
      <c r="E17" s="272"/>
      <c r="F17" s="868" t="s">
        <v>301</v>
      </c>
      <c r="G17" s="272"/>
      <c r="H17" s="272"/>
      <c r="I17" s="272"/>
      <c r="J17" s="272"/>
      <c r="K17" s="1146">
        <v>60</v>
      </c>
      <c r="L17" s="1014">
        <f t="shared" si="3"/>
        <v>5495637535</v>
      </c>
      <c r="M17" s="272"/>
      <c r="N17" s="528"/>
      <c r="O17" s="272">
        <v>144</v>
      </c>
      <c r="P17" s="526"/>
      <c r="Q17" s="269"/>
      <c r="R17" s="269"/>
      <c r="S17" s="269"/>
      <c r="T17" s="526"/>
      <c r="U17" s="269"/>
      <c r="V17" s="269"/>
      <c r="W17" s="1133"/>
      <c r="X17" s="526" t="s">
        <v>301</v>
      </c>
      <c r="Y17" s="270">
        <v>627</v>
      </c>
      <c r="Z17" s="273">
        <v>6274001901</v>
      </c>
      <c r="AA17" s="271" t="s">
        <v>436</v>
      </c>
      <c r="AB17" s="271" t="s">
        <v>596</v>
      </c>
      <c r="AC17" s="396">
        <v>5495637535</v>
      </c>
      <c r="AD17" s="396">
        <f t="shared" si="2"/>
        <v>1263996636</v>
      </c>
      <c r="AE17" s="396">
        <v>4231640899</v>
      </c>
      <c r="AF17" s="396">
        <v>18318792</v>
      </c>
      <c r="AG17" s="396">
        <v>18318792</v>
      </c>
      <c r="AH17" s="396">
        <v>18318792</v>
      </c>
      <c r="AI17" s="396">
        <v>18318792</v>
      </c>
      <c r="AJ17" s="396">
        <v>18318792</v>
      </c>
      <c r="AK17" s="396">
        <v>18318792</v>
      </c>
      <c r="AL17" s="396">
        <v>18318792</v>
      </c>
      <c r="AM17" s="396">
        <v>18318792</v>
      </c>
      <c r="AN17" s="396">
        <v>18318792</v>
      </c>
      <c r="AO17" s="396">
        <v>18318792</v>
      </c>
      <c r="AP17" s="396">
        <v>18318792</v>
      </c>
      <c r="AQ17" s="396">
        <v>18318792</v>
      </c>
      <c r="AR17" s="248">
        <f t="shared" si="4"/>
        <v>219825504</v>
      </c>
      <c r="AS17" s="248">
        <f t="shared" si="5"/>
        <v>4011815395</v>
      </c>
      <c r="AV17" s="248">
        <v>4416667</v>
      </c>
      <c r="AW17" s="248">
        <v>4416667</v>
      </c>
      <c r="AX17" s="248">
        <v>4416667</v>
      </c>
      <c r="AY17" s="248">
        <v>4416667</v>
      </c>
      <c r="AZ17" s="248">
        <v>4416667</v>
      </c>
      <c r="BA17" s="248">
        <v>4416667</v>
      </c>
      <c r="BB17" s="248">
        <v>4416667</v>
      </c>
      <c r="BC17" s="248">
        <v>712346</v>
      </c>
      <c r="BD17" s="248"/>
      <c r="BE17" s="248"/>
      <c r="BF17" s="248"/>
      <c r="BG17" s="248"/>
    </row>
    <row r="18" spans="1:59" ht="16.25" customHeight="1" outlineLevel="1">
      <c r="A18" s="272" t="s">
        <v>1587</v>
      </c>
      <c r="B18" s="272"/>
      <c r="C18" s="272"/>
      <c r="D18" s="868" t="s">
        <v>1609</v>
      </c>
      <c r="E18" s="272"/>
      <c r="F18" s="868" t="s">
        <v>2532</v>
      </c>
      <c r="G18" s="272"/>
      <c r="H18" s="924"/>
      <c r="I18" s="272"/>
      <c r="J18" s="272"/>
      <c r="K18" s="1146">
        <v>144</v>
      </c>
      <c r="L18" s="1014">
        <f t="shared" si="3"/>
        <v>180729506</v>
      </c>
      <c r="M18" s="272"/>
      <c r="N18" s="528"/>
      <c r="O18" s="272">
        <v>144</v>
      </c>
      <c r="P18" s="526"/>
      <c r="Q18" s="269"/>
      <c r="R18" s="269"/>
      <c r="S18" s="269"/>
      <c r="T18" s="526"/>
      <c r="U18" s="269"/>
      <c r="V18" s="269"/>
      <c r="W18" s="1133"/>
      <c r="X18" s="526" t="s">
        <v>2532</v>
      </c>
      <c r="Y18" s="270">
        <v>627</v>
      </c>
      <c r="Z18" s="273">
        <v>6274001901</v>
      </c>
      <c r="AA18" s="271" t="s">
        <v>436</v>
      </c>
      <c r="AB18" s="271" t="s">
        <v>596</v>
      </c>
      <c r="AC18" s="396">
        <v>180729506</v>
      </c>
      <c r="AD18" s="396">
        <f t="shared" si="2"/>
        <v>0</v>
      </c>
      <c r="AE18" s="396">
        <v>180729506</v>
      </c>
      <c r="AF18" s="396">
        <v>1506079.2166666666</v>
      </c>
      <c r="AG18" s="396">
        <v>1506079.2166666666</v>
      </c>
      <c r="AH18" s="396">
        <v>1506079.2166666666</v>
      </c>
      <c r="AI18" s="396">
        <v>1506079.2166666666</v>
      </c>
      <c r="AJ18" s="396">
        <v>1506079.2166666666</v>
      </c>
      <c r="AK18" s="396">
        <v>1506079.2166666666</v>
      </c>
      <c r="AL18" s="396">
        <v>1506079.2166666666</v>
      </c>
      <c r="AM18" s="396">
        <v>1506079.2166666666</v>
      </c>
      <c r="AN18" s="396">
        <v>1506079.2166666666</v>
      </c>
      <c r="AO18" s="396">
        <v>1506079.2166666666</v>
      </c>
      <c r="AP18" s="396">
        <v>1506079.2166666666</v>
      </c>
      <c r="AQ18" s="396">
        <v>1506079.2166666666</v>
      </c>
      <c r="AR18" s="248">
        <f>SUM(AF18:AQ18)</f>
        <v>18072950.599999998</v>
      </c>
      <c r="AS18" s="248">
        <f>AE18-AR18</f>
        <v>162656555.40000001</v>
      </c>
      <c r="AV18" s="248">
        <v>4166666.6666666665</v>
      </c>
      <c r="AW18" s="248">
        <v>4166666.6666666665</v>
      </c>
      <c r="AX18" s="248">
        <v>4166666.6666666665</v>
      </c>
      <c r="AY18" s="248">
        <v>4166666.6666666665</v>
      </c>
      <c r="AZ18" s="248">
        <v>4166666.6666666665</v>
      </c>
      <c r="BA18" s="248">
        <v>4166666.6666666665</v>
      </c>
      <c r="BB18" s="248">
        <v>4166666.6666666665</v>
      </c>
      <c r="BC18" s="248">
        <v>4166666.6666666665</v>
      </c>
      <c r="BD18" s="248">
        <v>4166666.6666666665</v>
      </c>
      <c r="BE18" s="248">
        <v>4166666.6666666665</v>
      </c>
      <c r="BF18" s="248">
        <v>4166666.6666666665</v>
      </c>
      <c r="BG18" s="248">
        <v>4166666.6666666665</v>
      </c>
    </row>
    <row r="19" spans="1:59" ht="16.25" customHeight="1" outlineLevel="1">
      <c r="A19" s="272" t="s">
        <v>1588</v>
      </c>
      <c r="B19" s="272"/>
      <c r="C19" s="272"/>
      <c r="D19" s="868" t="s">
        <v>1609</v>
      </c>
      <c r="E19" s="272"/>
      <c r="F19" s="868" t="s">
        <v>303</v>
      </c>
      <c r="G19" s="272"/>
      <c r="H19" s="272"/>
      <c r="I19" s="272"/>
      <c r="J19" s="272"/>
      <c r="K19" s="1146">
        <v>144</v>
      </c>
      <c r="L19" s="1014">
        <f t="shared" si="3"/>
        <v>157912598</v>
      </c>
      <c r="M19" s="272"/>
      <c r="N19" s="528"/>
      <c r="O19" s="272">
        <v>144</v>
      </c>
      <c r="P19" s="526"/>
      <c r="Q19" s="269"/>
      <c r="R19" s="269"/>
      <c r="S19" s="269"/>
      <c r="T19" s="526"/>
      <c r="U19" s="269"/>
      <c r="V19" s="269"/>
      <c r="W19" s="1133"/>
      <c r="X19" s="526" t="s">
        <v>303</v>
      </c>
      <c r="Y19" s="270">
        <v>642</v>
      </c>
      <c r="Z19" s="273">
        <v>6424001901</v>
      </c>
      <c r="AA19" s="271" t="s">
        <v>436</v>
      </c>
      <c r="AB19" s="271" t="s">
        <v>596</v>
      </c>
      <c r="AC19" s="396">
        <v>157912598</v>
      </c>
      <c r="AD19" s="396">
        <f t="shared" si="2"/>
        <v>92704200</v>
      </c>
      <c r="AE19" s="396">
        <v>65208398</v>
      </c>
      <c r="AF19" s="396">
        <v>2306506</v>
      </c>
      <c r="AG19" s="396">
        <v>2306506</v>
      </c>
      <c r="AH19" s="396">
        <v>2306506</v>
      </c>
      <c r="AI19" s="396">
        <v>2306506</v>
      </c>
      <c r="AJ19" s="396">
        <v>2306506</v>
      </c>
      <c r="AK19" s="396">
        <v>2306506</v>
      </c>
      <c r="AL19" s="396">
        <v>2306506</v>
      </c>
      <c r="AM19" s="396">
        <v>2306506</v>
      </c>
      <c r="AN19" s="396">
        <v>2306506</v>
      </c>
      <c r="AO19" s="396">
        <v>2306506</v>
      </c>
      <c r="AP19" s="396">
        <v>2306506</v>
      </c>
      <c r="AQ19" s="396">
        <v>2306506</v>
      </c>
      <c r="AR19" s="248">
        <f>SUM(AF19:AQ19)</f>
        <v>27678072</v>
      </c>
      <c r="AS19" s="248">
        <f>AE19-AR19</f>
        <v>37530326</v>
      </c>
      <c r="AV19" s="248">
        <v>4166666.6666666665</v>
      </c>
      <c r="AW19" s="248">
        <v>4166666.6666666665</v>
      </c>
      <c r="AX19" s="248">
        <v>4166666.6666666665</v>
      </c>
      <c r="AY19" s="248">
        <v>4166666.6666666665</v>
      </c>
      <c r="AZ19" s="248">
        <v>4166666.6666666665</v>
      </c>
      <c r="BA19" s="248">
        <v>4166666.6666666665</v>
      </c>
      <c r="BB19" s="248">
        <v>4166666.6666666665</v>
      </c>
      <c r="BC19" s="248">
        <v>4166666.6666666665</v>
      </c>
      <c r="BD19" s="248">
        <v>4166666.6666666665</v>
      </c>
      <c r="BE19" s="248">
        <v>4166666.6666666665</v>
      </c>
      <c r="BF19" s="248">
        <v>4166666.6666666665</v>
      </c>
      <c r="BG19" s="248">
        <v>4166666.6666666665</v>
      </c>
    </row>
    <row r="20" spans="1:59" ht="16.25" customHeight="1" outlineLevel="1">
      <c r="A20" s="272" t="s">
        <v>1589</v>
      </c>
      <c r="B20" s="272"/>
      <c r="C20" s="272"/>
      <c r="D20" s="868" t="s">
        <v>1609</v>
      </c>
      <c r="E20" s="272"/>
      <c r="F20" s="868" t="s">
        <v>302</v>
      </c>
      <c r="G20" s="272"/>
      <c r="H20" s="272"/>
      <c r="I20" s="272"/>
      <c r="J20" s="272"/>
      <c r="K20" s="1146">
        <v>300</v>
      </c>
      <c r="L20" s="1014">
        <f t="shared" si="3"/>
        <v>3941594694</v>
      </c>
      <c r="M20" s="272"/>
      <c r="N20" s="528"/>
      <c r="O20" s="272">
        <v>300</v>
      </c>
      <c r="P20" s="526"/>
      <c r="Q20" s="269"/>
      <c r="R20" s="269"/>
      <c r="S20" s="526"/>
      <c r="T20" s="526"/>
      <c r="U20" s="269"/>
      <c r="V20" s="269"/>
      <c r="W20" s="1133"/>
      <c r="X20" s="526" t="s">
        <v>302</v>
      </c>
      <c r="Y20" s="270">
        <v>627</v>
      </c>
      <c r="Z20" s="273">
        <v>6274001901</v>
      </c>
      <c r="AA20" s="271" t="s">
        <v>436</v>
      </c>
      <c r="AB20" s="271" t="s">
        <v>596</v>
      </c>
      <c r="AC20" s="396">
        <v>3941594694</v>
      </c>
      <c r="AD20" s="396">
        <f t="shared" si="2"/>
        <v>1554135405</v>
      </c>
      <c r="AE20" s="396">
        <v>2387459289</v>
      </c>
      <c r="AF20" s="396">
        <v>25945396</v>
      </c>
      <c r="AG20" s="396">
        <v>25945396</v>
      </c>
      <c r="AH20" s="396">
        <v>25945396</v>
      </c>
      <c r="AI20" s="396">
        <v>25945396</v>
      </c>
      <c r="AJ20" s="396">
        <v>25945396</v>
      </c>
      <c r="AK20" s="396">
        <v>25945396</v>
      </c>
      <c r="AL20" s="396">
        <v>25945396</v>
      </c>
      <c r="AM20" s="396">
        <v>25945396</v>
      </c>
      <c r="AN20" s="396">
        <v>25945396</v>
      </c>
      <c r="AO20" s="396">
        <v>25945396</v>
      </c>
      <c r="AP20" s="396">
        <v>25945396</v>
      </c>
      <c r="AQ20" s="396">
        <v>25945396</v>
      </c>
      <c r="AR20" s="248">
        <f t="shared" si="4"/>
        <v>311344752</v>
      </c>
      <c r="AS20" s="248">
        <f t="shared" si="5"/>
        <v>2076114537</v>
      </c>
      <c r="AV20" s="248">
        <v>10694828</v>
      </c>
      <c r="AW20" s="248">
        <v>10694828</v>
      </c>
      <c r="AX20" s="248">
        <v>10694828</v>
      </c>
      <c r="AY20" s="248">
        <v>10694828</v>
      </c>
      <c r="AZ20" s="248">
        <v>10694828</v>
      </c>
      <c r="BA20" s="248">
        <v>10694828</v>
      </c>
      <c r="BB20" s="248">
        <v>10694828</v>
      </c>
      <c r="BC20" s="248">
        <v>10694828</v>
      </c>
      <c r="BD20" s="248">
        <v>10694828</v>
      </c>
      <c r="BE20" s="248">
        <v>10694828</v>
      </c>
      <c r="BF20" s="248">
        <v>10694828</v>
      </c>
      <c r="BG20" s="248">
        <v>10694828</v>
      </c>
    </row>
    <row r="21" spans="1:59" ht="16.25" customHeight="1" outlineLevel="1">
      <c r="A21" s="272" t="s">
        <v>2128</v>
      </c>
      <c r="B21" s="272"/>
      <c r="C21" s="272"/>
      <c r="D21" s="868" t="s">
        <v>1609</v>
      </c>
      <c r="E21" s="272"/>
      <c r="F21" s="868" t="s">
        <v>2450</v>
      </c>
      <c r="G21" s="272"/>
      <c r="H21" s="272"/>
      <c r="I21" s="272"/>
      <c r="J21" s="272"/>
      <c r="K21" s="1146">
        <v>60</v>
      </c>
      <c r="L21" s="1014">
        <f t="shared" si="3"/>
        <v>470765554</v>
      </c>
      <c r="M21" s="272"/>
      <c r="N21" s="528"/>
      <c r="O21" s="272">
        <v>300</v>
      </c>
      <c r="P21" s="526"/>
      <c r="Q21" s="269"/>
      <c r="R21" s="269"/>
      <c r="S21" s="526"/>
      <c r="T21" s="526"/>
      <c r="U21" s="269"/>
      <c r="V21" s="269"/>
      <c r="W21" s="1133"/>
      <c r="X21" s="526" t="s">
        <v>2450</v>
      </c>
      <c r="Y21" s="270">
        <v>627</v>
      </c>
      <c r="Z21" s="273">
        <v>6274001901</v>
      </c>
      <c r="AA21" s="271" t="s">
        <v>436</v>
      </c>
      <c r="AB21" s="271" t="s">
        <v>596</v>
      </c>
      <c r="AC21" s="396">
        <v>470765554</v>
      </c>
      <c r="AD21" s="396">
        <f t="shared" si="2"/>
        <v>397040878</v>
      </c>
      <c r="AE21" s="396">
        <v>73724676</v>
      </c>
      <c r="AF21" s="396">
        <v>5700929</v>
      </c>
      <c r="AG21" s="396">
        <v>5700929</v>
      </c>
      <c r="AH21" s="396">
        <v>5700929</v>
      </c>
      <c r="AI21" s="396">
        <v>5700929</v>
      </c>
      <c r="AJ21" s="396">
        <v>5700929</v>
      </c>
      <c r="AK21" s="396">
        <v>5700929</v>
      </c>
      <c r="AL21" s="396">
        <v>5700929</v>
      </c>
      <c r="AM21" s="396">
        <v>5700929</v>
      </c>
      <c r="AN21" s="396">
        <v>5700929</v>
      </c>
      <c r="AO21" s="396">
        <v>5700929</v>
      </c>
      <c r="AP21" s="396">
        <v>5700929</v>
      </c>
      <c r="AQ21" s="396">
        <v>5700929</v>
      </c>
      <c r="AR21" s="248">
        <f t="shared" si="4"/>
        <v>68411148</v>
      </c>
      <c r="AS21" s="248">
        <f>AE21-AR21</f>
        <v>5313528</v>
      </c>
      <c r="AV21" s="248">
        <v>4200000</v>
      </c>
      <c r="AW21" s="248">
        <v>4200000</v>
      </c>
      <c r="AX21" s="248">
        <v>4200000</v>
      </c>
      <c r="AY21" s="248">
        <v>4200000</v>
      </c>
      <c r="AZ21" s="248">
        <v>4200000</v>
      </c>
      <c r="BA21" s="248">
        <v>4200000</v>
      </c>
      <c r="BB21" s="248">
        <v>4200000</v>
      </c>
      <c r="BC21" s="248">
        <v>4200000</v>
      </c>
      <c r="BD21" s="248">
        <v>4200000</v>
      </c>
      <c r="BE21" s="248">
        <v>4200000</v>
      </c>
      <c r="BF21" s="248">
        <v>4200000</v>
      </c>
      <c r="BG21" s="248">
        <v>4200000</v>
      </c>
    </row>
    <row r="22" spans="1:59" ht="16.25" customHeight="1" outlineLevel="1">
      <c r="A22" s="272" t="s">
        <v>2129</v>
      </c>
      <c r="B22" s="272"/>
      <c r="C22" s="272"/>
      <c r="D22" s="868" t="s">
        <v>1628</v>
      </c>
      <c r="E22" s="272"/>
      <c r="F22" s="868" t="s">
        <v>297</v>
      </c>
      <c r="G22" s="272"/>
      <c r="H22" s="272"/>
      <c r="I22" s="272"/>
      <c r="J22" s="272"/>
      <c r="K22" s="1146">
        <v>300</v>
      </c>
      <c r="L22" s="1014">
        <f t="shared" si="3"/>
        <v>971000000</v>
      </c>
      <c r="M22" s="272"/>
      <c r="N22" s="528"/>
      <c r="O22" s="272">
        <v>300</v>
      </c>
      <c r="P22" s="526"/>
      <c r="Q22" s="269"/>
      <c r="R22" s="269"/>
      <c r="S22" s="526"/>
      <c r="T22" s="526"/>
      <c r="U22" s="269"/>
      <c r="V22" s="269"/>
      <c r="W22" s="1133"/>
      <c r="X22" s="526" t="s">
        <v>297</v>
      </c>
      <c r="Y22" s="270">
        <v>627</v>
      </c>
      <c r="Z22" s="273">
        <v>6274001905</v>
      </c>
      <c r="AA22" s="271" t="s">
        <v>439</v>
      </c>
      <c r="AB22" s="271" t="s">
        <v>601</v>
      </c>
      <c r="AC22" s="396">
        <v>971000000</v>
      </c>
      <c r="AD22" s="396">
        <f t="shared" si="2"/>
        <v>421443104</v>
      </c>
      <c r="AE22" s="396">
        <v>549556896</v>
      </c>
      <c r="AF22" s="396">
        <v>20374999</v>
      </c>
      <c r="AG22" s="396">
        <v>20374999</v>
      </c>
      <c r="AH22" s="396">
        <v>20374999</v>
      </c>
      <c r="AI22" s="396">
        <v>20374999</v>
      </c>
      <c r="AJ22" s="396">
        <v>20374999</v>
      </c>
      <c r="AK22" s="396">
        <v>20374999</v>
      </c>
      <c r="AL22" s="396">
        <v>20374999</v>
      </c>
      <c r="AM22" s="396">
        <v>20374999</v>
      </c>
      <c r="AN22" s="396">
        <v>20374999</v>
      </c>
      <c r="AO22" s="396">
        <v>20374999</v>
      </c>
      <c r="AP22" s="396">
        <v>20374999</v>
      </c>
      <c r="AQ22" s="396">
        <v>20374999</v>
      </c>
      <c r="AR22" s="248">
        <f t="shared" si="4"/>
        <v>244499988</v>
      </c>
      <c r="AS22" s="248">
        <f t="shared" si="5"/>
        <v>305056908</v>
      </c>
      <c r="AV22" s="248">
        <v>18318792</v>
      </c>
      <c r="AW22" s="248">
        <v>18318792</v>
      </c>
      <c r="AX22" s="248">
        <v>18318792</v>
      </c>
      <c r="AY22" s="248">
        <v>18318792</v>
      </c>
      <c r="AZ22" s="248">
        <v>18318792</v>
      </c>
      <c r="BA22" s="248">
        <v>18318792</v>
      </c>
      <c r="BB22" s="248">
        <v>18318792</v>
      </c>
      <c r="BC22" s="248">
        <v>18318792</v>
      </c>
      <c r="BD22" s="248">
        <v>18318792</v>
      </c>
      <c r="BE22" s="248">
        <v>18318792</v>
      </c>
      <c r="BF22" s="248">
        <v>18318792</v>
      </c>
      <c r="BG22" s="248">
        <v>18318792</v>
      </c>
    </row>
    <row r="23" spans="1:59" ht="16.25" customHeight="1" outlineLevel="1">
      <c r="A23" s="272" t="s">
        <v>2130</v>
      </c>
      <c r="B23" s="272"/>
      <c r="C23" s="272"/>
      <c r="D23" s="868" t="s">
        <v>1628</v>
      </c>
      <c r="E23" s="272"/>
      <c r="F23" s="868" t="s">
        <v>298</v>
      </c>
      <c r="G23" s="272"/>
      <c r="H23" s="272"/>
      <c r="I23" s="272"/>
      <c r="J23" s="272"/>
      <c r="K23" s="1146">
        <v>72</v>
      </c>
      <c r="L23" s="1014">
        <f t="shared" si="3"/>
        <v>440000000</v>
      </c>
      <c r="M23" s="272"/>
      <c r="N23" s="528"/>
      <c r="O23" s="272">
        <v>120</v>
      </c>
      <c r="P23" s="526"/>
      <c r="Q23" s="269"/>
      <c r="R23" s="269"/>
      <c r="S23" s="526"/>
      <c r="T23" s="526"/>
      <c r="U23" s="269"/>
      <c r="V23" s="269"/>
      <c r="W23" s="1133"/>
      <c r="X23" s="526" t="s">
        <v>298</v>
      </c>
      <c r="Y23" s="270">
        <v>627</v>
      </c>
      <c r="Z23" s="273">
        <v>6274001905</v>
      </c>
      <c r="AA23" s="271" t="s">
        <v>439</v>
      </c>
      <c r="AB23" s="271" t="s">
        <v>601</v>
      </c>
      <c r="AC23" s="396">
        <v>440000000</v>
      </c>
      <c r="AD23" s="396">
        <f t="shared" si="2"/>
        <v>372999986</v>
      </c>
      <c r="AE23" s="396">
        <v>67000014</v>
      </c>
      <c r="AF23" s="396">
        <v>6111111</v>
      </c>
      <c r="AG23" s="396">
        <v>6111111</v>
      </c>
      <c r="AH23" s="396">
        <v>6111111</v>
      </c>
      <c r="AI23" s="396">
        <v>6111111</v>
      </c>
      <c r="AJ23" s="396">
        <v>6111111</v>
      </c>
      <c r="AK23" s="396">
        <v>6111111</v>
      </c>
      <c r="AL23" s="396">
        <v>6111111</v>
      </c>
      <c r="AM23" s="396">
        <v>6111111</v>
      </c>
      <c r="AN23" s="396">
        <v>6111111</v>
      </c>
      <c r="AO23" s="396">
        <v>6111111</v>
      </c>
      <c r="AP23" s="396">
        <v>6111111</v>
      </c>
      <c r="AQ23" s="396"/>
      <c r="AR23" s="248">
        <f t="shared" si="4"/>
        <v>67222221</v>
      </c>
      <c r="AS23" s="248">
        <f t="shared" si="5"/>
        <v>-222207</v>
      </c>
      <c r="AV23" s="248">
        <v>54744371</v>
      </c>
      <c r="AW23" s="248">
        <v>54744371</v>
      </c>
      <c r="AX23" s="248">
        <v>54744371</v>
      </c>
      <c r="AY23" s="248">
        <v>54744371</v>
      </c>
      <c r="AZ23" s="248">
        <v>54744371</v>
      </c>
      <c r="BA23" s="248">
        <v>54744371</v>
      </c>
      <c r="BB23" s="248">
        <v>54744371</v>
      </c>
      <c r="BC23" s="248">
        <v>54744371</v>
      </c>
      <c r="BD23" s="248">
        <v>54744371</v>
      </c>
      <c r="BE23" s="248">
        <v>54744371</v>
      </c>
      <c r="BF23" s="248">
        <v>54744371</v>
      </c>
      <c r="BG23" s="248">
        <v>54744371</v>
      </c>
    </row>
    <row r="24" spans="1:59" ht="16.25" customHeight="1" outlineLevel="1">
      <c r="A24" s="272" t="s">
        <v>2131</v>
      </c>
      <c r="B24" s="272"/>
      <c r="C24" s="272"/>
      <c r="D24" s="868" t="s">
        <v>1623</v>
      </c>
      <c r="E24" s="272"/>
      <c r="F24" s="868" t="s">
        <v>2533</v>
      </c>
      <c r="G24" s="272"/>
      <c r="H24" s="272"/>
      <c r="I24" s="272"/>
      <c r="J24" s="272"/>
      <c r="K24" s="1146">
        <v>60</v>
      </c>
      <c r="L24" s="1014">
        <f t="shared" si="3"/>
        <v>1089300000</v>
      </c>
      <c r="M24" s="272"/>
      <c r="N24" s="528"/>
      <c r="O24" s="272">
        <v>120</v>
      </c>
      <c r="P24" s="526"/>
      <c r="Q24" s="269"/>
      <c r="R24" s="269"/>
      <c r="S24" s="526"/>
      <c r="T24" s="526"/>
      <c r="U24" s="269"/>
      <c r="V24" s="269"/>
      <c r="W24" s="1133"/>
      <c r="X24" s="526" t="s">
        <v>2533</v>
      </c>
      <c r="Y24" s="270">
        <v>627</v>
      </c>
      <c r="Z24" s="273">
        <v>6274001903</v>
      </c>
      <c r="AA24" s="271" t="s">
        <v>599</v>
      </c>
      <c r="AB24" s="271" t="s">
        <v>598</v>
      </c>
      <c r="AC24" s="396">
        <v>1089300000</v>
      </c>
      <c r="AD24" s="396">
        <f t="shared" si="2"/>
        <v>7564583</v>
      </c>
      <c r="AE24" s="396">
        <v>1081735417</v>
      </c>
      <c r="AF24" s="396">
        <v>7564583</v>
      </c>
      <c r="AG24" s="396">
        <v>7564583</v>
      </c>
      <c r="AH24" s="396">
        <v>7564583</v>
      </c>
      <c r="AI24" s="396">
        <v>7564583</v>
      </c>
      <c r="AJ24" s="396">
        <v>7564583</v>
      </c>
      <c r="AK24" s="396">
        <v>7564583</v>
      </c>
      <c r="AL24" s="396">
        <v>7564583</v>
      </c>
      <c r="AM24" s="396">
        <v>7564583</v>
      </c>
      <c r="AN24" s="396">
        <v>7564583</v>
      </c>
      <c r="AO24" s="396">
        <v>7564583</v>
      </c>
      <c r="AP24" s="396">
        <v>7564583</v>
      </c>
      <c r="AQ24" s="396">
        <v>7564583</v>
      </c>
      <c r="AR24" s="248">
        <f>SUM(AF24:AQ24)</f>
        <v>90774996</v>
      </c>
      <c r="AS24" s="248">
        <f t="shared" si="5"/>
        <v>990960421</v>
      </c>
      <c r="AV24" s="248">
        <v>8761855</v>
      </c>
      <c r="AW24" s="248">
        <v>8761855</v>
      </c>
      <c r="AX24" s="248">
        <v>8761855</v>
      </c>
      <c r="AY24" s="248">
        <v>8761855</v>
      </c>
      <c r="AZ24" s="248">
        <v>8761855</v>
      </c>
      <c r="BA24" s="248">
        <v>8761855</v>
      </c>
      <c r="BB24" s="248">
        <v>8761855</v>
      </c>
      <c r="BC24" s="248">
        <v>8761855</v>
      </c>
      <c r="BD24" s="248">
        <v>3629823</v>
      </c>
      <c r="BE24" s="248"/>
      <c r="BF24" s="248"/>
      <c r="BG24" s="248"/>
    </row>
    <row r="25" spans="1:59" ht="16.25" customHeight="1" outlineLevel="1">
      <c r="A25" s="272"/>
      <c r="B25" s="272"/>
      <c r="C25" s="272"/>
      <c r="D25" s="272"/>
      <c r="E25" s="272"/>
      <c r="F25" s="272"/>
      <c r="G25" s="272"/>
      <c r="H25" s="272"/>
      <c r="I25" s="272"/>
      <c r="J25" s="272"/>
      <c r="K25" s="272"/>
      <c r="L25" s="272"/>
      <c r="M25" s="272"/>
      <c r="N25" s="528"/>
      <c r="O25" s="272"/>
      <c r="P25" s="526"/>
      <c r="Q25" s="269"/>
      <c r="R25" s="269"/>
      <c r="S25" s="269"/>
      <c r="T25" s="526"/>
      <c r="U25" s="269"/>
      <c r="V25" s="269"/>
      <c r="W25" s="269"/>
      <c r="X25" s="526"/>
      <c r="Y25" s="270"/>
      <c r="Z25" s="273"/>
      <c r="AA25" s="271"/>
      <c r="AB25" s="271"/>
      <c r="AC25" s="248"/>
      <c r="AD25" s="248"/>
      <c r="AE25" s="248"/>
      <c r="AF25" s="248"/>
      <c r="AG25" s="248"/>
      <c r="AH25" s="248"/>
      <c r="AI25" s="248"/>
      <c r="AJ25" s="248"/>
      <c r="AK25" s="248"/>
      <c r="AL25" s="248"/>
      <c r="AM25" s="248"/>
      <c r="AN25" s="248"/>
      <c r="AO25" s="248"/>
      <c r="AP25" s="248"/>
      <c r="AQ25" s="248"/>
      <c r="AR25" s="248"/>
      <c r="AS25" s="248"/>
    </row>
    <row r="26" spans="1:59" s="549" customFormat="1" ht="25.75" customHeight="1">
      <c r="A26" s="905" t="s">
        <v>1995</v>
      </c>
      <c r="B26" s="906"/>
      <c r="C26" s="906"/>
      <c r="D26" s="906"/>
      <c r="E26" s="906"/>
      <c r="F26" s="906"/>
      <c r="G26" s="906"/>
      <c r="H26" s="906"/>
      <c r="I26" s="906"/>
      <c r="J26" s="906"/>
      <c r="K26" s="906"/>
      <c r="L26" s="906"/>
      <c r="M26" s="906"/>
      <c r="N26" s="906"/>
      <c r="O26" s="906"/>
      <c r="P26" s="907"/>
      <c r="Q26" s="908"/>
      <c r="R26" s="908"/>
      <c r="S26" s="908"/>
      <c r="T26" s="907"/>
      <c r="U26" s="908"/>
      <c r="V26" s="908"/>
      <c r="W26" s="908"/>
      <c r="X26" s="907"/>
      <c r="Y26" s="909"/>
      <c r="Z26" s="910"/>
      <c r="AA26" s="911"/>
      <c r="AB26" s="911"/>
      <c r="AC26" s="912">
        <f>SUM(AC27:AC37)</f>
        <v>4837000000</v>
      </c>
      <c r="AD26" s="912">
        <f>AC26-AE26</f>
        <v>0</v>
      </c>
      <c r="AE26" s="912">
        <f t="shared" ref="AE26:AQ26" si="6">SUM(AE27:AE37)</f>
        <v>4837000000</v>
      </c>
      <c r="AF26" s="912">
        <f t="shared" si="6"/>
        <v>12156250</v>
      </c>
      <c r="AG26" s="912">
        <f t="shared" si="6"/>
        <v>17156250</v>
      </c>
      <c r="AH26" s="912">
        <f t="shared" si="6"/>
        <v>17156250</v>
      </c>
      <c r="AI26" s="912">
        <f t="shared" si="6"/>
        <v>40489583.333333336</v>
      </c>
      <c r="AJ26" s="912">
        <f t="shared" si="6"/>
        <v>40489583.333333336</v>
      </c>
      <c r="AK26" s="912">
        <f t="shared" si="6"/>
        <v>40489583.333333336</v>
      </c>
      <c r="AL26" s="912">
        <f t="shared" si="6"/>
        <v>40489583.333333336</v>
      </c>
      <c r="AM26" s="912">
        <f t="shared" si="6"/>
        <v>40489583.333333336</v>
      </c>
      <c r="AN26" s="912">
        <f t="shared" si="6"/>
        <v>40489583.333333336</v>
      </c>
      <c r="AO26" s="912">
        <f t="shared" si="6"/>
        <v>40489583.333333336</v>
      </c>
      <c r="AP26" s="912">
        <f t="shared" si="6"/>
        <v>40489583.333333336</v>
      </c>
      <c r="AQ26" s="912">
        <f t="shared" si="6"/>
        <v>40489583.333333336</v>
      </c>
      <c r="AR26" s="912">
        <f>SUM(AF26:AQ26)</f>
        <v>410875000</v>
      </c>
      <c r="AS26" s="912">
        <f>SUM(AS27:AS37)</f>
        <v>4426125000</v>
      </c>
    </row>
    <row r="27" spans="1:59" customFormat="1" ht="39" customHeight="1">
      <c r="A27" s="1015" t="s">
        <v>168</v>
      </c>
      <c r="B27" s="1016" t="s">
        <v>454</v>
      </c>
      <c r="C27" s="1016" t="s">
        <v>455</v>
      </c>
      <c r="D27" s="1015" t="s">
        <v>1609</v>
      </c>
      <c r="E27" s="1016" t="s">
        <v>1611</v>
      </c>
      <c r="F27" s="914" t="s">
        <v>1997</v>
      </c>
      <c r="G27" s="1017"/>
      <c r="H27" s="1016" t="s">
        <v>1620</v>
      </c>
      <c r="I27" s="1016" t="s">
        <v>1970</v>
      </c>
      <c r="J27" s="1018">
        <v>300000000</v>
      </c>
      <c r="K27" s="1016">
        <v>1</v>
      </c>
      <c r="L27" s="1018">
        <f>IFERROR(K27*J27,)</f>
        <v>300000000</v>
      </c>
      <c r="M27" s="1019">
        <f>IFERROR(L27/$M$5,)</f>
        <v>11320.754716981131</v>
      </c>
      <c r="N27" s="1020">
        <v>46113</v>
      </c>
      <c r="O27" s="1015">
        <v>120</v>
      </c>
      <c r="P27" s="526"/>
      <c r="Q27" s="1021"/>
      <c r="R27" s="1021"/>
      <c r="S27" s="526"/>
      <c r="T27" s="526" t="s">
        <v>2372</v>
      </c>
      <c r="U27" s="915" t="s">
        <v>1998</v>
      </c>
      <c r="V27" s="1022">
        <v>1</v>
      </c>
      <c r="W27" s="1023">
        <v>46054</v>
      </c>
      <c r="X27" s="526" t="str">
        <f>F27</f>
        <v>Nhà ăn - Xưởng 1</v>
      </c>
      <c r="Y27" s="270">
        <v>642</v>
      </c>
      <c r="Z27" s="273">
        <v>6424001901</v>
      </c>
      <c r="AA27" s="271" t="s">
        <v>436</v>
      </c>
      <c r="AB27" s="271" t="s">
        <v>596</v>
      </c>
      <c r="AC27" s="248">
        <f>L27</f>
        <v>300000000</v>
      </c>
      <c r="AD27" s="248"/>
      <c r="AE27" s="248">
        <f>L27</f>
        <v>300000000</v>
      </c>
      <c r="AF27" s="248"/>
      <c r="AG27" s="248"/>
      <c r="AH27" s="248"/>
      <c r="AI27" s="248">
        <f t="shared" ref="AI27:AQ27" si="7">$AC27/$O27</f>
        <v>2500000</v>
      </c>
      <c r="AJ27" s="248">
        <f t="shared" si="7"/>
        <v>2500000</v>
      </c>
      <c r="AK27" s="248">
        <f t="shared" si="7"/>
        <v>2500000</v>
      </c>
      <c r="AL27" s="248">
        <f t="shared" si="7"/>
        <v>2500000</v>
      </c>
      <c r="AM27" s="248">
        <f t="shared" si="7"/>
        <v>2500000</v>
      </c>
      <c r="AN27" s="248">
        <f t="shared" si="7"/>
        <v>2500000</v>
      </c>
      <c r="AO27" s="248">
        <f t="shared" si="7"/>
        <v>2500000</v>
      </c>
      <c r="AP27" s="248">
        <f t="shared" si="7"/>
        <v>2500000</v>
      </c>
      <c r="AQ27" s="248">
        <f t="shared" si="7"/>
        <v>2500000</v>
      </c>
      <c r="AR27" s="248">
        <f t="shared" ref="AR27:AR29" si="8">SUM(AF27:AQ27)</f>
        <v>22500000</v>
      </c>
      <c r="AS27" s="248">
        <f t="shared" ref="AS27:AS31" si="9">AE27-AR27</f>
        <v>277500000</v>
      </c>
    </row>
    <row r="28" spans="1:59" customFormat="1" ht="30" customHeight="1">
      <c r="A28" s="1015" t="s">
        <v>166</v>
      </c>
      <c r="B28" s="1016" t="s">
        <v>454</v>
      </c>
      <c r="C28" s="1016" t="s">
        <v>455</v>
      </c>
      <c r="D28" s="1015" t="s">
        <v>1609</v>
      </c>
      <c r="E28" s="1016" t="s">
        <v>1611</v>
      </c>
      <c r="F28" s="914" t="s">
        <v>1947</v>
      </c>
      <c r="G28" s="1017" t="s">
        <v>1948</v>
      </c>
      <c r="H28" s="1016" t="s">
        <v>1620</v>
      </c>
      <c r="I28" s="1015" t="s">
        <v>1949</v>
      </c>
      <c r="J28" s="1018">
        <v>600000000</v>
      </c>
      <c r="K28" s="1015">
        <v>1</v>
      </c>
      <c r="L28" s="1018">
        <f>IFERROR(K28*J28,)</f>
        <v>600000000</v>
      </c>
      <c r="M28" s="1019">
        <f>IFERROR(L28/$M$5,)</f>
        <v>22641.509433962263</v>
      </c>
      <c r="N28" s="1020">
        <v>46113</v>
      </c>
      <c r="O28" s="1015">
        <v>120</v>
      </c>
      <c r="P28" s="526"/>
      <c r="Q28" s="1021"/>
      <c r="R28" s="1021"/>
      <c r="S28" s="1021"/>
      <c r="T28" s="526" t="s">
        <v>2383</v>
      </c>
      <c r="U28" s="1024" t="s">
        <v>1950</v>
      </c>
      <c r="V28" s="1022">
        <v>1</v>
      </c>
      <c r="W28" s="1023">
        <f>CAPEX_2025[[#This Row],[Thời điểm đưa vào sử dụng]]</f>
        <v>46113</v>
      </c>
      <c r="X28" s="526" t="str">
        <f t="shared" ref="X28:X31" si="10">F28</f>
        <v xml:space="preserve">Lắp đặt quạt hút nhà xưởng  </v>
      </c>
      <c r="Y28" s="270">
        <v>627</v>
      </c>
      <c r="Z28" s="273">
        <v>6274001901</v>
      </c>
      <c r="AA28" s="271" t="s">
        <v>436</v>
      </c>
      <c r="AB28" s="271" t="s">
        <v>596</v>
      </c>
      <c r="AC28" s="248">
        <f t="shared" ref="AC28:AC31" si="11">L28</f>
        <v>600000000</v>
      </c>
      <c r="AD28" s="248"/>
      <c r="AE28" s="248">
        <f t="shared" ref="AE28:AE31" si="12">L28</f>
        <v>600000000</v>
      </c>
      <c r="AF28" s="248"/>
      <c r="AG28" s="248">
        <f t="shared" ref="AF28:AQ31" si="13">$AC28/$O28</f>
        <v>5000000</v>
      </c>
      <c r="AH28" s="248">
        <f t="shared" si="13"/>
        <v>5000000</v>
      </c>
      <c r="AI28" s="248">
        <f t="shared" si="13"/>
        <v>5000000</v>
      </c>
      <c r="AJ28" s="248">
        <f t="shared" si="13"/>
        <v>5000000</v>
      </c>
      <c r="AK28" s="248">
        <f t="shared" si="13"/>
        <v>5000000</v>
      </c>
      <c r="AL28" s="248">
        <f t="shared" si="13"/>
        <v>5000000</v>
      </c>
      <c r="AM28" s="248">
        <f t="shared" si="13"/>
        <v>5000000</v>
      </c>
      <c r="AN28" s="248">
        <f t="shared" si="13"/>
        <v>5000000</v>
      </c>
      <c r="AO28" s="248">
        <f t="shared" si="13"/>
        <v>5000000</v>
      </c>
      <c r="AP28" s="248">
        <f t="shared" si="13"/>
        <v>5000000</v>
      </c>
      <c r="AQ28" s="248">
        <f t="shared" si="13"/>
        <v>5000000</v>
      </c>
      <c r="AR28" s="248">
        <f t="shared" si="8"/>
        <v>55000000</v>
      </c>
      <c r="AS28" s="248">
        <f t="shared" si="9"/>
        <v>545000000</v>
      </c>
    </row>
    <row r="29" spans="1:59" customFormat="1" ht="39" customHeight="1">
      <c r="A29" s="1015" t="s">
        <v>167</v>
      </c>
      <c r="B29" s="1016" t="s">
        <v>454</v>
      </c>
      <c r="C29" s="1016" t="s">
        <v>455</v>
      </c>
      <c r="D29" s="1015" t="s">
        <v>1609</v>
      </c>
      <c r="E29" s="1016" t="s">
        <v>1611</v>
      </c>
      <c r="F29" s="914" t="s">
        <v>1968</v>
      </c>
      <c r="G29" s="1017" t="s">
        <v>1969</v>
      </c>
      <c r="H29" s="1016" t="s">
        <v>1620</v>
      </c>
      <c r="I29" s="1016" t="s">
        <v>2552</v>
      </c>
      <c r="J29" s="1018">
        <v>2500000000</v>
      </c>
      <c r="K29" s="1016">
        <v>1</v>
      </c>
      <c r="L29" s="1018">
        <f>IFERROR(K29*J29,)</f>
        <v>2500000000</v>
      </c>
      <c r="M29" s="1019">
        <f>IFERROR(L29/$M$5,)</f>
        <v>94339.622641509428</v>
      </c>
      <c r="N29" s="1020">
        <v>46113</v>
      </c>
      <c r="O29" s="1015">
        <v>120</v>
      </c>
      <c r="P29" s="526"/>
      <c r="Q29" s="1021"/>
      <c r="R29" s="1021"/>
      <c r="S29" s="526"/>
      <c r="T29" s="526" t="s">
        <v>2372</v>
      </c>
      <c r="U29" s="915" t="s">
        <v>1971</v>
      </c>
      <c r="V29" s="1022">
        <v>1</v>
      </c>
      <c r="W29" s="1023">
        <f>CAPEX_2025[[#This Row],[Thời điểm đưa vào sử dụng]]</f>
        <v>46113</v>
      </c>
      <c r="X29" s="526" t="str">
        <f t="shared" si="10"/>
        <v>Làm sân tập kết vật tư nhập B0 1200m2</v>
      </c>
      <c r="Y29" s="270">
        <v>627</v>
      </c>
      <c r="Z29" s="273">
        <v>6274001901</v>
      </c>
      <c r="AA29" s="271" t="s">
        <v>436</v>
      </c>
      <c r="AB29" s="271" t="s">
        <v>596</v>
      </c>
      <c r="AC29" s="248">
        <f t="shared" si="11"/>
        <v>2500000000</v>
      </c>
      <c r="AD29" s="248"/>
      <c r="AE29" s="248">
        <f t="shared" si="12"/>
        <v>2500000000</v>
      </c>
      <c r="AF29" s="248"/>
      <c r="AG29" s="248"/>
      <c r="AH29" s="248"/>
      <c r="AI29" s="248">
        <f t="shared" si="13"/>
        <v>20833333.333333332</v>
      </c>
      <c r="AJ29" s="248">
        <f t="shared" si="13"/>
        <v>20833333.333333332</v>
      </c>
      <c r="AK29" s="248">
        <f t="shared" si="13"/>
        <v>20833333.333333332</v>
      </c>
      <c r="AL29" s="248">
        <f t="shared" si="13"/>
        <v>20833333.333333332</v>
      </c>
      <c r="AM29" s="248">
        <f t="shared" si="13"/>
        <v>20833333.333333332</v>
      </c>
      <c r="AN29" s="248">
        <f t="shared" si="13"/>
        <v>20833333.333333332</v>
      </c>
      <c r="AO29" s="248">
        <f t="shared" si="13"/>
        <v>20833333.333333332</v>
      </c>
      <c r="AP29" s="248">
        <f t="shared" si="13"/>
        <v>20833333.333333332</v>
      </c>
      <c r="AQ29" s="248">
        <f t="shared" si="13"/>
        <v>20833333.333333332</v>
      </c>
      <c r="AR29" s="248">
        <f t="shared" si="8"/>
        <v>187500000</v>
      </c>
      <c r="AS29" s="248">
        <f t="shared" si="9"/>
        <v>2312500000</v>
      </c>
    </row>
    <row r="30" spans="1:59" customFormat="1" ht="39" customHeight="1">
      <c r="A30" s="1015" t="s">
        <v>169</v>
      </c>
      <c r="B30" s="1016"/>
      <c r="C30" s="1016" t="s">
        <v>2407</v>
      </c>
      <c r="D30" s="1015" t="s">
        <v>2408</v>
      </c>
      <c r="E30" s="1016" t="s">
        <v>1611</v>
      </c>
      <c r="F30" s="914" t="s">
        <v>2403</v>
      </c>
      <c r="G30" s="1017" t="s">
        <v>2404</v>
      </c>
      <c r="H30" s="1016" t="s">
        <v>1620</v>
      </c>
      <c r="I30" s="1016" t="s">
        <v>2445</v>
      </c>
      <c r="J30" s="1018">
        <v>370000000</v>
      </c>
      <c r="K30" s="1016">
        <v>1</v>
      </c>
      <c r="L30" s="1018">
        <f t="shared" ref="L30:L31" si="14">IFERROR(K30*J30,)</f>
        <v>370000000</v>
      </c>
      <c r="M30" s="1019">
        <f t="shared" ref="M30:M31" si="15">IFERROR(L30/$M$5,)</f>
        <v>13962.264150943396</v>
      </c>
      <c r="N30" s="1020">
        <v>45992</v>
      </c>
      <c r="O30" s="1015">
        <f>8*12</f>
        <v>96</v>
      </c>
      <c r="P30" s="526"/>
      <c r="Q30" s="1021"/>
      <c r="R30" s="1021"/>
      <c r="S30" s="526"/>
      <c r="T30" s="526"/>
      <c r="U30" s="915"/>
      <c r="V30" s="1022"/>
      <c r="W30" s="1023">
        <v>45962</v>
      </c>
      <c r="X30" s="526" t="str">
        <f t="shared" si="10"/>
        <v xml:space="preserve">Đầu tư hạ tầng IT </v>
      </c>
      <c r="Y30" s="270">
        <v>642</v>
      </c>
      <c r="Z30" s="273"/>
      <c r="AA30" s="271"/>
      <c r="AB30" s="271"/>
      <c r="AC30" s="248">
        <f t="shared" si="11"/>
        <v>370000000</v>
      </c>
      <c r="AD30" s="248">
        <f t="shared" ref="AD30:AD36" si="16">AC30-AE30</f>
        <v>0</v>
      </c>
      <c r="AE30" s="248">
        <f t="shared" si="12"/>
        <v>370000000</v>
      </c>
      <c r="AF30" s="248">
        <f>$AC30/$O30</f>
        <v>3854166.6666666665</v>
      </c>
      <c r="AG30" s="248">
        <f t="shared" si="13"/>
        <v>3854166.6666666665</v>
      </c>
      <c r="AH30" s="248">
        <f t="shared" si="13"/>
        <v>3854166.6666666665</v>
      </c>
      <c r="AI30" s="248">
        <f t="shared" si="13"/>
        <v>3854166.6666666665</v>
      </c>
      <c r="AJ30" s="248">
        <f t="shared" si="13"/>
        <v>3854166.6666666665</v>
      </c>
      <c r="AK30" s="248">
        <f t="shared" si="13"/>
        <v>3854166.6666666665</v>
      </c>
      <c r="AL30" s="248">
        <f t="shared" si="13"/>
        <v>3854166.6666666665</v>
      </c>
      <c r="AM30" s="248">
        <f t="shared" si="13"/>
        <v>3854166.6666666665</v>
      </c>
      <c r="AN30" s="248">
        <f t="shared" si="13"/>
        <v>3854166.6666666665</v>
      </c>
      <c r="AO30" s="248">
        <f t="shared" si="13"/>
        <v>3854166.6666666665</v>
      </c>
      <c r="AP30" s="248">
        <f t="shared" si="13"/>
        <v>3854166.6666666665</v>
      </c>
      <c r="AQ30" s="248">
        <f t="shared" si="13"/>
        <v>3854166.6666666665</v>
      </c>
      <c r="AR30" s="248">
        <f t="shared" ref="AR30:AR36" si="17">SUM(AF30:AQ30)</f>
        <v>46249999.999999993</v>
      </c>
      <c r="AS30" s="248">
        <f t="shared" si="9"/>
        <v>323750000</v>
      </c>
    </row>
    <row r="31" spans="1:59" customFormat="1" ht="39" customHeight="1">
      <c r="A31" s="1015" t="s">
        <v>477</v>
      </c>
      <c r="B31" s="1016"/>
      <c r="C31" s="1016" t="s">
        <v>2407</v>
      </c>
      <c r="D31" s="1015" t="s">
        <v>2408</v>
      </c>
      <c r="E31" s="1016" t="s">
        <v>1611</v>
      </c>
      <c r="F31" s="914" t="s">
        <v>2405</v>
      </c>
      <c r="G31" s="1017" t="s">
        <v>2406</v>
      </c>
      <c r="H31" s="1016" t="s">
        <v>1620</v>
      </c>
      <c r="I31" s="1016" t="s">
        <v>2446</v>
      </c>
      <c r="J31" s="1018">
        <v>257000000</v>
      </c>
      <c r="K31" s="1016">
        <v>1</v>
      </c>
      <c r="L31" s="1018">
        <f t="shared" si="14"/>
        <v>257000000</v>
      </c>
      <c r="M31" s="1019">
        <f t="shared" si="15"/>
        <v>9698.1132075471705</v>
      </c>
      <c r="N31" s="1020">
        <v>46023</v>
      </c>
      <c r="O31" s="1015">
        <f>8*12</f>
        <v>96</v>
      </c>
      <c r="P31" s="526"/>
      <c r="Q31" s="1021"/>
      <c r="R31" s="1021"/>
      <c r="S31" s="526"/>
      <c r="T31" s="526"/>
      <c r="U31" s="915"/>
      <c r="V31" s="1022"/>
      <c r="W31" s="1023">
        <v>45931</v>
      </c>
      <c r="X31" s="526" t="str">
        <f t="shared" si="10"/>
        <v>Triển khai SAP</v>
      </c>
      <c r="Y31" s="270">
        <v>642</v>
      </c>
      <c r="Z31" s="273"/>
      <c r="AA31" s="271"/>
      <c r="AB31" s="271"/>
      <c r="AC31" s="248">
        <f t="shared" si="11"/>
        <v>257000000</v>
      </c>
      <c r="AD31" s="248">
        <f t="shared" si="16"/>
        <v>0</v>
      </c>
      <c r="AE31" s="248">
        <f t="shared" si="12"/>
        <v>257000000</v>
      </c>
      <c r="AF31" s="248">
        <f t="shared" si="13"/>
        <v>2677083.3333333335</v>
      </c>
      <c r="AG31" s="248">
        <f t="shared" si="13"/>
        <v>2677083.3333333335</v>
      </c>
      <c r="AH31" s="248">
        <f t="shared" si="13"/>
        <v>2677083.3333333335</v>
      </c>
      <c r="AI31" s="248">
        <f t="shared" si="13"/>
        <v>2677083.3333333335</v>
      </c>
      <c r="AJ31" s="248">
        <f t="shared" si="13"/>
        <v>2677083.3333333335</v>
      </c>
      <c r="AK31" s="248">
        <f t="shared" si="13"/>
        <v>2677083.3333333335</v>
      </c>
      <c r="AL31" s="248">
        <f t="shared" si="13"/>
        <v>2677083.3333333335</v>
      </c>
      <c r="AM31" s="248">
        <f t="shared" si="13"/>
        <v>2677083.3333333335</v>
      </c>
      <c r="AN31" s="248">
        <f t="shared" si="13"/>
        <v>2677083.3333333335</v>
      </c>
      <c r="AO31" s="248">
        <f t="shared" si="13"/>
        <v>2677083.3333333335</v>
      </c>
      <c r="AP31" s="248">
        <f t="shared" si="13"/>
        <v>2677083.3333333335</v>
      </c>
      <c r="AQ31" s="248">
        <f t="shared" si="13"/>
        <v>2677083.3333333335</v>
      </c>
      <c r="AR31" s="248">
        <f t="shared" si="17"/>
        <v>32124999.999999996</v>
      </c>
      <c r="AS31" s="248">
        <f t="shared" si="9"/>
        <v>224875000</v>
      </c>
    </row>
    <row r="32" spans="1:59" customFormat="1" ht="30.65" customHeight="1">
      <c r="A32" s="1015" t="s">
        <v>478</v>
      </c>
      <c r="B32" s="1016"/>
      <c r="C32" s="1016" t="s">
        <v>459</v>
      </c>
      <c r="D32" s="1015" t="s">
        <v>1623</v>
      </c>
      <c r="E32" s="1016" t="s">
        <v>1611</v>
      </c>
      <c r="F32" s="914" t="s">
        <v>2399</v>
      </c>
      <c r="G32" s="1017" t="s">
        <v>2400</v>
      </c>
      <c r="H32" s="1016" t="s">
        <v>1620</v>
      </c>
      <c r="I32" s="1016" t="s">
        <v>1958</v>
      </c>
      <c r="J32" s="1018">
        <v>270000000</v>
      </c>
      <c r="K32" s="1016">
        <v>1</v>
      </c>
      <c r="L32" s="1018">
        <f t="shared" ref="L32:L34" si="18">IFERROR(K32*J32,)</f>
        <v>270000000</v>
      </c>
      <c r="M32" s="1019">
        <f t="shared" ref="M32:M34" si="19">IFERROR(L32/$M$5,)</f>
        <v>10188.67924528302</v>
      </c>
      <c r="N32" s="1020">
        <v>46023</v>
      </c>
      <c r="O32" s="1015">
        <v>144</v>
      </c>
      <c r="P32" s="526"/>
      <c r="Q32" s="1021"/>
      <c r="R32" s="1021"/>
      <c r="S32" s="526"/>
      <c r="T32" s="526"/>
      <c r="U32" s="915"/>
      <c r="V32" s="1022"/>
      <c r="W32" s="1023">
        <v>45992</v>
      </c>
      <c r="X32" s="526" t="s">
        <v>2399</v>
      </c>
      <c r="Y32" s="270">
        <v>627</v>
      </c>
      <c r="Z32" s="273"/>
      <c r="AA32" s="271"/>
      <c r="AB32" s="271"/>
      <c r="AC32" s="248">
        <f>L32</f>
        <v>270000000</v>
      </c>
      <c r="AD32" s="248">
        <f t="shared" si="16"/>
        <v>0</v>
      </c>
      <c r="AE32" s="248">
        <f>L32</f>
        <v>270000000</v>
      </c>
      <c r="AF32" s="248">
        <f t="shared" ref="AF32:AQ34" si="20">$AC32/$O32</f>
        <v>1875000</v>
      </c>
      <c r="AG32" s="248">
        <f t="shared" si="20"/>
        <v>1875000</v>
      </c>
      <c r="AH32" s="248">
        <f t="shared" si="20"/>
        <v>1875000</v>
      </c>
      <c r="AI32" s="248">
        <f t="shared" si="20"/>
        <v>1875000</v>
      </c>
      <c r="AJ32" s="248">
        <f t="shared" si="20"/>
        <v>1875000</v>
      </c>
      <c r="AK32" s="248">
        <f t="shared" si="20"/>
        <v>1875000</v>
      </c>
      <c r="AL32" s="248">
        <f t="shared" si="20"/>
        <v>1875000</v>
      </c>
      <c r="AM32" s="248">
        <f t="shared" si="20"/>
        <v>1875000</v>
      </c>
      <c r="AN32" s="248">
        <f t="shared" si="20"/>
        <v>1875000</v>
      </c>
      <c r="AO32" s="248">
        <f t="shared" si="20"/>
        <v>1875000</v>
      </c>
      <c r="AP32" s="248">
        <f t="shared" si="20"/>
        <v>1875000</v>
      </c>
      <c r="AQ32" s="248">
        <f t="shared" si="20"/>
        <v>1875000</v>
      </c>
      <c r="AR32" s="248">
        <f t="shared" si="17"/>
        <v>22500000</v>
      </c>
      <c r="AS32" s="248">
        <f>AE32-AR32</f>
        <v>247500000</v>
      </c>
    </row>
    <row r="33" spans="1:45" customFormat="1" ht="30.65" customHeight="1">
      <c r="A33" s="1015" t="s">
        <v>1592</v>
      </c>
      <c r="B33" s="1016"/>
      <c r="C33" s="1016" t="s">
        <v>459</v>
      </c>
      <c r="D33" s="1015" t="s">
        <v>1623</v>
      </c>
      <c r="E33" s="1016" t="s">
        <v>1611</v>
      </c>
      <c r="F33" s="914" t="s">
        <v>2401</v>
      </c>
      <c r="G33" s="1017" t="s">
        <v>2400</v>
      </c>
      <c r="H33" s="1016" t="s">
        <v>1620</v>
      </c>
      <c r="I33" s="1016" t="s">
        <v>1958</v>
      </c>
      <c r="J33" s="1018">
        <v>270000000</v>
      </c>
      <c r="K33" s="1016">
        <v>1</v>
      </c>
      <c r="L33" s="1018">
        <f t="shared" si="18"/>
        <v>270000000</v>
      </c>
      <c r="M33" s="1019">
        <f t="shared" si="19"/>
        <v>10188.67924528302</v>
      </c>
      <c r="N33" s="1020">
        <v>46023</v>
      </c>
      <c r="O33" s="1015">
        <v>144</v>
      </c>
      <c r="P33" s="526"/>
      <c r="Q33" s="1021"/>
      <c r="R33" s="1021"/>
      <c r="S33" s="526"/>
      <c r="T33" s="526"/>
      <c r="U33" s="915"/>
      <c r="V33" s="1022"/>
      <c r="W33" s="1023">
        <v>45992</v>
      </c>
      <c r="X33" s="526" t="s">
        <v>2401</v>
      </c>
      <c r="Y33" s="270">
        <v>627</v>
      </c>
      <c r="Z33" s="273"/>
      <c r="AA33" s="271"/>
      <c r="AB33" s="271"/>
      <c r="AC33" s="248">
        <f t="shared" ref="AC33:AC34" si="21">L33</f>
        <v>270000000</v>
      </c>
      <c r="AD33" s="248">
        <f t="shared" si="16"/>
        <v>0</v>
      </c>
      <c r="AE33" s="248">
        <f t="shared" ref="AE33:AE34" si="22">L33</f>
        <v>270000000</v>
      </c>
      <c r="AF33" s="248">
        <f t="shared" si="20"/>
        <v>1875000</v>
      </c>
      <c r="AG33" s="248">
        <f t="shared" si="20"/>
        <v>1875000</v>
      </c>
      <c r="AH33" s="248">
        <f t="shared" si="20"/>
        <v>1875000</v>
      </c>
      <c r="AI33" s="248">
        <f t="shared" si="20"/>
        <v>1875000</v>
      </c>
      <c r="AJ33" s="248">
        <f t="shared" si="20"/>
        <v>1875000</v>
      </c>
      <c r="AK33" s="248">
        <f t="shared" si="20"/>
        <v>1875000</v>
      </c>
      <c r="AL33" s="248">
        <f t="shared" si="20"/>
        <v>1875000</v>
      </c>
      <c r="AM33" s="248">
        <f t="shared" si="20"/>
        <v>1875000</v>
      </c>
      <c r="AN33" s="248">
        <f t="shared" si="20"/>
        <v>1875000</v>
      </c>
      <c r="AO33" s="248">
        <f t="shared" si="20"/>
        <v>1875000</v>
      </c>
      <c r="AP33" s="248">
        <f t="shared" si="20"/>
        <v>1875000</v>
      </c>
      <c r="AQ33" s="248">
        <f t="shared" si="20"/>
        <v>1875000</v>
      </c>
      <c r="AR33" s="248">
        <f t="shared" si="17"/>
        <v>22500000</v>
      </c>
      <c r="AS33" s="248">
        <f>AE33-AR33</f>
        <v>247500000</v>
      </c>
    </row>
    <row r="34" spans="1:45" customFormat="1" ht="30.65" customHeight="1">
      <c r="A34" s="1015" t="s">
        <v>1593</v>
      </c>
      <c r="B34" s="1016"/>
      <c r="C34" s="1016" t="s">
        <v>459</v>
      </c>
      <c r="D34" s="1015" t="s">
        <v>1623</v>
      </c>
      <c r="E34" s="1016" t="s">
        <v>1611</v>
      </c>
      <c r="F34" s="914" t="s">
        <v>2402</v>
      </c>
      <c r="G34" s="1017" t="s">
        <v>2400</v>
      </c>
      <c r="H34" s="1016" t="s">
        <v>1620</v>
      </c>
      <c r="I34" s="1016" t="s">
        <v>1958</v>
      </c>
      <c r="J34" s="1018">
        <v>270000000</v>
      </c>
      <c r="K34" s="1016">
        <v>1</v>
      </c>
      <c r="L34" s="1018">
        <f t="shared" si="18"/>
        <v>270000000</v>
      </c>
      <c r="M34" s="1019">
        <f t="shared" si="19"/>
        <v>10188.67924528302</v>
      </c>
      <c r="N34" s="1020">
        <v>46023</v>
      </c>
      <c r="O34" s="1015">
        <v>144</v>
      </c>
      <c r="P34" s="526"/>
      <c r="Q34" s="1021"/>
      <c r="R34" s="1021"/>
      <c r="S34" s="526"/>
      <c r="T34" s="526"/>
      <c r="U34" s="915"/>
      <c r="V34" s="1022"/>
      <c r="W34" s="1023">
        <v>45992</v>
      </c>
      <c r="X34" s="526" t="s">
        <v>2402</v>
      </c>
      <c r="Y34" s="270">
        <v>627</v>
      </c>
      <c r="Z34" s="273"/>
      <c r="AA34" s="271"/>
      <c r="AB34" s="271"/>
      <c r="AC34" s="248">
        <f t="shared" si="21"/>
        <v>270000000</v>
      </c>
      <c r="AD34" s="248">
        <f t="shared" si="16"/>
        <v>0</v>
      </c>
      <c r="AE34" s="248">
        <f t="shared" si="22"/>
        <v>270000000</v>
      </c>
      <c r="AF34" s="248">
        <f t="shared" si="20"/>
        <v>1875000</v>
      </c>
      <c r="AG34" s="248">
        <f t="shared" si="20"/>
        <v>1875000</v>
      </c>
      <c r="AH34" s="248">
        <f t="shared" si="20"/>
        <v>1875000</v>
      </c>
      <c r="AI34" s="248">
        <f t="shared" si="20"/>
        <v>1875000</v>
      </c>
      <c r="AJ34" s="248">
        <f t="shared" si="20"/>
        <v>1875000</v>
      </c>
      <c r="AK34" s="248">
        <f t="shared" si="20"/>
        <v>1875000</v>
      </c>
      <c r="AL34" s="248">
        <f t="shared" si="20"/>
        <v>1875000</v>
      </c>
      <c r="AM34" s="248">
        <f t="shared" si="20"/>
        <v>1875000</v>
      </c>
      <c r="AN34" s="248">
        <f t="shared" si="20"/>
        <v>1875000</v>
      </c>
      <c r="AO34" s="248">
        <f t="shared" si="20"/>
        <v>1875000</v>
      </c>
      <c r="AP34" s="248">
        <f t="shared" si="20"/>
        <v>1875000</v>
      </c>
      <c r="AQ34" s="248">
        <f t="shared" si="20"/>
        <v>1875000</v>
      </c>
      <c r="AR34" s="248">
        <f t="shared" si="17"/>
        <v>22500000</v>
      </c>
      <c r="AS34" s="248">
        <f>AE34-AR34</f>
        <v>247500000</v>
      </c>
    </row>
    <row r="35" spans="1:45" customFormat="1" ht="21" customHeight="1">
      <c r="A35" s="1015"/>
      <c r="B35" s="1016"/>
      <c r="C35" s="1016"/>
      <c r="D35" s="1015"/>
      <c r="E35" s="1016"/>
      <c r="F35" s="914"/>
      <c r="G35" s="1017"/>
      <c r="H35" s="1016"/>
      <c r="I35" s="1016"/>
      <c r="J35" s="1018"/>
      <c r="K35" s="1016"/>
      <c r="L35" s="1018"/>
      <c r="M35" s="1019"/>
      <c r="N35" s="1020"/>
      <c r="O35" s="1015"/>
      <c r="P35" s="526"/>
      <c r="Q35" s="1021"/>
      <c r="R35" s="1021"/>
      <c r="S35" s="526"/>
      <c r="T35" s="526"/>
      <c r="U35" s="915"/>
      <c r="V35" s="1022"/>
      <c r="W35" s="1023"/>
      <c r="X35" s="526"/>
      <c r="Y35" s="270"/>
      <c r="Z35" s="273"/>
      <c r="AA35" s="271"/>
      <c r="AB35" s="271"/>
      <c r="AC35" s="248"/>
      <c r="AD35" s="248">
        <f t="shared" si="16"/>
        <v>0</v>
      </c>
      <c r="AE35" s="248"/>
      <c r="AF35" s="248"/>
      <c r="AG35" s="248"/>
      <c r="AH35" s="248"/>
      <c r="AI35" s="248"/>
      <c r="AJ35" s="248"/>
      <c r="AK35" s="248"/>
      <c r="AL35" s="248"/>
      <c r="AM35" s="248"/>
      <c r="AN35" s="248"/>
      <c r="AO35" s="248"/>
      <c r="AP35" s="248"/>
      <c r="AQ35" s="248"/>
      <c r="AR35" s="248">
        <f t="shared" si="17"/>
        <v>0</v>
      </c>
      <c r="AS35" s="248"/>
    </row>
    <row r="36" spans="1:45" s="899" customFormat="1" ht="22.25" customHeight="1">
      <c r="A36" s="888"/>
      <c r="B36" s="889"/>
      <c r="C36" s="889"/>
      <c r="D36" s="888"/>
      <c r="E36" s="889"/>
      <c r="F36" s="890"/>
      <c r="G36" s="902"/>
      <c r="H36" s="889"/>
      <c r="I36" s="889"/>
      <c r="J36" s="892"/>
      <c r="K36" s="889"/>
      <c r="L36" s="892"/>
      <c r="M36" s="893"/>
      <c r="N36" s="894"/>
      <c r="O36" s="888"/>
      <c r="P36" s="543"/>
      <c r="Q36" s="904"/>
      <c r="R36" s="904"/>
      <c r="S36" s="543"/>
      <c r="T36" s="543"/>
      <c r="U36" s="915"/>
      <c r="V36" s="897"/>
      <c r="W36" s="903"/>
      <c r="X36" s="526"/>
      <c r="Y36" s="270"/>
      <c r="Z36" s="273"/>
      <c r="AA36" s="271"/>
      <c r="AB36" s="271"/>
      <c r="AC36" s="248"/>
      <c r="AD36" s="248">
        <f t="shared" si="16"/>
        <v>0</v>
      </c>
      <c r="AE36" s="248"/>
      <c r="AF36" s="248"/>
      <c r="AG36" s="248"/>
      <c r="AH36" s="248"/>
      <c r="AI36" s="248"/>
      <c r="AJ36" s="248"/>
      <c r="AK36" s="248"/>
      <c r="AL36" s="248"/>
      <c r="AM36" s="248"/>
      <c r="AN36" s="248"/>
      <c r="AO36" s="248"/>
      <c r="AP36" s="248"/>
      <c r="AQ36" s="248"/>
      <c r="AR36" s="248">
        <f t="shared" si="17"/>
        <v>0</v>
      </c>
      <c r="AS36" s="248"/>
    </row>
    <row r="37" spans="1:45" ht="16.25" customHeight="1">
      <c r="A37" s="272"/>
      <c r="B37" s="272"/>
      <c r="C37" s="272"/>
      <c r="D37" s="272"/>
      <c r="E37" s="272"/>
      <c r="F37" s="272"/>
      <c r="G37" s="272"/>
      <c r="H37" s="272"/>
      <c r="I37" s="272"/>
      <c r="J37" s="272"/>
      <c r="K37" s="272"/>
      <c r="L37" s="272"/>
      <c r="M37" s="272"/>
      <c r="N37" s="272"/>
      <c r="O37" s="272"/>
      <c r="P37" s="526"/>
      <c r="Q37" s="269"/>
      <c r="R37" s="269"/>
      <c r="S37" s="269"/>
      <c r="T37" s="526"/>
      <c r="U37" s="269"/>
      <c r="V37" s="269"/>
      <c r="W37" s="269"/>
      <c r="X37" s="526"/>
      <c r="Y37" s="270"/>
      <c r="Z37" s="273"/>
      <c r="AA37" s="271"/>
      <c r="AB37" s="271"/>
      <c r="AC37" s="248"/>
      <c r="AD37" s="248"/>
      <c r="AE37" s="248"/>
      <c r="AF37" s="248"/>
      <c r="AG37" s="248"/>
      <c r="AH37" s="248"/>
      <c r="AI37" s="248"/>
      <c r="AJ37" s="248"/>
      <c r="AK37" s="248"/>
      <c r="AL37" s="248"/>
      <c r="AM37" s="248"/>
      <c r="AN37" s="248"/>
      <c r="AO37" s="248"/>
      <c r="AP37" s="248"/>
      <c r="AQ37" s="248"/>
      <c r="AR37" s="248"/>
      <c r="AS37" s="248"/>
    </row>
    <row r="38" spans="1:45" s="549" customFormat="1" ht="25.75" customHeight="1">
      <c r="A38" s="905" t="s">
        <v>1996</v>
      </c>
      <c r="B38" s="906"/>
      <c r="C38" s="906"/>
      <c r="D38" s="906"/>
      <c r="E38" s="906"/>
      <c r="F38" s="906"/>
      <c r="G38" s="906"/>
      <c r="H38" s="906"/>
      <c r="I38" s="906"/>
      <c r="J38" s="906"/>
      <c r="K38" s="906"/>
      <c r="L38" s="906"/>
      <c r="M38" s="906"/>
      <c r="N38" s="906"/>
      <c r="O38" s="906"/>
      <c r="P38" s="907"/>
      <c r="Q38" s="908"/>
      <c r="R38" s="908"/>
      <c r="S38" s="908"/>
      <c r="T38" s="907"/>
      <c r="U38" s="908"/>
      <c r="V38" s="908"/>
      <c r="W38" s="908"/>
      <c r="X38" s="907"/>
      <c r="Y38" s="909"/>
      <c r="Z38" s="910"/>
      <c r="AA38" s="911"/>
      <c r="AB38" s="911"/>
      <c r="AC38" s="912">
        <f>SUM(AC39:AC45)</f>
        <v>2062000000</v>
      </c>
      <c r="AD38" s="912">
        <f>AC38-AE38</f>
        <v>0</v>
      </c>
      <c r="AE38" s="912">
        <f t="shared" ref="AE38:AQ38" si="23">SUM(AE39:AE45)</f>
        <v>2062000000</v>
      </c>
      <c r="AF38" s="912">
        <f t="shared" si="23"/>
        <v>8333333.333333333</v>
      </c>
      <c r="AG38" s="912">
        <f t="shared" si="23"/>
        <v>13111111.111111112</v>
      </c>
      <c r="AH38" s="912">
        <f t="shared" si="23"/>
        <v>18944444.444444444</v>
      </c>
      <c r="AI38" s="912">
        <f t="shared" si="23"/>
        <v>23972222.222222224</v>
      </c>
      <c r="AJ38" s="912">
        <f t="shared" si="23"/>
        <v>23972222.222222224</v>
      </c>
      <c r="AK38" s="912">
        <f t="shared" si="23"/>
        <v>23972222.222222224</v>
      </c>
      <c r="AL38" s="912">
        <f t="shared" si="23"/>
        <v>23972222.222222224</v>
      </c>
      <c r="AM38" s="912">
        <f t="shared" si="23"/>
        <v>23972222.222222224</v>
      </c>
      <c r="AN38" s="912">
        <f t="shared" si="23"/>
        <v>23972222.222222224</v>
      </c>
      <c r="AO38" s="912">
        <f t="shared" si="23"/>
        <v>23972222.222222224</v>
      </c>
      <c r="AP38" s="912">
        <f t="shared" si="23"/>
        <v>23972222.222222224</v>
      </c>
      <c r="AQ38" s="912">
        <f t="shared" si="23"/>
        <v>23972222.222222224</v>
      </c>
      <c r="AR38" s="912">
        <f>SUM(AF38:AQ38)</f>
        <v>256138888.88888884</v>
      </c>
      <c r="AS38" s="912">
        <f>SUM(AS39:AS45)</f>
        <v>1805861111.1111112</v>
      </c>
    </row>
    <row r="39" spans="1:45" customFormat="1" ht="30.65" customHeight="1">
      <c r="A39" s="1015" t="s">
        <v>479</v>
      </c>
      <c r="B39" s="1016" t="s">
        <v>454</v>
      </c>
      <c r="C39" s="1016" t="s">
        <v>459</v>
      </c>
      <c r="D39" s="1015" t="s">
        <v>1623</v>
      </c>
      <c r="E39" s="1016" t="s">
        <v>1611</v>
      </c>
      <c r="F39" s="914" t="s">
        <v>1938</v>
      </c>
      <c r="G39" s="1017" t="s">
        <v>1939</v>
      </c>
      <c r="H39" s="1016" t="s">
        <v>1620</v>
      </c>
      <c r="I39" s="1016" t="s">
        <v>1940</v>
      </c>
      <c r="J39" s="1018">
        <v>50000000</v>
      </c>
      <c r="K39" s="1016">
        <v>3</v>
      </c>
      <c r="L39" s="1018">
        <f t="shared" ref="L39:L43" si="24">IFERROR(K39*J39,)</f>
        <v>150000000</v>
      </c>
      <c r="M39" s="1019">
        <f t="shared" ref="M39:M43" si="25">IFERROR(L39/$M$5,)</f>
        <v>5660.3773584905657</v>
      </c>
      <c r="N39" s="1020">
        <v>46082</v>
      </c>
      <c r="O39" s="1015">
        <f>12*5</f>
        <v>60</v>
      </c>
      <c r="P39" s="526"/>
      <c r="Q39" s="1021"/>
      <c r="R39" s="1021"/>
      <c r="S39" s="526"/>
      <c r="T39" s="526" t="s">
        <v>1941</v>
      </c>
      <c r="U39" s="915" t="s">
        <v>1942</v>
      </c>
      <c r="V39" s="1022">
        <v>1</v>
      </c>
      <c r="W39" s="1023">
        <v>46054</v>
      </c>
      <c r="X39" s="526" t="str">
        <f>CAPEX_2025[[#This Row],[Dự án cấp 1]]</f>
        <v>Nam châm tấm bắt kim loại</v>
      </c>
      <c r="Y39" s="270">
        <v>627</v>
      </c>
      <c r="Z39" s="273">
        <v>6274001903</v>
      </c>
      <c r="AA39" s="271" t="s">
        <v>599</v>
      </c>
      <c r="AB39" s="271" t="s">
        <v>598</v>
      </c>
      <c r="AC39" s="248">
        <f>CAPEX_2025[[#This Row],[Tổng giá trị
(VND)]]</f>
        <v>150000000</v>
      </c>
      <c r="AD39" s="248"/>
      <c r="AE39" s="248">
        <f>CAPEX_2025[[#This Row],[Giá trị nguyên giá]]</f>
        <v>150000000</v>
      </c>
      <c r="AF39" s="248"/>
      <c r="AG39" s="248"/>
      <c r="AH39" s="248">
        <f t="shared" ref="AH39:AQ39" si="26">$AC$39/$O$39</f>
        <v>2500000</v>
      </c>
      <c r="AI39" s="248">
        <f t="shared" si="26"/>
        <v>2500000</v>
      </c>
      <c r="AJ39" s="248">
        <f t="shared" si="26"/>
        <v>2500000</v>
      </c>
      <c r="AK39" s="248">
        <f t="shared" si="26"/>
        <v>2500000</v>
      </c>
      <c r="AL39" s="248">
        <f t="shared" si="26"/>
        <v>2500000</v>
      </c>
      <c r="AM39" s="248">
        <f t="shared" si="26"/>
        <v>2500000</v>
      </c>
      <c r="AN39" s="248">
        <f t="shared" si="26"/>
        <v>2500000</v>
      </c>
      <c r="AO39" s="248">
        <f t="shared" si="26"/>
        <v>2500000</v>
      </c>
      <c r="AP39" s="248">
        <f t="shared" si="26"/>
        <v>2500000</v>
      </c>
      <c r="AQ39" s="248">
        <f t="shared" si="26"/>
        <v>2500000</v>
      </c>
      <c r="AR39" s="248">
        <f t="shared" ref="AR39:AR44" si="27">SUM(AF39:AQ39)</f>
        <v>25000000</v>
      </c>
      <c r="AS39" s="248">
        <f t="shared" ref="AS39:AS44" si="28">AE39-AR39</f>
        <v>125000000</v>
      </c>
    </row>
    <row r="40" spans="1:45" customFormat="1" ht="30.65" customHeight="1">
      <c r="A40" s="1015" t="s">
        <v>480</v>
      </c>
      <c r="B40" s="1016" t="s">
        <v>454</v>
      </c>
      <c r="C40" s="1016" t="s">
        <v>459</v>
      </c>
      <c r="D40" s="1015" t="s">
        <v>1623</v>
      </c>
      <c r="E40" s="1016" t="s">
        <v>1611</v>
      </c>
      <c r="F40" s="914" t="s">
        <v>1943</v>
      </c>
      <c r="G40" s="1017" t="s">
        <v>1944</v>
      </c>
      <c r="H40" s="1016" t="s">
        <v>1620</v>
      </c>
      <c r="I40" s="1016" t="s">
        <v>1940</v>
      </c>
      <c r="J40" s="1018">
        <v>100000000</v>
      </c>
      <c r="K40" s="1016">
        <v>2</v>
      </c>
      <c r="L40" s="1018">
        <f t="shared" si="24"/>
        <v>200000000</v>
      </c>
      <c r="M40" s="1019">
        <f t="shared" si="25"/>
        <v>7547.1698113207549</v>
      </c>
      <c r="N40" s="1020">
        <v>46082</v>
      </c>
      <c r="O40" s="1015">
        <f>12*5</f>
        <v>60</v>
      </c>
      <c r="P40" s="526"/>
      <c r="Q40" s="1021"/>
      <c r="R40" s="1021"/>
      <c r="S40" s="526"/>
      <c r="T40" s="526" t="s">
        <v>1945</v>
      </c>
      <c r="U40" s="915" t="s">
        <v>1946</v>
      </c>
      <c r="V40" s="1022">
        <v>1</v>
      </c>
      <c r="W40" s="1023">
        <v>46054</v>
      </c>
      <c r="X40" s="526" t="str">
        <f>CAPEX_2025[[#This Row],[Dự án cấp 1]]</f>
        <v xml:space="preserve">Nam châm bắt kim loại tự động </v>
      </c>
      <c r="Y40" s="270">
        <v>627</v>
      </c>
      <c r="Z40" s="273">
        <v>6274001903</v>
      </c>
      <c r="AA40" s="271" t="s">
        <v>599</v>
      </c>
      <c r="AB40" s="271" t="s">
        <v>598</v>
      </c>
      <c r="AC40" s="248">
        <f>CAPEX_2025[[#This Row],[Tổng giá trị
(VND)]]</f>
        <v>200000000</v>
      </c>
      <c r="AD40" s="248"/>
      <c r="AE40" s="248">
        <f>CAPEX_2025[[#This Row],[Giá trị nguyên giá]]</f>
        <v>200000000</v>
      </c>
      <c r="AF40" s="248"/>
      <c r="AG40" s="248"/>
      <c r="AH40" s="248">
        <f>$AC$40/$O$40</f>
        <v>3333333.3333333335</v>
      </c>
      <c r="AI40" s="248">
        <f t="shared" ref="AI40:AQ40" si="29">$AC$40/$O$40</f>
        <v>3333333.3333333335</v>
      </c>
      <c r="AJ40" s="248">
        <f t="shared" si="29"/>
        <v>3333333.3333333335</v>
      </c>
      <c r="AK40" s="248">
        <f t="shared" si="29"/>
        <v>3333333.3333333335</v>
      </c>
      <c r="AL40" s="248">
        <f t="shared" si="29"/>
        <v>3333333.3333333335</v>
      </c>
      <c r="AM40" s="248">
        <f t="shared" si="29"/>
        <v>3333333.3333333335</v>
      </c>
      <c r="AN40" s="248">
        <f t="shared" si="29"/>
        <v>3333333.3333333335</v>
      </c>
      <c r="AO40" s="248">
        <f t="shared" si="29"/>
        <v>3333333.3333333335</v>
      </c>
      <c r="AP40" s="248">
        <f t="shared" si="29"/>
        <v>3333333.3333333335</v>
      </c>
      <c r="AQ40" s="248">
        <f t="shared" si="29"/>
        <v>3333333.3333333335</v>
      </c>
      <c r="AR40" s="248">
        <f t="shared" si="27"/>
        <v>33333333.333333328</v>
      </c>
      <c r="AS40" s="248">
        <f t="shared" si="28"/>
        <v>166666666.66666669</v>
      </c>
    </row>
    <row r="41" spans="1:45" customFormat="1" ht="30.65" customHeight="1">
      <c r="A41" s="1015" t="s">
        <v>481</v>
      </c>
      <c r="B41" s="1016" t="s">
        <v>454</v>
      </c>
      <c r="C41" s="1016" t="s">
        <v>459</v>
      </c>
      <c r="D41" s="1015" t="s">
        <v>1623</v>
      </c>
      <c r="E41" s="1016" t="s">
        <v>1611</v>
      </c>
      <c r="F41" s="914" t="s">
        <v>1951</v>
      </c>
      <c r="G41" s="1017" t="s">
        <v>1952</v>
      </c>
      <c r="H41" s="1016" t="s">
        <v>1620</v>
      </c>
      <c r="I41" s="1016" t="s">
        <v>1953</v>
      </c>
      <c r="J41" s="1018">
        <v>172000000</v>
      </c>
      <c r="K41" s="1016">
        <v>4</v>
      </c>
      <c r="L41" s="1018">
        <f t="shared" si="24"/>
        <v>688000000</v>
      </c>
      <c r="M41" s="1019">
        <f t="shared" si="25"/>
        <v>25962.264150943396</v>
      </c>
      <c r="N41" s="1020">
        <v>46054</v>
      </c>
      <c r="O41" s="1015">
        <v>144</v>
      </c>
      <c r="P41" s="526"/>
      <c r="Q41" s="1021"/>
      <c r="R41" s="1021"/>
      <c r="S41" s="526"/>
      <c r="T41" s="526" t="s">
        <v>1954</v>
      </c>
      <c r="U41" s="915" t="s">
        <v>1955</v>
      </c>
      <c r="V41" s="1022">
        <v>1</v>
      </c>
      <c r="W41" s="1023">
        <v>46023</v>
      </c>
      <c r="X41" s="526" t="str">
        <f>CAPEX_2025[[#This Row],[Dự án cấp 1]]</f>
        <v>Băng tải</v>
      </c>
      <c r="Y41" s="270">
        <v>627</v>
      </c>
      <c r="Z41" s="273">
        <v>6274001903</v>
      </c>
      <c r="AA41" s="271" t="s">
        <v>599</v>
      </c>
      <c r="AB41" s="271" t="s">
        <v>598</v>
      </c>
      <c r="AC41" s="248">
        <f>CAPEX_2025[[#This Row],[Tổng giá trị
(VND)]]</f>
        <v>688000000</v>
      </c>
      <c r="AD41" s="248"/>
      <c r="AE41" s="248">
        <f>CAPEX_2025[[#This Row],[Giá trị nguyên giá]]</f>
        <v>688000000</v>
      </c>
      <c r="AF41" s="248"/>
      <c r="AG41" s="248">
        <f>$AC$41/$O$41</f>
        <v>4777777.777777778</v>
      </c>
      <c r="AH41" s="248">
        <f t="shared" ref="AH41:AQ41" si="30">$AC$41/$O$41</f>
        <v>4777777.777777778</v>
      </c>
      <c r="AI41" s="248">
        <f t="shared" si="30"/>
        <v>4777777.777777778</v>
      </c>
      <c r="AJ41" s="248">
        <f t="shared" si="30"/>
        <v>4777777.777777778</v>
      </c>
      <c r="AK41" s="248">
        <f t="shared" si="30"/>
        <v>4777777.777777778</v>
      </c>
      <c r="AL41" s="248">
        <f t="shared" si="30"/>
        <v>4777777.777777778</v>
      </c>
      <c r="AM41" s="248">
        <f t="shared" si="30"/>
        <v>4777777.777777778</v>
      </c>
      <c r="AN41" s="248">
        <f t="shared" si="30"/>
        <v>4777777.777777778</v>
      </c>
      <c r="AO41" s="248">
        <f t="shared" si="30"/>
        <v>4777777.777777778</v>
      </c>
      <c r="AP41" s="248">
        <f t="shared" si="30"/>
        <v>4777777.777777778</v>
      </c>
      <c r="AQ41" s="248">
        <f t="shared" si="30"/>
        <v>4777777.777777778</v>
      </c>
      <c r="AR41" s="248">
        <f t="shared" si="27"/>
        <v>52555555.555555545</v>
      </c>
      <c r="AS41" s="248">
        <f t="shared" si="28"/>
        <v>635444444.44444442</v>
      </c>
    </row>
    <row r="42" spans="1:45" customFormat="1" ht="30.65" customHeight="1">
      <c r="A42" s="1015" t="s">
        <v>482</v>
      </c>
      <c r="B42" s="1016" t="s">
        <v>454</v>
      </c>
      <c r="C42" s="1016" t="s">
        <v>459</v>
      </c>
      <c r="D42" s="1015" t="s">
        <v>1623</v>
      </c>
      <c r="E42" s="1016" t="s">
        <v>1611</v>
      </c>
      <c r="F42" s="914" t="s">
        <v>1956</v>
      </c>
      <c r="G42" s="1017" t="s">
        <v>1957</v>
      </c>
      <c r="H42" s="1016" t="s">
        <v>1620</v>
      </c>
      <c r="I42" s="1016" t="s">
        <v>1958</v>
      </c>
      <c r="J42" s="1018">
        <v>180000000</v>
      </c>
      <c r="K42" s="1016">
        <v>2</v>
      </c>
      <c r="L42" s="1018">
        <f t="shared" si="24"/>
        <v>360000000</v>
      </c>
      <c r="M42" s="1019">
        <f t="shared" si="25"/>
        <v>13584.905660377359</v>
      </c>
      <c r="N42" s="1020">
        <v>46113</v>
      </c>
      <c r="O42" s="1015">
        <v>144</v>
      </c>
      <c r="P42" s="526"/>
      <c r="Q42" s="1021"/>
      <c r="R42" s="1021"/>
      <c r="S42" s="526"/>
      <c r="T42" s="526" t="s">
        <v>1959</v>
      </c>
      <c r="U42" s="915" t="s">
        <v>1960</v>
      </c>
      <c r="V42" s="1022">
        <v>1</v>
      </c>
      <c r="W42" s="1023">
        <v>46082</v>
      </c>
      <c r="X42" s="526" t="str">
        <f>CAPEX_2025[[#This Row],[Dự án cấp 1]]</f>
        <v xml:space="preserve">Quạt Thổi chai </v>
      </c>
      <c r="Y42" s="270">
        <v>627</v>
      </c>
      <c r="Z42" s="273">
        <v>6274001903</v>
      </c>
      <c r="AA42" s="271" t="s">
        <v>599</v>
      </c>
      <c r="AB42" s="271" t="s">
        <v>598</v>
      </c>
      <c r="AC42" s="248">
        <f>CAPEX_2025[[#This Row],[Tổng giá trị
(VND)]]</f>
        <v>360000000</v>
      </c>
      <c r="AD42" s="248"/>
      <c r="AE42" s="248">
        <f>CAPEX_2025[[#This Row],[Giá trị nguyên giá]]</f>
        <v>360000000</v>
      </c>
      <c r="AF42" s="248"/>
      <c r="AG42" s="248"/>
      <c r="AH42" s="248"/>
      <c r="AI42" s="248">
        <f>$AC$42/$O$42</f>
        <v>2500000</v>
      </c>
      <c r="AJ42" s="248">
        <f t="shared" ref="AJ42:AQ42" si="31">$AC$42/$O$42</f>
        <v>2500000</v>
      </c>
      <c r="AK42" s="248">
        <f t="shared" si="31"/>
        <v>2500000</v>
      </c>
      <c r="AL42" s="248">
        <f t="shared" si="31"/>
        <v>2500000</v>
      </c>
      <c r="AM42" s="248">
        <f t="shared" si="31"/>
        <v>2500000</v>
      </c>
      <c r="AN42" s="248">
        <f t="shared" si="31"/>
        <v>2500000</v>
      </c>
      <c r="AO42" s="248">
        <f t="shared" si="31"/>
        <v>2500000</v>
      </c>
      <c r="AP42" s="248">
        <f t="shared" si="31"/>
        <v>2500000</v>
      </c>
      <c r="AQ42" s="248">
        <f t="shared" si="31"/>
        <v>2500000</v>
      </c>
      <c r="AR42" s="248">
        <f t="shared" si="27"/>
        <v>22500000</v>
      </c>
      <c r="AS42" s="248">
        <f t="shared" si="28"/>
        <v>337500000</v>
      </c>
    </row>
    <row r="43" spans="1:45" customFormat="1" ht="30.65" customHeight="1">
      <c r="A43" s="1015" t="s">
        <v>1999</v>
      </c>
      <c r="B43" s="1016" t="s">
        <v>454</v>
      </c>
      <c r="C43" s="1016" t="s">
        <v>459</v>
      </c>
      <c r="D43" s="1015" t="s">
        <v>1623</v>
      </c>
      <c r="E43" s="1016" t="s">
        <v>1611</v>
      </c>
      <c r="F43" s="914" t="s">
        <v>1961</v>
      </c>
      <c r="G43" s="1017" t="s">
        <v>1962</v>
      </c>
      <c r="H43" s="1016" t="s">
        <v>1620</v>
      </c>
      <c r="I43" s="1016" t="s">
        <v>1958</v>
      </c>
      <c r="J43" s="1018">
        <v>2800000</v>
      </c>
      <c r="K43" s="1016">
        <v>130</v>
      </c>
      <c r="L43" s="1018">
        <f t="shared" si="24"/>
        <v>364000000</v>
      </c>
      <c r="M43" s="1019">
        <f t="shared" si="25"/>
        <v>13735.849056603774</v>
      </c>
      <c r="N43" s="1020">
        <v>46114</v>
      </c>
      <c r="O43" s="1015">
        <v>144</v>
      </c>
      <c r="P43" s="526"/>
      <c r="Q43" s="1021"/>
      <c r="R43" s="1021"/>
      <c r="S43" s="526"/>
      <c r="T43" s="526" t="s">
        <v>1963</v>
      </c>
      <c r="U43" s="915" t="s">
        <v>1960</v>
      </c>
      <c r="V43" s="1022">
        <v>1</v>
      </c>
      <c r="W43" s="1023">
        <v>46083</v>
      </c>
      <c r="X43" s="526" t="str">
        <f>CAPEX_2025[[#This Row],[Dự án cấp 1]]</f>
        <v xml:space="preserve">Hệ ống thổi chai </v>
      </c>
      <c r="Y43" s="270">
        <v>627</v>
      </c>
      <c r="Z43" s="273">
        <v>6274001903</v>
      </c>
      <c r="AA43" s="271" t="s">
        <v>599</v>
      </c>
      <c r="AB43" s="271" t="s">
        <v>598</v>
      </c>
      <c r="AC43" s="248">
        <f>CAPEX_2025[[#This Row],[Tổng giá trị
(VND)]]</f>
        <v>364000000</v>
      </c>
      <c r="AD43" s="248"/>
      <c r="AE43" s="248">
        <f>CAPEX_2025[[#This Row],[Giá trị nguyên giá]]</f>
        <v>364000000</v>
      </c>
      <c r="AF43" s="248"/>
      <c r="AG43" s="248"/>
      <c r="AH43" s="248"/>
      <c r="AI43" s="248">
        <f>$AC$43/$O$43</f>
        <v>2527777.777777778</v>
      </c>
      <c r="AJ43" s="248">
        <f t="shared" ref="AJ43:AQ43" si="32">$AC$43/$O$43</f>
        <v>2527777.777777778</v>
      </c>
      <c r="AK43" s="248">
        <f t="shared" si="32"/>
        <v>2527777.777777778</v>
      </c>
      <c r="AL43" s="248">
        <f t="shared" si="32"/>
        <v>2527777.777777778</v>
      </c>
      <c r="AM43" s="248">
        <f t="shared" si="32"/>
        <v>2527777.777777778</v>
      </c>
      <c r="AN43" s="248">
        <f t="shared" si="32"/>
        <v>2527777.777777778</v>
      </c>
      <c r="AO43" s="248">
        <f t="shared" si="32"/>
        <v>2527777.777777778</v>
      </c>
      <c r="AP43" s="248">
        <f t="shared" si="32"/>
        <v>2527777.777777778</v>
      </c>
      <c r="AQ43" s="248">
        <f t="shared" si="32"/>
        <v>2527777.777777778</v>
      </c>
      <c r="AR43" s="248">
        <f t="shared" si="27"/>
        <v>22750000</v>
      </c>
      <c r="AS43" s="248">
        <f t="shared" si="28"/>
        <v>341250000</v>
      </c>
    </row>
    <row r="44" spans="1:45" customFormat="1" ht="30.65" customHeight="1">
      <c r="A44" s="1015" t="s">
        <v>2000</v>
      </c>
      <c r="B44" s="1016" t="s">
        <v>454</v>
      </c>
      <c r="C44" s="1016" t="s">
        <v>458</v>
      </c>
      <c r="D44" s="1015" t="s">
        <v>1628</v>
      </c>
      <c r="E44" s="1016" t="s">
        <v>1611</v>
      </c>
      <c r="F44" s="914" t="s">
        <v>1972</v>
      </c>
      <c r="G44" s="1017" t="s">
        <v>1973</v>
      </c>
      <c r="H44" s="1016" t="s">
        <v>1620</v>
      </c>
      <c r="I44" s="1016" t="s">
        <v>1974</v>
      </c>
      <c r="J44" s="1018">
        <v>300000000</v>
      </c>
      <c r="K44" s="1016">
        <v>1</v>
      </c>
      <c r="L44" s="1018">
        <f>IFERROR(K44*J44,)</f>
        <v>300000000</v>
      </c>
      <c r="M44" s="1019">
        <f>IFERROR(L44/$M$5,)</f>
        <v>11320.754716981131</v>
      </c>
      <c r="N44" s="1020">
        <v>46023</v>
      </c>
      <c r="O44" s="1015">
        <v>36</v>
      </c>
      <c r="P44" s="526"/>
      <c r="Q44" s="1021"/>
      <c r="R44" s="1021"/>
      <c r="S44" s="526"/>
      <c r="T44" s="526" t="s">
        <v>1975</v>
      </c>
      <c r="U44" s="915" t="s">
        <v>1976</v>
      </c>
      <c r="V44" s="1022">
        <v>1</v>
      </c>
      <c r="W44" s="1023">
        <v>45992</v>
      </c>
      <c r="X44" s="526" t="str">
        <f>CAPEX_2025[[#This Row],[Dự án cấp 1]]</f>
        <v>Xe nâng 2,5 tấn</v>
      </c>
      <c r="Y44" s="270">
        <v>627</v>
      </c>
      <c r="Z44" s="273">
        <v>6274001905</v>
      </c>
      <c r="AA44" s="271" t="s">
        <v>439</v>
      </c>
      <c r="AB44" s="271" t="s">
        <v>601</v>
      </c>
      <c r="AC44" s="248">
        <f>CAPEX_2025[[#This Row],[Tổng giá trị
(VND)]]</f>
        <v>300000000</v>
      </c>
      <c r="AD44" s="248"/>
      <c r="AE44" s="248">
        <f>CAPEX_2025[[#This Row],[Giá trị nguyên giá]]</f>
        <v>300000000</v>
      </c>
      <c r="AF44" s="248">
        <f>$AC$44/$O$44</f>
        <v>8333333.333333333</v>
      </c>
      <c r="AG44" s="248">
        <f t="shared" ref="AG44:AQ44" si="33">$AC$44/$O$44</f>
        <v>8333333.333333333</v>
      </c>
      <c r="AH44" s="248">
        <f t="shared" si="33"/>
        <v>8333333.333333333</v>
      </c>
      <c r="AI44" s="248">
        <f t="shared" si="33"/>
        <v>8333333.333333333</v>
      </c>
      <c r="AJ44" s="248">
        <f t="shared" si="33"/>
        <v>8333333.333333333</v>
      </c>
      <c r="AK44" s="248">
        <f t="shared" si="33"/>
        <v>8333333.333333333</v>
      </c>
      <c r="AL44" s="248">
        <f t="shared" si="33"/>
        <v>8333333.333333333</v>
      </c>
      <c r="AM44" s="248">
        <f t="shared" si="33"/>
        <v>8333333.333333333</v>
      </c>
      <c r="AN44" s="248">
        <f t="shared" si="33"/>
        <v>8333333.333333333</v>
      </c>
      <c r="AO44" s="248">
        <f t="shared" si="33"/>
        <v>8333333.333333333</v>
      </c>
      <c r="AP44" s="248">
        <f t="shared" si="33"/>
        <v>8333333.333333333</v>
      </c>
      <c r="AQ44" s="248">
        <f t="shared" si="33"/>
        <v>8333333.333333333</v>
      </c>
      <c r="AR44" s="248">
        <f t="shared" si="27"/>
        <v>99999999.999999985</v>
      </c>
      <c r="AS44" s="248">
        <f t="shared" si="28"/>
        <v>200000000</v>
      </c>
    </row>
    <row r="45" spans="1:45" ht="28.75" customHeight="1" outlineLevel="1">
      <c r="A45" s="873"/>
      <c r="B45" s="874"/>
      <c r="C45" s="874"/>
      <c r="D45" s="873"/>
      <c r="E45" s="874"/>
      <c r="F45" s="875"/>
      <c r="G45" s="884"/>
      <c r="H45" s="874"/>
      <c r="I45" s="873"/>
      <c r="J45" s="877"/>
      <c r="K45" s="873"/>
      <c r="L45" s="877"/>
      <c r="M45" s="878"/>
      <c r="N45" s="883"/>
      <c r="O45" s="873"/>
      <c r="P45" s="526"/>
      <c r="Q45" s="884"/>
      <c r="R45" s="884"/>
      <c r="S45" s="884"/>
      <c r="T45" s="885"/>
      <c r="U45" s="887"/>
      <c r="V45" s="881"/>
      <c r="W45" s="883"/>
      <c r="X45" s="526"/>
      <c r="Y45" s="270"/>
      <c r="Z45" s="273"/>
      <c r="AA45" s="271"/>
      <c r="AB45" s="271"/>
      <c r="AC45" s="248"/>
      <c r="AD45" s="248">
        <f>AC45-AE45</f>
        <v>0</v>
      </c>
      <c r="AE45" s="248"/>
      <c r="AF45" s="248"/>
      <c r="AG45" s="248"/>
      <c r="AH45" s="248"/>
      <c r="AI45" s="248"/>
      <c r="AJ45" s="248"/>
      <c r="AK45" s="248"/>
      <c r="AL45" s="248"/>
      <c r="AM45" s="248"/>
      <c r="AN45" s="248"/>
      <c r="AO45" s="248"/>
      <c r="AP45" s="248"/>
      <c r="AQ45" s="248"/>
      <c r="AR45" s="248">
        <f>SUM(AF45:AQ45)</f>
        <v>0</v>
      </c>
      <c r="AS45" s="248"/>
    </row>
    <row r="46" spans="1:45" s="1053" customFormat="1" ht="37.25" customHeight="1">
      <c r="A46" s="1096"/>
      <c r="B46" s="1096"/>
      <c r="C46" s="1039" t="s">
        <v>618</v>
      </c>
      <c r="D46" s="1096"/>
      <c r="E46" s="1096"/>
      <c r="F46" s="1096"/>
      <c r="G46" s="1096"/>
      <c r="H46" s="1096"/>
      <c r="I46" s="1096"/>
      <c r="J46" s="1096"/>
      <c r="K46" s="1096"/>
      <c r="L46" s="1096"/>
      <c r="M46" s="1096"/>
      <c r="N46" s="1096"/>
      <c r="O46" s="1096"/>
      <c r="P46" s="1096"/>
      <c r="Q46" s="1096"/>
      <c r="R46" s="1096"/>
      <c r="S46" s="1096"/>
      <c r="T46" s="1096"/>
      <c r="U46" s="859"/>
      <c r="V46" s="1096"/>
      <c r="W46" s="1096"/>
      <c r="X46" s="1096"/>
      <c r="Y46" s="394">
        <v>627</v>
      </c>
      <c r="Z46" s="1097"/>
      <c r="AA46" s="1096"/>
      <c r="AB46" s="1096"/>
      <c r="AC46" s="541">
        <f>SUMIFS($AC$8:$AC$45,$Y$8:$Y$45,$Y46)</f>
        <v>38769088804</v>
      </c>
      <c r="AD46" s="541">
        <f t="shared" ref="AD46:AR47" si="34">SUMIFS(AD$8:AD$45,$Y$8:$Y$45,$Y46)</f>
        <v>12777417895</v>
      </c>
      <c r="AE46" s="541">
        <f t="shared" si="34"/>
        <v>25991670909</v>
      </c>
      <c r="AF46" s="541">
        <f t="shared" si="34"/>
        <v>203641847.55000001</v>
      </c>
      <c r="AG46" s="541">
        <f t="shared" si="34"/>
        <v>209002958.3277778</v>
      </c>
      <c r="AH46" s="541">
        <f t="shared" si="34"/>
        <v>214836291.66111115</v>
      </c>
      <c r="AI46" s="541">
        <f t="shared" si="34"/>
        <v>240697402.77222228</v>
      </c>
      <c r="AJ46" s="541">
        <f t="shared" si="34"/>
        <v>240697402.77222228</v>
      </c>
      <c r="AK46" s="541">
        <f t="shared" si="34"/>
        <v>240697402.77222228</v>
      </c>
      <c r="AL46" s="541">
        <f t="shared" si="34"/>
        <v>240697402.77222228</v>
      </c>
      <c r="AM46" s="541">
        <f t="shared" si="34"/>
        <v>240697402.77222228</v>
      </c>
      <c r="AN46" s="541">
        <f t="shared" si="34"/>
        <v>240697402.77222228</v>
      </c>
      <c r="AO46" s="541">
        <f t="shared" si="34"/>
        <v>240697402.77222228</v>
      </c>
      <c r="AP46" s="541">
        <f t="shared" si="34"/>
        <v>240697402.77222228</v>
      </c>
      <c r="AQ46" s="541">
        <f t="shared" si="34"/>
        <v>234586291.77222228</v>
      </c>
      <c r="AR46" s="541">
        <f t="shared" si="34"/>
        <v>2787646611.4888887</v>
      </c>
      <c r="AS46" s="242">
        <f t="shared" si="5"/>
        <v>23204024297.511112</v>
      </c>
    </row>
    <row r="47" spans="1:45" s="1053" customFormat="1" ht="37.25" customHeight="1">
      <c r="A47" s="1096"/>
      <c r="B47" s="1096"/>
      <c r="C47" s="1039" t="s">
        <v>619</v>
      </c>
      <c r="D47" s="1096"/>
      <c r="E47" s="1096"/>
      <c r="F47" s="1096"/>
      <c r="G47" s="1096"/>
      <c r="H47" s="1096"/>
      <c r="I47" s="1096"/>
      <c r="J47" s="1096"/>
      <c r="K47" s="1096"/>
      <c r="L47" s="1096"/>
      <c r="M47" s="1096"/>
      <c r="N47" s="1096"/>
      <c r="O47" s="1096"/>
      <c r="P47" s="1096"/>
      <c r="Q47" s="1096"/>
      <c r="R47" s="1096"/>
      <c r="S47" s="1096"/>
      <c r="T47" s="1096"/>
      <c r="U47" s="859"/>
      <c r="V47" s="1096"/>
      <c r="W47" s="1096"/>
      <c r="X47" s="1096"/>
      <c r="Y47" s="394">
        <v>642</v>
      </c>
      <c r="Z47" s="1097"/>
      <c r="AA47" s="1096"/>
      <c r="AB47" s="1096"/>
      <c r="AC47" s="541">
        <f>SUMIFS($AC$8:$AC$45,$Y$8:$Y$45,$Y47)</f>
        <v>1084912598</v>
      </c>
      <c r="AD47" s="541">
        <f t="shared" si="34"/>
        <v>92704200</v>
      </c>
      <c r="AE47" s="541">
        <f t="shared" si="34"/>
        <v>992208398</v>
      </c>
      <c r="AF47" s="541">
        <f t="shared" si="34"/>
        <v>8837756</v>
      </c>
      <c r="AG47" s="541">
        <f t="shared" si="34"/>
        <v>8837756</v>
      </c>
      <c r="AH47" s="541">
        <f t="shared" si="34"/>
        <v>8837756</v>
      </c>
      <c r="AI47" s="541">
        <f t="shared" si="34"/>
        <v>11337756</v>
      </c>
      <c r="AJ47" s="541">
        <f t="shared" si="34"/>
        <v>11337756</v>
      </c>
      <c r="AK47" s="541">
        <f t="shared" si="34"/>
        <v>11337756</v>
      </c>
      <c r="AL47" s="541">
        <f t="shared" si="34"/>
        <v>11337756</v>
      </c>
      <c r="AM47" s="541">
        <f t="shared" si="34"/>
        <v>11337756</v>
      </c>
      <c r="AN47" s="541">
        <f t="shared" si="34"/>
        <v>11337756</v>
      </c>
      <c r="AO47" s="541">
        <f t="shared" si="34"/>
        <v>11337756</v>
      </c>
      <c r="AP47" s="541">
        <f t="shared" si="34"/>
        <v>11337756</v>
      </c>
      <c r="AQ47" s="541">
        <f t="shared" si="34"/>
        <v>11337756</v>
      </c>
      <c r="AR47" s="541">
        <f t="shared" si="34"/>
        <v>128553072</v>
      </c>
      <c r="AS47" s="242">
        <f t="shared" si="5"/>
        <v>863655326</v>
      </c>
    </row>
    <row r="48" spans="1:45" s="1053" customFormat="1" ht="37.25" customHeight="1">
      <c r="A48" s="1096"/>
      <c r="B48" s="1096"/>
      <c r="C48" s="1039" t="str">
        <f>C74</f>
        <v>TỔNG CHI PHÍ THUÊ MMTB HÀNG THÁNG /2026</v>
      </c>
      <c r="D48" s="1096"/>
      <c r="E48" s="1096"/>
      <c r="F48" s="1096"/>
      <c r="G48" s="1096"/>
      <c r="H48" s="1096"/>
      <c r="I48" s="1096"/>
      <c r="J48" s="1096"/>
      <c r="K48" s="1096"/>
      <c r="L48" s="1096"/>
      <c r="M48" s="1096"/>
      <c r="N48" s="1096"/>
      <c r="O48" s="1096"/>
      <c r="P48" s="1096"/>
      <c r="Q48" s="1096"/>
      <c r="R48" s="1096"/>
      <c r="S48" s="1096"/>
      <c r="T48" s="1096"/>
      <c r="U48" s="859"/>
      <c r="V48" s="1096"/>
      <c r="W48" s="1096"/>
      <c r="X48" s="1096"/>
      <c r="Y48" s="1134" t="s">
        <v>2451</v>
      </c>
      <c r="Z48" s="1097"/>
      <c r="AA48" s="1096"/>
      <c r="AB48" s="1096"/>
      <c r="AC48" s="1114">
        <f>AC61+AC69</f>
        <v>28400000000</v>
      </c>
      <c r="AD48" s="1114">
        <f t="shared" ref="AD48:AS48" si="35">AD61+AD69</f>
        <v>0</v>
      </c>
      <c r="AE48" s="1114">
        <f t="shared" si="35"/>
        <v>28400000000</v>
      </c>
      <c r="AF48" s="1114">
        <f>AF61+AF69</f>
        <v>0</v>
      </c>
      <c r="AG48" s="1114">
        <f t="shared" si="35"/>
        <v>0</v>
      </c>
      <c r="AH48" s="1114">
        <f t="shared" si="35"/>
        <v>0</v>
      </c>
      <c r="AI48" s="1114">
        <f t="shared" si="35"/>
        <v>99583333.333333328</v>
      </c>
      <c r="AJ48" s="1114">
        <f>AJ61+AJ69</f>
        <v>99583333.333333328</v>
      </c>
      <c r="AK48" s="1114">
        <f t="shared" si="35"/>
        <v>99583333.333333328</v>
      </c>
      <c r="AL48" s="1114">
        <f t="shared" si="35"/>
        <v>99583333.333333328</v>
      </c>
      <c r="AM48" s="1114">
        <f t="shared" si="35"/>
        <v>99583333.333333328</v>
      </c>
      <c r="AN48" s="1114">
        <f t="shared" si="35"/>
        <v>99583333.333333328</v>
      </c>
      <c r="AO48" s="1114">
        <f t="shared" si="35"/>
        <v>99583333.333333328</v>
      </c>
      <c r="AP48" s="1114">
        <f t="shared" si="35"/>
        <v>99583333.333333328</v>
      </c>
      <c r="AQ48" s="1114">
        <f t="shared" si="35"/>
        <v>99583333.333333328</v>
      </c>
      <c r="AR48" s="1114">
        <f t="shared" si="35"/>
        <v>896250000.00000012</v>
      </c>
      <c r="AS48" s="1114">
        <f t="shared" si="35"/>
        <v>27503750000</v>
      </c>
    </row>
    <row r="49" spans="1:45" s="1053" customFormat="1" ht="37.25" customHeight="1">
      <c r="A49" s="1096"/>
      <c r="B49" s="1096"/>
      <c r="C49" s="1039"/>
      <c r="D49" s="1096"/>
      <c r="E49" s="1096"/>
      <c r="F49" s="1096"/>
      <c r="G49" s="1096"/>
      <c r="H49" s="1096"/>
      <c r="I49" s="1096"/>
      <c r="J49" s="1096"/>
      <c r="K49" s="1096"/>
      <c r="L49" s="1096"/>
      <c r="M49" s="1096"/>
      <c r="N49" s="1096"/>
      <c r="O49" s="1096"/>
      <c r="P49" s="1096"/>
      <c r="Q49" s="1096"/>
      <c r="R49" s="1096"/>
      <c r="S49" s="1096"/>
      <c r="T49" s="1096"/>
      <c r="U49" s="859"/>
      <c r="V49" s="1096"/>
      <c r="W49" s="1096"/>
      <c r="X49" s="1096"/>
      <c r="Y49" s="1134" t="s">
        <v>2452</v>
      </c>
      <c r="Z49" s="1097"/>
      <c r="AA49" s="1096"/>
      <c r="AB49" s="1096"/>
      <c r="AC49" s="1114">
        <f>AC55+AC68</f>
        <v>14939100000</v>
      </c>
      <c r="AD49" s="1114">
        <f t="shared" ref="AD49:AS49" si="36">AD55+AD68</f>
        <v>0</v>
      </c>
      <c r="AE49" s="1114">
        <f t="shared" si="36"/>
        <v>14939100000</v>
      </c>
      <c r="AF49" s="1114">
        <f t="shared" si="36"/>
        <v>0</v>
      </c>
      <c r="AG49" s="1114">
        <f t="shared" si="36"/>
        <v>0</v>
      </c>
      <c r="AH49" s="1114">
        <f t="shared" si="36"/>
        <v>0</v>
      </c>
      <c r="AI49" s="1114">
        <f t="shared" si="36"/>
        <v>93018055.555555552</v>
      </c>
      <c r="AJ49" s="1114">
        <f>AJ55+AJ68</f>
        <v>93018055.555555552</v>
      </c>
      <c r="AK49" s="1114">
        <f t="shared" si="36"/>
        <v>93018055.555555552</v>
      </c>
      <c r="AL49" s="1114">
        <f t="shared" si="36"/>
        <v>93018055.555555552</v>
      </c>
      <c r="AM49" s="1114">
        <f t="shared" si="36"/>
        <v>93018055.555555552</v>
      </c>
      <c r="AN49" s="1114">
        <f t="shared" si="36"/>
        <v>93018055.555555552</v>
      </c>
      <c r="AO49" s="1114">
        <f t="shared" si="36"/>
        <v>93018055.555555552</v>
      </c>
      <c r="AP49" s="1114">
        <f t="shared" si="36"/>
        <v>93018055.555555552</v>
      </c>
      <c r="AQ49" s="1114">
        <f t="shared" si="36"/>
        <v>93018055.555555552</v>
      </c>
      <c r="AR49" s="1114">
        <f t="shared" si="36"/>
        <v>837162500.00000012</v>
      </c>
      <c r="AS49" s="1114">
        <f t="shared" si="36"/>
        <v>14101937500</v>
      </c>
    </row>
    <row r="50" spans="1:45" s="1053" customFormat="1" ht="37.25" customHeight="1">
      <c r="A50" s="1096"/>
      <c r="B50" s="1096"/>
      <c r="C50" s="1039" t="s">
        <v>1695</v>
      </c>
      <c r="D50" s="1096"/>
      <c r="E50" s="1096"/>
      <c r="F50" s="1096"/>
      <c r="G50" s="1096"/>
      <c r="H50" s="1096"/>
      <c r="I50" s="1096"/>
      <c r="J50" s="1096"/>
      <c r="K50" s="1096"/>
      <c r="L50" s="1096"/>
      <c r="M50" s="1096"/>
      <c r="N50" s="1096"/>
      <c r="O50" s="1096"/>
      <c r="P50" s="1096"/>
      <c r="Q50" s="1096"/>
      <c r="R50" s="1096"/>
      <c r="S50" s="1096"/>
      <c r="T50" s="1096"/>
      <c r="U50" s="859"/>
      <c r="V50" s="1096"/>
      <c r="W50" s="1096"/>
      <c r="X50" s="1096"/>
      <c r="Y50" s="394" t="s">
        <v>2444</v>
      </c>
      <c r="Z50" s="1097"/>
      <c r="AA50" s="1096"/>
      <c r="AB50" s="1096"/>
      <c r="AC50" s="242">
        <f t="shared" ref="AC50:AE50" si="37">AC46+AC47+AC48+AC49</f>
        <v>83193101402</v>
      </c>
      <c r="AD50" s="242">
        <f t="shared" si="37"/>
        <v>12870122095</v>
      </c>
      <c r="AE50" s="242">
        <f t="shared" si="37"/>
        <v>70322979307</v>
      </c>
      <c r="AF50" s="242">
        <f>AF46+AF47+AF48+AF49</f>
        <v>212479603.55000001</v>
      </c>
      <c r="AG50" s="242">
        <f t="shared" ref="AG50:AS50" si="38">AG46+AG47+AG48+AG49</f>
        <v>217840714.3277778</v>
      </c>
      <c r="AH50" s="242">
        <f t="shared" si="38"/>
        <v>223674047.66111115</v>
      </c>
      <c r="AI50" s="242">
        <f t="shared" si="38"/>
        <v>444636547.66111112</v>
      </c>
      <c r="AJ50" s="242">
        <f t="shared" si="38"/>
        <v>444636547.66111112</v>
      </c>
      <c r="AK50" s="242">
        <f t="shared" si="38"/>
        <v>444636547.66111112</v>
      </c>
      <c r="AL50" s="242">
        <f t="shared" si="38"/>
        <v>444636547.66111112</v>
      </c>
      <c r="AM50" s="242">
        <f t="shared" si="38"/>
        <v>444636547.66111112</v>
      </c>
      <c r="AN50" s="242">
        <f t="shared" si="38"/>
        <v>444636547.66111112</v>
      </c>
      <c r="AO50" s="242">
        <f t="shared" si="38"/>
        <v>444636547.66111112</v>
      </c>
      <c r="AP50" s="242">
        <f t="shared" si="38"/>
        <v>444636547.66111112</v>
      </c>
      <c r="AQ50" s="242">
        <f t="shared" si="38"/>
        <v>438525436.66111112</v>
      </c>
      <c r="AR50" s="242">
        <f t="shared" si="38"/>
        <v>4649612183.4888887</v>
      </c>
      <c r="AS50" s="242">
        <f t="shared" si="38"/>
        <v>65673367123.511108</v>
      </c>
    </row>
    <row r="53" spans="1:45" s="549" customFormat="1" ht="25.75" customHeight="1">
      <c r="A53" s="1098" t="s">
        <v>2382</v>
      </c>
      <c r="B53" s="1086"/>
      <c r="C53" s="1086"/>
      <c r="D53" s="1086"/>
      <c r="E53" s="1086"/>
      <c r="F53" s="1086"/>
      <c r="G53" s="1086"/>
      <c r="H53" s="1086"/>
      <c r="I53" s="1086"/>
      <c r="J53" s="1086"/>
      <c r="K53" s="1086"/>
      <c r="L53" s="1086"/>
      <c r="M53" s="1086"/>
      <c r="N53" s="1086"/>
      <c r="O53" s="1086"/>
      <c r="P53" s="1087"/>
      <c r="Q53" s="1088"/>
      <c r="R53" s="1088"/>
      <c r="S53" s="1088"/>
      <c r="T53" s="1087"/>
      <c r="U53" s="1088"/>
      <c r="V53" s="1088"/>
      <c r="W53" s="1088"/>
      <c r="X53" s="1087"/>
      <c r="Y53" s="1089"/>
      <c r="Z53" s="1090"/>
      <c r="AA53" s="1091"/>
      <c r="AB53" s="1091"/>
      <c r="AC53" s="1092"/>
      <c r="AD53" s="1092"/>
      <c r="AE53" s="1092"/>
      <c r="AF53" s="1092"/>
      <c r="AG53" s="1092"/>
      <c r="AH53" s="1092"/>
      <c r="AI53" s="1092"/>
      <c r="AJ53" s="1092"/>
      <c r="AK53" s="1092"/>
      <c r="AL53" s="1092"/>
      <c r="AM53" s="1092"/>
      <c r="AN53" s="1092"/>
      <c r="AO53" s="1092"/>
      <c r="AP53" s="1092"/>
      <c r="AQ53" s="1092"/>
      <c r="AR53" s="1092"/>
      <c r="AS53" s="1092"/>
    </row>
    <row r="54" spans="1:45" s="549" customFormat="1" ht="25.75" customHeight="1">
      <c r="A54" s="1094" t="s">
        <v>2395</v>
      </c>
      <c r="B54" s="906"/>
      <c r="C54" s="906"/>
      <c r="D54" s="906"/>
      <c r="E54" s="906"/>
      <c r="F54" s="906"/>
      <c r="G54" s="906"/>
      <c r="H54" s="906"/>
      <c r="I54" s="906"/>
      <c r="J54" s="906"/>
      <c r="K54" s="906"/>
      <c r="L54" s="906"/>
      <c r="M54" s="906"/>
      <c r="N54" s="906"/>
      <c r="O54" s="906"/>
      <c r="P54" s="907"/>
      <c r="Q54" s="908"/>
      <c r="R54" s="908"/>
      <c r="S54" s="908"/>
      <c r="T54" s="907"/>
      <c r="U54" s="908"/>
      <c r="V54" s="908"/>
      <c r="W54" s="908"/>
      <c r="X54" s="907"/>
      <c r="Y54" s="909"/>
      <c r="Z54" s="910"/>
      <c r="AA54" s="911"/>
      <c r="AB54" s="911"/>
      <c r="AC54" s="912"/>
      <c r="AD54" s="912"/>
      <c r="AE54" s="912"/>
      <c r="AF54" s="912"/>
      <c r="AG54" s="912"/>
      <c r="AH54" s="912"/>
      <c r="AI54" s="912"/>
      <c r="AJ54" s="912"/>
      <c r="AK54" s="912"/>
      <c r="AL54" s="912"/>
      <c r="AM54" s="912"/>
      <c r="AN54" s="912"/>
      <c r="AO54" s="912"/>
      <c r="AP54" s="912"/>
      <c r="AQ54" s="912"/>
      <c r="AR54" s="912"/>
      <c r="AS54" s="912"/>
    </row>
    <row r="55" spans="1:45" s="899" customFormat="1" ht="42" customHeight="1">
      <c r="A55" s="888" t="s">
        <v>168</v>
      </c>
      <c r="B55" s="889" t="s">
        <v>454</v>
      </c>
      <c r="C55" s="889" t="s">
        <v>459</v>
      </c>
      <c r="D55" s="888" t="s">
        <v>1623</v>
      </c>
      <c r="E55" s="889" t="s">
        <v>1611</v>
      </c>
      <c r="F55" s="890" t="s">
        <v>1977</v>
      </c>
      <c r="G55" s="891"/>
      <c r="H55" s="889" t="s">
        <v>1965</v>
      </c>
      <c r="I55" s="889" t="s">
        <v>1978</v>
      </c>
      <c r="J55" s="892"/>
      <c r="K55" s="889">
        <v>1</v>
      </c>
      <c r="L55" s="892">
        <f>SUM(L56:L60)</f>
        <v>13394600000</v>
      </c>
      <c r="M55" s="893">
        <f t="shared" ref="M55:M66" si="39">IFERROR(L55/$M$5,)</f>
        <v>505456.60377358488</v>
      </c>
      <c r="N55" s="894">
        <v>46054</v>
      </c>
      <c r="O55" s="889">
        <v>144</v>
      </c>
      <c r="P55" s="895"/>
      <c r="Q55" s="896"/>
      <c r="R55" s="896"/>
      <c r="S55" s="532">
        <v>6274001903</v>
      </c>
      <c r="T55" s="890" t="s">
        <v>1979</v>
      </c>
      <c r="U55" s="914" t="s">
        <v>1980</v>
      </c>
      <c r="V55" s="897">
        <v>1</v>
      </c>
      <c r="W55" s="898">
        <v>45839</v>
      </c>
      <c r="X55" s="543" t="str">
        <f>F55</f>
        <v>Chuyền băm chai PET BRT 2 tấn/h</v>
      </c>
      <c r="Y55" s="531">
        <v>627</v>
      </c>
      <c r="Z55" s="532"/>
      <c r="AA55" s="395" t="s">
        <v>599</v>
      </c>
      <c r="AB55" s="395" t="s">
        <v>598</v>
      </c>
      <c r="AC55" s="248">
        <f>L55</f>
        <v>13394600000</v>
      </c>
      <c r="AD55" s="248"/>
      <c r="AE55" s="248">
        <f>L55</f>
        <v>13394600000</v>
      </c>
      <c r="AF55" s="248"/>
      <c r="AG55" s="396"/>
      <c r="AH55" s="396"/>
      <c r="AI55" s="396">
        <f t="shared" ref="AI55:AQ55" si="40">$AC55/$O55</f>
        <v>93018055.555555552</v>
      </c>
      <c r="AJ55" s="396">
        <f t="shared" si="40"/>
        <v>93018055.555555552</v>
      </c>
      <c r="AK55" s="396">
        <f t="shared" si="40"/>
        <v>93018055.555555552</v>
      </c>
      <c r="AL55" s="396">
        <f t="shared" si="40"/>
        <v>93018055.555555552</v>
      </c>
      <c r="AM55" s="396">
        <f t="shared" si="40"/>
        <v>93018055.555555552</v>
      </c>
      <c r="AN55" s="396">
        <f t="shared" si="40"/>
        <v>93018055.555555552</v>
      </c>
      <c r="AO55" s="396">
        <f t="shared" si="40"/>
        <v>93018055.555555552</v>
      </c>
      <c r="AP55" s="396">
        <f t="shared" si="40"/>
        <v>93018055.555555552</v>
      </c>
      <c r="AQ55" s="396">
        <f t="shared" si="40"/>
        <v>93018055.555555552</v>
      </c>
      <c r="AR55" s="248">
        <f>SUM(AF55:AQ55)</f>
        <v>837162500.00000012</v>
      </c>
      <c r="AS55" s="248">
        <f t="shared" ref="AS55" si="41">AE55-AR55</f>
        <v>12557437500</v>
      </c>
    </row>
    <row r="56" spans="1:45" s="869" customFormat="1" ht="14.5" outlineLevel="1">
      <c r="A56" s="873"/>
      <c r="B56" s="874"/>
      <c r="C56" s="874"/>
      <c r="D56" s="873"/>
      <c r="E56" s="874"/>
      <c r="F56" s="875"/>
      <c r="G56" s="876" t="s">
        <v>1981</v>
      </c>
      <c r="H56" s="874" t="s">
        <v>1965</v>
      </c>
      <c r="I56" s="874" t="s">
        <v>1979</v>
      </c>
      <c r="J56" s="1100">
        <v>8844000000</v>
      </c>
      <c r="K56" s="873">
        <v>1</v>
      </c>
      <c r="L56" s="877">
        <f t="shared" ref="L56:L60" si="42">IFERROR(K56*J56,)</f>
        <v>8844000000</v>
      </c>
      <c r="M56" s="878">
        <f t="shared" si="39"/>
        <v>333735.84905660379</v>
      </c>
      <c r="N56" s="901"/>
      <c r="O56" s="873"/>
      <c r="P56" s="526"/>
      <c r="Q56" s="884"/>
      <c r="R56" s="884"/>
      <c r="S56" s="529"/>
      <c r="T56" s="886"/>
      <c r="U56" s="875"/>
      <c r="V56" s="881">
        <v>1</v>
      </c>
      <c r="W56" s="883"/>
      <c r="X56" s="526"/>
      <c r="Y56" s="526"/>
      <c r="Z56" s="270"/>
      <c r="AA56" s="273"/>
      <c r="AB56" s="271"/>
      <c r="AC56" s="248"/>
      <c r="AD56" s="248"/>
      <c r="AE56" s="248"/>
      <c r="AF56" s="248"/>
      <c r="AG56" s="248"/>
      <c r="AH56" s="248"/>
      <c r="AI56" s="248"/>
      <c r="AJ56" s="248"/>
      <c r="AK56" s="248"/>
      <c r="AL56" s="248"/>
      <c r="AM56" s="248"/>
      <c r="AN56" s="248"/>
      <c r="AO56" s="248"/>
      <c r="AP56" s="248"/>
      <c r="AQ56" s="248"/>
      <c r="AR56" s="248"/>
      <c r="AS56" s="248"/>
    </row>
    <row r="57" spans="1:45" s="869" customFormat="1" ht="27" customHeight="1" outlineLevel="1">
      <c r="A57" s="873"/>
      <c r="B57" s="874"/>
      <c r="C57" s="874"/>
      <c r="D57" s="873"/>
      <c r="E57" s="874"/>
      <c r="F57" s="875"/>
      <c r="G57" s="882" t="s">
        <v>2104</v>
      </c>
      <c r="H57" s="874" t="s">
        <v>1965</v>
      </c>
      <c r="I57" s="874" t="s">
        <v>2409</v>
      </c>
      <c r="J57" s="877">
        <f>16000*26500</f>
        <v>424000000</v>
      </c>
      <c r="K57" s="873">
        <v>1</v>
      </c>
      <c r="L57" s="877">
        <f t="shared" ref="L57" si="43">IFERROR(K57*J57,)</f>
        <v>424000000</v>
      </c>
      <c r="M57" s="878">
        <f t="shared" si="39"/>
        <v>16000</v>
      </c>
      <c r="N57" s="901"/>
      <c r="O57" s="873"/>
      <c r="P57" s="526"/>
      <c r="Q57" s="884"/>
      <c r="R57" s="884"/>
      <c r="S57" s="529"/>
      <c r="T57" s="886"/>
      <c r="U57" s="875"/>
      <c r="V57" s="881"/>
      <c r="W57" s="883"/>
      <c r="X57" s="526"/>
      <c r="Y57" s="526"/>
      <c r="Z57" s="270"/>
      <c r="AA57" s="273"/>
      <c r="AB57" s="271"/>
      <c r="AC57" s="248"/>
      <c r="AD57" s="248"/>
      <c r="AE57" s="248"/>
      <c r="AF57" s="248"/>
      <c r="AG57" s="248"/>
      <c r="AH57" s="248"/>
      <c r="AI57" s="248"/>
      <c r="AJ57" s="248"/>
      <c r="AK57" s="248"/>
      <c r="AL57" s="248"/>
      <c r="AM57" s="248"/>
      <c r="AN57" s="248"/>
      <c r="AO57" s="248"/>
      <c r="AP57" s="248"/>
      <c r="AQ57" s="248"/>
      <c r="AR57" s="248"/>
      <c r="AS57" s="248"/>
    </row>
    <row r="58" spans="1:45" s="869" customFormat="1" ht="25" outlineLevel="1">
      <c r="A58" s="873"/>
      <c r="B58" s="874"/>
      <c r="C58" s="874"/>
      <c r="D58" s="873"/>
      <c r="E58" s="874"/>
      <c r="F58" s="875"/>
      <c r="G58" s="876" t="s">
        <v>1983</v>
      </c>
      <c r="H58" s="874" t="s">
        <v>1620</v>
      </c>
      <c r="I58" s="900" t="s">
        <v>1984</v>
      </c>
      <c r="J58" s="877">
        <v>2800000000</v>
      </c>
      <c r="K58" s="873">
        <v>1</v>
      </c>
      <c r="L58" s="877">
        <f t="shared" si="42"/>
        <v>2800000000</v>
      </c>
      <c r="M58" s="878">
        <f t="shared" si="39"/>
        <v>105660.37735849057</v>
      </c>
      <c r="N58" s="901"/>
      <c r="O58" s="873"/>
      <c r="P58" s="526"/>
      <c r="Q58" s="884"/>
      <c r="R58" s="884"/>
      <c r="S58" s="884"/>
      <c r="T58" s="886"/>
      <c r="U58" s="875"/>
      <c r="V58" s="881">
        <v>1</v>
      </c>
      <c r="W58" s="883"/>
      <c r="X58" s="526"/>
      <c r="Y58" s="526"/>
      <c r="Z58" s="270"/>
      <c r="AA58" s="273"/>
      <c r="AB58" s="271"/>
      <c r="AC58" s="248"/>
      <c r="AD58" s="248"/>
      <c r="AE58" s="248"/>
      <c r="AF58" s="248"/>
      <c r="AG58" s="248"/>
      <c r="AH58" s="248"/>
      <c r="AI58" s="248"/>
      <c r="AJ58" s="248"/>
      <c r="AK58" s="248"/>
      <c r="AL58" s="248"/>
      <c r="AM58" s="248"/>
      <c r="AN58" s="248"/>
      <c r="AO58" s="248"/>
      <c r="AP58" s="248"/>
      <c r="AQ58" s="248"/>
      <c r="AR58" s="248"/>
      <c r="AS58" s="248"/>
    </row>
    <row r="59" spans="1:45" s="869" customFormat="1" ht="24" customHeight="1" outlineLevel="1">
      <c r="A59" s="873"/>
      <c r="B59" s="874"/>
      <c r="C59" s="874"/>
      <c r="D59" s="873"/>
      <c r="E59" s="874"/>
      <c r="F59" s="875"/>
      <c r="G59" s="876" t="s">
        <v>1985</v>
      </c>
      <c r="H59" s="874" t="s">
        <v>1965</v>
      </c>
      <c r="I59" s="874" t="s">
        <v>1986</v>
      </c>
      <c r="J59" s="877">
        <v>442200000</v>
      </c>
      <c r="K59" s="873">
        <v>1</v>
      </c>
      <c r="L59" s="877">
        <f t="shared" si="42"/>
        <v>442200000</v>
      </c>
      <c r="M59" s="878">
        <f t="shared" si="39"/>
        <v>16686.792452830188</v>
      </c>
      <c r="N59" s="901"/>
      <c r="O59" s="873"/>
      <c r="P59" s="526"/>
      <c r="Q59" s="884"/>
      <c r="R59" s="884"/>
      <c r="S59" s="884"/>
      <c r="T59" s="886"/>
      <c r="U59" s="875"/>
      <c r="V59" s="881">
        <v>1</v>
      </c>
      <c r="W59" s="883"/>
      <c r="X59" s="526"/>
      <c r="Y59" s="526"/>
      <c r="Z59" s="270"/>
      <c r="AA59" s="273"/>
      <c r="AB59" s="271"/>
      <c r="AC59" s="248"/>
      <c r="AD59" s="248"/>
      <c r="AE59" s="248"/>
      <c r="AF59" s="248"/>
      <c r="AG59" s="248"/>
      <c r="AH59" s="248"/>
      <c r="AI59" s="248"/>
      <c r="AJ59" s="248"/>
      <c r="AK59" s="248"/>
      <c r="AL59" s="248"/>
      <c r="AM59" s="248"/>
      <c r="AN59" s="248"/>
      <c r="AO59" s="248"/>
      <c r="AP59" s="248"/>
      <c r="AQ59" s="248"/>
      <c r="AR59" s="248"/>
      <c r="AS59" s="248"/>
    </row>
    <row r="60" spans="1:45" s="869" customFormat="1" ht="14.5" outlineLevel="1">
      <c r="A60" s="1067"/>
      <c r="B60" s="1068"/>
      <c r="C60" s="1068"/>
      <c r="D60" s="1067"/>
      <c r="E60" s="1068"/>
      <c r="F60" s="1069"/>
      <c r="G60" s="1070" t="s">
        <v>1987</v>
      </c>
      <c r="H60" s="1068" t="s">
        <v>1620</v>
      </c>
      <c r="I60" s="1071" t="s">
        <v>1982</v>
      </c>
      <c r="J60" s="1072">
        <v>884400000</v>
      </c>
      <c r="K60" s="1067">
        <v>1</v>
      </c>
      <c r="L60" s="1072">
        <f t="shared" si="42"/>
        <v>884400000</v>
      </c>
      <c r="M60" s="1073">
        <f t="shared" si="39"/>
        <v>33373.584905660377</v>
      </c>
      <c r="N60" s="1074"/>
      <c r="O60" s="1067"/>
      <c r="P60" s="527"/>
      <c r="Q60" s="1075"/>
      <c r="R60" s="1075"/>
      <c r="S60" s="1075"/>
      <c r="T60" s="1076"/>
      <c r="U60" s="1069"/>
      <c r="V60" s="1077">
        <v>1</v>
      </c>
      <c r="W60" s="1078"/>
      <c r="X60" s="527"/>
      <c r="Y60" s="527"/>
      <c r="Z60" s="969"/>
      <c r="AA60" s="970"/>
      <c r="AB60" s="971"/>
      <c r="AC60" s="968"/>
      <c r="AD60" s="968"/>
      <c r="AE60" s="968"/>
      <c r="AF60" s="249"/>
      <c r="AG60" s="249"/>
      <c r="AH60" s="249"/>
      <c r="AI60" s="249"/>
      <c r="AJ60" s="249"/>
      <c r="AK60" s="249"/>
      <c r="AL60" s="249"/>
      <c r="AM60" s="249"/>
      <c r="AN60" s="249"/>
      <c r="AO60" s="249"/>
      <c r="AP60" s="249"/>
      <c r="AQ60" s="249"/>
      <c r="AR60" s="968"/>
      <c r="AS60" s="968"/>
    </row>
    <row r="61" spans="1:45" s="899" customFormat="1" ht="39" customHeight="1">
      <c r="A61" s="1043" t="s">
        <v>166</v>
      </c>
      <c r="B61" s="1043" t="s">
        <v>454</v>
      </c>
      <c r="C61" s="1043" t="s">
        <v>459</v>
      </c>
      <c r="D61" s="1043" t="s">
        <v>1623</v>
      </c>
      <c r="E61" s="1043" t="s">
        <v>1611</v>
      </c>
      <c r="F61" s="1045" t="s">
        <v>1988</v>
      </c>
      <c r="G61" s="1079"/>
      <c r="H61" s="1043" t="s">
        <v>1965</v>
      </c>
      <c r="I61" s="1043" t="s">
        <v>1989</v>
      </c>
      <c r="J61" s="1046"/>
      <c r="K61" s="1043">
        <v>1</v>
      </c>
      <c r="L61" s="1046">
        <f>SUM(L62:L66)</f>
        <v>14340000000</v>
      </c>
      <c r="M61" s="1047">
        <f t="shared" si="39"/>
        <v>541132.07547169807</v>
      </c>
      <c r="N61" s="1037">
        <v>46023</v>
      </c>
      <c r="O61" s="1043">
        <v>144</v>
      </c>
      <c r="P61" s="1048"/>
      <c r="Q61" s="1049"/>
      <c r="R61" s="1049"/>
      <c r="S61" s="1083">
        <v>6274001903</v>
      </c>
      <c r="T61" s="1048"/>
      <c r="U61" s="1080" t="s">
        <v>1990</v>
      </c>
      <c r="V61" s="1081">
        <v>1</v>
      </c>
      <c r="W61" s="1042">
        <v>45778</v>
      </c>
      <c r="X61" s="1048" t="str">
        <f>F61</f>
        <v>Hệ thống AI phân Loại chai</v>
      </c>
      <c r="Y61" s="1082">
        <v>627</v>
      </c>
      <c r="Z61" s="1083"/>
      <c r="AA61" s="1084" t="s">
        <v>599</v>
      </c>
      <c r="AB61" s="1084" t="s">
        <v>598</v>
      </c>
      <c r="AC61" s="1085">
        <f>L61</f>
        <v>14340000000</v>
      </c>
      <c r="AD61" s="1085"/>
      <c r="AE61" s="1085">
        <f>L61</f>
        <v>14340000000</v>
      </c>
      <c r="AF61" s="396"/>
      <c r="AG61" s="396"/>
      <c r="AH61" s="396"/>
      <c r="AI61" s="396">
        <f t="shared" ref="AI61:AQ61" si="44">$AC61/$O61</f>
        <v>99583333.333333328</v>
      </c>
      <c r="AJ61" s="396">
        <f t="shared" si="44"/>
        <v>99583333.333333328</v>
      </c>
      <c r="AK61" s="396">
        <f t="shared" si="44"/>
        <v>99583333.333333328</v>
      </c>
      <c r="AL61" s="396">
        <f t="shared" si="44"/>
        <v>99583333.333333328</v>
      </c>
      <c r="AM61" s="396">
        <f t="shared" si="44"/>
        <v>99583333.333333328</v>
      </c>
      <c r="AN61" s="396">
        <f t="shared" si="44"/>
        <v>99583333.333333328</v>
      </c>
      <c r="AO61" s="396">
        <f t="shared" si="44"/>
        <v>99583333.333333328</v>
      </c>
      <c r="AP61" s="396">
        <f t="shared" si="44"/>
        <v>99583333.333333328</v>
      </c>
      <c r="AQ61" s="396">
        <f t="shared" si="44"/>
        <v>99583333.333333328</v>
      </c>
      <c r="AR61" s="1085">
        <f>SUM(AF61:AQ61)</f>
        <v>896250000.00000012</v>
      </c>
      <c r="AS61" s="1085">
        <f t="shared" ref="AS61" si="45">AE61-AR61</f>
        <v>13443750000</v>
      </c>
    </row>
    <row r="62" spans="1:45" s="869" customFormat="1" ht="40.75" customHeight="1" outlineLevel="1">
      <c r="A62" s="873"/>
      <c r="B62" s="874"/>
      <c r="C62" s="874"/>
      <c r="D62" s="873"/>
      <c r="E62" s="874"/>
      <c r="F62" s="875"/>
      <c r="G62" s="882" t="s">
        <v>2082</v>
      </c>
      <c r="H62" s="874" t="s">
        <v>1965</v>
      </c>
      <c r="I62" s="900" t="s">
        <v>2085</v>
      </c>
      <c r="J62" s="877">
        <v>7600000000</v>
      </c>
      <c r="K62" s="873">
        <v>1</v>
      </c>
      <c r="L62" s="877">
        <f>K62*J62</f>
        <v>7600000000</v>
      </c>
      <c r="M62" s="878">
        <f t="shared" si="39"/>
        <v>286792.45283018867</v>
      </c>
      <c r="N62" s="901">
        <v>46023</v>
      </c>
      <c r="O62" s="873"/>
      <c r="P62" s="526"/>
      <c r="Q62" s="884"/>
      <c r="R62" s="884"/>
      <c r="S62" s="526"/>
      <c r="T62" s="885" t="s">
        <v>1991</v>
      </c>
      <c r="U62" s="886"/>
      <c r="V62" s="881">
        <v>1</v>
      </c>
      <c r="W62" s="883"/>
      <c r="X62" s="526"/>
      <c r="Y62" s="526"/>
      <c r="Z62" s="270"/>
      <c r="AA62" s="273"/>
      <c r="AB62" s="271"/>
      <c r="AC62" s="271"/>
      <c r="AD62" s="248"/>
      <c r="AE62" s="248"/>
      <c r="AF62" s="248"/>
      <c r="AG62" s="248"/>
      <c r="AH62" s="248"/>
      <c r="AI62" s="248"/>
      <c r="AJ62" s="248"/>
      <c r="AK62" s="248"/>
      <c r="AL62" s="248"/>
      <c r="AM62" s="248"/>
      <c r="AN62" s="248"/>
      <c r="AO62" s="248"/>
      <c r="AP62" s="248"/>
      <c r="AQ62" s="248"/>
      <c r="AR62" s="248"/>
      <c r="AS62" s="248"/>
    </row>
    <row r="63" spans="1:45" s="869" customFormat="1" ht="27.65" customHeight="1" outlineLevel="1">
      <c r="A63" s="873"/>
      <c r="B63" s="874"/>
      <c r="C63" s="874"/>
      <c r="D63" s="873"/>
      <c r="E63" s="874"/>
      <c r="F63" s="875"/>
      <c r="G63" s="882" t="s">
        <v>2083</v>
      </c>
      <c r="H63" s="874" t="s">
        <v>1965</v>
      </c>
      <c r="I63" s="874" t="s">
        <v>1989</v>
      </c>
      <c r="J63" s="877">
        <v>1090000000</v>
      </c>
      <c r="K63" s="874">
        <v>2</v>
      </c>
      <c r="L63" s="877">
        <f>K63*J63</f>
        <v>2180000000</v>
      </c>
      <c r="M63" s="878">
        <f t="shared" si="39"/>
        <v>82264.15094339622</v>
      </c>
      <c r="N63" s="901">
        <v>46023</v>
      </c>
      <c r="O63" s="873"/>
      <c r="P63" s="526"/>
      <c r="Q63" s="884"/>
      <c r="R63" s="884"/>
      <c r="S63" s="526"/>
      <c r="T63" s="885"/>
      <c r="U63" s="886"/>
      <c r="V63" s="881"/>
      <c r="W63" s="883"/>
      <c r="X63" s="526"/>
      <c r="Y63" s="526"/>
      <c r="Z63" s="270"/>
      <c r="AA63" s="273"/>
      <c r="AB63" s="271"/>
      <c r="AC63" s="271"/>
      <c r="AD63" s="248">
        <f>AC63-AE63</f>
        <v>0</v>
      </c>
      <c r="AE63" s="248"/>
      <c r="AF63" s="248"/>
      <c r="AG63" s="248"/>
      <c r="AH63" s="248"/>
      <c r="AI63" s="248"/>
      <c r="AJ63" s="248"/>
      <c r="AK63" s="248"/>
      <c r="AL63" s="248"/>
      <c r="AM63" s="248"/>
      <c r="AN63" s="248"/>
      <c r="AO63" s="248"/>
      <c r="AP63" s="248"/>
      <c r="AQ63" s="248"/>
      <c r="AR63" s="248">
        <f>SUM(AF63:AQ63)</f>
        <v>0</v>
      </c>
      <c r="AS63" s="248"/>
    </row>
    <row r="64" spans="1:45" s="869" customFormat="1" ht="27.65" customHeight="1" outlineLevel="1">
      <c r="A64" s="873"/>
      <c r="B64" s="874"/>
      <c r="C64" s="874"/>
      <c r="D64" s="873"/>
      <c r="E64" s="874"/>
      <c r="F64" s="875"/>
      <c r="G64" s="876" t="s">
        <v>1992</v>
      </c>
      <c r="H64" s="874" t="s">
        <v>1965</v>
      </c>
      <c r="I64" s="874" t="s">
        <v>1978</v>
      </c>
      <c r="J64" s="877">
        <v>1900000000</v>
      </c>
      <c r="K64" s="874">
        <v>1</v>
      </c>
      <c r="L64" s="877">
        <f>K64*J64</f>
        <v>1900000000</v>
      </c>
      <c r="M64" s="878">
        <f>IFERROR(L64/$M$5,)</f>
        <v>71698.113207547169</v>
      </c>
      <c r="N64" s="901">
        <v>46026</v>
      </c>
      <c r="O64" s="873"/>
      <c r="P64" s="526"/>
      <c r="Q64" s="884"/>
      <c r="R64" s="884"/>
      <c r="S64" s="884"/>
      <c r="T64" s="885" t="s">
        <v>1979</v>
      </c>
      <c r="U64" s="886"/>
      <c r="V64" s="881">
        <v>1</v>
      </c>
      <c r="W64" s="883"/>
      <c r="X64" s="526"/>
      <c r="Y64" s="526"/>
      <c r="Z64" s="270"/>
      <c r="AA64" s="273"/>
      <c r="AB64" s="271"/>
      <c r="AC64" s="271"/>
      <c r="AD64" s="248"/>
      <c r="AE64" s="248"/>
      <c r="AF64" s="248"/>
      <c r="AG64" s="248"/>
      <c r="AH64" s="248"/>
      <c r="AI64" s="248"/>
      <c r="AJ64" s="248"/>
      <c r="AK64" s="248"/>
      <c r="AL64" s="248"/>
      <c r="AM64" s="248"/>
      <c r="AN64" s="248"/>
      <c r="AO64" s="248"/>
      <c r="AP64" s="248"/>
      <c r="AQ64" s="248"/>
      <c r="AR64" s="248"/>
      <c r="AS64" s="248"/>
    </row>
    <row r="65" spans="1:45" s="869" customFormat="1" ht="31.75" customHeight="1" outlineLevel="1">
      <c r="A65" s="873"/>
      <c r="B65" s="874"/>
      <c r="C65" s="874"/>
      <c r="D65" s="873"/>
      <c r="E65" s="874"/>
      <c r="F65" s="875"/>
      <c r="G65" s="876" t="s">
        <v>2084</v>
      </c>
      <c r="H65" s="874" t="s">
        <v>1620</v>
      </c>
      <c r="I65" s="900" t="s">
        <v>1984</v>
      </c>
      <c r="J65" s="877">
        <v>1520000000</v>
      </c>
      <c r="K65" s="874">
        <v>1</v>
      </c>
      <c r="L65" s="877">
        <f>K65*J65</f>
        <v>1520000000</v>
      </c>
      <c r="M65" s="878">
        <f t="shared" si="39"/>
        <v>57358.490566037734</v>
      </c>
      <c r="N65" s="901">
        <v>46024</v>
      </c>
      <c r="O65" s="873"/>
      <c r="P65" s="526"/>
      <c r="Q65" s="884"/>
      <c r="R65" s="884"/>
      <c r="S65" s="526"/>
      <c r="T65" s="885"/>
      <c r="U65" s="886"/>
      <c r="V65" s="881">
        <v>1</v>
      </c>
      <c r="W65" s="883"/>
      <c r="X65" s="526"/>
      <c r="Y65" s="526"/>
      <c r="Z65" s="270"/>
      <c r="AA65" s="273"/>
      <c r="AB65" s="271"/>
      <c r="AC65" s="271"/>
      <c r="AD65" s="248"/>
      <c r="AE65" s="248"/>
      <c r="AF65" s="248"/>
      <c r="AG65" s="248"/>
      <c r="AH65" s="248"/>
      <c r="AI65" s="248"/>
      <c r="AJ65" s="248"/>
      <c r="AK65" s="248"/>
      <c r="AL65" s="248"/>
      <c r="AM65" s="248"/>
      <c r="AN65" s="248"/>
      <c r="AO65" s="248"/>
      <c r="AP65" s="248"/>
      <c r="AQ65" s="248"/>
      <c r="AR65" s="248"/>
      <c r="AS65" s="248"/>
    </row>
    <row r="66" spans="1:45" s="869" customFormat="1" ht="27.65" customHeight="1" outlineLevel="1">
      <c r="A66" s="873"/>
      <c r="B66" s="874"/>
      <c r="C66" s="874"/>
      <c r="D66" s="873"/>
      <c r="E66" s="874"/>
      <c r="F66" s="875"/>
      <c r="G66" s="882" t="s">
        <v>1993</v>
      </c>
      <c r="H66" s="874" t="s">
        <v>1620</v>
      </c>
      <c r="I66" s="874" t="s">
        <v>1994</v>
      </c>
      <c r="J66" s="877">
        <v>1140000000</v>
      </c>
      <c r="K66" s="873">
        <v>1</v>
      </c>
      <c r="L66" s="877">
        <f>K66*J66</f>
        <v>1140000000</v>
      </c>
      <c r="M66" s="878">
        <f t="shared" si="39"/>
        <v>43018.867924528298</v>
      </c>
      <c r="N66" s="901">
        <v>46025</v>
      </c>
      <c r="O66" s="873"/>
      <c r="P66" s="526"/>
      <c r="Q66" s="884"/>
      <c r="R66" s="884"/>
      <c r="S66" s="526"/>
      <c r="T66" s="886"/>
      <c r="U66" s="886"/>
      <c r="V66" s="881">
        <v>1</v>
      </c>
      <c r="W66" s="883"/>
      <c r="X66" s="526"/>
      <c r="Y66" s="526"/>
      <c r="Z66" s="270"/>
      <c r="AA66" s="273"/>
      <c r="AB66" s="271"/>
      <c r="AC66" s="271"/>
      <c r="AD66" s="248"/>
      <c r="AE66" s="248"/>
      <c r="AF66" s="248"/>
      <c r="AG66" s="248"/>
      <c r="AH66" s="248"/>
      <c r="AI66" s="248"/>
      <c r="AJ66" s="248"/>
      <c r="AK66" s="248"/>
      <c r="AL66" s="248"/>
      <c r="AM66" s="248"/>
      <c r="AN66" s="248"/>
      <c r="AO66" s="248"/>
      <c r="AP66" s="248"/>
      <c r="AQ66" s="248"/>
      <c r="AR66" s="248"/>
      <c r="AS66" s="248"/>
    </row>
    <row r="67" spans="1:45" customFormat="1" ht="26.4" customHeight="1">
      <c r="A67" s="89" t="s">
        <v>2394</v>
      </c>
      <c r="B67" s="1025"/>
      <c r="C67" s="1026"/>
      <c r="D67" s="873"/>
      <c r="E67" s="874"/>
      <c r="F67" s="875"/>
      <c r="G67" s="882"/>
      <c r="H67" s="1025"/>
      <c r="I67" s="1025"/>
      <c r="J67" s="1025"/>
      <c r="K67" s="1025"/>
      <c r="L67" s="1025"/>
      <c r="M67" s="1025"/>
      <c r="N67" s="1027"/>
      <c r="O67" s="1025"/>
      <c r="P67" s="543"/>
      <c r="Q67" s="1028"/>
      <c r="R67" s="1028"/>
      <c r="S67" s="1028"/>
      <c r="T67" s="543"/>
      <c r="U67" s="1029"/>
      <c r="V67" s="881"/>
      <c r="W67" s="1078"/>
      <c r="X67" s="527"/>
      <c r="Y67" s="527"/>
      <c r="Z67" s="969"/>
      <c r="AA67" s="970"/>
      <c r="AB67" s="971"/>
      <c r="AC67" s="968"/>
      <c r="AD67" s="968"/>
      <c r="AE67" s="968"/>
      <c r="AF67" s="968"/>
      <c r="AG67" s="968"/>
      <c r="AH67" s="968"/>
      <c r="AI67" s="968"/>
      <c r="AJ67" s="968"/>
      <c r="AK67" s="968"/>
      <c r="AL67" s="968"/>
      <c r="AM67" s="968"/>
      <c r="AN67" s="968"/>
      <c r="AO67" s="968"/>
      <c r="AP67" s="968"/>
      <c r="AQ67" s="968"/>
      <c r="AR67" s="968"/>
      <c r="AS67" s="968"/>
    </row>
    <row r="68" spans="1:45" s="869" customFormat="1" ht="23" customHeight="1">
      <c r="A68" s="1030" t="s">
        <v>168</v>
      </c>
      <c r="B68" s="1030" t="s">
        <v>454</v>
      </c>
      <c r="C68" s="1031" t="s">
        <v>459</v>
      </c>
      <c r="D68" s="1032" t="s">
        <v>1623</v>
      </c>
      <c r="E68" s="1030" t="s">
        <v>1611</v>
      </c>
      <c r="F68" s="1033" t="s">
        <v>1964</v>
      </c>
      <c r="G68" s="1034"/>
      <c r="H68" s="1035" t="s">
        <v>1965</v>
      </c>
      <c r="I68" s="1035" t="s">
        <v>2384</v>
      </c>
      <c r="J68" s="1036">
        <v>1544500000</v>
      </c>
      <c r="K68" s="1035">
        <v>1</v>
      </c>
      <c r="L68" s="1036">
        <f>IFERROR(K68*J68,)</f>
        <v>1544500000</v>
      </c>
      <c r="M68" s="1047">
        <f>IFERROR(L68/$M$5,)</f>
        <v>58283.018867924526</v>
      </c>
      <c r="N68" s="1037">
        <v>46143</v>
      </c>
      <c r="O68" s="1030">
        <v>144</v>
      </c>
      <c r="P68" s="1038"/>
      <c r="Q68" s="1039"/>
      <c r="R68" s="1039"/>
      <c r="S68" s="1039"/>
      <c r="T68" s="1038" t="s">
        <v>1966</v>
      </c>
      <c r="U68" s="1040" t="s">
        <v>1967</v>
      </c>
      <c r="V68" s="1041">
        <v>1</v>
      </c>
      <c r="W68" s="1042">
        <v>46023</v>
      </c>
      <c r="X68" s="1032" t="str">
        <f>F68</f>
        <v xml:space="preserve">Máy tách kim loại vảy </v>
      </c>
      <c r="Y68" s="1030"/>
      <c r="Z68" s="1030"/>
      <c r="AA68" s="1030"/>
      <c r="AB68" s="1030"/>
      <c r="AC68" s="1095">
        <f>L68</f>
        <v>1544500000</v>
      </c>
      <c r="AD68" s="1095"/>
      <c r="AE68" s="1095">
        <f>L68</f>
        <v>1544500000</v>
      </c>
      <c r="AF68" s="1095"/>
      <c r="AG68" s="1095"/>
      <c r="AH68" s="1095"/>
      <c r="AI68" s="1095"/>
      <c r="AJ68" s="1095"/>
      <c r="AK68" s="1095"/>
      <c r="AL68" s="1095"/>
      <c r="AM68" s="1095"/>
      <c r="AN68" s="1095"/>
      <c r="AO68" s="1095"/>
      <c r="AP68" s="1095"/>
      <c r="AQ68" s="1095"/>
      <c r="AR68" s="1095">
        <f>SUM(AF68:AQ68)</f>
        <v>0</v>
      </c>
      <c r="AS68" s="1095">
        <f t="shared" ref="AS68" si="46">AE68-AR68</f>
        <v>1544500000</v>
      </c>
    </row>
    <row r="69" spans="1:45" s="899" customFormat="1" ht="45.65" customHeight="1">
      <c r="A69" s="1043" t="s">
        <v>166</v>
      </c>
      <c r="B69" s="1043" t="s">
        <v>454</v>
      </c>
      <c r="C69" s="1043" t="s">
        <v>459</v>
      </c>
      <c r="D69" s="1044" t="s">
        <v>1623</v>
      </c>
      <c r="E69" s="1043" t="s">
        <v>1611</v>
      </c>
      <c r="F69" s="1045" t="s">
        <v>2385</v>
      </c>
      <c r="G69" s="1044"/>
      <c r="H69" s="1043" t="s">
        <v>1965</v>
      </c>
      <c r="I69" s="1043" t="s">
        <v>1989</v>
      </c>
      <c r="J69" s="1046"/>
      <c r="K69" s="1043"/>
      <c r="L69" s="1046">
        <f>SUM(L70:L73)</f>
        <v>14060000000</v>
      </c>
      <c r="M69" s="1047">
        <f>IFERROR(L69/$M$5,)</f>
        <v>530566.03773584904</v>
      </c>
      <c r="N69" s="1037">
        <v>46082</v>
      </c>
      <c r="O69" s="1043">
        <v>144</v>
      </c>
      <c r="P69" s="1048"/>
      <c r="Q69" s="1049"/>
      <c r="R69" s="1049"/>
      <c r="S69" s="1048"/>
      <c r="T69" s="1045"/>
      <c r="U69" s="1050" t="s">
        <v>2386</v>
      </c>
      <c r="V69" s="1041">
        <v>1</v>
      </c>
      <c r="W69" s="1042">
        <v>46023</v>
      </c>
      <c r="X69" s="1044" t="str">
        <f>F69</f>
        <v>Hệ thống AI phân Loại chai 02</v>
      </c>
      <c r="Y69" s="889"/>
      <c r="Z69" s="889"/>
      <c r="AA69" s="889"/>
      <c r="AB69" s="889"/>
      <c r="AC69" s="396">
        <f>L69</f>
        <v>14060000000</v>
      </c>
      <c r="AD69" s="396"/>
      <c r="AE69" s="396">
        <f>L69</f>
        <v>14060000000</v>
      </c>
      <c r="AF69" s="396"/>
      <c r="AG69" s="396"/>
      <c r="AH69" s="396"/>
      <c r="AI69" s="396"/>
      <c r="AJ69" s="396"/>
      <c r="AK69" s="396"/>
      <c r="AL69" s="396"/>
      <c r="AM69" s="396"/>
      <c r="AN69" s="396"/>
      <c r="AO69" s="396"/>
      <c r="AP69" s="396"/>
      <c r="AQ69" s="396"/>
      <c r="AR69" s="396">
        <f>SUM(AF69:AQ69)</f>
        <v>0</v>
      </c>
      <c r="AS69" s="396">
        <f t="shared" ref="AS69" si="47">AE69-AR69</f>
        <v>14060000000</v>
      </c>
    </row>
    <row r="70" spans="1:45" s="869" customFormat="1" ht="35.4" customHeight="1" outlineLevel="2">
      <c r="A70" s="874"/>
      <c r="B70" s="874"/>
      <c r="C70" s="874"/>
      <c r="D70" s="1051"/>
      <c r="E70" s="874"/>
      <c r="F70" s="887"/>
      <c r="G70" s="887" t="s">
        <v>2387</v>
      </c>
      <c r="H70" s="874" t="s">
        <v>1965</v>
      </c>
      <c r="I70" s="900" t="s">
        <v>1989</v>
      </c>
      <c r="J70" s="1052">
        <v>7600000000</v>
      </c>
      <c r="K70" s="873">
        <v>1</v>
      </c>
      <c r="L70" s="878">
        <f t="shared" ref="L70:L73" si="48">K70*J70</f>
        <v>7600000000</v>
      </c>
      <c r="M70" s="878">
        <f t="shared" ref="M70:M73" si="49">IFERROR(L70/$M$5,)</f>
        <v>286792.45283018867</v>
      </c>
      <c r="N70" s="883"/>
      <c r="O70" s="873"/>
      <c r="P70" s="526"/>
      <c r="Q70" s="884"/>
      <c r="R70" s="884"/>
      <c r="S70" s="529"/>
      <c r="T70" s="875" t="s">
        <v>2388</v>
      </c>
      <c r="U70" s="915"/>
      <c r="V70" s="881">
        <v>1</v>
      </c>
      <c r="W70" s="883"/>
      <c r="X70" s="873"/>
      <c r="Y70" s="873"/>
      <c r="Z70" s="873"/>
      <c r="AA70" s="873"/>
      <c r="AB70" s="873"/>
      <c r="AC70" s="873"/>
      <c r="AD70" s="873"/>
      <c r="AE70" s="873"/>
      <c r="AF70" s="873"/>
      <c r="AG70" s="873"/>
      <c r="AH70" s="873"/>
      <c r="AI70" s="873"/>
      <c r="AJ70" s="873"/>
      <c r="AK70" s="873"/>
      <c r="AL70" s="873"/>
      <c r="AM70" s="873"/>
      <c r="AN70" s="873"/>
      <c r="AO70" s="873"/>
      <c r="AP70" s="873"/>
      <c r="AQ70" s="873"/>
      <c r="AR70" s="873"/>
      <c r="AS70" s="873"/>
    </row>
    <row r="71" spans="1:45" s="869" customFormat="1" ht="35.4" customHeight="1" outlineLevel="2">
      <c r="A71" s="874"/>
      <c r="B71" s="874"/>
      <c r="C71" s="874"/>
      <c r="D71" s="1051"/>
      <c r="E71" s="874"/>
      <c r="F71" s="887"/>
      <c r="G71" s="887" t="s">
        <v>2389</v>
      </c>
      <c r="H71" s="874" t="s">
        <v>1620</v>
      </c>
      <c r="I71" s="874" t="s">
        <v>2390</v>
      </c>
      <c r="J71" s="1052">
        <v>1520000000</v>
      </c>
      <c r="K71" s="874">
        <v>1</v>
      </c>
      <c r="L71" s="878">
        <f t="shared" si="48"/>
        <v>1520000000</v>
      </c>
      <c r="M71" s="878">
        <f t="shared" si="49"/>
        <v>57358.490566037734</v>
      </c>
      <c r="N71" s="883"/>
      <c r="O71" s="874"/>
      <c r="P71" s="529"/>
      <c r="Q71" s="880"/>
      <c r="R71" s="880"/>
      <c r="S71" s="529"/>
      <c r="T71" s="875" t="s">
        <v>2391</v>
      </c>
      <c r="U71" s="915"/>
      <c r="V71" s="881">
        <v>1</v>
      </c>
      <c r="W71" s="879"/>
      <c r="X71" s="874"/>
      <c r="Y71" s="874"/>
      <c r="Z71" s="874"/>
      <c r="AA71" s="874"/>
      <c r="AB71" s="874"/>
      <c r="AC71" s="874"/>
      <c r="AD71" s="874"/>
      <c r="AE71" s="874"/>
      <c r="AF71" s="874"/>
      <c r="AG71" s="874"/>
      <c r="AH71" s="874"/>
      <c r="AI71" s="874"/>
      <c r="AJ71" s="874"/>
      <c r="AK71" s="874"/>
      <c r="AL71" s="874"/>
      <c r="AM71" s="874"/>
      <c r="AN71" s="874"/>
      <c r="AO71" s="874"/>
      <c r="AP71" s="874"/>
      <c r="AQ71" s="874"/>
      <c r="AR71" s="874"/>
      <c r="AS71" s="874"/>
    </row>
    <row r="72" spans="1:45" s="869" customFormat="1" ht="35.4" customHeight="1" outlineLevel="2">
      <c r="A72" s="874"/>
      <c r="B72" s="874"/>
      <c r="C72" s="874"/>
      <c r="D72" s="1051"/>
      <c r="E72" s="874"/>
      <c r="F72" s="887"/>
      <c r="G72" s="887" t="s">
        <v>1993</v>
      </c>
      <c r="H72" s="874" t="s">
        <v>1620</v>
      </c>
      <c r="I72" s="874" t="s">
        <v>2392</v>
      </c>
      <c r="J72" s="1052">
        <v>1140000000</v>
      </c>
      <c r="K72" s="873">
        <v>1</v>
      </c>
      <c r="L72" s="878">
        <f t="shared" si="48"/>
        <v>1140000000</v>
      </c>
      <c r="M72" s="878">
        <f t="shared" si="49"/>
        <v>43018.867924528298</v>
      </c>
      <c r="N72" s="883"/>
      <c r="O72" s="1053"/>
      <c r="P72" s="526"/>
      <c r="Q72" s="884"/>
      <c r="R72" s="884"/>
      <c r="S72" s="529"/>
      <c r="T72" s="875" t="s">
        <v>2393</v>
      </c>
      <c r="U72" s="915"/>
      <c r="V72" s="881">
        <v>1</v>
      </c>
      <c r="W72" s="883"/>
      <c r="X72" s="874"/>
      <c r="Y72" s="874"/>
      <c r="Z72" s="874"/>
      <c r="AA72" s="874"/>
      <c r="AB72" s="874"/>
      <c r="AC72" s="874"/>
      <c r="AD72" s="874"/>
      <c r="AE72" s="874"/>
      <c r="AF72" s="874"/>
      <c r="AG72" s="874"/>
      <c r="AH72" s="874"/>
      <c r="AI72" s="874"/>
      <c r="AJ72" s="874"/>
      <c r="AK72" s="874"/>
      <c r="AL72" s="874"/>
      <c r="AM72" s="874"/>
      <c r="AN72" s="874"/>
      <c r="AO72" s="874"/>
      <c r="AP72" s="874"/>
      <c r="AQ72" s="874"/>
      <c r="AR72" s="874"/>
      <c r="AS72" s="874"/>
    </row>
    <row r="73" spans="1:45" s="869" customFormat="1" ht="35.4" customHeight="1" outlineLevel="2">
      <c r="A73" s="1060"/>
      <c r="B73" s="1060"/>
      <c r="C73" s="1060"/>
      <c r="D73" s="1093"/>
      <c r="E73" s="1060"/>
      <c r="F73" s="1054"/>
      <c r="G73" s="1054" t="s">
        <v>1987</v>
      </c>
      <c r="H73" s="1055" t="s">
        <v>1965</v>
      </c>
      <c r="I73" s="1056" t="s">
        <v>1978</v>
      </c>
      <c r="J73" s="1057">
        <v>3800000000</v>
      </c>
      <c r="K73" s="1055">
        <v>1</v>
      </c>
      <c r="L73" s="1058">
        <f t="shared" si="48"/>
        <v>3800000000</v>
      </c>
      <c r="M73" s="1058">
        <f t="shared" si="49"/>
        <v>143396.22641509434</v>
      </c>
      <c r="N73" s="1059"/>
      <c r="O73" s="1060"/>
      <c r="P73" s="1061"/>
      <c r="Q73" s="1062"/>
      <c r="R73" s="1062"/>
      <c r="S73" s="1061"/>
      <c r="T73" s="1063"/>
      <c r="U73" s="1064"/>
      <c r="V73" s="1065">
        <v>1</v>
      </c>
      <c r="W73" s="1066"/>
      <c r="X73" s="1060"/>
      <c r="Y73" s="1060"/>
      <c r="Z73" s="1060"/>
      <c r="AA73" s="1060"/>
      <c r="AB73" s="1060"/>
      <c r="AC73" s="1060"/>
      <c r="AD73" s="1060"/>
      <c r="AE73" s="1060"/>
      <c r="AF73" s="1060"/>
      <c r="AG73" s="1060"/>
      <c r="AH73" s="1060"/>
      <c r="AI73" s="1060"/>
      <c r="AJ73" s="1060"/>
      <c r="AK73" s="1060"/>
      <c r="AL73" s="1060"/>
      <c r="AM73" s="1060"/>
      <c r="AN73" s="1060"/>
      <c r="AO73" s="1060"/>
      <c r="AP73" s="1060"/>
      <c r="AQ73" s="1060"/>
      <c r="AR73" s="1060"/>
      <c r="AS73" s="1060"/>
    </row>
    <row r="74" spans="1:45" s="1053" customFormat="1" ht="37.25" customHeight="1">
      <c r="A74" s="1096"/>
      <c r="B74" s="1096"/>
      <c r="C74" s="1039" t="s">
        <v>2396</v>
      </c>
      <c r="D74" s="1096"/>
      <c r="E74" s="1096"/>
      <c r="F74" s="1096"/>
      <c r="G74" s="1096"/>
      <c r="H74" s="1096"/>
      <c r="I74" s="1096"/>
      <c r="J74" s="1096"/>
      <c r="K74" s="1096"/>
      <c r="L74" s="1096"/>
      <c r="M74" s="1096"/>
      <c r="N74" s="1096"/>
      <c r="O74" s="1096"/>
      <c r="P74" s="1096"/>
      <c r="Q74" s="1096"/>
      <c r="R74" s="1096"/>
      <c r="S74" s="1096"/>
      <c r="T74" s="1096"/>
      <c r="U74" s="859"/>
      <c r="V74" s="1096"/>
      <c r="W74" s="1096"/>
      <c r="X74" s="1096"/>
      <c r="Y74" s="394"/>
      <c r="Z74" s="1097"/>
      <c r="AA74" s="1096"/>
      <c r="AB74" s="1096"/>
      <c r="AC74" s="242">
        <f>AC55+AC61+AC68+AC69</f>
        <v>43339100000</v>
      </c>
      <c r="AD74" s="242">
        <f t="shared" ref="AD74" si="50">AD72+AD73</f>
        <v>0</v>
      </c>
      <c r="AE74" s="242">
        <f>AE55+AE61+AE68+AE69</f>
        <v>43339100000</v>
      </c>
      <c r="AF74" s="242"/>
      <c r="AG74" s="242"/>
      <c r="AH74" s="242"/>
      <c r="AI74" s="242">
        <f t="shared" ref="AI74:AR74" si="51">AI55+AI61+AI68+AI69</f>
        <v>192601388.8888889</v>
      </c>
      <c r="AJ74" s="242">
        <f t="shared" si="51"/>
        <v>192601388.8888889</v>
      </c>
      <c r="AK74" s="242">
        <f t="shared" si="51"/>
        <v>192601388.8888889</v>
      </c>
      <c r="AL74" s="242">
        <f>AL55+AL61+AL68+AL69</f>
        <v>192601388.8888889</v>
      </c>
      <c r="AM74" s="242">
        <f t="shared" si="51"/>
        <v>192601388.8888889</v>
      </c>
      <c r="AN74" s="242">
        <f t="shared" si="51"/>
        <v>192601388.8888889</v>
      </c>
      <c r="AO74" s="242">
        <f t="shared" si="51"/>
        <v>192601388.8888889</v>
      </c>
      <c r="AP74" s="242">
        <f t="shared" si="51"/>
        <v>192601388.8888889</v>
      </c>
      <c r="AQ74" s="242">
        <f t="shared" si="51"/>
        <v>192601388.8888889</v>
      </c>
      <c r="AR74" s="242">
        <f t="shared" si="51"/>
        <v>1733412500.0000002</v>
      </c>
      <c r="AS74" s="242">
        <f t="shared" ref="AS74" si="52">AE74-AR74</f>
        <v>41605687500</v>
      </c>
    </row>
  </sheetData>
  <phoneticPr fontId="11" type="noConversion"/>
  <conditionalFormatting sqref="D1">
    <cfRule type="duplicateValues" dxfId="18" priority="7"/>
  </conditionalFormatting>
  <conditionalFormatting sqref="D1:D3">
    <cfRule type="containsText" dxfId="17" priority="8" operator="containsText" text="xxx">
      <formula>NOT(ISERROR(SEARCH("xxx",D1)))</formula>
    </cfRule>
  </conditionalFormatting>
  <conditionalFormatting sqref="D2">
    <cfRule type="duplicateValues" dxfId="16" priority="9"/>
  </conditionalFormatting>
  <conditionalFormatting sqref="D3">
    <cfRule type="duplicateValues" dxfId="15" priority="6"/>
  </conditionalFormatting>
  <conditionalFormatting sqref="Z7">
    <cfRule type="containsText" dxfId="14" priority="2" operator="containsText" text="xxx">
      <formula>NOT(ISERROR(SEARCH("xxx",Z7)))</formula>
    </cfRule>
  </conditionalFormatting>
  <conditionalFormatting sqref="AA7">
    <cfRule type="containsText" dxfId="13" priority="1" operator="containsText" text="xxx">
      <formula>NOT(ISERROR(SEARCH("xxx",AA7)))</formula>
    </cfRule>
  </conditionalFormatting>
  <dataValidations disablePrompts="1" count="1">
    <dataValidation type="list" allowBlank="1" showInputMessage="1" showErrorMessage="1" sqref="V55:V73 V8:V45" xr:uid="{9F7E2775-A2FC-4D7A-91FE-9F017F6929DA}">
      <formula1>INDIRECT("MD_Possible_CAPEX[Khả năng đầu tư]")</formula1>
    </dataValidation>
  </dataValidations>
  <pageMargins left="0.7" right="0.7" top="0.75" bottom="0.75" header="0.3" footer="0.3"/>
  <ignoredErrors>
    <ignoredError sqref="AR11 AR20:AR23 AR16:AR17 AR14" formulaRange="1"/>
    <ignoredError sqref="AR8 AD8" calculatedColumn="1"/>
  </ignoredError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3AB8C47-F762-475C-B6A1-9460812C41F7}">
          <x14:formula1>
            <xm:f>MD!$B$2:$B$5</xm:f>
          </x14:formula1>
          <xm:sqref>D9:D24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346F8-77E4-4358-8FA1-630C490A6DB1}">
  <sheetPr>
    <tabColor theme="7" tint="0.39997558519241921"/>
  </sheetPr>
  <dimension ref="A1:AS195"/>
  <sheetViews>
    <sheetView topLeftCell="A161" workbookViewId="0">
      <selection activeCell="F171" sqref="F171"/>
    </sheetView>
  </sheetViews>
  <sheetFormatPr defaultColWidth="8.90625" defaultRowHeight="12.5" outlineLevelRow="1"/>
  <cols>
    <col min="1" max="1" width="5.6328125" style="254" customWidth="1"/>
    <col min="2" max="2" width="13.453125" style="254" hidden="1" customWidth="1"/>
    <col min="3" max="3" width="32.453125" style="254" hidden="1" customWidth="1"/>
    <col min="4" max="4" width="26.81640625" style="274" customWidth="1"/>
    <col min="5" max="5" width="32.81640625" style="254" customWidth="1"/>
    <col min="6" max="6" width="46.6328125" style="274" customWidth="1"/>
    <col min="7" max="7" width="28.1796875" style="254" hidden="1" customWidth="1"/>
    <col min="8" max="8" width="16.08984375" style="254" hidden="1" customWidth="1"/>
    <col min="9" max="9" width="16.08984375" style="274" customWidth="1"/>
    <col min="10" max="10" width="16.08984375" style="254" customWidth="1"/>
    <col min="11" max="11" width="9.54296875" style="254" customWidth="1"/>
    <col min="12" max="12" width="16.08984375" style="254" customWidth="1"/>
    <col min="13" max="13" width="11.1796875" style="254" hidden="1" customWidth="1"/>
    <col min="14" max="14" width="12.08984375" style="1130" customWidth="1"/>
    <col min="15" max="15" width="15.36328125" style="1127" customWidth="1"/>
    <col min="16" max="16" width="17.453125" style="254" hidden="1" customWidth="1"/>
    <col min="17" max="17" width="14" style="254" hidden="1" customWidth="1"/>
    <col min="18" max="18" width="12.36328125" style="274" customWidth="1"/>
    <col min="19" max="19" width="34.81640625" style="274" customWidth="1"/>
    <col min="20" max="20" width="24.90625" style="254" hidden="1" customWidth="1"/>
    <col min="21" max="21" width="13.81640625" style="4" hidden="1" customWidth="1"/>
    <col min="22" max="23" width="13.81640625" style="254" hidden="1" customWidth="1"/>
    <col min="24" max="24" width="92.54296875" style="254" customWidth="1"/>
    <col min="25" max="25" width="13.81640625" style="257" customWidth="1"/>
    <col min="26" max="26" width="13.81640625" style="274" customWidth="1"/>
    <col min="27" max="27" width="32" style="254" customWidth="1"/>
    <col min="28" max="28" width="39.08984375" style="254" customWidth="1"/>
    <col min="29" max="29" width="18.54296875" style="258" bestFit="1" customWidth="1"/>
    <col min="30" max="30" width="19.6328125" style="258" hidden="1" customWidth="1"/>
    <col min="31" max="31" width="17" style="258" hidden="1" customWidth="1"/>
    <col min="32" max="32" width="14.36328125" style="254" bestFit="1" customWidth="1"/>
    <col min="33" max="40" width="14.36328125" style="4" bestFit="1" customWidth="1"/>
    <col min="41" max="42" width="14.36328125" style="254" bestFit="1" customWidth="1"/>
    <col min="43" max="43" width="14.453125" style="254" bestFit="1" customWidth="1"/>
    <col min="44" max="44" width="17" style="258" bestFit="1" customWidth="1"/>
    <col min="45" max="45" width="17.453125" style="258" customWidth="1"/>
    <col min="46" max="16384" width="8.90625" style="4"/>
  </cols>
  <sheetData>
    <row r="1" spans="1:45" s="254" customFormat="1" ht="13" hidden="1">
      <c r="D1" s="978" t="s">
        <v>570</v>
      </c>
      <c r="E1" s="256"/>
      <c r="F1" s="274"/>
      <c r="I1" s="274"/>
      <c r="N1" s="1130"/>
      <c r="O1" s="1127"/>
      <c r="R1" s="274"/>
      <c r="S1" s="274"/>
      <c r="Y1" s="257"/>
      <c r="Z1" s="274"/>
      <c r="AC1" s="258"/>
      <c r="AD1" s="258"/>
      <c r="AE1" s="258"/>
      <c r="AR1" s="258"/>
      <c r="AS1" s="258"/>
    </row>
    <row r="2" spans="1:45" s="254" customFormat="1" ht="13" hidden="1">
      <c r="D2" s="979" t="s">
        <v>571</v>
      </c>
      <c r="E2" s="256"/>
      <c r="F2" s="274"/>
      <c r="I2" s="274"/>
      <c r="N2" s="1130"/>
      <c r="O2" s="1127"/>
      <c r="R2" s="274"/>
      <c r="S2" s="274"/>
      <c r="Y2" s="257"/>
      <c r="Z2" s="274"/>
      <c r="AC2" s="258"/>
      <c r="AD2" s="258"/>
      <c r="AE2" s="258"/>
      <c r="AR2" s="258"/>
      <c r="AS2" s="258"/>
    </row>
    <row r="3" spans="1:45" s="254" customFormat="1" ht="21.65" hidden="1" customHeight="1">
      <c r="D3" s="260" t="s">
        <v>1691</v>
      </c>
      <c r="E3" s="256"/>
      <c r="F3" s="274"/>
      <c r="I3" s="274"/>
      <c r="N3" s="1130"/>
      <c r="O3" s="1127"/>
      <c r="R3" s="274"/>
      <c r="S3" s="274"/>
      <c r="Y3" s="257"/>
      <c r="Z3" s="274"/>
      <c r="AC3" s="258"/>
      <c r="AD3" s="258"/>
      <c r="AE3" s="258"/>
      <c r="AR3" s="258"/>
      <c r="AS3" s="258"/>
    </row>
    <row r="4" spans="1:45" s="254" customFormat="1" ht="13" hidden="1">
      <c r="D4" s="980"/>
      <c r="E4" s="261"/>
      <c r="F4" s="274"/>
      <c r="I4" s="274"/>
      <c r="N4" s="1130"/>
      <c r="O4" s="1127"/>
      <c r="R4" s="274"/>
      <c r="S4" s="274"/>
      <c r="Y4" s="257"/>
      <c r="Z4" s="274"/>
      <c r="AC4" s="258"/>
      <c r="AD4" s="258"/>
      <c r="AE4" s="258"/>
      <c r="AR4" s="258"/>
      <c r="AS4" s="258"/>
    </row>
    <row r="5" spans="1:45" s="254" customFormat="1" ht="13" hidden="1">
      <c r="D5" s="274"/>
      <c r="F5" s="274"/>
      <c r="I5" s="274"/>
      <c r="L5" s="262" t="s">
        <v>573</v>
      </c>
      <c r="M5" s="263">
        <v>26500</v>
      </c>
      <c r="N5" s="1130"/>
      <c r="O5" s="1127"/>
      <c r="R5" s="274"/>
      <c r="S5" s="274"/>
      <c r="Y5" s="257"/>
      <c r="Z5" s="274"/>
      <c r="AC5" s="258"/>
      <c r="AD5" s="258"/>
      <c r="AE5" s="258"/>
      <c r="AR5" s="258"/>
      <c r="AS5" s="258"/>
    </row>
    <row r="6" spans="1:45" s="264" customFormat="1" ht="26" hidden="1">
      <c r="B6" s="265" t="s">
        <v>1687</v>
      </c>
      <c r="C6" s="265"/>
      <c r="D6" s="945" t="s">
        <v>1687</v>
      </c>
      <c r="E6" s="265"/>
      <c r="F6" s="945"/>
      <c r="G6" s="265"/>
      <c r="H6" s="265" t="s">
        <v>1687</v>
      </c>
      <c r="I6" s="945"/>
      <c r="J6" s="265"/>
      <c r="K6" s="265"/>
      <c r="L6" s="265"/>
      <c r="M6" s="265"/>
      <c r="N6" s="1004"/>
      <c r="O6" s="265"/>
      <c r="P6" s="265"/>
      <c r="Q6" s="265"/>
      <c r="R6" s="945"/>
      <c r="S6" s="945" t="s">
        <v>1687</v>
      </c>
      <c r="T6" s="265"/>
      <c r="U6" s="265"/>
      <c r="V6" s="265"/>
      <c r="W6" s="265"/>
      <c r="X6" s="265"/>
      <c r="Y6" s="266"/>
      <c r="Z6" s="555" t="s">
        <v>1688</v>
      </c>
      <c r="AA6" s="555" t="s">
        <v>1688</v>
      </c>
      <c r="AB6" s="555" t="s">
        <v>1688</v>
      </c>
      <c r="AC6" s="267"/>
      <c r="AD6" s="267"/>
      <c r="AE6" s="267"/>
      <c r="AR6" s="268"/>
      <c r="AS6" s="267"/>
    </row>
    <row r="7" spans="1:45" s="254" customFormat="1" ht="47.4" customHeight="1">
      <c r="A7" s="533" t="s">
        <v>0</v>
      </c>
      <c r="B7" s="533" t="s">
        <v>574</v>
      </c>
      <c r="C7" s="533" t="s">
        <v>575</v>
      </c>
      <c r="D7" s="981" t="s">
        <v>576</v>
      </c>
      <c r="E7" s="539" t="s">
        <v>577</v>
      </c>
      <c r="F7" s="946" t="s">
        <v>578</v>
      </c>
      <c r="G7" s="540" t="s">
        <v>579</v>
      </c>
      <c r="H7" s="533" t="s">
        <v>580</v>
      </c>
      <c r="I7" s="974" t="s">
        <v>581</v>
      </c>
      <c r="J7" s="533" t="s">
        <v>582</v>
      </c>
      <c r="K7" s="533" t="s">
        <v>583</v>
      </c>
      <c r="L7" s="533" t="s">
        <v>584</v>
      </c>
      <c r="M7" s="533" t="s">
        <v>585</v>
      </c>
      <c r="N7" s="871" t="s">
        <v>586</v>
      </c>
      <c r="O7" s="534" t="s">
        <v>2447</v>
      </c>
      <c r="P7" s="534" t="s">
        <v>588</v>
      </c>
      <c r="Q7" s="534" t="s">
        <v>589</v>
      </c>
      <c r="R7" s="975" t="s">
        <v>590</v>
      </c>
      <c r="S7" s="975" t="s">
        <v>591</v>
      </c>
      <c r="T7" s="533" t="s">
        <v>592</v>
      </c>
      <c r="U7" s="533" t="s">
        <v>593</v>
      </c>
      <c r="V7" s="533" t="s">
        <v>594</v>
      </c>
      <c r="W7" s="533" t="s">
        <v>595</v>
      </c>
      <c r="X7" s="533" t="s">
        <v>1579</v>
      </c>
      <c r="Y7" s="535" t="s">
        <v>1578</v>
      </c>
      <c r="Z7" s="536" t="s">
        <v>514</v>
      </c>
      <c r="AA7" s="536" t="s">
        <v>411</v>
      </c>
      <c r="AB7" s="397" t="s">
        <v>628</v>
      </c>
      <c r="AC7" s="398" t="s">
        <v>616</v>
      </c>
      <c r="AD7" s="398" t="s">
        <v>613</v>
      </c>
      <c r="AE7" s="398" t="s">
        <v>614</v>
      </c>
      <c r="AF7" s="399" t="s">
        <v>54</v>
      </c>
      <c r="AG7" s="399" t="s">
        <v>55</v>
      </c>
      <c r="AH7" s="399" t="s">
        <v>56</v>
      </c>
      <c r="AI7" s="399" t="s">
        <v>57</v>
      </c>
      <c r="AJ7" s="399" t="s">
        <v>58</v>
      </c>
      <c r="AK7" s="399" t="s">
        <v>59</v>
      </c>
      <c r="AL7" s="399" t="s">
        <v>60</v>
      </c>
      <c r="AM7" s="399" t="s">
        <v>61</v>
      </c>
      <c r="AN7" s="399" t="s">
        <v>62</v>
      </c>
      <c r="AO7" s="399" t="s">
        <v>63</v>
      </c>
      <c r="AP7" s="399" t="s">
        <v>64</v>
      </c>
      <c r="AQ7" s="399" t="s">
        <v>65</v>
      </c>
      <c r="AR7" s="537" t="s">
        <v>345</v>
      </c>
      <c r="AS7" s="538" t="s">
        <v>617</v>
      </c>
    </row>
    <row r="8" spans="1:45" s="549" customFormat="1" ht="28.25" hidden="1" customHeight="1">
      <c r="A8" s="90" t="s">
        <v>1689</v>
      </c>
      <c r="B8" s="542"/>
      <c r="C8" s="542"/>
      <c r="D8" s="947"/>
      <c r="E8" s="542"/>
      <c r="F8" s="947"/>
      <c r="G8" s="542"/>
      <c r="H8" s="542"/>
      <c r="I8" s="947"/>
      <c r="J8" s="542"/>
      <c r="K8" s="542"/>
      <c r="L8" s="542"/>
      <c r="M8" s="542"/>
      <c r="N8" s="1005"/>
      <c r="O8" s="542"/>
      <c r="P8" s="543"/>
      <c r="Q8" s="544"/>
      <c r="R8" s="947"/>
      <c r="S8" s="947"/>
      <c r="T8" s="543"/>
      <c r="U8" s="544"/>
      <c r="V8" s="544"/>
      <c r="W8" s="544"/>
      <c r="X8" s="543"/>
      <c r="Y8" s="545"/>
      <c r="Z8" s="546"/>
      <c r="AA8" s="547"/>
      <c r="AB8" s="547"/>
      <c r="AC8" s="973">
        <f>SUM(AC9:AC81)</f>
        <v>1242260298</v>
      </c>
      <c r="AD8" s="973">
        <f>AC8-AE8</f>
        <v>443338280</v>
      </c>
      <c r="AE8" s="973">
        <f t="shared" ref="AE8:AQ8" si="0">SUM(AE9:AE81)</f>
        <v>798922018</v>
      </c>
      <c r="AF8" s="250">
        <f t="shared" si="0"/>
        <v>47572435</v>
      </c>
      <c r="AG8" s="250">
        <f t="shared" si="0"/>
        <v>44867402</v>
      </c>
      <c r="AH8" s="250">
        <f t="shared" si="0"/>
        <v>40434225</v>
      </c>
      <c r="AI8" s="250">
        <f t="shared" si="0"/>
        <v>38653459</v>
      </c>
      <c r="AJ8" s="250">
        <f t="shared" si="0"/>
        <v>37676908</v>
      </c>
      <c r="AK8" s="250">
        <f t="shared" si="0"/>
        <v>37053694</v>
      </c>
      <c r="AL8" s="250">
        <f t="shared" si="0"/>
        <v>36391635</v>
      </c>
      <c r="AM8" s="250">
        <f t="shared" si="0"/>
        <v>34537129</v>
      </c>
      <c r="AN8" s="250">
        <f t="shared" si="0"/>
        <v>33805081</v>
      </c>
      <c r="AO8" s="250">
        <f t="shared" si="0"/>
        <v>33333941</v>
      </c>
      <c r="AP8" s="250">
        <f t="shared" si="0"/>
        <v>33028888</v>
      </c>
      <c r="AQ8" s="250">
        <f t="shared" si="0"/>
        <v>25191682</v>
      </c>
      <c r="AR8" s="250">
        <f>SUM(AF8:AQ8)</f>
        <v>442546479</v>
      </c>
      <c r="AS8" s="982">
        <f t="shared" ref="AS8:AS71" si="1">AE8-AR8</f>
        <v>356375539</v>
      </c>
    </row>
    <row r="9" spans="1:45" s="254" customFormat="1" ht="16.25" hidden="1" customHeight="1">
      <c r="A9" s="272" t="s">
        <v>163</v>
      </c>
      <c r="B9" s="528"/>
      <c r="C9" s="530" t="s">
        <v>463</v>
      </c>
      <c r="D9" s="868" t="s">
        <v>2001</v>
      </c>
      <c r="E9" s="528"/>
      <c r="F9" s="868" t="s">
        <v>1931</v>
      </c>
      <c r="G9" s="528"/>
      <c r="H9" s="528"/>
      <c r="I9" s="868"/>
      <c r="J9" s="528"/>
      <c r="K9" s="528"/>
      <c r="L9" s="528"/>
      <c r="M9" s="528"/>
      <c r="N9" s="1006"/>
      <c r="O9" s="528"/>
      <c r="P9" s="529"/>
      <c r="Q9" s="530"/>
      <c r="R9" s="868"/>
      <c r="S9" s="976"/>
      <c r="T9" s="529"/>
      <c r="U9" s="530"/>
      <c r="V9" s="530"/>
      <c r="W9" s="530"/>
      <c r="X9" s="868" t="s">
        <v>1931</v>
      </c>
      <c r="Y9" s="531" t="s">
        <v>1363</v>
      </c>
      <c r="Z9" s="532">
        <v>6427005801</v>
      </c>
      <c r="AA9" s="395" t="s">
        <v>375</v>
      </c>
      <c r="AB9" s="395"/>
      <c r="AC9" s="973">
        <v>3119000</v>
      </c>
      <c r="AD9" s="973">
        <v>2079324</v>
      </c>
      <c r="AE9" s="973">
        <v>1039676</v>
      </c>
      <c r="AF9" s="973">
        <v>79974</v>
      </c>
      <c r="AG9" s="973">
        <v>79974</v>
      </c>
      <c r="AH9" s="973">
        <v>79974</v>
      </c>
      <c r="AI9" s="973">
        <v>79974</v>
      </c>
      <c r="AJ9" s="973">
        <v>79974</v>
      </c>
      <c r="AK9" s="973">
        <v>79974</v>
      </c>
      <c r="AL9" s="973">
        <v>79974</v>
      </c>
      <c r="AM9" s="973">
        <v>79974</v>
      </c>
      <c r="AN9" s="973">
        <v>79974</v>
      </c>
      <c r="AO9" s="973">
        <v>79974</v>
      </c>
      <c r="AP9" s="973">
        <v>79988</v>
      </c>
      <c r="AQ9" s="973"/>
      <c r="AR9" s="982">
        <f t="shared" ref="AR9:AR101" si="2">SUM(AF9:AQ9)</f>
        <v>879728</v>
      </c>
      <c r="AS9" s="973">
        <f t="shared" si="1"/>
        <v>159948</v>
      </c>
    </row>
    <row r="10" spans="1:45" s="254" customFormat="1" ht="16.25" hidden="1" customHeight="1">
      <c r="A10" s="272" t="s">
        <v>164</v>
      </c>
      <c r="B10" s="272"/>
      <c r="C10" s="530" t="s">
        <v>463</v>
      </c>
      <c r="D10" s="916" t="s">
        <v>2001</v>
      </c>
      <c r="E10" s="272"/>
      <c r="F10" s="916" t="s">
        <v>1932</v>
      </c>
      <c r="G10" s="272"/>
      <c r="H10" s="272"/>
      <c r="I10" s="916"/>
      <c r="J10" s="272"/>
      <c r="K10" s="272"/>
      <c r="L10" s="272"/>
      <c r="M10" s="272"/>
      <c r="N10" s="1006"/>
      <c r="O10" s="272"/>
      <c r="P10" s="526"/>
      <c r="Q10" s="269"/>
      <c r="R10" s="916"/>
      <c r="S10" s="976"/>
      <c r="T10" s="526"/>
      <c r="U10" s="269"/>
      <c r="V10" s="269"/>
      <c r="W10" s="269"/>
      <c r="X10" s="916" t="s">
        <v>1932</v>
      </c>
      <c r="Y10" s="270" t="s">
        <v>1363</v>
      </c>
      <c r="Z10" s="273">
        <v>6427005801</v>
      </c>
      <c r="AA10" s="271" t="s">
        <v>375</v>
      </c>
      <c r="AB10" s="271"/>
      <c r="AC10" s="973">
        <v>2449000</v>
      </c>
      <c r="AD10" s="973">
        <v>1632670</v>
      </c>
      <c r="AE10" s="973">
        <v>816330</v>
      </c>
      <c r="AF10" s="973">
        <v>62795</v>
      </c>
      <c r="AG10" s="973">
        <v>62795</v>
      </c>
      <c r="AH10" s="973">
        <v>62795</v>
      </c>
      <c r="AI10" s="973">
        <v>62795</v>
      </c>
      <c r="AJ10" s="973">
        <v>62795</v>
      </c>
      <c r="AK10" s="973">
        <v>62795</v>
      </c>
      <c r="AL10" s="973">
        <v>62795</v>
      </c>
      <c r="AM10" s="973">
        <v>62795</v>
      </c>
      <c r="AN10" s="973">
        <v>62795</v>
      </c>
      <c r="AO10" s="973">
        <v>62795</v>
      </c>
      <c r="AP10" s="973">
        <v>62790</v>
      </c>
      <c r="AQ10" s="973"/>
      <c r="AR10" s="982">
        <f t="shared" si="2"/>
        <v>690740</v>
      </c>
      <c r="AS10" s="973">
        <f t="shared" si="1"/>
        <v>125590</v>
      </c>
    </row>
    <row r="11" spans="1:45" s="254" customFormat="1" ht="16.25" hidden="1" customHeight="1">
      <c r="A11" s="272" t="s">
        <v>165</v>
      </c>
      <c r="B11" s="272"/>
      <c r="C11" s="530" t="s">
        <v>463</v>
      </c>
      <c r="D11" s="916" t="s">
        <v>2001</v>
      </c>
      <c r="E11" s="272"/>
      <c r="F11" s="916" t="s">
        <v>1933</v>
      </c>
      <c r="G11" s="272"/>
      <c r="H11" s="272"/>
      <c r="I11" s="916"/>
      <c r="J11" s="272"/>
      <c r="K11" s="272"/>
      <c r="L11" s="272"/>
      <c r="M11" s="272"/>
      <c r="N11" s="1006"/>
      <c r="O11" s="272"/>
      <c r="P11" s="526"/>
      <c r="Q11" s="269"/>
      <c r="R11" s="916"/>
      <c r="S11" s="916"/>
      <c r="T11" s="526"/>
      <c r="U11" s="269"/>
      <c r="V11" s="269"/>
      <c r="W11" s="269"/>
      <c r="X11" s="916" t="s">
        <v>1933</v>
      </c>
      <c r="Y11" s="270" t="s">
        <v>1363</v>
      </c>
      <c r="Z11" s="273">
        <v>6427005801</v>
      </c>
      <c r="AA11" s="271" t="s">
        <v>375</v>
      </c>
      <c r="AB11" s="271"/>
      <c r="AC11" s="973">
        <v>1760000</v>
      </c>
      <c r="AD11" s="973">
        <v>1346883</v>
      </c>
      <c r="AE11" s="973">
        <v>413117</v>
      </c>
      <c r="AF11" s="973">
        <v>73333</v>
      </c>
      <c r="AG11" s="973">
        <v>73333</v>
      </c>
      <c r="AH11" s="973">
        <v>73333</v>
      </c>
      <c r="AI11" s="973">
        <v>46452</v>
      </c>
      <c r="AJ11" s="973"/>
      <c r="AK11" s="973"/>
      <c r="AL11" s="973"/>
      <c r="AM11" s="973"/>
      <c r="AN11" s="973"/>
      <c r="AO11" s="973"/>
      <c r="AP11" s="973"/>
      <c r="AQ11" s="973"/>
      <c r="AR11" s="982">
        <f t="shared" si="2"/>
        <v>266451</v>
      </c>
      <c r="AS11" s="973">
        <f t="shared" si="1"/>
        <v>146666</v>
      </c>
    </row>
    <row r="12" spans="1:45" s="254" customFormat="1" ht="16.25" hidden="1" customHeight="1">
      <c r="A12" s="272" t="s">
        <v>1581</v>
      </c>
      <c r="B12" s="272"/>
      <c r="C12" s="530" t="s">
        <v>463</v>
      </c>
      <c r="D12" s="916" t="s">
        <v>2001</v>
      </c>
      <c r="E12" s="272"/>
      <c r="F12" s="916" t="s">
        <v>1934</v>
      </c>
      <c r="G12" s="272"/>
      <c r="H12" s="272"/>
      <c r="I12" s="916"/>
      <c r="J12" s="272"/>
      <c r="K12" s="272"/>
      <c r="L12" s="272"/>
      <c r="M12" s="272"/>
      <c r="N12" s="1006"/>
      <c r="O12" s="272"/>
      <c r="P12" s="526"/>
      <c r="Q12" s="269"/>
      <c r="R12" s="916"/>
      <c r="S12" s="916"/>
      <c r="T12" s="526"/>
      <c r="U12" s="269"/>
      <c r="V12" s="269"/>
      <c r="W12" s="269"/>
      <c r="X12" s="916" t="s">
        <v>1934</v>
      </c>
      <c r="Y12" s="270" t="s">
        <v>1363</v>
      </c>
      <c r="Z12" s="273">
        <v>6427005801</v>
      </c>
      <c r="AA12" s="271" t="s">
        <v>375</v>
      </c>
      <c r="AB12" s="271"/>
      <c r="AC12" s="973">
        <v>1649000</v>
      </c>
      <c r="AD12" s="973">
        <v>1015864</v>
      </c>
      <c r="AE12" s="973">
        <v>633136</v>
      </c>
      <c r="AF12" s="973">
        <v>61074</v>
      </c>
      <c r="AG12" s="973">
        <v>61074</v>
      </c>
      <c r="AH12" s="973">
        <v>61074</v>
      </c>
      <c r="AI12" s="973">
        <v>61074</v>
      </c>
      <c r="AJ12" s="973">
        <v>61074</v>
      </c>
      <c r="AK12" s="973">
        <v>61074</v>
      </c>
      <c r="AL12" s="973">
        <v>61074</v>
      </c>
      <c r="AM12" s="973">
        <v>61074</v>
      </c>
      <c r="AN12" s="973">
        <v>22396</v>
      </c>
      <c r="AO12" s="973"/>
      <c r="AP12" s="973"/>
      <c r="AQ12" s="973"/>
      <c r="AR12" s="982">
        <f t="shared" si="2"/>
        <v>510988</v>
      </c>
      <c r="AS12" s="973">
        <f t="shared" si="1"/>
        <v>122148</v>
      </c>
    </row>
    <row r="13" spans="1:45" s="254" customFormat="1" ht="16.25" hidden="1" customHeight="1">
      <c r="A13" s="272" t="s">
        <v>1582</v>
      </c>
      <c r="B13" s="272"/>
      <c r="C13" s="530" t="s">
        <v>463</v>
      </c>
      <c r="D13" s="916" t="s">
        <v>2001</v>
      </c>
      <c r="E13" s="272"/>
      <c r="F13" s="916" t="s">
        <v>1935</v>
      </c>
      <c r="G13" s="272"/>
      <c r="H13" s="272"/>
      <c r="I13" s="916"/>
      <c r="J13" s="272"/>
      <c r="K13" s="272"/>
      <c r="L13" s="272"/>
      <c r="M13" s="272"/>
      <c r="N13" s="1006"/>
      <c r="O13" s="272"/>
      <c r="P13" s="526"/>
      <c r="Q13" s="269"/>
      <c r="R13" s="916"/>
      <c r="S13" s="916"/>
      <c r="T13" s="526"/>
      <c r="U13" s="269"/>
      <c r="V13" s="269"/>
      <c r="W13" s="269"/>
      <c r="X13" s="916" t="s">
        <v>1935</v>
      </c>
      <c r="Y13" s="270" t="s">
        <v>1363</v>
      </c>
      <c r="Z13" s="273">
        <v>6427005801</v>
      </c>
      <c r="AA13" s="271" t="s">
        <v>375</v>
      </c>
      <c r="AB13" s="271"/>
      <c r="AC13" s="973">
        <v>11000000</v>
      </c>
      <c r="AD13" s="973">
        <v>7726193</v>
      </c>
      <c r="AE13" s="973">
        <v>3273807</v>
      </c>
      <c r="AF13" s="973">
        <v>916667</v>
      </c>
      <c r="AG13" s="973">
        <v>523806</v>
      </c>
      <c r="AH13" s="973"/>
      <c r="AI13" s="973"/>
      <c r="AJ13" s="973"/>
      <c r="AK13" s="973"/>
      <c r="AL13" s="973"/>
      <c r="AM13" s="973"/>
      <c r="AN13" s="973"/>
      <c r="AO13" s="973"/>
      <c r="AP13" s="973"/>
      <c r="AQ13" s="973"/>
      <c r="AR13" s="982">
        <f t="shared" si="2"/>
        <v>1440473</v>
      </c>
      <c r="AS13" s="973">
        <f t="shared" si="1"/>
        <v>1833334</v>
      </c>
    </row>
    <row r="14" spans="1:45" s="254" customFormat="1" ht="16.25" hidden="1" customHeight="1" collapsed="1">
      <c r="A14" s="272" t="s">
        <v>1583</v>
      </c>
      <c r="B14" s="272"/>
      <c r="C14" s="530" t="s">
        <v>463</v>
      </c>
      <c r="D14" s="916" t="s">
        <v>2002</v>
      </c>
      <c r="E14" s="272"/>
      <c r="F14" s="916" t="s">
        <v>2013</v>
      </c>
      <c r="G14" s="272"/>
      <c r="H14" s="272"/>
      <c r="I14" s="916"/>
      <c r="J14" s="272"/>
      <c r="K14" s="272"/>
      <c r="L14" s="272"/>
      <c r="M14" s="272"/>
      <c r="N14" s="1006"/>
      <c r="O14" s="272"/>
      <c r="P14" s="526"/>
      <c r="Q14" s="269"/>
      <c r="R14" s="916"/>
      <c r="S14" s="977"/>
      <c r="T14" s="526"/>
      <c r="U14" s="269"/>
      <c r="V14" s="269"/>
      <c r="W14" s="269"/>
      <c r="X14" s="916" t="s">
        <v>2013</v>
      </c>
      <c r="Y14" s="270" t="s">
        <v>1363</v>
      </c>
      <c r="Z14" s="273">
        <v>6427005801</v>
      </c>
      <c r="AA14" s="271" t="s">
        <v>375</v>
      </c>
      <c r="AB14" s="271"/>
      <c r="AC14" s="973">
        <v>91203704</v>
      </c>
      <c r="AD14" s="973">
        <v>18387842</v>
      </c>
      <c r="AE14" s="973">
        <v>72815862</v>
      </c>
      <c r="AF14" s="973">
        <v>2533436</v>
      </c>
      <c r="AG14" s="973">
        <v>2533436</v>
      </c>
      <c r="AH14" s="973">
        <v>2533436</v>
      </c>
      <c r="AI14" s="973">
        <v>2533436</v>
      </c>
      <c r="AJ14" s="973">
        <v>2533436</v>
      </c>
      <c r="AK14" s="973">
        <v>2533436</v>
      </c>
      <c r="AL14" s="973">
        <v>2533436</v>
      </c>
      <c r="AM14" s="973">
        <v>2533436</v>
      </c>
      <c r="AN14" s="973">
        <v>2533436</v>
      </c>
      <c r="AO14" s="973">
        <v>2533436</v>
      </c>
      <c r="AP14" s="973">
        <v>2533436</v>
      </c>
      <c r="AQ14" s="973">
        <v>2533436</v>
      </c>
      <c r="AR14" s="982">
        <f t="shared" si="2"/>
        <v>30401232</v>
      </c>
      <c r="AS14" s="973">
        <f t="shared" si="1"/>
        <v>42414630</v>
      </c>
    </row>
    <row r="15" spans="1:45" s="254" customFormat="1" ht="16.25" hidden="1" customHeight="1">
      <c r="A15" s="272" t="s">
        <v>1584</v>
      </c>
      <c r="B15" s="272"/>
      <c r="C15" s="530" t="s">
        <v>463</v>
      </c>
      <c r="D15" s="916" t="s">
        <v>2003</v>
      </c>
      <c r="E15" s="272"/>
      <c r="F15" s="916" t="s">
        <v>2014</v>
      </c>
      <c r="G15" s="272"/>
      <c r="H15" s="272"/>
      <c r="I15" s="916"/>
      <c r="J15" s="272"/>
      <c r="K15" s="272"/>
      <c r="L15" s="272"/>
      <c r="M15" s="272"/>
      <c r="N15" s="1006"/>
      <c r="O15" s="272"/>
      <c r="P15" s="526"/>
      <c r="Q15" s="269"/>
      <c r="R15" s="916"/>
      <c r="S15" s="977"/>
      <c r="T15" s="526"/>
      <c r="U15" s="269"/>
      <c r="V15" s="269"/>
      <c r="W15" s="269"/>
      <c r="X15" s="916" t="s">
        <v>2014</v>
      </c>
      <c r="Y15" s="270" t="s">
        <v>106</v>
      </c>
      <c r="Z15" s="273">
        <v>6277002301</v>
      </c>
      <c r="AA15" s="271" t="s">
        <v>426</v>
      </c>
      <c r="AB15" s="271"/>
      <c r="AC15" s="973">
        <v>60000000</v>
      </c>
      <c r="AD15" s="973"/>
      <c r="AE15" s="973"/>
      <c r="AF15" s="973">
        <v>5000000</v>
      </c>
      <c r="AG15" s="973">
        <v>5000000</v>
      </c>
      <c r="AH15" s="973">
        <v>5000000</v>
      </c>
      <c r="AI15" s="973">
        <v>5000000</v>
      </c>
      <c r="AJ15" s="973">
        <v>5000000</v>
      </c>
      <c r="AK15" s="973">
        <v>5000000</v>
      </c>
      <c r="AL15" s="973">
        <v>5000000</v>
      </c>
      <c r="AM15" s="973">
        <v>5000000</v>
      </c>
      <c r="AN15" s="973">
        <v>5000000</v>
      </c>
      <c r="AO15" s="973">
        <v>5000000</v>
      </c>
      <c r="AP15" s="973">
        <v>5000000</v>
      </c>
      <c r="AQ15" s="973">
        <v>5000000</v>
      </c>
      <c r="AR15" s="982">
        <f t="shared" si="2"/>
        <v>60000000</v>
      </c>
      <c r="AS15" s="973">
        <f t="shared" si="1"/>
        <v>-60000000</v>
      </c>
    </row>
    <row r="16" spans="1:45" s="254" customFormat="1" ht="16.25" hidden="1" customHeight="1">
      <c r="A16" s="272" t="s">
        <v>1585</v>
      </c>
      <c r="B16" s="272"/>
      <c r="C16" s="530" t="s">
        <v>462</v>
      </c>
      <c r="D16" s="916" t="s">
        <v>2004</v>
      </c>
      <c r="E16" s="272"/>
      <c r="F16" s="916" t="s">
        <v>2015</v>
      </c>
      <c r="G16" s="272"/>
      <c r="H16" s="272"/>
      <c r="I16" s="916"/>
      <c r="J16" s="272"/>
      <c r="K16" s="272"/>
      <c r="L16" s="272"/>
      <c r="M16" s="272"/>
      <c r="N16" s="1006"/>
      <c r="O16" s="272"/>
      <c r="P16" s="526"/>
      <c r="Q16" s="269"/>
      <c r="R16" s="916"/>
      <c r="S16" s="977"/>
      <c r="T16" s="526"/>
      <c r="U16" s="269"/>
      <c r="V16" s="269"/>
      <c r="W16" s="269"/>
      <c r="X16" s="916" t="s">
        <v>2015</v>
      </c>
      <c r="Y16" s="270">
        <v>622</v>
      </c>
      <c r="Z16" s="273" t="s">
        <v>1853</v>
      </c>
      <c r="AA16" s="271" t="s">
        <v>382</v>
      </c>
      <c r="AB16" s="271"/>
      <c r="AC16" s="973">
        <v>7875000</v>
      </c>
      <c r="AD16" s="973">
        <v>6287298</v>
      </c>
      <c r="AE16" s="973">
        <v>1587702</v>
      </c>
      <c r="AF16" s="973">
        <v>275202</v>
      </c>
      <c r="AG16" s="973"/>
      <c r="AH16" s="973"/>
      <c r="AI16" s="973"/>
      <c r="AJ16" s="973"/>
      <c r="AK16" s="973"/>
      <c r="AL16" s="973"/>
      <c r="AM16" s="973"/>
      <c r="AN16" s="973"/>
      <c r="AO16" s="973"/>
      <c r="AP16" s="973"/>
      <c r="AQ16" s="973"/>
      <c r="AR16" s="982">
        <f t="shared" si="2"/>
        <v>275202</v>
      </c>
      <c r="AS16" s="973">
        <f t="shared" si="1"/>
        <v>1312500</v>
      </c>
    </row>
    <row r="17" spans="1:45" s="254" customFormat="1" ht="16.25" hidden="1" customHeight="1">
      <c r="A17" s="272" t="s">
        <v>1586</v>
      </c>
      <c r="B17" s="272"/>
      <c r="C17" s="269" t="s">
        <v>462</v>
      </c>
      <c r="D17" s="916" t="s">
        <v>2005</v>
      </c>
      <c r="E17" s="272"/>
      <c r="F17" s="916" t="s">
        <v>2016</v>
      </c>
      <c r="G17" s="272"/>
      <c r="H17" s="272"/>
      <c r="I17" s="916"/>
      <c r="J17" s="272"/>
      <c r="K17" s="272"/>
      <c r="L17" s="272"/>
      <c r="M17" s="272"/>
      <c r="N17" s="1006"/>
      <c r="O17" s="272"/>
      <c r="P17" s="526"/>
      <c r="Q17" s="269"/>
      <c r="R17" s="916"/>
      <c r="S17" s="977"/>
      <c r="T17" s="526"/>
      <c r="U17" s="269"/>
      <c r="V17" s="269"/>
      <c r="W17" s="269"/>
      <c r="X17" s="916" t="s">
        <v>2016</v>
      </c>
      <c r="Y17" s="270" t="s">
        <v>106</v>
      </c>
      <c r="Z17" s="273" t="s">
        <v>949</v>
      </c>
      <c r="AA17" s="271" t="s">
        <v>382</v>
      </c>
      <c r="AB17" s="271"/>
      <c r="AC17" s="973">
        <v>1425000</v>
      </c>
      <c r="AD17" s="973">
        <v>1137702</v>
      </c>
      <c r="AE17" s="973">
        <v>287298</v>
      </c>
      <c r="AF17" s="973">
        <v>49798</v>
      </c>
      <c r="AG17" s="973"/>
      <c r="AH17" s="973"/>
      <c r="AI17" s="973"/>
      <c r="AJ17" s="973"/>
      <c r="AK17" s="973"/>
      <c r="AL17" s="973"/>
      <c r="AM17" s="973"/>
      <c r="AN17" s="973"/>
      <c r="AO17" s="973"/>
      <c r="AP17" s="973"/>
      <c r="AQ17" s="973"/>
      <c r="AR17" s="982">
        <f t="shared" si="2"/>
        <v>49798</v>
      </c>
      <c r="AS17" s="973">
        <f t="shared" si="1"/>
        <v>237500</v>
      </c>
    </row>
    <row r="18" spans="1:45" s="254" customFormat="1" ht="16.25" hidden="1" customHeight="1">
      <c r="A18" s="272" t="s">
        <v>1587</v>
      </c>
      <c r="B18" s="272"/>
      <c r="C18" s="269" t="s">
        <v>462</v>
      </c>
      <c r="D18" s="916" t="s">
        <v>2005</v>
      </c>
      <c r="E18" s="272"/>
      <c r="F18" s="916" t="s">
        <v>2017</v>
      </c>
      <c r="G18" s="272"/>
      <c r="H18" s="272"/>
      <c r="I18" s="916"/>
      <c r="J18" s="272"/>
      <c r="K18" s="272"/>
      <c r="L18" s="272"/>
      <c r="M18" s="272"/>
      <c r="N18" s="1006"/>
      <c r="O18" s="272"/>
      <c r="P18" s="526"/>
      <c r="Q18" s="269"/>
      <c r="R18" s="916"/>
      <c r="S18" s="916"/>
      <c r="T18" s="526"/>
      <c r="U18" s="269"/>
      <c r="V18" s="269"/>
      <c r="W18" s="269"/>
      <c r="X18" s="916" t="s">
        <v>2017</v>
      </c>
      <c r="Y18" s="270" t="s">
        <v>106</v>
      </c>
      <c r="Z18" s="273" t="s">
        <v>949</v>
      </c>
      <c r="AA18" s="271" t="s">
        <v>382</v>
      </c>
      <c r="AB18" s="271"/>
      <c r="AC18" s="973">
        <v>345000</v>
      </c>
      <c r="AD18" s="973">
        <v>275444</v>
      </c>
      <c r="AE18" s="973">
        <v>69556</v>
      </c>
      <c r="AF18" s="973">
        <v>12056</v>
      </c>
      <c r="AG18" s="973"/>
      <c r="AH18" s="973"/>
      <c r="AI18" s="973"/>
      <c r="AJ18" s="973"/>
      <c r="AK18" s="973"/>
      <c r="AL18" s="973"/>
      <c r="AM18" s="973"/>
      <c r="AN18" s="973"/>
      <c r="AO18" s="973"/>
      <c r="AP18" s="973"/>
      <c r="AQ18" s="973"/>
      <c r="AR18" s="982">
        <f t="shared" si="2"/>
        <v>12056</v>
      </c>
      <c r="AS18" s="973">
        <f t="shared" si="1"/>
        <v>57500</v>
      </c>
    </row>
    <row r="19" spans="1:45" s="254" customFormat="1" ht="16.25" hidden="1" customHeight="1">
      <c r="A19" s="272" t="s">
        <v>1588</v>
      </c>
      <c r="B19" s="272"/>
      <c r="C19" s="269" t="s">
        <v>462</v>
      </c>
      <c r="D19" s="916" t="s">
        <v>2006</v>
      </c>
      <c r="E19" s="272"/>
      <c r="F19" s="916" t="s">
        <v>2018</v>
      </c>
      <c r="G19" s="272"/>
      <c r="H19" s="272"/>
      <c r="I19" s="916"/>
      <c r="J19" s="272"/>
      <c r="K19" s="272"/>
      <c r="L19" s="272"/>
      <c r="M19" s="272"/>
      <c r="N19" s="1006"/>
      <c r="O19" s="272"/>
      <c r="P19" s="526"/>
      <c r="Q19" s="269"/>
      <c r="R19" s="916"/>
      <c r="S19" s="916"/>
      <c r="T19" s="526"/>
      <c r="U19" s="269"/>
      <c r="V19" s="269"/>
      <c r="W19" s="269"/>
      <c r="X19" s="916" t="s">
        <v>2018</v>
      </c>
      <c r="Y19" s="270" t="s">
        <v>1363</v>
      </c>
      <c r="Z19" s="273">
        <v>6427003101</v>
      </c>
      <c r="AA19" s="271" t="s">
        <v>382</v>
      </c>
      <c r="AB19" s="271"/>
      <c r="AC19" s="973">
        <v>390000</v>
      </c>
      <c r="AD19" s="973">
        <v>311371</v>
      </c>
      <c r="AE19" s="973">
        <v>78629</v>
      </c>
      <c r="AF19" s="973">
        <v>13629</v>
      </c>
      <c r="AG19" s="973"/>
      <c r="AH19" s="973"/>
      <c r="AI19" s="973"/>
      <c r="AJ19" s="973"/>
      <c r="AK19" s="973"/>
      <c r="AL19" s="973"/>
      <c r="AM19" s="973"/>
      <c r="AN19" s="973"/>
      <c r="AO19" s="973"/>
      <c r="AP19" s="973"/>
      <c r="AQ19" s="973"/>
      <c r="AR19" s="982">
        <f t="shared" si="2"/>
        <v>13629</v>
      </c>
      <c r="AS19" s="973">
        <f t="shared" si="1"/>
        <v>65000</v>
      </c>
    </row>
    <row r="20" spans="1:45" s="254" customFormat="1" ht="16.25" hidden="1" customHeight="1">
      <c r="A20" s="272" t="s">
        <v>1589</v>
      </c>
      <c r="B20" s="272"/>
      <c r="C20" s="269" t="s">
        <v>462</v>
      </c>
      <c r="D20" s="916" t="s">
        <v>2006</v>
      </c>
      <c r="E20" s="272"/>
      <c r="F20" s="916" t="s">
        <v>2019</v>
      </c>
      <c r="G20" s="272"/>
      <c r="H20" s="272"/>
      <c r="I20" s="916"/>
      <c r="J20" s="272"/>
      <c r="K20" s="272"/>
      <c r="L20" s="272"/>
      <c r="M20" s="272"/>
      <c r="N20" s="1006"/>
      <c r="O20" s="272"/>
      <c r="P20" s="526"/>
      <c r="Q20" s="269"/>
      <c r="R20" s="916"/>
      <c r="S20" s="916"/>
      <c r="T20" s="526"/>
      <c r="U20" s="269"/>
      <c r="V20" s="269"/>
      <c r="W20" s="269"/>
      <c r="X20" s="916" t="s">
        <v>2019</v>
      </c>
      <c r="Y20" s="270" t="s">
        <v>1363</v>
      </c>
      <c r="Z20" s="273">
        <v>6427003101</v>
      </c>
      <c r="AA20" s="271" t="s">
        <v>382</v>
      </c>
      <c r="AB20" s="271"/>
      <c r="AC20" s="973">
        <v>780000</v>
      </c>
      <c r="AD20" s="973">
        <v>622742</v>
      </c>
      <c r="AE20" s="973">
        <v>157258</v>
      </c>
      <c r="AF20" s="973">
        <v>27258</v>
      </c>
      <c r="AG20" s="973"/>
      <c r="AH20" s="973"/>
      <c r="AI20" s="973"/>
      <c r="AJ20" s="973"/>
      <c r="AK20" s="973"/>
      <c r="AL20" s="973"/>
      <c r="AM20" s="973"/>
      <c r="AN20" s="973"/>
      <c r="AO20" s="973"/>
      <c r="AP20" s="973"/>
      <c r="AQ20" s="973"/>
      <c r="AR20" s="982">
        <f t="shared" si="2"/>
        <v>27258</v>
      </c>
      <c r="AS20" s="973">
        <f t="shared" si="1"/>
        <v>130000</v>
      </c>
    </row>
    <row r="21" spans="1:45" s="254" customFormat="1" ht="16.25" hidden="1" customHeight="1">
      <c r="A21" s="272" t="s">
        <v>2128</v>
      </c>
      <c r="B21" s="272"/>
      <c r="C21" s="269" t="s">
        <v>462</v>
      </c>
      <c r="D21" s="916" t="s">
        <v>2006</v>
      </c>
      <c r="E21" s="272"/>
      <c r="F21" s="916" t="s">
        <v>2020</v>
      </c>
      <c r="G21" s="272"/>
      <c r="H21" s="272"/>
      <c r="I21" s="916"/>
      <c r="J21" s="272"/>
      <c r="K21" s="272"/>
      <c r="L21" s="272"/>
      <c r="M21" s="272"/>
      <c r="N21" s="1006"/>
      <c r="O21" s="272"/>
      <c r="P21" s="526"/>
      <c r="Q21" s="269"/>
      <c r="R21" s="916"/>
      <c r="S21" s="916"/>
      <c r="T21" s="526"/>
      <c r="U21" s="269"/>
      <c r="V21" s="269"/>
      <c r="W21" s="269"/>
      <c r="X21" s="916" t="s">
        <v>2020</v>
      </c>
      <c r="Y21" s="270" t="s">
        <v>1363</v>
      </c>
      <c r="Z21" s="273">
        <v>6427003101</v>
      </c>
      <c r="AA21" s="271" t="s">
        <v>382</v>
      </c>
      <c r="AB21" s="271"/>
      <c r="AC21" s="973">
        <v>4991939</v>
      </c>
      <c r="AD21" s="973">
        <v>721058</v>
      </c>
      <c r="AE21" s="973">
        <v>4270881</v>
      </c>
      <c r="AF21" s="973">
        <v>360529</v>
      </c>
      <c r="AG21" s="973">
        <v>360529</v>
      </c>
      <c r="AH21" s="973">
        <v>360529</v>
      </c>
      <c r="AI21" s="973">
        <v>360529</v>
      </c>
      <c r="AJ21" s="973">
        <v>360529</v>
      </c>
      <c r="AK21" s="973">
        <v>360529</v>
      </c>
      <c r="AL21" s="973">
        <v>360529</v>
      </c>
      <c r="AM21" s="973">
        <v>360529</v>
      </c>
      <c r="AN21" s="973">
        <v>360529</v>
      </c>
      <c r="AO21" s="973">
        <v>305062</v>
      </c>
      <c r="AP21" s="973"/>
      <c r="AQ21" s="973"/>
      <c r="AR21" s="982">
        <f t="shared" si="2"/>
        <v>3549823</v>
      </c>
      <c r="AS21" s="973">
        <f t="shared" si="1"/>
        <v>721058</v>
      </c>
    </row>
    <row r="22" spans="1:45" s="254" customFormat="1" ht="16.25" hidden="1" customHeight="1">
      <c r="A22" s="272" t="s">
        <v>2129</v>
      </c>
      <c r="B22" s="272"/>
      <c r="C22" s="269" t="s">
        <v>462</v>
      </c>
      <c r="D22" s="916" t="s">
        <v>2007</v>
      </c>
      <c r="E22" s="272"/>
      <c r="F22" s="916" t="s">
        <v>2021</v>
      </c>
      <c r="G22" s="272"/>
      <c r="H22" s="272"/>
      <c r="I22" s="916"/>
      <c r="J22" s="272"/>
      <c r="K22" s="272"/>
      <c r="L22" s="272"/>
      <c r="M22" s="272"/>
      <c r="N22" s="1006"/>
      <c r="O22" s="272"/>
      <c r="P22" s="526"/>
      <c r="Q22" s="269"/>
      <c r="R22" s="916"/>
      <c r="S22" s="916"/>
      <c r="T22" s="526"/>
      <c r="U22" s="269"/>
      <c r="V22" s="269"/>
      <c r="W22" s="269"/>
      <c r="X22" s="916" t="s">
        <v>2021</v>
      </c>
      <c r="Y22" s="270">
        <v>622</v>
      </c>
      <c r="Z22" s="273" t="s">
        <v>1853</v>
      </c>
      <c r="AA22" s="271" t="s">
        <v>382</v>
      </c>
      <c r="AB22" s="271"/>
      <c r="AC22" s="973">
        <v>1209600</v>
      </c>
      <c r="AD22" s="973">
        <v>403200</v>
      </c>
      <c r="AE22" s="973">
        <v>806400</v>
      </c>
      <c r="AF22" s="973">
        <v>100800</v>
      </c>
      <c r="AG22" s="973">
        <v>100800</v>
      </c>
      <c r="AH22" s="973">
        <v>100800</v>
      </c>
      <c r="AI22" s="973">
        <v>100800</v>
      </c>
      <c r="AJ22" s="973">
        <v>100800</v>
      </c>
      <c r="AK22" s="973">
        <v>100800</v>
      </c>
      <c r="AL22" s="973"/>
      <c r="AM22" s="973"/>
      <c r="AN22" s="973"/>
      <c r="AO22" s="973"/>
      <c r="AP22" s="973"/>
      <c r="AQ22" s="973"/>
      <c r="AR22" s="982">
        <f t="shared" si="2"/>
        <v>604800</v>
      </c>
      <c r="AS22" s="973">
        <f t="shared" si="1"/>
        <v>201600</v>
      </c>
    </row>
    <row r="23" spans="1:45" s="254" customFormat="1" ht="16.25" hidden="1" customHeight="1">
      <c r="A23" s="272" t="s">
        <v>2130</v>
      </c>
      <c r="B23" s="272"/>
      <c r="C23" s="269" t="s">
        <v>462</v>
      </c>
      <c r="D23" s="916" t="s">
        <v>2008</v>
      </c>
      <c r="E23" s="272"/>
      <c r="F23" s="916" t="s">
        <v>2022</v>
      </c>
      <c r="G23" s="272"/>
      <c r="H23" s="272"/>
      <c r="I23" s="916"/>
      <c r="J23" s="272"/>
      <c r="K23" s="272"/>
      <c r="L23" s="272"/>
      <c r="M23" s="272"/>
      <c r="N23" s="1006"/>
      <c r="O23" s="272"/>
      <c r="P23" s="526"/>
      <c r="Q23" s="269"/>
      <c r="R23" s="916"/>
      <c r="S23" s="916"/>
      <c r="T23" s="526"/>
      <c r="U23" s="269"/>
      <c r="V23" s="269"/>
      <c r="W23" s="269"/>
      <c r="X23" s="916" t="s">
        <v>2022</v>
      </c>
      <c r="Y23" s="270" t="s">
        <v>106</v>
      </c>
      <c r="Z23" s="273" t="s">
        <v>949</v>
      </c>
      <c r="AA23" s="271" t="s">
        <v>382</v>
      </c>
      <c r="AB23" s="271"/>
      <c r="AC23" s="973">
        <v>470400</v>
      </c>
      <c r="AD23" s="973">
        <v>156800</v>
      </c>
      <c r="AE23" s="973">
        <v>313600</v>
      </c>
      <c r="AF23" s="973">
        <v>39200</v>
      </c>
      <c r="AG23" s="973">
        <v>39200</v>
      </c>
      <c r="AH23" s="973">
        <v>39200</v>
      </c>
      <c r="AI23" s="973">
        <v>39200</v>
      </c>
      <c r="AJ23" s="973">
        <v>39200</v>
      </c>
      <c r="AK23" s="973">
        <v>39200</v>
      </c>
      <c r="AL23" s="973"/>
      <c r="AM23" s="973"/>
      <c r="AN23" s="973"/>
      <c r="AO23" s="973"/>
      <c r="AP23" s="973"/>
      <c r="AQ23" s="973"/>
      <c r="AR23" s="982">
        <f t="shared" si="2"/>
        <v>235200</v>
      </c>
      <c r="AS23" s="973">
        <f t="shared" si="1"/>
        <v>78400</v>
      </c>
    </row>
    <row r="24" spans="1:45" s="254" customFormat="1" ht="16.25" hidden="1" customHeight="1">
      <c r="A24" s="272" t="s">
        <v>2131</v>
      </c>
      <c r="B24" s="272"/>
      <c r="C24" s="269" t="s">
        <v>462</v>
      </c>
      <c r="D24" s="916" t="s">
        <v>2008</v>
      </c>
      <c r="E24" s="272"/>
      <c r="F24" s="916" t="s">
        <v>2023</v>
      </c>
      <c r="G24" s="272"/>
      <c r="H24" s="272"/>
      <c r="I24" s="916"/>
      <c r="J24" s="272"/>
      <c r="K24" s="272"/>
      <c r="L24" s="272"/>
      <c r="M24" s="272"/>
      <c r="N24" s="1006"/>
      <c r="O24" s="272"/>
      <c r="P24" s="526"/>
      <c r="Q24" s="269"/>
      <c r="R24" s="916"/>
      <c r="S24" s="916"/>
      <c r="T24" s="526"/>
      <c r="U24" s="269"/>
      <c r="V24" s="269"/>
      <c r="W24" s="269"/>
      <c r="X24" s="916" t="s">
        <v>2023</v>
      </c>
      <c r="Y24" s="270" t="s">
        <v>106</v>
      </c>
      <c r="Z24" s="273" t="s">
        <v>949</v>
      </c>
      <c r="AA24" s="271" t="s">
        <v>382</v>
      </c>
      <c r="AB24" s="271"/>
      <c r="AC24" s="973">
        <v>201600</v>
      </c>
      <c r="AD24" s="973">
        <v>67200</v>
      </c>
      <c r="AE24" s="973">
        <v>134400</v>
      </c>
      <c r="AF24" s="973">
        <v>16800</v>
      </c>
      <c r="AG24" s="973">
        <v>16800</v>
      </c>
      <c r="AH24" s="973">
        <v>16800</v>
      </c>
      <c r="AI24" s="973">
        <v>16800</v>
      </c>
      <c r="AJ24" s="973">
        <v>16800</v>
      </c>
      <c r="AK24" s="973">
        <v>16800</v>
      </c>
      <c r="AL24" s="973"/>
      <c r="AM24" s="973"/>
      <c r="AN24" s="973"/>
      <c r="AO24" s="973"/>
      <c r="AP24" s="973"/>
      <c r="AQ24" s="973"/>
      <c r="AR24" s="982">
        <f t="shared" si="2"/>
        <v>100800</v>
      </c>
      <c r="AS24" s="973">
        <f t="shared" si="1"/>
        <v>33600</v>
      </c>
    </row>
    <row r="25" spans="1:45" s="254" customFormat="1" ht="16.25" hidden="1" customHeight="1">
      <c r="A25" s="272" t="s">
        <v>2132</v>
      </c>
      <c r="B25" s="272"/>
      <c r="C25" s="269" t="s">
        <v>462</v>
      </c>
      <c r="D25" s="916" t="s">
        <v>2009</v>
      </c>
      <c r="E25" s="272"/>
      <c r="F25" s="916" t="s">
        <v>2024</v>
      </c>
      <c r="G25" s="272"/>
      <c r="H25" s="272"/>
      <c r="I25" s="916"/>
      <c r="J25" s="272"/>
      <c r="K25" s="272"/>
      <c r="L25" s="272"/>
      <c r="M25" s="272"/>
      <c r="N25" s="1006"/>
      <c r="O25" s="272"/>
      <c r="P25" s="526"/>
      <c r="Q25" s="269"/>
      <c r="R25" s="916"/>
      <c r="S25" s="916"/>
      <c r="T25" s="526"/>
      <c r="U25" s="269"/>
      <c r="V25" s="269"/>
      <c r="W25" s="269"/>
      <c r="X25" s="916" t="s">
        <v>2024</v>
      </c>
      <c r="Y25" s="270" t="s">
        <v>1363</v>
      </c>
      <c r="Z25" s="273">
        <v>6427003101</v>
      </c>
      <c r="AA25" s="271" t="s">
        <v>382</v>
      </c>
      <c r="AB25" s="271"/>
      <c r="AC25" s="973">
        <v>134400</v>
      </c>
      <c r="AD25" s="973">
        <v>44800</v>
      </c>
      <c r="AE25" s="973">
        <v>89600</v>
      </c>
      <c r="AF25" s="973">
        <v>11200</v>
      </c>
      <c r="AG25" s="973">
        <v>11200</v>
      </c>
      <c r="AH25" s="973">
        <v>11200</v>
      </c>
      <c r="AI25" s="973">
        <v>11200</v>
      </c>
      <c r="AJ25" s="973">
        <v>11200</v>
      </c>
      <c r="AK25" s="973">
        <v>11200</v>
      </c>
      <c r="AL25" s="973"/>
      <c r="AM25" s="973"/>
      <c r="AN25" s="973"/>
      <c r="AO25" s="973"/>
      <c r="AP25" s="973"/>
      <c r="AQ25" s="973"/>
      <c r="AR25" s="982">
        <f t="shared" si="2"/>
        <v>67200</v>
      </c>
      <c r="AS25" s="973">
        <f t="shared" si="1"/>
        <v>22400</v>
      </c>
    </row>
    <row r="26" spans="1:45" s="254" customFormat="1" ht="16.25" hidden="1" customHeight="1">
      <c r="A26" s="272" t="s">
        <v>2133</v>
      </c>
      <c r="B26" s="272"/>
      <c r="C26" s="269" t="s">
        <v>462</v>
      </c>
      <c r="D26" s="916" t="s">
        <v>2009</v>
      </c>
      <c r="E26" s="272"/>
      <c r="F26" s="916" t="s">
        <v>2025</v>
      </c>
      <c r="G26" s="272"/>
      <c r="H26" s="272"/>
      <c r="I26" s="916"/>
      <c r="J26" s="272"/>
      <c r="K26" s="272"/>
      <c r="L26" s="272"/>
      <c r="M26" s="272"/>
      <c r="N26" s="1006"/>
      <c r="O26" s="272"/>
      <c r="P26" s="526"/>
      <c r="Q26" s="269"/>
      <c r="R26" s="916"/>
      <c r="S26" s="916"/>
      <c r="T26" s="526"/>
      <c r="U26" s="269"/>
      <c r="V26" s="269"/>
      <c r="W26" s="269"/>
      <c r="X26" s="916" t="s">
        <v>2025</v>
      </c>
      <c r="Y26" s="270" t="s">
        <v>1363</v>
      </c>
      <c r="Z26" s="273">
        <v>6427003101</v>
      </c>
      <c r="AA26" s="271" t="s">
        <v>382</v>
      </c>
      <c r="AB26" s="271"/>
      <c r="AC26" s="973">
        <v>134400</v>
      </c>
      <c r="AD26" s="973">
        <v>44800</v>
      </c>
      <c r="AE26" s="973">
        <v>89600</v>
      </c>
      <c r="AF26" s="973">
        <v>11200</v>
      </c>
      <c r="AG26" s="973">
        <v>11200</v>
      </c>
      <c r="AH26" s="973">
        <v>11200</v>
      </c>
      <c r="AI26" s="973">
        <v>11200</v>
      </c>
      <c r="AJ26" s="973">
        <v>11200</v>
      </c>
      <c r="AK26" s="973">
        <v>11200</v>
      </c>
      <c r="AL26" s="973"/>
      <c r="AM26" s="973"/>
      <c r="AN26" s="973"/>
      <c r="AO26" s="973"/>
      <c r="AP26" s="973"/>
      <c r="AQ26" s="973"/>
      <c r="AR26" s="982">
        <f t="shared" si="2"/>
        <v>67200</v>
      </c>
      <c r="AS26" s="973">
        <f t="shared" si="1"/>
        <v>22400</v>
      </c>
    </row>
    <row r="27" spans="1:45" s="254" customFormat="1" ht="16.25" hidden="1" customHeight="1">
      <c r="A27" s="272" t="s">
        <v>1590</v>
      </c>
      <c r="B27" s="272"/>
      <c r="C27" s="269" t="s">
        <v>462</v>
      </c>
      <c r="D27" s="916" t="s">
        <v>2010</v>
      </c>
      <c r="E27" s="272"/>
      <c r="F27" s="916" t="s">
        <v>2026</v>
      </c>
      <c r="G27" s="272"/>
      <c r="H27" s="272"/>
      <c r="I27" s="916"/>
      <c r="J27" s="272"/>
      <c r="K27" s="272"/>
      <c r="L27" s="272"/>
      <c r="M27" s="272"/>
      <c r="N27" s="1006"/>
      <c r="O27" s="272"/>
      <c r="P27" s="526"/>
      <c r="Q27" s="269"/>
      <c r="R27" s="916"/>
      <c r="S27" s="916"/>
      <c r="T27" s="526"/>
      <c r="U27" s="269"/>
      <c r="V27" s="269"/>
      <c r="W27" s="269"/>
      <c r="X27" s="916" t="s">
        <v>2026</v>
      </c>
      <c r="Y27" s="270" t="s">
        <v>275</v>
      </c>
      <c r="Z27" s="273">
        <v>6220003001</v>
      </c>
      <c r="AA27" s="271" t="s">
        <v>371</v>
      </c>
      <c r="AB27" s="271"/>
      <c r="AC27" s="973">
        <v>2772000</v>
      </c>
      <c r="AD27" s="973">
        <v>640839</v>
      </c>
      <c r="AE27" s="973">
        <v>2131161</v>
      </c>
      <c r="AF27" s="973">
        <v>231000</v>
      </c>
      <c r="AG27" s="973">
        <v>231000</v>
      </c>
      <c r="AH27" s="973">
        <v>231000</v>
      </c>
      <c r="AI27" s="973">
        <v>231000</v>
      </c>
      <c r="AJ27" s="973">
        <v>231000</v>
      </c>
      <c r="AK27" s="973">
        <v>231000</v>
      </c>
      <c r="AL27" s="973">
        <v>231000</v>
      </c>
      <c r="AM27" s="973">
        <v>52161</v>
      </c>
      <c r="AN27" s="973"/>
      <c r="AO27" s="973"/>
      <c r="AP27" s="973"/>
      <c r="AQ27" s="973"/>
      <c r="AR27" s="982">
        <f t="shared" si="2"/>
        <v>1669161</v>
      </c>
      <c r="AS27" s="973">
        <f t="shared" si="1"/>
        <v>462000</v>
      </c>
    </row>
    <row r="28" spans="1:45" s="254" customFormat="1" ht="16.25" hidden="1" customHeight="1">
      <c r="A28" s="272" t="s">
        <v>1591</v>
      </c>
      <c r="B28" s="272"/>
      <c r="C28" s="269" t="s">
        <v>462</v>
      </c>
      <c r="D28" s="916" t="s">
        <v>2010</v>
      </c>
      <c r="E28" s="272"/>
      <c r="F28" s="916" t="s">
        <v>2027</v>
      </c>
      <c r="G28" s="272"/>
      <c r="H28" s="272"/>
      <c r="I28" s="916"/>
      <c r="J28" s="272"/>
      <c r="K28" s="272"/>
      <c r="L28" s="272"/>
      <c r="M28" s="272"/>
      <c r="N28" s="1006"/>
      <c r="O28" s="272"/>
      <c r="P28" s="526"/>
      <c r="Q28" s="269"/>
      <c r="R28" s="916"/>
      <c r="S28" s="916"/>
      <c r="T28" s="526"/>
      <c r="U28" s="269"/>
      <c r="V28" s="269"/>
      <c r="W28" s="269"/>
      <c r="X28" s="916" t="s">
        <v>2027</v>
      </c>
      <c r="Y28" s="270" t="s">
        <v>275</v>
      </c>
      <c r="Z28" s="273">
        <v>6220003001</v>
      </c>
      <c r="AA28" s="271" t="s">
        <v>371</v>
      </c>
      <c r="AB28" s="271"/>
      <c r="AC28" s="973">
        <v>3960000</v>
      </c>
      <c r="AD28" s="973">
        <v>915484</v>
      </c>
      <c r="AE28" s="973">
        <v>3044516</v>
      </c>
      <c r="AF28" s="973">
        <v>330000</v>
      </c>
      <c r="AG28" s="973">
        <v>330000</v>
      </c>
      <c r="AH28" s="973">
        <v>330000</v>
      </c>
      <c r="AI28" s="973">
        <v>330000</v>
      </c>
      <c r="AJ28" s="973">
        <v>330000</v>
      </c>
      <c r="AK28" s="973">
        <v>330000</v>
      </c>
      <c r="AL28" s="973">
        <v>330000</v>
      </c>
      <c r="AM28" s="973">
        <v>74516</v>
      </c>
      <c r="AN28" s="973"/>
      <c r="AO28" s="973"/>
      <c r="AP28" s="973"/>
      <c r="AQ28" s="973"/>
      <c r="AR28" s="982">
        <f t="shared" si="2"/>
        <v>2384516</v>
      </c>
      <c r="AS28" s="973">
        <f t="shared" si="1"/>
        <v>660000</v>
      </c>
    </row>
    <row r="29" spans="1:45" s="254" customFormat="1" ht="16.25" hidden="1" customHeight="1">
      <c r="A29" s="272" t="s">
        <v>2134</v>
      </c>
      <c r="B29" s="272"/>
      <c r="C29" s="269" t="s">
        <v>462</v>
      </c>
      <c r="D29" s="916" t="s">
        <v>2010</v>
      </c>
      <c r="E29" s="272"/>
      <c r="F29" s="916" t="s">
        <v>2028</v>
      </c>
      <c r="G29" s="272"/>
      <c r="H29" s="272"/>
      <c r="I29" s="916"/>
      <c r="J29" s="272"/>
      <c r="K29" s="272"/>
      <c r="L29" s="272"/>
      <c r="M29" s="272"/>
      <c r="N29" s="1006"/>
      <c r="O29" s="272"/>
      <c r="P29" s="526"/>
      <c r="Q29" s="269"/>
      <c r="R29" s="916"/>
      <c r="S29" s="916"/>
      <c r="T29" s="526"/>
      <c r="U29" s="269"/>
      <c r="V29" s="269"/>
      <c r="W29" s="269"/>
      <c r="X29" s="916" t="s">
        <v>2028</v>
      </c>
      <c r="Y29" s="270" t="s">
        <v>275</v>
      </c>
      <c r="Z29" s="273">
        <v>6220003001</v>
      </c>
      <c r="AA29" s="271" t="s">
        <v>371</v>
      </c>
      <c r="AB29" s="271"/>
      <c r="AC29" s="973">
        <v>3168000</v>
      </c>
      <c r="AD29" s="973">
        <v>732387</v>
      </c>
      <c r="AE29" s="973">
        <v>2435613</v>
      </c>
      <c r="AF29" s="973">
        <v>264000</v>
      </c>
      <c r="AG29" s="973">
        <v>264000</v>
      </c>
      <c r="AH29" s="973">
        <v>264000</v>
      </c>
      <c r="AI29" s="973">
        <v>264000</v>
      </c>
      <c r="AJ29" s="973">
        <v>264000</v>
      </c>
      <c r="AK29" s="973">
        <v>264000</v>
      </c>
      <c r="AL29" s="973">
        <v>264000</v>
      </c>
      <c r="AM29" s="973">
        <v>59613</v>
      </c>
      <c r="AN29" s="973"/>
      <c r="AO29" s="973"/>
      <c r="AP29" s="973"/>
      <c r="AQ29" s="973"/>
      <c r="AR29" s="982">
        <f t="shared" si="2"/>
        <v>1907613</v>
      </c>
      <c r="AS29" s="973">
        <f t="shared" si="1"/>
        <v>528000</v>
      </c>
    </row>
    <row r="30" spans="1:45" s="254" customFormat="1" ht="16.25" hidden="1" customHeight="1">
      <c r="A30" s="272" t="s">
        <v>2135</v>
      </c>
      <c r="B30" s="272"/>
      <c r="C30" s="269" t="s">
        <v>462</v>
      </c>
      <c r="D30" s="916" t="s">
        <v>2010</v>
      </c>
      <c r="E30" s="272"/>
      <c r="F30" s="916" t="s">
        <v>2029</v>
      </c>
      <c r="G30" s="272"/>
      <c r="H30" s="272"/>
      <c r="I30" s="916"/>
      <c r="J30" s="272"/>
      <c r="K30" s="272"/>
      <c r="L30" s="272"/>
      <c r="M30" s="272"/>
      <c r="N30" s="1006"/>
      <c r="O30" s="272"/>
      <c r="P30" s="526"/>
      <c r="Q30" s="269"/>
      <c r="R30" s="916"/>
      <c r="S30" s="916"/>
      <c r="T30" s="526"/>
      <c r="U30" s="269"/>
      <c r="V30" s="269"/>
      <c r="W30" s="269"/>
      <c r="X30" s="916" t="s">
        <v>2029</v>
      </c>
      <c r="Y30" s="270" t="s">
        <v>275</v>
      </c>
      <c r="Z30" s="273">
        <v>6220003001</v>
      </c>
      <c r="AA30" s="271" t="s">
        <v>371</v>
      </c>
      <c r="AB30" s="271"/>
      <c r="AC30" s="973">
        <v>567000</v>
      </c>
      <c r="AD30" s="973">
        <v>131081</v>
      </c>
      <c r="AE30" s="973">
        <v>435919</v>
      </c>
      <c r="AF30" s="973">
        <v>47250</v>
      </c>
      <c r="AG30" s="973">
        <v>47250</v>
      </c>
      <c r="AH30" s="973">
        <v>47250</v>
      </c>
      <c r="AI30" s="973">
        <v>47250</v>
      </c>
      <c r="AJ30" s="973">
        <v>47250</v>
      </c>
      <c r="AK30" s="973">
        <v>47250</v>
      </c>
      <c r="AL30" s="973">
        <v>47250</v>
      </c>
      <c r="AM30" s="973">
        <v>10669</v>
      </c>
      <c r="AN30" s="973"/>
      <c r="AO30" s="973"/>
      <c r="AP30" s="973"/>
      <c r="AQ30" s="973"/>
      <c r="AR30" s="982">
        <f t="shared" si="2"/>
        <v>341419</v>
      </c>
      <c r="AS30" s="973">
        <f t="shared" si="1"/>
        <v>94500</v>
      </c>
    </row>
    <row r="31" spans="1:45" s="254" customFormat="1" ht="16.25" hidden="1" customHeight="1">
      <c r="A31" s="272" t="s">
        <v>2136</v>
      </c>
      <c r="B31" s="272"/>
      <c r="C31" s="269" t="s">
        <v>462</v>
      </c>
      <c r="D31" s="916" t="s">
        <v>2011</v>
      </c>
      <c r="E31" s="272"/>
      <c r="F31" s="916" t="s">
        <v>2030</v>
      </c>
      <c r="G31" s="272"/>
      <c r="H31" s="272"/>
      <c r="I31" s="916"/>
      <c r="J31" s="272"/>
      <c r="K31" s="272"/>
      <c r="L31" s="272"/>
      <c r="M31" s="272"/>
      <c r="N31" s="1006"/>
      <c r="O31" s="272"/>
      <c r="P31" s="526"/>
      <c r="Q31" s="269"/>
      <c r="R31" s="916"/>
      <c r="S31" s="916"/>
      <c r="T31" s="526"/>
      <c r="U31" s="269"/>
      <c r="V31" s="269"/>
      <c r="W31" s="269"/>
      <c r="X31" s="916" t="s">
        <v>2030</v>
      </c>
      <c r="Y31" s="270" t="s">
        <v>106</v>
      </c>
      <c r="Z31" s="273">
        <v>6271003001</v>
      </c>
      <c r="AA31" s="271" t="s">
        <v>371</v>
      </c>
      <c r="AB31" s="271"/>
      <c r="AC31" s="973">
        <v>800000</v>
      </c>
      <c r="AD31" s="973">
        <v>490325</v>
      </c>
      <c r="AE31" s="973">
        <v>309675</v>
      </c>
      <c r="AF31" s="973">
        <v>66667</v>
      </c>
      <c r="AG31" s="973">
        <v>66667</v>
      </c>
      <c r="AH31" s="973">
        <v>43007</v>
      </c>
      <c r="AI31" s="973"/>
      <c r="AJ31" s="973"/>
      <c r="AK31" s="973"/>
      <c r="AL31" s="973"/>
      <c r="AM31" s="973"/>
      <c r="AN31" s="973"/>
      <c r="AO31" s="973"/>
      <c r="AP31" s="973"/>
      <c r="AQ31" s="973"/>
      <c r="AR31" s="982">
        <f t="shared" si="2"/>
        <v>176341</v>
      </c>
      <c r="AS31" s="973">
        <f t="shared" si="1"/>
        <v>133334</v>
      </c>
    </row>
    <row r="32" spans="1:45" s="254" customFormat="1" ht="16.25" hidden="1" customHeight="1">
      <c r="A32" s="272" t="s">
        <v>2137</v>
      </c>
      <c r="B32" s="272"/>
      <c r="C32" s="269" t="s">
        <v>462</v>
      </c>
      <c r="D32" s="916" t="s">
        <v>2011</v>
      </c>
      <c r="E32" s="272"/>
      <c r="F32" s="916" t="s">
        <v>2031</v>
      </c>
      <c r="G32" s="272"/>
      <c r="H32" s="272"/>
      <c r="I32" s="916"/>
      <c r="J32" s="272"/>
      <c r="K32" s="272"/>
      <c r="L32" s="272"/>
      <c r="M32" s="272"/>
      <c r="N32" s="1006"/>
      <c r="O32" s="272"/>
      <c r="P32" s="526"/>
      <c r="Q32" s="269"/>
      <c r="R32" s="916"/>
      <c r="S32" s="916"/>
      <c r="T32" s="526"/>
      <c r="U32" s="269"/>
      <c r="V32" s="269"/>
      <c r="W32" s="269"/>
      <c r="X32" s="916" t="s">
        <v>2031</v>
      </c>
      <c r="Y32" s="270" t="s">
        <v>106</v>
      </c>
      <c r="Z32" s="273">
        <v>6271003001</v>
      </c>
      <c r="AA32" s="271" t="s">
        <v>371</v>
      </c>
      <c r="AB32" s="271"/>
      <c r="AC32" s="973">
        <v>1380000</v>
      </c>
      <c r="AD32" s="973">
        <v>845806</v>
      </c>
      <c r="AE32" s="973">
        <v>534194</v>
      </c>
      <c r="AF32" s="973">
        <v>115000</v>
      </c>
      <c r="AG32" s="973">
        <v>115000</v>
      </c>
      <c r="AH32" s="973">
        <v>74194</v>
      </c>
      <c r="AI32" s="973"/>
      <c r="AJ32" s="973"/>
      <c r="AK32" s="973"/>
      <c r="AL32" s="973"/>
      <c r="AM32" s="973"/>
      <c r="AN32" s="973"/>
      <c r="AO32" s="973"/>
      <c r="AP32" s="973"/>
      <c r="AQ32" s="973"/>
      <c r="AR32" s="982">
        <f t="shared" si="2"/>
        <v>304194</v>
      </c>
      <c r="AS32" s="973">
        <f t="shared" si="1"/>
        <v>230000</v>
      </c>
    </row>
    <row r="33" spans="1:45" s="254" customFormat="1" ht="16.25" hidden="1" customHeight="1">
      <c r="A33" s="272" t="s">
        <v>2138</v>
      </c>
      <c r="B33" s="272"/>
      <c r="C33" s="269" t="s">
        <v>462</v>
      </c>
      <c r="D33" s="916" t="s">
        <v>2011</v>
      </c>
      <c r="E33" s="272"/>
      <c r="F33" s="916" t="s">
        <v>2032</v>
      </c>
      <c r="G33" s="272"/>
      <c r="H33" s="272"/>
      <c r="I33" s="916"/>
      <c r="J33" s="272"/>
      <c r="K33" s="272"/>
      <c r="L33" s="272"/>
      <c r="M33" s="272"/>
      <c r="N33" s="1006"/>
      <c r="O33" s="272"/>
      <c r="P33" s="526"/>
      <c r="Q33" s="269"/>
      <c r="R33" s="916"/>
      <c r="S33" s="916"/>
      <c r="T33" s="526"/>
      <c r="U33" s="269"/>
      <c r="V33" s="269"/>
      <c r="W33" s="269"/>
      <c r="X33" s="916" t="s">
        <v>2032</v>
      </c>
      <c r="Y33" s="270" t="s">
        <v>106</v>
      </c>
      <c r="Z33" s="273">
        <v>6271003001</v>
      </c>
      <c r="AA33" s="271" t="s">
        <v>371</v>
      </c>
      <c r="AB33" s="271"/>
      <c r="AC33" s="973">
        <v>770000</v>
      </c>
      <c r="AD33" s="973">
        <v>178011</v>
      </c>
      <c r="AE33" s="973">
        <v>591989</v>
      </c>
      <c r="AF33" s="973">
        <v>64167</v>
      </c>
      <c r="AG33" s="973">
        <v>64167</v>
      </c>
      <c r="AH33" s="973">
        <v>64167</v>
      </c>
      <c r="AI33" s="973">
        <v>64167</v>
      </c>
      <c r="AJ33" s="973">
        <v>64167</v>
      </c>
      <c r="AK33" s="973">
        <v>64167</v>
      </c>
      <c r="AL33" s="973">
        <v>64167</v>
      </c>
      <c r="AM33" s="973">
        <v>14486</v>
      </c>
      <c r="AN33" s="973"/>
      <c r="AO33" s="973"/>
      <c r="AP33" s="973"/>
      <c r="AQ33" s="973"/>
      <c r="AR33" s="982">
        <f t="shared" si="2"/>
        <v>463655</v>
      </c>
      <c r="AS33" s="973">
        <f t="shared" si="1"/>
        <v>128334</v>
      </c>
    </row>
    <row r="34" spans="1:45" s="254" customFormat="1" ht="16.25" hidden="1" customHeight="1">
      <c r="A34" s="272" t="s">
        <v>2139</v>
      </c>
      <c r="B34" s="272"/>
      <c r="C34" s="269" t="s">
        <v>462</v>
      </c>
      <c r="D34" s="916" t="s">
        <v>2011</v>
      </c>
      <c r="E34" s="272"/>
      <c r="F34" s="916" t="s">
        <v>2033</v>
      </c>
      <c r="G34" s="272"/>
      <c r="H34" s="272"/>
      <c r="I34" s="916"/>
      <c r="J34" s="272"/>
      <c r="K34" s="272"/>
      <c r="L34" s="272"/>
      <c r="M34" s="272"/>
      <c r="N34" s="1006"/>
      <c r="O34" s="272"/>
      <c r="P34" s="526"/>
      <c r="Q34" s="269"/>
      <c r="R34" s="916"/>
      <c r="S34" s="916"/>
      <c r="T34" s="526"/>
      <c r="U34" s="269"/>
      <c r="V34" s="269"/>
      <c r="W34" s="269"/>
      <c r="X34" s="916" t="s">
        <v>2033</v>
      </c>
      <c r="Y34" s="270" t="s">
        <v>106</v>
      </c>
      <c r="Z34" s="273">
        <v>6271003001</v>
      </c>
      <c r="AA34" s="271" t="s">
        <v>371</v>
      </c>
      <c r="AB34" s="271"/>
      <c r="AC34" s="973">
        <v>1080000</v>
      </c>
      <c r="AD34" s="973">
        <v>249677</v>
      </c>
      <c r="AE34" s="973">
        <v>830323</v>
      </c>
      <c r="AF34" s="973">
        <v>90000</v>
      </c>
      <c r="AG34" s="973">
        <v>90000</v>
      </c>
      <c r="AH34" s="973">
        <v>90000</v>
      </c>
      <c r="AI34" s="973">
        <v>90000</v>
      </c>
      <c r="AJ34" s="973">
        <v>90000</v>
      </c>
      <c r="AK34" s="973">
        <v>90000</v>
      </c>
      <c r="AL34" s="973">
        <v>90000</v>
      </c>
      <c r="AM34" s="973">
        <v>20323</v>
      </c>
      <c r="AN34" s="973"/>
      <c r="AO34" s="973"/>
      <c r="AP34" s="973"/>
      <c r="AQ34" s="973"/>
      <c r="AR34" s="982">
        <f t="shared" si="2"/>
        <v>650323</v>
      </c>
      <c r="AS34" s="973">
        <f t="shared" si="1"/>
        <v>180000</v>
      </c>
    </row>
    <row r="35" spans="1:45" s="254" customFormat="1" ht="16.25" hidden="1" customHeight="1">
      <c r="A35" s="272" t="s">
        <v>2140</v>
      </c>
      <c r="B35" s="272"/>
      <c r="C35" s="269" t="s">
        <v>462</v>
      </c>
      <c r="D35" s="916" t="s">
        <v>2011</v>
      </c>
      <c r="E35" s="272"/>
      <c r="F35" s="916" t="s">
        <v>2034</v>
      </c>
      <c r="G35" s="272"/>
      <c r="H35" s="272"/>
      <c r="I35" s="916"/>
      <c r="J35" s="272"/>
      <c r="K35" s="272"/>
      <c r="L35" s="272"/>
      <c r="M35" s="272"/>
      <c r="N35" s="1006"/>
      <c r="O35" s="272"/>
      <c r="P35" s="526"/>
      <c r="Q35" s="269"/>
      <c r="R35" s="916"/>
      <c r="S35" s="916"/>
      <c r="T35" s="526"/>
      <c r="U35" s="269"/>
      <c r="V35" s="269"/>
      <c r="W35" s="269"/>
      <c r="X35" s="916" t="s">
        <v>2034</v>
      </c>
      <c r="Y35" s="270" t="s">
        <v>106</v>
      </c>
      <c r="Z35" s="273">
        <v>6271003001</v>
      </c>
      <c r="AA35" s="271" t="s">
        <v>371</v>
      </c>
      <c r="AB35" s="271"/>
      <c r="AC35" s="973">
        <v>288000</v>
      </c>
      <c r="AD35" s="973">
        <v>66581</v>
      </c>
      <c r="AE35" s="973">
        <v>221419</v>
      </c>
      <c r="AF35" s="973">
        <v>24000</v>
      </c>
      <c r="AG35" s="973">
        <v>24000</v>
      </c>
      <c r="AH35" s="973">
        <v>24000</v>
      </c>
      <c r="AI35" s="973">
        <v>24000</v>
      </c>
      <c r="AJ35" s="973">
        <v>24000</v>
      </c>
      <c r="AK35" s="973">
        <v>24000</v>
      </c>
      <c r="AL35" s="973">
        <v>24000</v>
      </c>
      <c r="AM35" s="973">
        <v>5419</v>
      </c>
      <c r="AN35" s="973"/>
      <c r="AO35" s="973"/>
      <c r="AP35" s="973"/>
      <c r="AQ35" s="973"/>
      <c r="AR35" s="982">
        <f t="shared" si="2"/>
        <v>173419</v>
      </c>
      <c r="AS35" s="973">
        <f t="shared" si="1"/>
        <v>48000</v>
      </c>
    </row>
    <row r="36" spans="1:45" s="254" customFormat="1" ht="16.25" hidden="1" customHeight="1">
      <c r="A36" s="272" t="s">
        <v>2141</v>
      </c>
      <c r="B36" s="272"/>
      <c r="C36" s="269" t="s">
        <v>462</v>
      </c>
      <c r="D36" s="916" t="s">
        <v>2011</v>
      </c>
      <c r="E36" s="272"/>
      <c r="F36" s="916" t="s">
        <v>2035</v>
      </c>
      <c r="G36" s="272"/>
      <c r="H36" s="272"/>
      <c r="I36" s="916"/>
      <c r="J36" s="272"/>
      <c r="K36" s="272"/>
      <c r="L36" s="272"/>
      <c r="M36" s="272"/>
      <c r="N36" s="1006"/>
      <c r="O36" s="272"/>
      <c r="P36" s="526"/>
      <c r="Q36" s="269"/>
      <c r="R36" s="916"/>
      <c r="S36" s="916"/>
      <c r="T36" s="526"/>
      <c r="U36" s="269"/>
      <c r="V36" s="269"/>
      <c r="W36" s="269"/>
      <c r="X36" s="916" t="s">
        <v>2035</v>
      </c>
      <c r="Y36" s="270" t="s">
        <v>106</v>
      </c>
      <c r="Z36" s="273">
        <v>6271003001</v>
      </c>
      <c r="AA36" s="271" t="s">
        <v>371</v>
      </c>
      <c r="AB36" s="271"/>
      <c r="AC36" s="973">
        <v>162000</v>
      </c>
      <c r="AD36" s="973">
        <v>37452</v>
      </c>
      <c r="AE36" s="973">
        <v>124548</v>
      </c>
      <c r="AF36" s="973">
        <v>13500</v>
      </c>
      <c r="AG36" s="973">
        <v>13500</v>
      </c>
      <c r="AH36" s="973">
        <v>13500</v>
      </c>
      <c r="AI36" s="973">
        <v>13500</v>
      </c>
      <c r="AJ36" s="973">
        <v>13500</v>
      </c>
      <c r="AK36" s="973">
        <v>13500</v>
      </c>
      <c r="AL36" s="973">
        <v>13500</v>
      </c>
      <c r="AM36" s="973">
        <v>3048</v>
      </c>
      <c r="AN36" s="973"/>
      <c r="AO36" s="973"/>
      <c r="AP36" s="973"/>
      <c r="AQ36" s="973"/>
      <c r="AR36" s="982">
        <f t="shared" si="2"/>
        <v>97548</v>
      </c>
      <c r="AS36" s="973">
        <f t="shared" si="1"/>
        <v>27000</v>
      </c>
    </row>
    <row r="37" spans="1:45" s="254" customFormat="1" ht="16.25" hidden="1" customHeight="1">
      <c r="A37" s="272" t="s">
        <v>2142</v>
      </c>
      <c r="B37" s="272"/>
      <c r="C37" s="269" t="s">
        <v>462</v>
      </c>
      <c r="D37" s="916" t="s">
        <v>2011</v>
      </c>
      <c r="E37" s="272"/>
      <c r="F37" s="916" t="s">
        <v>2036</v>
      </c>
      <c r="G37" s="272"/>
      <c r="H37" s="272"/>
      <c r="I37" s="916"/>
      <c r="J37" s="272"/>
      <c r="K37" s="272"/>
      <c r="L37" s="272"/>
      <c r="M37" s="272"/>
      <c r="N37" s="1006"/>
      <c r="O37" s="272"/>
      <c r="P37" s="526"/>
      <c r="Q37" s="269"/>
      <c r="R37" s="916"/>
      <c r="S37" s="916"/>
      <c r="T37" s="526"/>
      <c r="U37" s="269"/>
      <c r="V37" s="269"/>
      <c r="W37" s="269"/>
      <c r="X37" s="916" t="s">
        <v>2036</v>
      </c>
      <c r="Y37" s="270" t="s">
        <v>106</v>
      </c>
      <c r="Z37" s="273">
        <v>6271003001</v>
      </c>
      <c r="AA37" s="271" t="s">
        <v>371</v>
      </c>
      <c r="AB37" s="271"/>
      <c r="AC37" s="973">
        <v>308000</v>
      </c>
      <c r="AD37" s="973">
        <v>71205</v>
      </c>
      <c r="AE37" s="973">
        <v>236795</v>
      </c>
      <c r="AF37" s="973">
        <v>25667</v>
      </c>
      <c r="AG37" s="973">
        <v>25667</v>
      </c>
      <c r="AH37" s="973">
        <v>25667</v>
      </c>
      <c r="AI37" s="973">
        <v>25667</v>
      </c>
      <c r="AJ37" s="973">
        <v>25667</v>
      </c>
      <c r="AK37" s="973">
        <v>25667</v>
      </c>
      <c r="AL37" s="973">
        <v>25667</v>
      </c>
      <c r="AM37" s="973">
        <v>5792</v>
      </c>
      <c r="AN37" s="973"/>
      <c r="AO37" s="973"/>
      <c r="AP37" s="973"/>
      <c r="AQ37" s="973"/>
      <c r="AR37" s="982">
        <f t="shared" si="2"/>
        <v>185461</v>
      </c>
      <c r="AS37" s="973">
        <f t="shared" si="1"/>
        <v>51334</v>
      </c>
    </row>
    <row r="38" spans="1:45" s="254" customFormat="1" ht="16.25" hidden="1" customHeight="1">
      <c r="A38" s="272" t="s">
        <v>2143</v>
      </c>
      <c r="B38" s="272"/>
      <c r="C38" s="269" t="s">
        <v>462</v>
      </c>
      <c r="D38" s="916" t="s">
        <v>2011</v>
      </c>
      <c r="E38" s="272"/>
      <c r="F38" s="916" t="s">
        <v>2037</v>
      </c>
      <c r="G38" s="272"/>
      <c r="H38" s="272"/>
      <c r="I38" s="916"/>
      <c r="J38" s="272"/>
      <c r="K38" s="272"/>
      <c r="L38" s="272"/>
      <c r="M38" s="272"/>
      <c r="N38" s="1006"/>
      <c r="O38" s="272"/>
      <c r="P38" s="526"/>
      <c r="Q38" s="269"/>
      <c r="R38" s="916"/>
      <c r="S38" s="916"/>
      <c r="T38" s="526"/>
      <c r="U38" s="269"/>
      <c r="V38" s="269"/>
      <c r="W38" s="269"/>
      <c r="X38" s="916" t="s">
        <v>2037</v>
      </c>
      <c r="Y38" s="270" t="s">
        <v>106</v>
      </c>
      <c r="Z38" s="273">
        <v>6271003001</v>
      </c>
      <c r="AA38" s="271" t="s">
        <v>371</v>
      </c>
      <c r="AB38" s="271"/>
      <c r="AC38" s="973">
        <v>360000</v>
      </c>
      <c r="AD38" s="973">
        <v>83226</v>
      </c>
      <c r="AE38" s="973">
        <v>276774</v>
      </c>
      <c r="AF38" s="973">
        <v>30000</v>
      </c>
      <c r="AG38" s="973">
        <v>30000</v>
      </c>
      <c r="AH38" s="973">
        <v>30000</v>
      </c>
      <c r="AI38" s="973">
        <v>30000</v>
      </c>
      <c r="AJ38" s="973">
        <v>30000</v>
      </c>
      <c r="AK38" s="973">
        <v>30000</v>
      </c>
      <c r="AL38" s="973">
        <v>30000</v>
      </c>
      <c r="AM38" s="973">
        <v>6774</v>
      </c>
      <c r="AN38" s="973"/>
      <c r="AO38" s="973"/>
      <c r="AP38" s="973"/>
      <c r="AQ38" s="973"/>
      <c r="AR38" s="982">
        <f t="shared" si="2"/>
        <v>216774</v>
      </c>
      <c r="AS38" s="973">
        <f t="shared" si="1"/>
        <v>60000</v>
      </c>
    </row>
    <row r="39" spans="1:45" s="254" customFormat="1" ht="16.25" hidden="1" customHeight="1">
      <c r="A39" s="272" t="s">
        <v>2144</v>
      </c>
      <c r="B39" s="272"/>
      <c r="C39" s="269" t="s">
        <v>462</v>
      </c>
      <c r="D39" s="916" t="s">
        <v>2011</v>
      </c>
      <c r="E39" s="272"/>
      <c r="F39" s="916" t="s">
        <v>2038</v>
      </c>
      <c r="G39" s="272"/>
      <c r="H39" s="272"/>
      <c r="I39" s="916"/>
      <c r="J39" s="272"/>
      <c r="K39" s="272"/>
      <c r="L39" s="272"/>
      <c r="M39" s="272"/>
      <c r="N39" s="1006"/>
      <c r="O39" s="272"/>
      <c r="P39" s="526"/>
      <c r="Q39" s="269"/>
      <c r="R39" s="916"/>
      <c r="S39" s="916"/>
      <c r="T39" s="526"/>
      <c r="U39" s="269"/>
      <c r="V39" s="269"/>
      <c r="W39" s="269"/>
      <c r="X39" s="916" t="s">
        <v>2038</v>
      </c>
      <c r="Y39" s="270" t="s">
        <v>106</v>
      </c>
      <c r="Z39" s="273">
        <v>6271003001</v>
      </c>
      <c r="AA39" s="271" t="s">
        <v>371</v>
      </c>
      <c r="AB39" s="271"/>
      <c r="AC39" s="973">
        <v>54000</v>
      </c>
      <c r="AD39" s="973">
        <v>12484</v>
      </c>
      <c r="AE39" s="973">
        <v>41516</v>
      </c>
      <c r="AF39" s="973">
        <v>4500</v>
      </c>
      <c r="AG39" s="973">
        <v>4500</v>
      </c>
      <c r="AH39" s="973">
        <v>4500</v>
      </c>
      <c r="AI39" s="973">
        <v>4500</v>
      </c>
      <c r="AJ39" s="973">
        <v>4500</v>
      </c>
      <c r="AK39" s="973">
        <v>4500</v>
      </c>
      <c r="AL39" s="973">
        <v>4500</v>
      </c>
      <c r="AM39" s="973">
        <v>1016</v>
      </c>
      <c r="AN39" s="973"/>
      <c r="AO39" s="973"/>
      <c r="AP39" s="973"/>
      <c r="AQ39" s="973"/>
      <c r="AR39" s="982">
        <f t="shared" si="2"/>
        <v>32516</v>
      </c>
      <c r="AS39" s="973">
        <f t="shared" si="1"/>
        <v>9000</v>
      </c>
    </row>
    <row r="40" spans="1:45" s="254" customFormat="1" ht="16.25" hidden="1" customHeight="1">
      <c r="A40" s="272" t="s">
        <v>2145</v>
      </c>
      <c r="B40" s="272"/>
      <c r="C40" s="269" t="s">
        <v>462</v>
      </c>
      <c r="D40" s="916" t="s">
        <v>2012</v>
      </c>
      <c r="E40" s="272"/>
      <c r="F40" s="916" t="s">
        <v>2039</v>
      </c>
      <c r="G40" s="272"/>
      <c r="H40" s="272"/>
      <c r="I40" s="916"/>
      <c r="J40" s="272"/>
      <c r="K40" s="272"/>
      <c r="L40" s="272"/>
      <c r="M40" s="272"/>
      <c r="N40" s="1006"/>
      <c r="O40" s="272"/>
      <c r="P40" s="526"/>
      <c r="Q40" s="269"/>
      <c r="R40" s="916"/>
      <c r="S40" s="916"/>
      <c r="T40" s="526"/>
      <c r="U40" s="269"/>
      <c r="V40" s="269"/>
      <c r="W40" s="269"/>
      <c r="X40" s="916" t="s">
        <v>2039</v>
      </c>
      <c r="Y40" s="270" t="s">
        <v>1363</v>
      </c>
      <c r="Z40" s="273">
        <v>6421003001</v>
      </c>
      <c r="AA40" s="271" t="s">
        <v>371</v>
      </c>
      <c r="AB40" s="271"/>
      <c r="AC40" s="973">
        <v>4000000</v>
      </c>
      <c r="AD40" s="973">
        <v>2451611</v>
      </c>
      <c r="AE40" s="973">
        <v>1548389</v>
      </c>
      <c r="AF40" s="973">
        <v>333333</v>
      </c>
      <c r="AG40" s="973">
        <v>333333</v>
      </c>
      <c r="AH40" s="973">
        <v>215057</v>
      </c>
      <c r="AI40" s="973"/>
      <c r="AJ40" s="973"/>
      <c r="AK40" s="973"/>
      <c r="AL40" s="973"/>
      <c r="AM40" s="973"/>
      <c r="AN40" s="973"/>
      <c r="AO40" s="973"/>
      <c r="AP40" s="973"/>
      <c r="AQ40" s="973"/>
      <c r="AR40" s="982">
        <f t="shared" si="2"/>
        <v>881723</v>
      </c>
      <c r="AS40" s="973">
        <f t="shared" si="1"/>
        <v>666666</v>
      </c>
    </row>
    <row r="41" spans="1:45" s="254" customFormat="1" ht="16.25" hidden="1" customHeight="1">
      <c r="A41" s="272" t="s">
        <v>2146</v>
      </c>
      <c r="B41" s="272"/>
      <c r="C41" s="269" t="s">
        <v>462</v>
      </c>
      <c r="D41" s="916" t="s">
        <v>2012</v>
      </c>
      <c r="E41" s="272"/>
      <c r="F41" s="916" t="s">
        <v>2040</v>
      </c>
      <c r="G41" s="272"/>
      <c r="H41" s="272"/>
      <c r="I41" s="916"/>
      <c r="J41" s="272"/>
      <c r="K41" s="272"/>
      <c r="L41" s="272"/>
      <c r="M41" s="272"/>
      <c r="N41" s="1006"/>
      <c r="O41" s="272"/>
      <c r="P41" s="526"/>
      <c r="Q41" s="269"/>
      <c r="R41" s="916"/>
      <c r="S41" s="916"/>
      <c r="T41" s="526"/>
      <c r="U41" s="269"/>
      <c r="V41" s="269"/>
      <c r="W41" s="269"/>
      <c r="X41" s="916" t="s">
        <v>2040</v>
      </c>
      <c r="Y41" s="270" t="s">
        <v>1363</v>
      </c>
      <c r="Z41" s="273">
        <v>6421003001</v>
      </c>
      <c r="AA41" s="271" t="s">
        <v>371</v>
      </c>
      <c r="AB41" s="271"/>
      <c r="AC41" s="973">
        <v>154000</v>
      </c>
      <c r="AD41" s="973">
        <v>35601</v>
      </c>
      <c r="AE41" s="973">
        <v>118399</v>
      </c>
      <c r="AF41" s="973">
        <v>12833</v>
      </c>
      <c r="AG41" s="973">
        <v>12833</v>
      </c>
      <c r="AH41" s="973">
        <v>12833</v>
      </c>
      <c r="AI41" s="973">
        <v>12833</v>
      </c>
      <c r="AJ41" s="973">
        <v>12833</v>
      </c>
      <c r="AK41" s="973">
        <v>12833</v>
      </c>
      <c r="AL41" s="973">
        <v>12833</v>
      </c>
      <c r="AM41" s="973">
        <v>2902</v>
      </c>
      <c r="AN41" s="973"/>
      <c r="AO41" s="973"/>
      <c r="AP41" s="973"/>
      <c r="AQ41" s="973"/>
      <c r="AR41" s="982">
        <f t="shared" si="2"/>
        <v>92733</v>
      </c>
      <c r="AS41" s="973">
        <f t="shared" si="1"/>
        <v>25666</v>
      </c>
    </row>
    <row r="42" spans="1:45" s="254" customFormat="1" ht="16.25" hidden="1" customHeight="1">
      <c r="A42" s="272" t="s">
        <v>2147</v>
      </c>
      <c r="B42" s="272"/>
      <c r="C42" s="269" t="s">
        <v>462</v>
      </c>
      <c r="D42" s="916" t="s">
        <v>2012</v>
      </c>
      <c r="E42" s="272"/>
      <c r="F42" s="916" t="s">
        <v>2041</v>
      </c>
      <c r="G42" s="272"/>
      <c r="H42" s="272"/>
      <c r="I42" s="916"/>
      <c r="J42" s="272"/>
      <c r="K42" s="272"/>
      <c r="L42" s="272"/>
      <c r="M42" s="272"/>
      <c r="N42" s="1006"/>
      <c r="O42" s="272"/>
      <c r="P42" s="526"/>
      <c r="Q42" s="269"/>
      <c r="R42" s="916"/>
      <c r="S42" s="916"/>
      <c r="T42" s="526"/>
      <c r="U42" s="269"/>
      <c r="V42" s="269"/>
      <c r="W42" s="269"/>
      <c r="X42" s="916" t="s">
        <v>2041</v>
      </c>
      <c r="Y42" s="270" t="s">
        <v>1363</v>
      </c>
      <c r="Z42" s="273">
        <v>6421003001</v>
      </c>
      <c r="AA42" s="271" t="s">
        <v>371</v>
      </c>
      <c r="AB42" s="271"/>
      <c r="AC42" s="973">
        <v>180000</v>
      </c>
      <c r="AD42" s="973">
        <v>41613</v>
      </c>
      <c r="AE42" s="973">
        <v>138387</v>
      </c>
      <c r="AF42" s="973">
        <v>15000</v>
      </c>
      <c r="AG42" s="973">
        <v>15000</v>
      </c>
      <c r="AH42" s="973">
        <v>15000</v>
      </c>
      <c r="AI42" s="973">
        <v>15000</v>
      </c>
      <c r="AJ42" s="973">
        <v>15000</v>
      </c>
      <c r="AK42" s="973">
        <v>15000</v>
      </c>
      <c r="AL42" s="973">
        <v>15000</v>
      </c>
      <c r="AM42" s="973">
        <v>3387</v>
      </c>
      <c r="AN42" s="973"/>
      <c r="AO42" s="973"/>
      <c r="AP42" s="973"/>
      <c r="AQ42" s="973"/>
      <c r="AR42" s="982">
        <f t="shared" si="2"/>
        <v>108387</v>
      </c>
      <c r="AS42" s="973">
        <f t="shared" si="1"/>
        <v>30000</v>
      </c>
    </row>
    <row r="43" spans="1:45" s="254" customFormat="1" ht="16.25" hidden="1" customHeight="1">
      <c r="A43" s="272" t="s">
        <v>2148</v>
      </c>
      <c r="B43" s="272"/>
      <c r="C43" s="269" t="s">
        <v>462</v>
      </c>
      <c r="D43" s="916" t="s">
        <v>2012</v>
      </c>
      <c r="E43" s="272"/>
      <c r="F43" s="916" t="s">
        <v>2042</v>
      </c>
      <c r="G43" s="272"/>
      <c r="H43" s="272"/>
      <c r="I43" s="916"/>
      <c r="J43" s="272"/>
      <c r="K43" s="272"/>
      <c r="L43" s="272"/>
      <c r="M43" s="272"/>
      <c r="N43" s="1006"/>
      <c r="O43" s="272"/>
      <c r="P43" s="526"/>
      <c r="Q43" s="269"/>
      <c r="R43" s="916"/>
      <c r="S43" s="916"/>
      <c r="T43" s="526"/>
      <c r="U43" s="269"/>
      <c r="V43" s="269"/>
      <c r="W43" s="269"/>
      <c r="X43" s="916" t="s">
        <v>2042</v>
      </c>
      <c r="Y43" s="270" t="s">
        <v>1363</v>
      </c>
      <c r="Z43" s="273">
        <v>6421003001</v>
      </c>
      <c r="AA43" s="271" t="s">
        <v>371</v>
      </c>
      <c r="AB43" s="271"/>
      <c r="AC43" s="973">
        <v>27000</v>
      </c>
      <c r="AD43" s="973">
        <v>6242</v>
      </c>
      <c r="AE43" s="973">
        <v>20758</v>
      </c>
      <c r="AF43" s="973">
        <v>2250</v>
      </c>
      <c r="AG43" s="973">
        <v>2250</v>
      </c>
      <c r="AH43" s="973">
        <v>2250</v>
      </c>
      <c r="AI43" s="973">
        <v>2250</v>
      </c>
      <c r="AJ43" s="973">
        <v>2250</v>
      </c>
      <c r="AK43" s="973">
        <v>2250</v>
      </c>
      <c r="AL43" s="973">
        <v>2250</v>
      </c>
      <c r="AM43" s="973">
        <v>508</v>
      </c>
      <c r="AN43" s="973"/>
      <c r="AO43" s="973"/>
      <c r="AP43" s="973"/>
      <c r="AQ43" s="973"/>
      <c r="AR43" s="982">
        <f t="shared" si="2"/>
        <v>16258</v>
      </c>
      <c r="AS43" s="973">
        <f t="shared" si="1"/>
        <v>4500</v>
      </c>
    </row>
    <row r="44" spans="1:45" s="254" customFormat="1" ht="16.25" hidden="1" customHeight="1">
      <c r="A44" s="272" t="s">
        <v>2149</v>
      </c>
      <c r="B44" s="272"/>
      <c r="C44" s="269" t="s">
        <v>462</v>
      </c>
      <c r="D44" s="916" t="s">
        <v>2119</v>
      </c>
      <c r="E44" s="272"/>
      <c r="F44" s="916" t="s">
        <v>2043</v>
      </c>
      <c r="G44" s="272"/>
      <c r="H44" s="272"/>
      <c r="I44" s="916"/>
      <c r="J44" s="272"/>
      <c r="K44" s="272"/>
      <c r="L44" s="272"/>
      <c r="M44" s="272"/>
      <c r="N44" s="1006"/>
      <c r="O44" s="272"/>
      <c r="P44" s="526"/>
      <c r="Q44" s="269"/>
      <c r="R44" s="916"/>
      <c r="S44" s="916"/>
      <c r="T44" s="526"/>
      <c r="U44" s="269"/>
      <c r="V44" s="269"/>
      <c r="W44" s="269"/>
      <c r="X44" s="916" t="s">
        <v>2043</v>
      </c>
      <c r="Y44" s="270" t="s">
        <v>1363</v>
      </c>
      <c r="Z44" s="273">
        <v>6423002402</v>
      </c>
      <c r="AA44" s="271" t="s">
        <v>377</v>
      </c>
      <c r="AB44" s="271"/>
      <c r="AC44" s="973">
        <v>898200</v>
      </c>
      <c r="AD44" s="973">
        <v>598800</v>
      </c>
      <c r="AE44" s="973">
        <v>299400</v>
      </c>
      <c r="AF44" s="973">
        <v>74850</v>
      </c>
      <c r="AG44" s="973">
        <v>74850</v>
      </c>
      <c r="AH44" s="973"/>
      <c r="AI44" s="973"/>
      <c r="AJ44" s="973"/>
      <c r="AK44" s="973"/>
      <c r="AL44" s="973"/>
      <c r="AM44" s="973"/>
      <c r="AN44" s="973"/>
      <c r="AO44" s="973"/>
      <c r="AP44" s="973"/>
      <c r="AQ44" s="973"/>
      <c r="AR44" s="982">
        <f t="shared" si="2"/>
        <v>149700</v>
      </c>
      <c r="AS44" s="973">
        <f t="shared" si="1"/>
        <v>149700</v>
      </c>
    </row>
    <row r="45" spans="1:45" s="254" customFormat="1" ht="16.25" hidden="1" customHeight="1">
      <c r="A45" s="272" t="s">
        <v>2150</v>
      </c>
      <c r="B45" s="272"/>
      <c r="C45" s="269" t="s">
        <v>462</v>
      </c>
      <c r="D45" s="916" t="s">
        <v>2119</v>
      </c>
      <c r="E45" s="272"/>
      <c r="F45" s="916" t="s">
        <v>2044</v>
      </c>
      <c r="G45" s="272"/>
      <c r="H45" s="272"/>
      <c r="I45" s="916"/>
      <c r="J45" s="272"/>
      <c r="K45" s="272"/>
      <c r="L45" s="272"/>
      <c r="M45" s="272"/>
      <c r="N45" s="1006"/>
      <c r="O45" s="272"/>
      <c r="P45" s="526"/>
      <c r="Q45" s="269"/>
      <c r="R45" s="916"/>
      <c r="S45" s="916"/>
      <c r="T45" s="526"/>
      <c r="U45" s="269"/>
      <c r="V45" s="269"/>
      <c r="W45" s="269"/>
      <c r="X45" s="916" t="s">
        <v>2044</v>
      </c>
      <c r="Y45" s="270" t="s">
        <v>1363</v>
      </c>
      <c r="Z45" s="273">
        <v>6423002402</v>
      </c>
      <c r="AA45" s="271" t="s">
        <v>377</v>
      </c>
      <c r="AB45" s="271"/>
      <c r="AC45" s="973">
        <v>1996000</v>
      </c>
      <c r="AD45" s="973">
        <v>1330664</v>
      </c>
      <c r="AE45" s="973">
        <v>665336</v>
      </c>
      <c r="AF45" s="973">
        <v>166333</v>
      </c>
      <c r="AG45" s="973">
        <v>166333</v>
      </c>
      <c r="AH45" s="973">
        <v>4</v>
      </c>
      <c r="AI45" s="973"/>
      <c r="AJ45" s="973"/>
      <c r="AK45" s="973"/>
      <c r="AL45" s="973"/>
      <c r="AM45" s="973"/>
      <c r="AN45" s="973"/>
      <c r="AO45" s="973"/>
      <c r="AP45" s="973"/>
      <c r="AQ45" s="973"/>
      <c r="AR45" s="982">
        <f t="shared" si="2"/>
        <v>332670</v>
      </c>
      <c r="AS45" s="973">
        <f t="shared" si="1"/>
        <v>332666</v>
      </c>
    </row>
    <row r="46" spans="1:45" s="254" customFormat="1" ht="16.25" hidden="1" customHeight="1">
      <c r="A46" s="272" t="s">
        <v>2151</v>
      </c>
      <c r="B46" s="272"/>
      <c r="C46" s="269" t="s">
        <v>462</v>
      </c>
      <c r="D46" s="916" t="s">
        <v>2119</v>
      </c>
      <c r="E46" s="272"/>
      <c r="F46" s="916" t="s">
        <v>2045</v>
      </c>
      <c r="G46" s="272"/>
      <c r="H46" s="272"/>
      <c r="I46" s="916"/>
      <c r="J46" s="272"/>
      <c r="K46" s="272"/>
      <c r="L46" s="272"/>
      <c r="M46" s="272"/>
      <c r="N46" s="1006"/>
      <c r="O46" s="272"/>
      <c r="P46" s="526"/>
      <c r="Q46" s="269"/>
      <c r="R46" s="916"/>
      <c r="S46" s="916"/>
      <c r="T46" s="526"/>
      <c r="U46" s="269"/>
      <c r="V46" s="269"/>
      <c r="W46" s="269"/>
      <c r="X46" s="916" t="s">
        <v>2045</v>
      </c>
      <c r="Y46" s="270" t="s">
        <v>1363</v>
      </c>
      <c r="Z46" s="273">
        <v>6423002402</v>
      </c>
      <c r="AA46" s="271" t="s">
        <v>377</v>
      </c>
      <c r="AB46" s="271"/>
      <c r="AC46" s="973">
        <v>898200</v>
      </c>
      <c r="AD46" s="973">
        <v>598800</v>
      </c>
      <c r="AE46" s="973">
        <v>299400</v>
      </c>
      <c r="AF46" s="973">
        <v>74850</v>
      </c>
      <c r="AG46" s="973">
        <v>74850</v>
      </c>
      <c r="AH46" s="973"/>
      <c r="AI46" s="973"/>
      <c r="AJ46" s="973"/>
      <c r="AK46" s="973"/>
      <c r="AL46" s="973"/>
      <c r="AM46" s="973"/>
      <c r="AN46" s="973"/>
      <c r="AO46" s="973"/>
      <c r="AP46" s="973"/>
      <c r="AQ46" s="973"/>
      <c r="AR46" s="982">
        <f t="shared" si="2"/>
        <v>149700</v>
      </c>
      <c r="AS46" s="973">
        <f t="shared" si="1"/>
        <v>149700</v>
      </c>
    </row>
    <row r="47" spans="1:45" s="254" customFormat="1" ht="16.25" hidden="1" customHeight="1">
      <c r="A47" s="272" t="s">
        <v>2152</v>
      </c>
      <c r="B47" s="272"/>
      <c r="C47" s="269" t="s">
        <v>462</v>
      </c>
      <c r="D47" s="916" t="s">
        <v>2119</v>
      </c>
      <c r="E47" s="272"/>
      <c r="F47" s="916" t="s">
        <v>2046</v>
      </c>
      <c r="G47" s="272"/>
      <c r="H47" s="272"/>
      <c r="I47" s="916"/>
      <c r="J47" s="272"/>
      <c r="K47" s="272"/>
      <c r="L47" s="272"/>
      <c r="M47" s="272"/>
      <c r="N47" s="1006"/>
      <c r="O47" s="272"/>
      <c r="P47" s="526"/>
      <c r="Q47" s="269"/>
      <c r="R47" s="916"/>
      <c r="S47" s="916"/>
      <c r="T47" s="526"/>
      <c r="U47" s="269"/>
      <c r="V47" s="269"/>
      <c r="W47" s="269"/>
      <c r="X47" s="916" t="s">
        <v>2046</v>
      </c>
      <c r="Y47" s="270" t="s">
        <v>1363</v>
      </c>
      <c r="Z47" s="273">
        <v>6423002402</v>
      </c>
      <c r="AA47" s="271" t="s">
        <v>377</v>
      </c>
      <c r="AB47" s="271"/>
      <c r="AC47" s="973">
        <v>1700000</v>
      </c>
      <c r="AD47" s="973">
        <v>840862</v>
      </c>
      <c r="AE47" s="973">
        <v>859138</v>
      </c>
      <c r="AF47" s="973">
        <v>141667</v>
      </c>
      <c r="AG47" s="973">
        <v>141667</v>
      </c>
      <c r="AH47" s="973">
        <v>141667</v>
      </c>
      <c r="AI47" s="973">
        <v>141667</v>
      </c>
      <c r="AJ47" s="973">
        <v>9136</v>
      </c>
      <c r="AK47" s="973"/>
      <c r="AL47" s="973"/>
      <c r="AM47" s="973"/>
      <c r="AN47" s="973"/>
      <c r="AO47" s="973"/>
      <c r="AP47" s="973"/>
      <c r="AQ47" s="973"/>
      <c r="AR47" s="982">
        <f t="shared" si="2"/>
        <v>575804</v>
      </c>
      <c r="AS47" s="973">
        <f t="shared" si="1"/>
        <v>283334</v>
      </c>
    </row>
    <row r="48" spans="1:45" s="254" customFormat="1" ht="16.25" hidden="1" customHeight="1">
      <c r="A48" s="272" t="s">
        <v>2153</v>
      </c>
      <c r="B48" s="272"/>
      <c r="C48" s="269" t="s">
        <v>462</v>
      </c>
      <c r="D48" s="916" t="s">
        <v>2119</v>
      </c>
      <c r="E48" s="272"/>
      <c r="F48" s="916" t="s">
        <v>2047</v>
      </c>
      <c r="G48" s="272"/>
      <c r="H48" s="272"/>
      <c r="I48" s="916"/>
      <c r="J48" s="272"/>
      <c r="K48" s="272"/>
      <c r="L48" s="272"/>
      <c r="M48" s="272"/>
      <c r="N48" s="1006"/>
      <c r="O48" s="272"/>
      <c r="P48" s="526"/>
      <c r="Q48" s="269"/>
      <c r="R48" s="916"/>
      <c r="S48" s="916"/>
      <c r="T48" s="526"/>
      <c r="U48" s="269"/>
      <c r="V48" s="269"/>
      <c r="W48" s="269"/>
      <c r="X48" s="916" t="s">
        <v>2047</v>
      </c>
      <c r="Y48" s="270" t="s">
        <v>1363</v>
      </c>
      <c r="Z48" s="273">
        <v>6423002402</v>
      </c>
      <c r="AA48" s="271" t="s">
        <v>377</v>
      </c>
      <c r="AB48" s="271"/>
      <c r="AC48" s="973">
        <v>8540000</v>
      </c>
      <c r="AD48" s="973">
        <v>3439724</v>
      </c>
      <c r="AE48" s="973">
        <v>5100276</v>
      </c>
      <c r="AF48" s="973">
        <v>711667</v>
      </c>
      <c r="AG48" s="973">
        <v>711667</v>
      </c>
      <c r="AH48" s="973">
        <v>711667</v>
      </c>
      <c r="AI48" s="973">
        <v>711667</v>
      </c>
      <c r="AJ48" s="973">
        <v>711667</v>
      </c>
      <c r="AK48" s="973">
        <v>118607</v>
      </c>
      <c r="AL48" s="973"/>
      <c r="AM48" s="973"/>
      <c r="AN48" s="973"/>
      <c r="AO48" s="973"/>
      <c r="AP48" s="973"/>
      <c r="AQ48" s="973"/>
      <c r="AR48" s="982">
        <f t="shared" si="2"/>
        <v>3676942</v>
      </c>
      <c r="AS48" s="973">
        <f t="shared" si="1"/>
        <v>1423334</v>
      </c>
    </row>
    <row r="49" spans="1:45" s="254" customFormat="1" ht="16.25" hidden="1" customHeight="1">
      <c r="A49" s="272" t="s">
        <v>2154</v>
      </c>
      <c r="B49" s="272"/>
      <c r="C49" s="269" t="s">
        <v>462</v>
      </c>
      <c r="D49" s="916" t="s">
        <v>2119</v>
      </c>
      <c r="E49" s="272"/>
      <c r="F49" s="916" t="s">
        <v>2048</v>
      </c>
      <c r="G49" s="272"/>
      <c r="H49" s="272"/>
      <c r="I49" s="916"/>
      <c r="J49" s="272"/>
      <c r="K49" s="272"/>
      <c r="L49" s="272"/>
      <c r="M49" s="272"/>
      <c r="N49" s="1006"/>
      <c r="O49" s="272"/>
      <c r="P49" s="526"/>
      <c r="Q49" s="269"/>
      <c r="R49" s="916"/>
      <c r="S49" s="916"/>
      <c r="T49" s="526"/>
      <c r="U49" s="269"/>
      <c r="V49" s="269"/>
      <c r="W49" s="269"/>
      <c r="X49" s="916" t="s">
        <v>2048</v>
      </c>
      <c r="Y49" s="270" t="s">
        <v>1363</v>
      </c>
      <c r="Z49" s="273">
        <v>6423002402</v>
      </c>
      <c r="AA49" s="271" t="s">
        <v>377</v>
      </c>
      <c r="AB49" s="271"/>
      <c r="AC49" s="973">
        <v>1666668</v>
      </c>
      <c r="AD49" s="973">
        <v>551076</v>
      </c>
      <c r="AE49" s="973">
        <v>1115592</v>
      </c>
      <c r="AF49" s="973">
        <v>138889</v>
      </c>
      <c r="AG49" s="973">
        <v>138889</v>
      </c>
      <c r="AH49" s="973">
        <v>138889</v>
      </c>
      <c r="AI49" s="973">
        <v>138889</v>
      </c>
      <c r="AJ49" s="973">
        <v>138889</v>
      </c>
      <c r="AK49" s="973">
        <v>138889</v>
      </c>
      <c r="AL49" s="973">
        <v>4480</v>
      </c>
      <c r="AM49" s="973"/>
      <c r="AN49" s="973"/>
      <c r="AO49" s="973"/>
      <c r="AP49" s="973"/>
      <c r="AQ49" s="973"/>
      <c r="AR49" s="982">
        <f t="shared" si="2"/>
        <v>837814</v>
      </c>
      <c r="AS49" s="973">
        <f t="shared" si="1"/>
        <v>277778</v>
      </c>
    </row>
    <row r="50" spans="1:45" s="254" customFormat="1" ht="16.25" hidden="1" customHeight="1">
      <c r="A50" s="272" t="s">
        <v>2155</v>
      </c>
      <c r="B50" s="272"/>
      <c r="C50" s="269" t="s">
        <v>462</v>
      </c>
      <c r="D50" s="916" t="s">
        <v>2119</v>
      </c>
      <c r="E50" s="272"/>
      <c r="F50" s="916" t="s">
        <v>2046</v>
      </c>
      <c r="G50" s="272"/>
      <c r="H50" s="272"/>
      <c r="I50" s="916"/>
      <c r="J50" s="272"/>
      <c r="K50" s="272"/>
      <c r="L50" s="272"/>
      <c r="M50" s="272"/>
      <c r="N50" s="1006"/>
      <c r="O50" s="272"/>
      <c r="P50" s="526"/>
      <c r="Q50" s="269"/>
      <c r="R50" s="916"/>
      <c r="S50" s="916"/>
      <c r="T50" s="526"/>
      <c r="U50" s="269"/>
      <c r="V50" s="269"/>
      <c r="W50" s="269"/>
      <c r="X50" s="916" t="s">
        <v>2046</v>
      </c>
      <c r="Y50" s="270" t="s">
        <v>1363</v>
      </c>
      <c r="Z50" s="273">
        <v>6423002402</v>
      </c>
      <c r="AA50" s="271" t="s">
        <v>377</v>
      </c>
      <c r="AB50" s="271"/>
      <c r="AC50" s="973">
        <v>1700000</v>
      </c>
      <c r="AD50" s="973">
        <v>365592</v>
      </c>
      <c r="AE50" s="973">
        <v>1334408</v>
      </c>
      <c r="AF50" s="973">
        <v>141667</v>
      </c>
      <c r="AG50" s="973">
        <v>141667</v>
      </c>
      <c r="AH50" s="973">
        <v>141667</v>
      </c>
      <c r="AI50" s="973">
        <v>141667</v>
      </c>
      <c r="AJ50" s="973">
        <v>141667</v>
      </c>
      <c r="AK50" s="973">
        <v>141667</v>
      </c>
      <c r="AL50" s="973">
        <v>141667</v>
      </c>
      <c r="AM50" s="973">
        <v>59405</v>
      </c>
      <c r="AN50" s="973"/>
      <c r="AO50" s="973"/>
      <c r="AP50" s="973"/>
      <c r="AQ50" s="973"/>
      <c r="AR50" s="982">
        <f t="shared" si="2"/>
        <v>1051074</v>
      </c>
      <c r="AS50" s="973">
        <f t="shared" si="1"/>
        <v>283334</v>
      </c>
    </row>
    <row r="51" spans="1:45" s="254" customFormat="1" ht="16.25" hidden="1" customHeight="1">
      <c r="A51" s="272" t="s">
        <v>2156</v>
      </c>
      <c r="B51" s="272"/>
      <c r="C51" s="269" t="s">
        <v>462</v>
      </c>
      <c r="D51" s="916" t="s">
        <v>2119</v>
      </c>
      <c r="E51" s="272"/>
      <c r="F51" s="916" t="s">
        <v>2049</v>
      </c>
      <c r="G51" s="272"/>
      <c r="H51" s="272"/>
      <c r="I51" s="916"/>
      <c r="J51" s="272"/>
      <c r="K51" s="272"/>
      <c r="L51" s="272"/>
      <c r="M51" s="272"/>
      <c r="N51" s="1006"/>
      <c r="O51" s="272"/>
      <c r="P51" s="526"/>
      <c r="Q51" s="269"/>
      <c r="R51" s="916"/>
      <c r="S51" s="916"/>
      <c r="T51" s="526"/>
      <c r="U51" s="269"/>
      <c r="V51" s="269"/>
      <c r="W51" s="269"/>
      <c r="X51" s="916" t="s">
        <v>2049</v>
      </c>
      <c r="Y51" s="270" t="s">
        <v>1363</v>
      </c>
      <c r="Z51" s="273">
        <v>6423002402</v>
      </c>
      <c r="AA51" s="271" t="s">
        <v>377</v>
      </c>
      <c r="AB51" s="271"/>
      <c r="AC51" s="973">
        <v>1481481</v>
      </c>
      <c r="AD51" s="973">
        <v>378600</v>
      </c>
      <c r="AE51" s="973">
        <v>1102881</v>
      </c>
      <c r="AF51" s="973">
        <v>189300</v>
      </c>
      <c r="AG51" s="973">
        <v>189300</v>
      </c>
      <c r="AH51" s="973">
        <v>189300</v>
      </c>
      <c r="AI51" s="973">
        <v>156381</v>
      </c>
      <c r="AJ51" s="973"/>
      <c r="AK51" s="973"/>
      <c r="AL51" s="973"/>
      <c r="AM51" s="973"/>
      <c r="AN51" s="973"/>
      <c r="AO51" s="973"/>
      <c r="AP51" s="973"/>
      <c r="AQ51" s="973"/>
      <c r="AR51" s="982">
        <f t="shared" si="2"/>
        <v>724281</v>
      </c>
      <c r="AS51" s="973">
        <f t="shared" si="1"/>
        <v>378600</v>
      </c>
    </row>
    <row r="52" spans="1:45" s="254" customFormat="1" ht="16.25" hidden="1" customHeight="1">
      <c r="A52" s="272" t="s">
        <v>2157</v>
      </c>
      <c r="B52" s="272"/>
      <c r="C52" s="269" t="s">
        <v>463</v>
      </c>
      <c r="D52" s="916" t="s">
        <v>2120</v>
      </c>
      <c r="E52" s="272"/>
      <c r="F52" s="916" t="s">
        <v>2050</v>
      </c>
      <c r="G52" s="272"/>
      <c r="H52" s="272"/>
      <c r="I52" s="916"/>
      <c r="J52" s="272"/>
      <c r="K52" s="272"/>
      <c r="L52" s="272"/>
      <c r="M52" s="272"/>
      <c r="N52" s="1006"/>
      <c r="O52" s="272"/>
      <c r="P52" s="526"/>
      <c r="Q52" s="269"/>
      <c r="R52" s="916"/>
      <c r="S52" s="916"/>
      <c r="T52" s="526"/>
      <c r="U52" s="269"/>
      <c r="V52" s="269"/>
      <c r="W52" s="269"/>
      <c r="X52" s="916" t="s">
        <v>2050</v>
      </c>
      <c r="Y52" s="270" t="s">
        <v>106</v>
      </c>
      <c r="Z52" s="273">
        <v>6273001908</v>
      </c>
      <c r="AA52" s="271" t="s">
        <v>376</v>
      </c>
      <c r="AB52" s="271"/>
      <c r="AC52" s="973">
        <v>3200000</v>
      </c>
      <c r="AD52" s="973">
        <v>1591400</v>
      </c>
      <c r="AE52" s="973">
        <v>1608600</v>
      </c>
      <c r="AF52" s="973">
        <v>266667</v>
      </c>
      <c r="AG52" s="973">
        <v>266667</v>
      </c>
      <c r="AH52" s="973">
        <v>266667</v>
      </c>
      <c r="AI52" s="973">
        <v>266667</v>
      </c>
      <c r="AJ52" s="973">
        <v>8598</v>
      </c>
      <c r="AK52" s="973"/>
      <c r="AL52" s="973"/>
      <c r="AM52" s="973"/>
      <c r="AN52" s="973"/>
      <c r="AO52" s="973"/>
      <c r="AP52" s="973"/>
      <c r="AQ52" s="973"/>
      <c r="AR52" s="982">
        <f t="shared" si="2"/>
        <v>1075266</v>
      </c>
      <c r="AS52" s="973">
        <f t="shared" si="1"/>
        <v>533334</v>
      </c>
    </row>
    <row r="53" spans="1:45" s="254" customFormat="1" ht="16.25" hidden="1" customHeight="1">
      <c r="A53" s="272" t="s">
        <v>2158</v>
      </c>
      <c r="B53" s="272"/>
      <c r="C53" s="269" t="s">
        <v>463</v>
      </c>
      <c r="D53" s="916" t="s">
        <v>2120</v>
      </c>
      <c r="E53" s="272"/>
      <c r="F53" s="916" t="s">
        <v>2051</v>
      </c>
      <c r="G53" s="272"/>
      <c r="H53" s="272"/>
      <c r="I53" s="916"/>
      <c r="J53" s="272"/>
      <c r="K53" s="272"/>
      <c r="L53" s="272"/>
      <c r="M53" s="272"/>
      <c r="N53" s="1006"/>
      <c r="O53" s="272"/>
      <c r="P53" s="526"/>
      <c r="Q53" s="269"/>
      <c r="R53" s="916"/>
      <c r="S53" s="916"/>
      <c r="T53" s="526"/>
      <c r="U53" s="269"/>
      <c r="V53" s="269"/>
      <c r="W53" s="269"/>
      <c r="X53" s="916" t="s">
        <v>2051</v>
      </c>
      <c r="Y53" s="270" t="s">
        <v>106</v>
      </c>
      <c r="Z53" s="273">
        <v>6273001908</v>
      </c>
      <c r="AA53" s="271" t="s">
        <v>376</v>
      </c>
      <c r="AB53" s="271"/>
      <c r="AC53" s="973">
        <v>4480000</v>
      </c>
      <c r="AD53" s="973">
        <v>2227955</v>
      </c>
      <c r="AE53" s="973">
        <v>2252045</v>
      </c>
      <c r="AF53" s="973">
        <v>373333</v>
      </c>
      <c r="AG53" s="973">
        <v>373333</v>
      </c>
      <c r="AH53" s="973">
        <v>373333</v>
      </c>
      <c r="AI53" s="973">
        <v>373333</v>
      </c>
      <c r="AJ53" s="973">
        <v>12047</v>
      </c>
      <c r="AK53" s="973"/>
      <c r="AL53" s="973"/>
      <c r="AM53" s="973"/>
      <c r="AN53" s="973"/>
      <c r="AO53" s="973"/>
      <c r="AP53" s="973"/>
      <c r="AQ53" s="973"/>
      <c r="AR53" s="982">
        <f t="shared" si="2"/>
        <v>1505379</v>
      </c>
      <c r="AS53" s="973">
        <f t="shared" si="1"/>
        <v>746666</v>
      </c>
    </row>
    <row r="54" spans="1:45" s="254" customFormat="1" ht="16.25" hidden="1" customHeight="1">
      <c r="A54" s="272" t="s">
        <v>2159</v>
      </c>
      <c r="B54" s="272"/>
      <c r="C54" s="269" t="s">
        <v>463</v>
      </c>
      <c r="D54" s="916" t="s">
        <v>2120</v>
      </c>
      <c r="E54" s="272"/>
      <c r="F54" s="916" t="s">
        <v>2052</v>
      </c>
      <c r="G54" s="272"/>
      <c r="H54" s="272"/>
      <c r="I54" s="916"/>
      <c r="J54" s="272"/>
      <c r="K54" s="272"/>
      <c r="L54" s="272"/>
      <c r="M54" s="272"/>
      <c r="N54" s="1006"/>
      <c r="O54" s="272"/>
      <c r="P54" s="526"/>
      <c r="Q54" s="269"/>
      <c r="R54" s="916"/>
      <c r="S54" s="916"/>
      <c r="T54" s="526"/>
      <c r="U54" s="269"/>
      <c r="V54" s="269"/>
      <c r="W54" s="269"/>
      <c r="X54" s="916" t="s">
        <v>2052</v>
      </c>
      <c r="Y54" s="270" t="s">
        <v>106</v>
      </c>
      <c r="Z54" s="273">
        <v>6273001908</v>
      </c>
      <c r="AA54" s="271" t="s">
        <v>376</v>
      </c>
      <c r="AB54" s="271"/>
      <c r="AC54" s="973">
        <v>140000</v>
      </c>
      <c r="AD54" s="973">
        <v>69625</v>
      </c>
      <c r="AE54" s="973">
        <v>70375</v>
      </c>
      <c r="AF54" s="973">
        <v>11667</v>
      </c>
      <c r="AG54" s="973">
        <v>11667</v>
      </c>
      <c r="AH54" s="973">
        <v>11667</v>
      </c>
      <c r="AI54" s="973">
        <v>11667</v>
      </c>
      <c r="AJ54" s="973">
        <v>373</v>
      </c>
      <c r="AK54" s="973"/>
      <c r="AL54" s="973"/>
      <c r="AM54" s="973"/>
      <c r="AN54" s="973"/>
      <c r="AO54" s="973"/>
      <c r="AP54" s="973"/>
      <c r="AQ54" s="973"/>
      <c r="AR54" s="982">
        <f t="shared" si="2"/>
        <v>47041</v>
      </c>
      <c r="AS54" s="973">
        <f t="shared" si="1"/>
        <v>23334</v>
      </c>
    </row>
    <row r="55" spans="1:45" s="254" customFormat="1" ht="16.25" hidden="1" customHeight="1">
      <c r="A55" s="272" t="s">
        <v>2160</v>
      </c>
      <c r="B55" s="272"/>
      <c r="C55" s="269" t="s">
        <v>463</v>
      </c>
      <c r="D55" s="916" t="s">
        <v>2121</v>
      </c>
      <c r="E55" s="272"/>
      <c r="F55" s="916" t="s">
        <v>2053</v>
      </c>
      <c r="G55" s="272"/>
      <c r="H55" s="272"/>
      <c r="I55" s="916"/>
      <c r="J55" s="272"/>
      <c r="K55" s="272"/>
      <c r="L55" s="272"/>
      <c r="M55" s="272"/>
      <c r="N55" s="1006"/>
      <c r="O55" s="272"/>
      <c r="P55" s="526"/>
      <c r="Q55" s="269"/>
      <c r="R55" s="916"/>
      <c r="S55" s="916"/>
      <c r="T55" s="526"/>
      <c r="U55" s="269"/>
      <c r="V55" s="269"/>
      <c r="W55" s="269"/>
      <c r="X55" s="916" t="s">
        <v>2053</v>
      </c>
      <c r="Y55" s="270" t="s">
        <v>106</v>
      </c>
      <c r="Z55" s="273">
        <v>6273001908</v>
      </c>
      <c r="AA55" s="271" t="s">
        <v>376</v>
      </c>
      <c r="AB55" s="271"/>
      <c r="AC55" s="973">
        <v>4983890</v>
      </c>
      <c r="AD55" s="973">
        <v>1071804</v>
      </c>
      <c r="AE55" s="973">
        <v>3912086</v>
      </c>
      <c r="AF55" s="973">
        <v>415324</v>
      </c>
      <c r="AG55" s="973">
        <v>415324</v>
      </c>
      <c r="AH55" s="973">
        <v>415324</v>
      </c>
      <c r="AI55" s="973">
        <v>415324</v>
      </c>
      <c r="AJ55" s="973">
        <v>415324</v>
      </c>
      <c r="AK55" s="973">
        <v>415324</v>
      </c>
      <c r="AL55" s="973">
        <v>415324</v>
      </c>
      <c r="AM55" s="973">
        <v>174170</v>
      </c>
      <c r="AN55" s="973"/>
      <c r="AO55" s="973"/>
      <c r="AP55" s="973"/>
      <c r="AQ55" s="973"/>
      <c r="AR55" s="982">
        <f t="shared" si="2"/>
        <v>3081438</v>
      </c>
      <c r="AS55" s="973">
        <f t="shared" si="1"/>
        <v>830648</v>
      </c>
    </row>
    <row r="56" spans="1:45" s="254" customFormat="1" ht="16.25" hidden="1" customHeight="1">
      <c r="A56" s="272" t="s">
        <v>2161</v>
      </c>
      <c r="B56" s="272"/>
      <c r="C56" s="269" t="s">
        <v>463</v>
      </c>
      <c r="D56" s="916" t="s">
        <v>2122</v>
      </c>
      <c r="E56" s="272"/>
      <c r="F56" s="916" t="s">
        <v>2054</v>
      </c>
      <c r="G56" s="272"/>
      <c r="H56" s="272"/>
      <c r="I56" s="916"/>
      <c r="J56" s="272"/>
      <c r="K56" s="272"/>
      <c r="L56" s="272"/>
      <c r="M56" s="272"/>
      <c r="N56" s="1006"/>
      <c r="O56" s="272"/>
      <c r="P56" s="526"/>
      <c r="Q56" s="269"/>
      <c r="R56" s="916"/>
      <c r="S56" s="916"/>
      <c r="T56" s="526"/>
      <c r="U56" s="269"/>
      <c r="V56" s="269"/>
      <c r="W56" s="269"/>
      <c r="X56" s="916" t="s">
        <v>2054</v>
      </c>
      <c r="Y56" s="270" t="s">
        <v>106</v>
      </c>
      <c r="Z56" s="273">
        <v>6273001908</v>
      </c>
      <c r="AA56" s="271" t="s">
        <v>376</v>
      </c>
      <c r="AB56" s="271"/>
      <c r="AC56" s="973">
        <v>7523820</v>
      </c>
      <c r="AD56" s="973">
        <v>4631599</v>
      </c>
      <c r="AE56" s="973">
        <v>2892221</v>
      </c>
      <c r="AF56" s="973">
        <v>626985</v>
      </c>
      <c r="AG56" s="973">
        <v>626985</v>
      </c>
      <c r="AH56" s="973">
        <v>384281</v>
      </c>
      <c r="AI56" s="973"/>
      <c r="AJ56" s="973"/>
      <c r="AK56" s="973"/>
      <c r="AL56" s="973"/>
      <c r="AM56" s="973"/>
      <c r="AN56" s="973"/>
      <c r="AO56" s="973"/>
      <c r="AP56" s="973"/>
      <c r="AQ56" s="973"/>
      <c r="AR56" s="982">
        <f t="shared" si="2"/>
        <v>1638251</v>
      </c>
      <c r="AS56" s="973">
        <f t="shared" si="1"/>
        <v>1253970</v>
      </c>
    </row>
    <row r="57" spans="1:45" s="254" customFormat="1" ht="16.25" hidden="1" customHeight="1">
      <c r="A57" s="272" t="s">
        <v>2162</v>
      </c>
      <c r="B57" s="272"/>
      <c r="C57" s="269" t="s">
        <v>463</v>
      </c>
      <c r="D57" s="916" t="s">
        <v>2122</v>
      </c>
      <c r="E57" s="272"/>
      <c r="F57" s="916" t="s">
        <v>2055</v>
      </c>
      <c r="G57" s="272"/>
      <c r="H57" s="272"/>
      <c r="I57" s="916"/>
      <c r="J57" s="272"/>
      <c r="K57" s="272"/>
      <c r="L57" s="272"/>
      <c r="M57" s="272"/>
      <c r="N57" s="1006"/>
      <c r="O57" s="272"/>
      <c r="P57" s="526"/>
      <c r="Q57" s="269"/>
      <c r="R57" s="916"/>
      <c r="S57" s="916"/>
      <c r="T57" s="526"/>
      <c r="U57" s="269"/>
      <c r="V57" s="269"/>
      <c r="W57" s="269"/>
      <c r="X57" s="916" t="s">
        <v>2055</v>
      </c>
      <c r="Y57" s="270" t="s">
        <v>106</v>
      </c>
      <c r="Z57" s="273">
        <v>6273001908</v>
      </c>
      <c r="AA57" s="271" t="s">
        <v>376</v>
      </c>
      <c r="AB57" s="271"/>
      <c r="AC57" s="973">
        <v>27265696</v>
      </c>
      <c r="AD57" s="973">
        <v>2174414</v>
      </c>
      <c r="AE57" s="973">
        <v>25091282</v>
      </c>
      <c r="AF57" s="973">
        <v>757380</v>
      </c>
      <c r="AG57" s="973">
        <v>757380</v>
      </c>
      <c r="AH57" s="973">
        <v>757380</v>
      </c>
      <c r="AI57" s="973">
        <v>757380</v>
      </c>
      <c r="AJ57" s="973">
        <v>757380</v>
      </c>
      <c r="AK57" s="973">
        <v>757380</v>
      </c>
      <c r="AL57" s="973">
        <v>757380</v>
      </c>
      <c r="AM57" s="973">
        <v>757380</v>
      </c>
      <c r="AN57" s="973">
        <v>757380</v>
      </c>
      <c r="AO57" s="973">
        <v>757380</v>
      </c>
      <c r="AP57" s="973">
        <v>757380</v>
      </c>
      <c r="AQ57" s="973">
        <v>757380</v>
      </c>
      <c r="AR57" s="982">
        <f t="shared" si="2"/>
        <v>9088560</v>
      </c>
      <c r="AS57" s="973">
        <f t="shared" si="1"/>
        <v>16002722</v>
      </c>
    </row>
    <row r="58" spans="1:45" s="254" customFormat="1" ht="16.25" hidden="1" customHeight="1">
      <c r="A58" s="272" t="s">
        <v>2163</v>
      </c>
      <c r="B58" s="272"/>
      <c r="C58" s="269" t="s">
        <v>459</v>
      </c>
      <c r="D58" s="916" t="s">
        <v>2123</v>
      </c>
      <c r="E58" s="272"/>
      <c r="F58" s="916" t="s">
        <v>2056</v>
      </c>
      <c r="G58" s="272"/>
      <c r="H58" s="272"/>
      <c r="I58" s="916"/>
      <c r="J58" s="272"/>
      <c r="K58" s="272"/>
      <c r="L58" s="272"/>
      <c r="M58" s="272"/>
      <c r="N58" s="1006"/>
      <c r="O58" s="272"/>
      <c r="P58" s="526"/>
      <c r="Q58" s="269"/>
      <c r="R58" s="916"/>
      <c r="S58" s="916"/>
      <c r="T58" s="526"/>
      <c r="U58" s="269"/>
      <c r="V58" s="269"/>
      <c r="W58" s="269"/>
      <c r="X58" s="916" t="s">
        <v>2056</v>
      </c>
      <c r="Y58" s="270" t="s">
        <v>106</v>
      </c>
      <c r="Z58" s="273" t="s">
        <v>1015</v>
      </c>
      <c r="AA58" s="271" t="s">
        <v>1016</v>
      </c>
      <c r="AB58" s="271"/>
      <c r="AC58" s="973">
        <v>9500000</v>
      </c>
      <c r="AD58" s="973">
        <v>2604840</v>
      </c>
      <c r="AE58" s="973">
        <v>6895160</v>
      </c>
      <c r="AF58" s="973">
        <v>791667</v>
      </c>
      <c r="AG58" s="973">
        <v>791667</v>
      </c>
      <c r="AH58" s="973">
        <v>791667</v>
      </c>
      <c r="AI58" s="973">
        <v>791667</v>
      </c>
      <c r="AJ58" s="973">
        <v>791667</v>
      </c>
      <c r="AK58" s="973">
        <v>791667</v>
      </c>
      <c r="AL58" s="973">
        <v>561824</v>
      </c>
      <c r="AM58" s="973"/>
      <c r="AN58" s="973"/>
      <c r="AO58" s="973"/>
      <c r="AP58" s="973"/>
      <c r="AQ58" s="973"/>
      <c r="AR58" s="982">
        <f t="shared" si="2"/>
        <v>5311826</v>
      </c>
      <c r="AS58" s="973">
        <f t="shared" si="1"/>
        <v>1583334</v>
      </c>
    </row>
    <row r="59" spans="1:45" s="254" customFormat="1" ht="16.25" hidden="1" customHeight="1">
      <c r="A59" s="272" t="s">
        <v>2164</v>
      </c>
      <c r="B59" s="272"/>
      <c r="C59" s="269" t="s">
        <v>459</v>
      </c>
      <c r="D59" s="916" t="s">
        <v>2123</v>
      </c>
      <c r="E59" s="272"/>
      <c r="F59" s="916" t="s">
        <v>2057</v>
      </c>
      <c r="G59" s="272"/>
      <c r="H59" s="272"/>
      <c r="I59" s="916"/>
      <c r="J59" s="272"/>
      <c r="K59" s="272"/>
      <c r="L59" s="272"/>
      <c r="M59" s="272"/>
      <c r="N59" s="1006"/>
      <c r="O59" s="272"/>
      <c r="P59" s="526"/>
      <c r="Q59" s="269"/>
      <c r="R59" s="916"/>
      <c r="S59" s="916"/>
      <c r="T59" s="526"/>
      <c r="U59" s="269"/>
      <c r="V59" s="269"/>
      <c r="W59" s="269"/>
      <c r="X59" s="916" t="s">
        <v>2057</v>
      </c>
      <c r="Y59" s="270" t="s">
        <v>106</v>
      </c>
      <c r="Z59" s="273" t="s">
        <v>1015</v>
      </c>
      <c r="AA59" s="271" t="s">
        <v>1016</v>
      </c>
      <c r="AB59" s="271"/>
      <c r="AC59" s="973">
        <v>1100000</v>
      </c>
      <c r="AD59" s="973">
        <v>91666</v>
      </c>
      <c r="AE59" s="973">
        <v>1008334</v>
      </c>
      <c r="AF59" s="973">
        <v>45833</v>
      </c>
      <c r="AG59" s="973">
        <v>45833</v>
      </c>
      <c r="AH59" s="973">
        <v>45833</v>
      </c>
      <c r="AI59" s="973">
        <v>45833</v>
      </c>
      <c r="AJ59" s="973">
        <v>45833</v>
      </c>
      <c r="AK59" s="973">
        <v>45833</v>
      </c>
      <c r="AL59" s="973">
        <v>45833</v>
      </c>
      <c r="AM59" s="973">
        <v>45833</v>
      </c>
      <c r="AN59" s="973">
        <v>45833</v>
      </c>
      <c r="AO59" s="973"/>
      <c r="AP59" s="973"/>
      <c r="AQ59" s="973"/>
      <c r="AR59" s="982">
        <f t="shared" si="2"/>
        <v>412497</v>
      </c>
      <c r="AS59" s="973">
        <f t="shared" si="1"/>
        <v>595837</v>
      </c>
    </row>
    <row r="60" spans="1:45" s="254" customFormat="1" ht="16.25" hidden="1" customHeight="1">
      <c r="A60" s="272" t="s">
        <v>2165</v>
      </c>
      <c r="B60" s="272"/>
      <c r="C60" s="269" t="s">
        <v>459</v>
      </c>
      <c r="D60" s="916" t="s">
        <v>2123</v>
      </c>
      <c r="E60" s="272"/>
      <c r="F60" s="916" t="s">
        <v>2058</v>
      </c>
      <c r="G60" s="272"/>
      <c r="H60" s="272"/>
      <c r="I60" s="916"/>
      <c r="J60" s="272"/>
      <c r="K60" s="272"/>
      <c r="L60" s="272"/>
      <c r="M60" s="272"/>
      <c r="N60" s="1006"/>
      <c r="O60" s="272"/>
      <c r="P60" s="526"/>
      <c r="Q60" s="269"/>
      <c r="R60" s="916"/>
      <c r="S60" s="916"/>
      <c r="T60" s="526"/>
      <c r="U60" s="269"/>
      <c r="V60" s="269"/>
      <c r="W60" s="269"/>
      <c r="X60" s="916" t="s">
        <v>2058</v>
      </c>
      <c r="Y60" s="270" t="s">
        <v>106</v>
      </c>
      <c r="Z60" s="273" t="s">
        <v>1015</v>
      </c>
      <c r="AA60" s="271" t="s">
        <v>1016</v>
      </c>
      <c r="AB60" s="271"/>
      <c r="AC60" s="973">
        <v>1200000</v>
      </c>
      <c r="AD60" s="973">
        <v>100000</v>
      </c>
      <c r="AE60" s="973">
        <v>1100000</v>
      </c>
      <c r="AF60" s="973">
        <v>50000</v>
      </c>
      <c r="AG60" s="973">
        <v>50000</v>
      </c>
      <c r="AH60" s="973">
        <v>50000</v>
      </c>
      <c r="AI60" s="973">
        <v>50000</v>
      </c>
      <c r="AJ60" s="973">
        <v>50000</v>
      </c>
      <c r="AK60" s="973">
        <v>50000</v>
      </c>
      <c r="AL60" s="973">
        <v>50000</v>
      </c>
      <c r="AM60" s="973">
        <v>50000</v>
      </c>
      <c r="AN60" s="973">
        <v>50000</v>
      </c>
      <c r="AO60" s="973"/>
      <c r="AP60" s="973"/>
      <c r="AQ60" s="973"/>
      <c r="AR60" s="982">
        <f t="shared" si="2"/>
        <v>450000</v>
      </c>
      <c r="AS60" s="973">
        <f t="shared" si="1"/>
        <v>650000</v>
      </c>
    </row>
    <row r="61" spans="1:45" s="254" customFormat="1" ht="16.25" hidden="1" customHeight="1">
      <c r="A61" s="272" t="s">
        <v>2166</v>
      </c>
      <c r="B61" s="272"/>
      <c r="C61" s="269" t="s">
        <v>457</v>
      </c>
      <c r="D61" s="916" t="s">
        <v>2121</v>
      </c>
      <c r="E61" s="272"/>
      <c r="F61" s="916" t="s">
        <v>2059</v>
      </c>
      <c r="G61" s="272"/>
      <c r="H61" s="272"/>
      <c r="I61" s="916"/>
      <c r="J61" s="272"/>
      <c r="K61" s="272"/>
      <c r="L61" s="272"/>
      <c r="M61" s="272"/>
      <c r="N61" s="1006"/>
      <c r="O61" s="272"/>
      <c r="P61" s="526"/>
      <c r="Q61" s="269"/>
      <c r="R61" s="916"/>
      <c r="S61" s="916"/>
      <c r="T61" s="526"/>
      <c r="U61" s="269"/>
      <c r="V61" s="269"/>
      <c r="W61" s="269"/>
      <c r="X61" s="916" t="s">
        <v>2059</v>
      </c>
      <c r="Y61" s="270" t="s">
        <v>106</v>
      </c>
      <c r="Z61" s="273">
        <v>6273000100</v>
      </c>
      <c r="AA61" s="271" t="s">
        <v>373</v>
      </c>
      <c r="AB61" s="271"/>
      <c r="AC61" s="973">
        <v>3400000</v>
      </c>
      <c r="AD61" s="973">
        <v>2448807</v>
      </c>
      <c r="AE61" s="973">
        <v>951193</v>
      </c>
      <c r="AF61" s="973">
        <v>283333</v>
      </c>
      <c r="AG61" s="973">
        <v>101194</v>
      </c>
      <c r="AH61" s="973"/>
      <c r="AI61" s="973"/>
      <c r="AJ61" s="973"/>
      <c r="AK61" s="973"/>
      <c r="AL61" s="973"/>
      <c r="AM61" s="973"/>
      <c r="AN61" s="973"/>
      <c r="AO61" s="973"/>
      <c r="AP61" s="973"/>
      <c r="AQ61" s="973"/>
      <c r="AR61" s="982">
        <f t="shared" si="2"/>
        <v>384527</v>
      </c>
      <c r="AS61" s="973">
        <f t="shared" si="1"/>
        <v>566666</v>
      </c>
    </row>
    <row r="62" spans="1:45" s="254" customFormat="1" ht="16.25" hidden="1" customHeight="1">
      <c r="A62" s="272" t="s">
        <v>2167</v>
      </c>
      <c r="B62" s="272"/>
      <c r="C62" s="269" t="s">
        <v>457</v>
      </c>
      <c r="D62" s="916" t="s">
        <v>2121</v>
      </c>
      <c r="E62" s="272"/>
      <c r="F62" s="916" t="s">
        <v>2060</v>
      </c>
      <c r="G62" s="272"/>
      <c r="H62" s="272"/>
      <c r="I62" s="916"/>
      <c r="J62" s="272"/>
      <c r="K62" s="272"/>
      <c r="L62" s="272"/>
      <c r="M62" s="272"/>
      <c r="N62" s="1006"/>
      <c r="O62" s="272"/>
      <c r="P62" s="526"/>
      <c r="Q62" s="269"/>
      <c r="R62" s="916"/>
      <c r="S62" s="916"/>
      <c r="T62" s="526"/>
      <c r="U62" s="269"/>
      <c r="V62" s="269"/>
      <c r="W62" s="269"/>
      <c r="X62" s="916" t="s">
        <v>2060</v>
      </c>
      <c r="Y62" s="270" t="s">
        <v>106</v>
      </c>
      <c r="Z62" s="273">
        <v>6273000100</v>
      </c>
      <c r="AA62" s="271" t="s">
        <v>373</v>
      </c>
      <c r="AB62" s="271"/>
      <c r="AC62" s="973">
        <v>4600000</v>
      </c>
      <c r="AD62" s="973">
        <v>3313093</v>
      </c>
      <c r="AE62" s="973">
        <v>1286907</v>
      </c>
      <c r="AF62" s="973">
        <v>383333</v>
      </c>
      <c r="AG62" s="973">
        <v>136908</v>
      </c>
      <c r="AH62" s="973"/>
      <c r="AI62" s="973"/>
      <c r="AJ62" s="973"/>
      <c r="AK62" s="973"/>
      <c r="AL62" s="973"/>
      <c r="AM62" s="973"/>
      <c r="AN62" s="973"/>
      <c r="AO62" s="973"/>
      <c r="AP62" s="973"/>
      <c r="AQ62" s="973"/>
      <c r="AR62" s="982">
        <f t="shared" si="2"/>
        <v>520241</v>
      </c>
      <c r="AS62" s="973">
        <f t="shared" si="1"/>
        <v>766666</v>
      </c>
    </row>
    <row r="63" spans="1:45" s="254" customFormat="1" ht="16.25" hidden="1" customHeight="1">
      <c r="A63" s="272" t="s">
        <v>2168</v>
      </c>
      <c r="B63" s="272"/>
      <c r="C63" s="269" t="s">
        <v>457</v>
      </c>
      <c r="D63" s="916" t="s">
        <v>2121</v>
      </c>
      <c r="E63" s="272"/>
      <c r="F63" s="916" t="s">
        <v>2061</v>
      </c>
      <c r="G63" s="272"/>
      <c r="H63" s="272"/>
      <c r="I63" s="916"/>
      <c r="J63" s="272"/>
      <c r="K63" s="272"/>
      <c r="L63" s="272"/>
      <c r="M63" s="272"/>
      <c r="N63" s="1006"/>
      <c r="O63" s="272"/>
      <c r="P63" s="526"/>
      <c r="Q63" s="269"/>
      <c r="R63" s="916"/>
      <c r="S63" s="916"/>
      <c r="T63" s="526"/>
      <c r="U63" s="269"/>
      <c r="V63" s="269"/>
      <c r="W63" s="269"/>
      <c r="X63" s="916" t="s">
        <v>2061</v>
      </c>
      <c r="Y63" s="270" t="s">
        <v>106</v>
      </c>
      <c r="Z63" s="273">
        <v>6273000100</v>
      </c>
      <c r="AA63" s="271" t="s">
        <v>373</v>
      </c>
      <c r="AB63" s="271"/>
      <c r="AC63" s="973">
        <v>3792400</v>
      </c>
      <c r="AD63" s="973">
        <v>2201697</v>
      </c>
      <c r="AE63" s="973">
        <v>1590703</v>
      </c>
      <c r="AF63" s="973">
        <v>316033</v>
      </c>
      <c r="AG63" s="973">
        <v>316033</v>
      </c>
      <c r="AH63" s="973">
        <v>316033</v>
      </c>
      <c r="AI63" s="973">
        <v>10538</v>
      </c>
      <c r="AJ63" s="973"/>
      <c r="AK63" s="973"/>
      <c r="AL63" s="973"/>
      <c r="AM63" s="973"/>
      <c r="AN63" s="973"/>
      <c r="AO63" s="973"/>
      <c r="AP63" s="973"/>
      <c r="AQ63" s="973"/>
      <c r="AR63" s="982">
        <f t="shared" si="2"/>
        <v>958637</v>
      </c>
      <c r="AS63" s="973">
        <f t="shared" si="1"/>
        <v>632066</v>
      </c>
    </row>
    <row r="64" spans="1:45" s="254" customFormat="1" ht="16.25" hidden="1" customHeight="1">
      <c r="A64" s="272" t="s">
        <v>2169</v>
      </c>
      <c r="B64" s="272"/>
      <c r="C64" s="269" t="s">
        <v>457</v>
      </c>
      <c r="D64" s="916" t="s">
        <v>2121</v>
      </c>
      <c r="E64" s="272"/>
      <c r="F64" s="916" t="s">
        <v>2062</v>
      </c>
      <c r="G64" s="272"/>
      <c r="H64" s="272"/>
      <c r="I64" s="916"/>
      <c r="J64" s="272"/>
      <c r="K64" s="272"/>
      <c r="L64" s="272"/>
      <c r="M64" s="272"/>
      <c r="N64" s="1006"/>
      <c r="O64" s="272"/>
      <c r="P64" s="526"/>
      <c r="Q64" s="269"/>
      <c r="R64" s="916"/>
      <c r="S64" s="916"/>
      <c r="T64" s="526"/>
      <c r="U64" s="269"/>
      <c r="V64" s="269"/>
      <c r="W64" s="269"/>
      <c r="X64" s="916" t="s">
        <v>2062</v>
      </c>
      <c r="Y64" s="270" t="s">
        <v>106</v>
      </c>
      <c r="Z64" s="273">
        <v>6273000100</v>
      </c>
      <c r="AA64" s="271" t="s">
        <v>373</v>
      </c>
      <c r="AB64" s="271"/>
      <c r="AC64" s="973">
        <v>4026000</v>
      </c>
      <c r="AD64" s="973">
        <v>458515</v>
      </c>
      <c r="AE64" s="973">
        <v>3567485</v>
      </c>
      <c r="AF64" s="973">
        <v>111833</v>
      </c>
      <c r="AG64" s="973">
        <v>111833</v>
      </c>
      <c r="AH64" s="973">
        <v>111833</v>
      </c>
      <c r="AI64" s="973">
        <v>111833</v>
      </c>
      <c r="AJ64" s="973">
        <v>111833</v>
      </c>
      <c r="AK64" s="973">
        <v>111833</v>
      </c>
      <c r="AL64" s="973">
        <v>111833</v>
      </c>
      <c r="AM64" s="973">
        <v>111833</v>
      </c>
      <c r="AN64" s="973">
        <v>111833</v>
      </c>
      <c r="AO64" s="973">
        <v>111833</v>
      </c>
      <c r="AP64" s="973">
        <v>111833</v>
      </c>
      <c r="AQ64" s="973">
        <v>111833</v>
      </c>
      <c r="AR64" s="982">
        <f t="shared" si="2"/>
        <v>1341996</v>
      </c>
      <c r="AS64" s="973">
        <f t="shared" si="1"/>
        <v>2225489</v>
      </c>
    </row>
    <row r="65" spans="1:45" s="254" customFormat="1" ht="16.25" hidden="1" customHeight="1">
      <c r="A65" s="272" t="s">
        <v>2170</v>
      </c>
      <c r="B65" s="272"/>
      <c r="C65" s="269" t="s">
        <v>457</v>
      </c>
      <c r="D65" s="916" t="s">
        <v>2121</v>
      </c>
      <c r="E65" s="272"/>
      <c r="F65" s="916" t="s">
        <v>2063</v>
      </c>
      <c r="G65" s="272"/>
      <c r="H65" s="272"/>
      <c r="I65" s="916"/>
      <c r="J65" s="272"/>
      <c r="K65" s="272"/>
      <c r="L65" s="272"/>
      <c r="M65" s="272"/>
      <c r="N65" s="1006"/>
      <c r="O65" s="272"/>
      <c r="P65" s="526"/>
      <c r="Q65" s="269"/>
      <c r="R65" s="916"/>
      <c r="S65" s="916"/>
      <c r="T65" s="526"/>
      <c r="U65" s="269"/>
      <c r="V65" s="269"/>
      <c r="W65" s="269"/>
      <c r="X65" s="916" t="s">
        <v>2063</v>
      </c>
      <c r="Y65" s="270" t="s">
        <v>106</v>
      </c>
      <c r="Z65" s="273">
        <v>6273000100</v>
      </c>
      <c r="AA65" s="271" t="s">
        <v>373</v>
      </c>
      <c r="AB65" s="271"/>
      <c r="AC65" s="973">
        <v>52234580</v>
      </c>
      <c r="AD65" s="973">
        <v>5948940</v>
      </c>
      <c r="AE65" s="973">
        <v>46285640</v>
      </c>
      <c r="AF65" s="973">
        <v>1450961</v>
      </c>
      <c r="AG65" s="973">
        <v>1450961</v>
      </c>
      <c r="AH65" s="973">
        <v>1450961</v>
      </c>
      <c r="AI65" s="973">
        <v>1450961</v>
      </c>
      <c r="AJ65" s="973">
        <v>1450961</v>
      </c>
      <c r="AK65" s="973">
        <v>1450961</v>
      </c>
      <c r="AL65" s="973">
        <v>1450961</v>
      </c>
      <c r="AM65" s="973">
        <v>1450961</v>
      </c>
      <c r="AN65" s="973">
        <v>1450961</v>
      </c>
      <c r="AO65" s="973">
        <v>1450961</v>
      </c>
      <c r="AP65" s="973">
        <v>1450961</v>
      </c>
      <c r="AQ65" s="973">
        <v>1450961</v>
      </c>
      <c r="AR65" s="982">
        <f t="shared" si="2"/>
        <v>17411532</v>
      </c>
      <c r="AS65" s="973">
        <f t="shared" si="1"/>
        <v>28874108</v>
      </c>
    </row>
    <row r="66" spans="1:45" s="254" customFormat="1" ht="16.25" hidden="1" customHeight="1">
      <c r="A66" s="272" t="s">
        <v>2171</v>
      </c>
      <c r="B66" s="272"/>
      <c r="C66" s="269" t="s">
        <v>457</v>
      </c>
      <c r="D66" s="916" t="s">
        <v>2121</v>
      </c>
      <c r="E66" s="272"/>
      <c r="F66" s="916" t="s">
        <v>2064</v>
      </c>
      <c r="G66" s="272"/>
      <c r="H66" s="272"/>
      <c r="I66" s="916"/>
      <c r="J66" s="272"/>
      <c r="K66" s="272"/>
      <c r="L66" s="272"/>
      <c r="M66" s="272"/>
      <c r="N66" s="1006"/>
      <c r="O66" s="272"/>
      <c r="P66" s="526"/>
      <c r="Q66" s="269"/>
      <c r="R66" s="916"/>
      <c r="S66" s="916"/>
      <c r="T66" s="526"/>
      <c r="U66" s="269"/>
      <c r="V66" s="269"/>
      <c r="W66" s="269"/>
      <c r="X66" s="916" t="s">
        <v>2064</v>
      </c>
      <c r="Y66" s="270" t="s">
        <v>106</v>
      </c>
      <c r="Z66" s="273">
        <v>6273000100</v>
      </c>
      <c r="AA66" s="271" t="s">
        <v>373</v>
      </c>
      <c r="AB66" s="271"/>
      <c r="AC66" s="973">
        <v>2650000</v>
      </c>
      <c r="AD66" s="973">
        <v>512903</v>
      </c>
      <c r="AE66" s="973">
        <v>2137097</v>
      </c>
      <c r="AF66" s="973">
        <v>220833</v>
      </c>
      <c r="AG66" s="973">
        <v>220833</v>
      </c>
      <c r="AH66" s="973">
        <v>220833</v>
      </c>
      <c r="AI66" s="973">
        <v>220833</v>
      </c>
      <c r="AJ66" s="973">
        <v>220833</v>
      </c>
      <c r="AK66" s="973">
        <v>220833</v>
      </c>
      <c r="AL66" s="973">
        <v>220833</v>
      </c>
      <c r="AM66" s="973">
        <v>149600</v>
      </c>
      <c r="AN66" s="973"/>
      <c r="AO66" s="973"/>
      <c r="AP66" s="973"/>
      <c r="AQ66" s="973"/>
      <c r="AR66" s="982">
        <f t="shared" si="2"/>
        <v>1695431</v>
      </c>
      <c r="AS66" s="973">
        <f t="shared" si="1"/>
        <v>441666</v>
      </c>
    </row>
    <row r="67" spans="1:45" s="254" customFormat="1" ht="16.25" hidden="1" customHeight="1">
      <c r="A67" s="272" t="s">
        <v>2172</v>
      </c>
      <c r="B67" s="272"/>
      <c r="C67" s="269" t="s">
        <v>457</v>
      </c>
      <c r="D67" s="916" t="s">
        <v>2122</v>
      </c>
      <c r="E67" s="272"/>
      <c r="F67" s="916" t="s">
        <v>2065</v>
      </c>
      <c r="G67" s="272"/>
      <c r="H67" s="272"/>
      <c r="I67" s="916"/>
      <c r="J67" s="272"/>
      <c r="K67" s="272"/>
      <c r="L67" s="272"/>
      <c r="M67" s="272"/>
      <c r="N67" s="1006"/>
      <c r="O67" s="272"/>
      <c r="P67" s="526"/>
      <c r="Q67" s="269"/>
      <c r="R67" s="916"/>
      <c r="S67" s="916"/>
      <c r="T67" s="526"/>
      <c r="U67" s="269"/>
      <c r="V67" s="269"/>
      <c r="W67" s="269"/>
      <c r="X67" s="916" t="s">
        <v>2065</v>
      </c>
      <c r="Y67" s="270" t="s">
        <v>106</v>
      </c>
      <c r="Z67" s="273">
        <v>6273000100</v>
      </c>
      <c r="AA67" s="271" t="s">
        <v>373</v>
      </c>
      <c r="AB67" s="271"/>
      <c r="AC67" s="973">
        <v>4800000</v>
      </c>
      <c r="AD67" s="973">
        <v>3400000</v>
      </c>
      <c r="AE67" s="973">
        <v>1400000</v>
      </c>
      <c r="AF67" s="973">
        <v>400000</v>
      </c>
      <c r="AG67" s="973">
        <v>200000</v>
      </c>
      <c r="AH67" s="973"/>
      <c r="AI67" s="973"/>
      <c r="AJ67" s="973"/>
      <c r="AK67" s="973"/>
      <c r="AL67" s="973"/>
      <c r="AM67" s="973"/>
      <c r="AN67" s="973"/>
      <c r="AO67" s="973"/>
      <c r="AP67" s="973"/>
      <c r="AQ67" s="973"/>
      <c r="AR67" s="982">
        <f t="shared" si="2"/>
        <v>600000</v>
      </c>
      <c r="AS67" s="973">
        <f t="shared" si="1"/>
        <v>800000</v>
      </c>
    </row>
    <row r="68" spans="1:45" s="254" customFormat="1" ht="16.25" hidden="1" customHeight="1">
      <c r="A68" s="272" t="s">
        <v>2173</v>
      </c>
      <c r="B68" s="272"/>
      <c r="C68" s="269" t="s">
        <v>457</v>
      </c>
      <c r="D68" s="916" t="s">
        <v>2124</v>
      </c>
      <c r="E68" s="272"/>
      <c r="F68" s="916" t="s">
        <v>2066</v>
      </c>
      <c r="G68" s="272"/>
      <c r="H68" s="272"/>
      <c r="I68" s="916"/>
      <c r="J68" s="272"/>
      <c r="K68" s="272"/>
      <c r="L68" s="272"/>
      <c r="M68" s="272"/>
      <c r="N68" s="1006"/>
      <c r="O68" s="272"/>
      <c r="P68" s="526"/>
      <c r="Q68" s="269"/>
      <c r="R68" s="916"/>
      <c r="S68" s="916"/>
      <c r="T68" s="526"/>
      <c r="U68" s="269"/>
      <c r="V68" s="269"/>
      <c r="W68" s="269"/>
      <c r="X68" s="916" t="s">
        <v>2066</v>
      </c>
      <c r="Y68" s="270" t="s">
        <v>106</v>
      </c>
      <c r="Z68" s="273">
        <v>6273000100</v>
      </c>
      <c r="AA68" s="271" t="s">
        <v>373</v>
      </c>
      <c r="AB68" s="271"/>
      <c r="AC68" s="973">
        <v>4461744</v>
      </c>
      <c r="AD68" s="973">
        <v>694050</v>
      </c>
      <c r="AE68" s="973">
        <v>3767694</v>
      </c>
      <c r="AF68" s="973">
        <v>347025</v>
      </c>
      <c r="AG68" s="973">
        <v>347025</v>
      </c>
      <c r="AH68" s="973">
        <v>347025</v>
      </c>
      <c r="AI68" s="973">
        <v>347025</v>
      </c>
      <c r="AJ68" s="973">
        <v>347025</v>
      </c>
      <c r="AK68" s="973">
        <v>347025</v>
      </c>
      <c r="AL68" s="973">
        <v>347025</v>
      </c>
      <c r="AM68" s="973">
        <v>347025</v>
      </c>
      <c r="AN68" s="973">
        <v>297444</v>
      </c>
      <c r="AO68" s="973"/>
      <c r="AP68" s="973"/>
      <c r="AQ68" s="973"/>
      <c r="AR68" s="982">
        <f t="shared" si="2"/>
        <v>3073644</v>
      </c>
      <c r="AS68" s="973">
        <f t="shared" si="1"/>
        <v>694050</v>
      </c>
    </row>
    <row r="69" spans="1:45" s="254" customFormat="1" ht="16.25" hidden="1" customHeight="1">
      <c r="A69" s="272" t="s">
        <v>2174</v>
      </c>
      <c r="B69" s="272"/>
      <c r="C69" s="269" t="s">
        <v>459</v>
      </c>
      <c r="D69" s="916" t="s">
        <v>2125</v>
      </c>
      <c r="E69" s="272"/>
      <c r="F69" s="916" t="s">
        <v>2067</v>
      </c>
      <c r="G69" s="272"/>
      <c r="H69" s="272"/>
      <c r="I69" s="916"/>
      <c r="J69" s="272"/>
      <c r="K69" s="272"/>
      <c r="L69" s="272"/>
      <c r="M69" s="272"/>
      <c r="N69" s="1006"/>
      <c r="O69" s="272"/>
      <c r="P69" s="526"/>
      <c r="Q69" s="269"/>
      <c r="R69" s="916"/>
      <c r="S69" s="916"/>
      <c r="T69" s="526"/>
      <c r="U69" s="269"/>
      <c r="V69" s="269"/>
      <c r="W69" s="269"/>
      <c r="X69" s="916" t="s">
        <v>2067</v>
      </c>
      <c r="Y69" s="270" t="s">
        <v>106</v>
      </c>
      <c r="Z69" s="273">
        <v>6273006501</v>
      </c>
      <c r="AA69" s="271" t="s">
        <v>410</v>
      </c>
      <c r="AB69" s="271"/>
      <c r="AC69" s="973">
        <v>277000000</v>
      </c>
      <c r="AD69" s="973">
        <v>176972212</v>
      </c>
      <c r="AE69" s="973">
        <v>100027788</v>
      </c>
      <c r="AF69" s="973">
        <v>7694444</v>
      </c>
      <c r="AG69" s="973">
        <v>7694444</v>
      </c>
      <c r="AH69" s="973">
        <v>7694444</v>
      </c>
      <c r="AI69" s="973">
        <v>7694444</v>
      </c>
      <c r="AJ69" s="973">
        <v>7694444</v>
      </c>
      <c r="AK69" s="973">
        <v>7694444</v>
      </c>
      <c r="AL69" s="973">
        <v>7694444</v>
      </c>
      <c r="AM69" s="973">
        <v>7694444</v>
      </c>
      <c r="AN69" s="973">
        <v>7694444</v>
      </c>
      <c r="AO69" s="973">
        <v>7694444</v>
      </c>
      <c r="AP69" s="973">
        <v>7694444</v>
      </c>
      <c r="AQ69" s="973">
        <v>16</v>
      </c>
      <c r="AR69" s="982">
        <f t="shared" si="2"/>
        <v>84638900</v>
      </c>
      <c r="AS69" s="973">
        <f t="shared" si="1"/>
        <v>15388888</v>
      </c>
    </row>
    <row r="70" spans="1:45" s="254" customFormat="1" ht="16.25" hidden="1" customHeight="1">
      <c r="A70" s="272" t="s">
        <v>2175</v>
      </c>
      <c r="B70" s="272"/>
      <c r="C70" s="269" t="s">
        <v>459</v>
      </c>
      <c r="D70" s="916" t="s">
        <v>2125</v>
      </c>
      <c r="E70" s="272"/>
      <c r="F70" s="916" t="s">
        <v>2068</v>
      </c>
      <c r="G70" s="272"/>
      <c r="H70" s="272"/>
      <c r="I70" s="916"/>
      <c r="J70" s="272"/>
      <c r="K70" s="272"/>
      <c r="L70" s="272"/>
      <c r="M70" s="272"/>
      <c r="N70" s="1006"/>
      <c r="O70" s="272"/>
      <c r="P70" s="526"/>
      <c r="Q70" s="269"/>
      <c r="R70" s="916"/>
      <c r="S70" s="916"/>
      <c r="T70" s="526"/>
      <c r="U70" s="269"/>
      <c r="V70" s="269"/>
      <c r="W70" s="269"/>
      <c r="X70" s="916" t="s">
        <v>2068</v>
      </c>
      <c r="Y70" s="270" t="s">
        <v>106</v>
      </c>
      <c r="Z70" s="273">
        <v>6273006501</v>
      </c>
      <c r="AA70" s="271" t="s">
        <v>410</v>
      </c>
      <c r="AB70" s="271"/>
      <c r="AC70" s="973">
        <v>59175000</v>
      </c>
      <c r="AD70" s="973">
        <v>12672782</v>
      </c>
      <c r="AE70" s="973">
        <v>46502218</v>
      </c>
      <c r="AF70" s="973">
        <v>1643750</v>
      </c>
      <c r="AG70" s="973">
        <v>1643750</v>
      </c>
      <c r="AH70" s="973">
        <v>1643750</v>
      </c>
      <c r="AI70" s="973">
        <v>1643750</v>
      </c>
      <c r="AJ70" s="973">
        <v>1643750</v>
      </c>
      <c r="AK70" s="973">
        <v>1643750</v>
      </c>
      <c r="AL70" s="973">
        <v>1643750</v>
      </c>
      <c r="AM70" s="973">
        <v>1643750</v>
      </c>
      <c r="AN70" s="973">
        <v>1643750</v>
      </c>
      <c r="AO70" s="973">
        <v>1643750</v>
      </c>
      <c r="AP70" s="973">
        <v>1643750</v>
      </c>
      <c r="AQ70" s="973">
        <v>1643750</v>
      </c>
      <c r="AR70" s="982">
        <f t="shared" si="2"/>
        <v>19725000</v>
      </c>
      <c r="AS70" s="973">
        <f t="shared" si="1"/>
        <v>26777218</v>
      </c>
    </row>
    <row r="71" spans="1:45" s="254" customFormat="1" ht="16.25" hidden="1" customHeight="1">
      <c r="A71" s="272" t="s">
        <v>2176</v>
      </c>
      <c r="B71" s="272"/>
      <c r="C71" s="269" t="s">
        <v>459</v>
      </c>
      <c r="D71" s="916" t="s">
        <v>2125</v>
      </c>
      <c r="E71" s="272"/>
      <c r="F71" s="916" t="s">
        <v>2069</v>
      </c>
      <c r="G71" s="272"/>
      <c r="H71" s="272"/>
      <c r="I71" s="916"/>
      <c r="J71" s="272"/>
      <c r="K71" s="272"/>
      <c r="L71" s="272"/>
      <c r="M71" s="272"/>
      <c r="N71" s="1006"/>
      <c r="O71" s="272"/>
      <c r="P71" s="526"/>
      <c r="Q71" s="269"/>
      <c r="R71" s="916"/>
      <c r="S71" s="916"/>
      <c r="T71" s="526"/>
      <c r="U71" s="269"/>
      <c r="V71" s="269"/>
      <c r="W71" s="269"/>
      <c r="X71" s="916" t="s">
        <v>2069</v>
      </c>
      <c r="Y71" s="270" t="s">
        <v>106</v>
      </c>
      <c r="Z71" s="273">
        <v>6273006501</v>
      </c>
      <c r="AA71" s="271" t="s">
        <v>410</v>
      </c>
      <c r="AB71" s="271"/>
      <c r="AC71" s="973">
        <v>52425000</v>
      </c>
      <c r="AD71" s="973">
        <v>11227218</v>
      </c>
      <c r="AE71" s="973">
        <v>41197782</v>
      </c>
      <c r="AF71" s="973">
        <v>1456250</v>
      </c>
      <c r="AG71" s="973">
        <v>1456250</v>
      </c>
      <c r="AH71" s="973">
        <v>1456250</v>
      </c>
      <c r="AI71" s="973">
        <v>1456250</v>
      </c>
      <c r="AJ71" s="973">
        <v>1456250</v>
      </c>
      <c r="AK71" s="973">
        <v>1456250</v>
      </c>
      <c r="AL71" s="973">
        <v>1456250</v>
      </c>
      <c r="AM71" s="973">
        <v>1456250</v>
      </c>
      <c r="AN71" s="973">
        <v>1456250</v>
      </c>
      <c r="AO71" s="973">
        <v>1456250</v>
      </c>
      <c r="AP71" s="973">
        <v>1456250</v>
      </c>
      <c r="AQ71" s="973">
        <v>1456250</v>
      </c>
      <c r="AR71" s="982">
        <f t="shared" si="2"/>
        <v>17475000</v>
      </c>
      <c r="AS71" s="973">
        <f t="shared" si="1"/>
        <v>23722782</v>
      </c>
    </row>
    <row r="72" spans="1:45" s="254" customFormat="1" ht="16.25" hidden="1" customHeight="1">
      <c r="A72" s="272" t="s">
        <v>2177</v>
      </c>
      <c r="B72" s="272"/>
      <c r="C72" s="269" t="s">
        <v>459</v>
      </c>
      <c r="D72" s="916" t="s">
        <v>2125</v>
      </c>
      <c r="E72" s="272"/>
      <c r="F72" s="916" t="s">
        <v>2070</v>
      </c>
      <c r="G72" s="272"/>
      <c r="H72" s="272"/>
      <c r="I72" s="916"/>
      <c r="J72" s="272"/>
      <c r="K72" s="272"/>
      <c r="L72" s="272"/>
      <c r="M72" s="272"/>
      <c r="N72" s="1006"/>
      <c r="O72" s="272"/>
      <c r="P72" s="526"/>
      <c r="Q72" s="269"/>
      <c r="R72" s="916"/>
      <c r="S72" s="916"/>
      <c r="T72" s="526"/>
      <c r="U72" s="269"/>
      <c r="V72" s="269"/>
      <c r="W72" s="269"/>
      <c r="X72" s="916" t="s">
        <v>2070</v>
      </c>
      <c r="Y72" s="270" t="s">
        <v>106</v>
      </c>
      <c r="Z72" s="273">
        <v>6273006501</v>
      </c>
      <c r="AA72" s="271" t="s">
        <v>410</v>
      </c>
      <c r="AB72" s="271"/>
      <c r="AC72" s="973">
        <v>7650000</v>
      </c>
      <c r="AD72" s="973">
        <v>1638306</v>
      </c>
      <c r="AE72" s="973">
        <v>6011694</v>
      </c>
      <c r="AF72" s="973">
        <v>212500</v>
      </c>
      <c r="AG72" s="973">
        <v>212500</v>
      </c>
      <c r="AH72" s="973">
        <v>212500</v>
      </c>
      <c r="AI72" s="973">
        <v>212500</v>
      </c>
      <c r="AJ72" s="973">
        <v>212500</v>
      </c>
      <c r="AK72" s="973">
        <v>212500</v>
      </c>
      <c r="AL72" s="973">
        <v>212500</v>
      </c>
      <c r="AM72" s="973">
        <v>212500</v>
      </c>
      <c r="AN72" s="973">
        <v>212500</v>
      </c>
      <c r="AO72" s="973">
        <v>212500</v>
      </c>
      <c r="AP72" s="973">
        <v>212500</v>
      </c>
      <c r="AQ72" s="973">
        <v>212500</v>
      </c>
      <c r="AR72" s="982">
        <f t="shared" si="2"/>
        <v>2550000</v>
      </c>
      <c r="AS72" s="973">
        <f t="shared" ref="AS72:AS87" si="3">AE72-AR72</f>
        <v>3461694</v>
      </c>
    </row>
    <row r="73" spans="1:45" s="254" customFormat="1" ht="16.25" hidden="1" customHeight="1">
      <c r="A73" s="272" t="s">
        <v>2178</v>
      </c>
      <c r="B73" s="272"/>
      <c r="C73" s="269" t="s">
        <v>459</v>
      </c>
      <c r="D73" s="916" t="s">
        <v>2125</v>
      </c>
      <c r="E73" s="272"/>
      <c r="F73" s="916" t="s">
        <v>2071</v>
      </c>
      <c r="G73" s="272"/>
      <c r="H73" s="272"/>
      <c r="I73" s="916"/>
      <c r="J73" s="272"/>
      <c r="K73" s="272"/>
      <c r="L73" s="272"/>
      <c r="M73" s="272"/>
      <c r="N73" s="1006"/>
      <c r="O73" s="272"/>
      <c r="P73" s="526"/>
      <c r="Q73" s="269"/>
      <c r="R73" s="916"/>
      <c r="S73" s="916"/>
      <c r="T73" s="526"/>
      <c r="U73" s="269"/>
      <c r="V73" s="269"/>
      <c r="W73" s="269"/>
      <c r="X73" s="916" t="s">
        <v>2071</v>
      </c>
      <c r="Y73" s="270" t="s">
        <v>106</v>
      </c>
      <c r="Z73" s="273">
        <v>6273006501</v>
      </c>
      <c r="AA73" s="271" t="s">
        <v>410</v>
      </c>
      <c r="AB73" s="271"/>
      <c r="AC73" s="973">
        <v>4950000</v>
      </c>
      <c r="AD73" s="973">
        <v>1060081</v>
      </c>
      <c r="AE73" s="973">
        <v>3889919</v>
      </c>
      <c r="AF73" s="973">
        <v>137500</v>
      </c>
      <c r="AG73" s="973">
        <v>137500</v>
      </c>
      <c r="AH73" s="973">
        <v>137500</v>
      </c>
      <c r="AI73" s="973">
        <v>137500</v>
      </c>
      <c r="AJ73" s="973">
        <v>137500</v>
      </c>
      <c r="AK73" s="973">
        <v>137500</v>
      </c>
      <c r="AL73" s="973">
        <v>137500</v>
      </c>
      <c r="AM73" s="973">
        <v>137500</v>
      </c>
      <c r="AN73" s="973">
        <v>137500</v>
      </c>
      <c r="AO73" s="973">
        <v>137500</v>
      </c>
      <c r="AP73" s="973">
        <v>137500</v>
      </c>
      <c r="AQ73" s="973">
        <v>137500</v>
      </c>
      <c r="AR73" s="982">
        <f t="shared" si="2"/>
        <v>1650000</v>
      </c>
      <c r="AS73" s="973">
        <f t="shared" si="3"/>
        <v>2239919</v>
      </c>
    </row>
    <row r="74" spans="1:45" s="254" customFormat="1" ht="16.25" hidden="1" customHeight="1">
      <c r="A74" s="272" t="s">
        <v>2179</v>
      </c>
      <c r="B74" s="272"/>
      <c r="C74" s="269" t="s">
        <v>459</v>
      </c>
      <c r="D74" s="916" t="s">
        <v>2125</v>
      </c>
      <c r="E74" s="272"/>
      <c r="F74" s="916" t="s">
        <v>2072</v>
      </c>
      <c r="G74" s="272"/>
      <c r="H74" s="272"/>
      <c r="I74" s="916"/>
      <c r="J74" s="272"/>
      <c r="K74" s="272"/>
      <c r="L74" s="272"/>
      <c r="M74" s="272"/>
      <c r="N74" s="1006"/>
      <c r="O74" s="272"/>
      <c r="P74" s="526"/>
      <c r="Q74" s="269"/>
      <c r="R74" s="916"/>
      <c r="S74" s="916"/>
      <c r="T74" s="526"/>
      <c r="U74" s="269"/>
      <c r="V74" s="269"/>
      <c r="W74" s="269"/>
      <c r="X74" s="916" t="s">
        <v>2072</v>
      </c>
      <c r="Y74" s="270" t="s">
        <v>106</v>
      </c>
      <c r="Z74" s="273">
        <v>6273006501</v>
      </c>
      <c r="AA74" s="271" t="s">
        <v>410</v>
      </c>
      <c r="AB74" s="271"/>
      <c r="AC74" s="973">
        <v>2970000</v>
      </c>
      <c r="AD74" s="973">
        <v>636048</v>
      </c>
      <c r="AE74" s="973">
        <v>2333952</v>
      </c>
      <c r="AF74" s="973">
        <v>82500</v>
      </c>
      <c r="AG74" s="973">
        <v>82500</v>
      </c>
      <c r="AH74" s="973">
        <v>82500</v>
      </c>
      <c r="AI74" s="973">
        <v>82500</v>
      </c>
      <c r="AJ74" s="973">
        <v>82500</v>
      </c>
      <c r="AK74" s="973">
        <v>82500</v>
      </c>
      <c r="AL74" s="973">
        <v>82500</v>
      </c>
      <c r="AM74" s="973">
        <v>82500</v>
      </c>
      <c r="AN74" s="973">
        <v>82500</v>
      </c>
      <c r="AO74" s="973">
        <v>82500</v>
      </c>
      <c r="AP74" s="973">
        <v>82500</v>
      </c>
      <c r="AQ74" s="973">
        <v>82500</v>
      </c>
      <c r="AR74" s="982">
        <f t="shared" si="2"/>
        <v>990000</v>
      </c>
      <c r="AS74" s="973">
        <f t="shared" si="3"/>
        <v>1343952</v>
      </c>
    </row>
    <row r="75" spans="1:45" s="254" customFormat="1" ht="16.25" hidden="1" customHeight="1">
      <c r="A75" s="272" t="s">
        <v>2180</v>
      </c>
      <c r="B75" s="272"/>
      <c r="C75" s="269" t="s">
        <v>459</v>
      </c>
      <c r="D75" s="916" t="s">
        <v>2125</v>
      </c>
      <c r="E75" s="272"/>
      <c r="F75" s="916" t="s">
        <v>2073</v>
      </c>
      <c r="G75" s="272"/>
      <c r="H75" s="272"/>
      <c r="I75" s="916"/>
      <c r="J75" s="272"/>
      <c r="K75" s="272"/>
      <c r="L75" s="272"/>
      <c r="M75" s="272"/>
      <c r="N75" s="1006"/>
      <c r="O75" s="272"/>
      <c r="P75" s="526"/>
      <c r="Q75" s="269"/>
      <c r="R75" s="916"/>
      <c r="S75" s="916"/>
      <c r="T75" s="526"/>
      <c r="U75" s="269"/>
      <c r="V75" s="269"/>
      <c r="W75" s="269"/>
      <c r="X75" s="916" t="s">
        <v>2073</v>
      </c>
      <c r="Y75" s="270" t="s">
        <v>106</v>
      </c>
      <c r="Z75" s="273">
        <v>6273006501</v>
      </c>
      <c r="AA75" s="271" t="s">
        <v>410</v>
      </c>
      <c r="AB75" s="271"/>
      <c r="AC75" s="973">
        <v>425000000</v>
      </c>
      <c r="AD75" s="973">
        <v>59027780</v>
      </c>
      <c r="AE75" s="973">
        <v>365972220</v>
      </c>
      <c r="AF75" s="973">
        <v>11805556</v>
      </c>
      <c r="AG75" s="973">
        <v>11805556</v>
      </c>
      <c r="AH75" s="973">
        <v>11805556</v>
      </c>
      <c r="AI75" s="973">
        <v>11805556</v>
      </c>
      <c r="AJ75" s="973">
        <v>11805556</v>
      </c>
      <c r="AK75" s="973">
        <v>11805556</v>
      </c>
      <c r="AL75" s="973">
        <v>11805556</v>
      </c>
      <c r="AM75" s="973">
        <v>11805556</v>
      </c>
      <c r="AN75" s="973">
        <v>11805556</v>
      </c>
      <c r="AO75" s="973">
        <v>11805556</v>
      </c>
      <c r="AP75" s="973">
        <v>11805556</v>
      </c>
      <c r="AQ75" s="973">
        <v>11805556</v>
      </c>
      <c r="AR75" s="982">
        <f t="shared" si="2"/>
        <v>141666672</v>
      </c>
      <c r="AS75" s="973">
        <f t="shared" si="3"/>
        <v>224305548</v>
      </c>
    </row>
    <row r="76" spans="1:45" s="254" customFormat="1" ht="16.25" hidden="1" customHeight="1">
      <c r="A76" s="272" t="s">
        <v>2181</v>
      </c>
      <c r="B76" s="272"/>
      <c r="C76" s="269" t="s">
        <v>459</v>
      </c>
      <c r="D76" s="916" t="s">
        <v>2125</v>
      </c>
      <c r="E76" s="272"/>
      <c r="F76" s="916" t="s">
        <v>2074</v>
      </c>
      <c r="G76" s="272"/>
      <c r="H76" s="272"/>
      <c r="I76" s="916"/>
      <c r="J76" s="272"/>
      <c r="K76" s="272"/>
      <c r="L76" s="272"/>
      <c r="M76" s="272"/>
      <c r="N76" s="1006"/>
      <c r="O76" s="272"/>
      <c r="P76" s="526"/>
      <c r="Q76" s="269"/>
      <c r="R76" s="916"/>
      <c r="S76" s="916"/>
      <c r="T76" s="526"/>
      <c r="U76" s="269"/>
      <c r="V76" s="269"/>
      <c r="W76" s="269"/>
      <c r="X76" s="916" t="s">
        <v>2074</v>
      </c>
      <c r="Y76" s="270" t="s">
        <v>106</v>
      </c>
      <c r="Z76" s="273">
        <v>6273006501</v>
      </c>
      <c r="AA76" s="271" t="s">
        <v>410</v>
      </c>
      <c r="AB76" s="271"/>
      <c r="AC76" s="973">
        <v>15000000</v>
      </c>
      <c r="AD76" s="973">
        <v>7500000</v>
      </c>
      <c r="AE76" s="973">
        <v>7500000</v>
      </c>
      <c r="AF76" s="973">
        <v>2500000</v>
      </c>
      <c r="AG76" s="973">
        <v>2500000</v>
      </c>
      <c r="AH76" s="973"/>
      <c r="AI76" s="973"/>
      <c r="AJ76" s="973"/>
      <c r="AK76" s="973"/>
      <c r="AL76" s="973"/>
      <c r="AM76" s="973"/>
      <c r="AN76" s="973"/>
      <c r="AO76" s="973"/>
      <c r="AP76" s="973"/>
      <c r="AQ76" s="973"/>
      <c r="AR76" s="982">
        <f t="shared" si="2"/>
        <v>5000000</v>
      </c>
      <c r="AS76" s="973">
        <f t="shared" si="3"/>
        <v>2500000</v>
      </c>
    </row>
    <row r="77" spans="1:45" s="254" customFormat="1" ht="16.25" hidden="1" customHeight="1">
      <c r="A77" s="272" t="s">
        <v>2182</v>
      </c>
      <c r="B77" s="272"/>
      <c r="C77" s="269" t="s">
        <v>458</v>
      </c>
      <c r="D77" s="916" t="s">
        <v>2126</v>
      </c>
      <c r="E77" s="272"/>
      <c r="F77" s="916" t="s">
        <v>2075</v>
      </c>
      <c r="G77" s="272"/>
      <c r="H77" s="272"/>
      <c r="I77" s="916"/>
      <c r="J77" s="272"/>
      <c r="K77" s="272"/>
      <c r="L77" s="272"/>
      <c r="M77" s="272"/>
      <c r="N77" s="1006"/>
      <c r="O77" s="272"/>
      <c r="P77" s="526"/>
      <c r="Q77" s="269"/>
      <c r="R77" s="916"/>
      <c r="S77" s="916"/>
      <c r="T77" s="526"/>
      <c r="U77" s="269"/>
      <c r="V77" s="269"/>
      <c r="W77" s="269"/>
      <c r="X77" s="916" t="s">
        <v>2075</v>
      </c>
      <c r="Y77" s="270" t="s">
        <v>106</v>
      </c>
      <c r="Z77" s="273">
        <v>6277002204</v>
      </c>
      <c r="AA77" s="271" t="s">
        <v>551</v>
      </c>
      <c r="AB77" s="271"/>
      <c r="AC77" s="973">
        <v>10000000</v>
      </c>
      <c r="AD77" s="973">
        <v>7822578</v>
      </c>
      <c r="AE77" s="973">
        <v>2177422</v>
      </c>
      <c r="AF77" s="973">
        <v>510756</v>
      </c>
      <c r="AG77" s="973"/>
      <c r="AH77" s="973"/>
      <c r="AI77" s="973"/>
      <c r="AJ77" s="973"/>
      <c r="AK77" s="973"/>
      <c r="AL77" s="973"/>
      <c r="AM77" s="973"/>
      <c r="AN77" s="973"/>
      <c r="AO77" s="973"/>
      <c r="AP77" s="973"/>
      <c r="AQ77" s="973"/>
      <c r="AR77" s="982">
        <f t="shared" si="2"/>
        <v>510756</v>
      </c>
      <c r="AS77" s="973">
        <f t="shared" si="3"/>
        <v>1666666</v>
      </c>
    </row>
    <row r="78" spans="1:45" s="254" customFormat="1" ht="16.25" hidden="1" customHeight="1">
      <c r="A78" s="272" t="s">
        <v>2183</v>
      </c>
      <c r="B78" s="272"/>
      <c r="C78" s="269" t="s">
        <v>458</v>
      </c>
      <c r="D78" s="916" t="s">
        <v>2126</v>
      </c>
      <c r="E78" s="272"/>
      <c r="F78" s="916" t="s">
        <v>2076</v>
      </c>
      <c r="G78" s="272"/>
      <c r="H78" s="272"/>
      <c r="I78" s="916"/>
      <c r="J78" s="272"/>
      <c r="K78" s="272"/>
      <c r="L78" s="272"/>
      <c r="M78" s="272"/>
      <c r="N78" s="1006"/>
      <c r="O78" s="272"/>
      <c r="P78" s="526"/>
      <c r="Q78" s="269"/>
      <c r="R78" s="916"/>
      <c r="S78" s="916"/>
      <c r="T78" s="526"/>
      <c r="U78" s="269"/>
      <c r="V78" s="269"/>
      <c r="W78" s="269"/>
      <c r="X78" s="916" t="s">
        <v>2076</v>
      </c>
      <c r="Y78" s="270" t="s">
        <v>106</v>
      </c>
      <c r="Z78" s="273">
        <v>6277002204</v>
      </c>
      <c r="AA78" s="271" t="s">
        <v>551</v>
      </c>
      <c r="AB78" s="271"/>
      <c r="AC78" s="973">
        <v>10000000</v>
      </c>
      <c r="AD78" s="973">
        <v>5967740</v>
      </c>
      <c r="AE78" s="973">
        <v>4032260</v>
      </c>
      <c r="AF78" s="973">
        <v>833333</v>
      </c>
      <c r="AG78" s="973">
        <v>833333</v>
      </c>
      <c r="AH78" s="973">
        <v>698928</v>
      </c>
      <c r="AI78" s="973"/>
      <c r="AJ78" s="973"/>
      <c r="AK78" s="973"/>
      <c r="AL78" s="973"/>
      <c r="AM78" s="973"/>
      <c r="AN78" s="973"/>
      <c r="AO78" s="973"/>
      <c r="AP78" s="973"/>
      <c r="AQ78" s="973"/>
      <c r="AR78" s="982">
        <f t="shared" si="2"/>
        <v>2365594</v>
      </c>
      <c r="AS78" s="973">
        <f t="shared" si="3"/>
        <v>1666666</v>
      </c>
    </row>
    <row r="79" spans="1:45" s="254" customFormat="1" ht="16.25" hidden="1" customHeight="1">
      <c r="A79" s="272" t="s">
        <v>2184</v>
      </c>
      <c r="B79" s="272"/>
      <c r="C79" s="269" t="s">
        <v>455</v>
      </c>
      <c r="D79" s="916" t="s">
        <v>2127</v>
      </c>
      <c r="E79" s="272"/>
      <c r="F79" s="916" t="s">
        <v>2077</v>
      </c>
      <c r="G79" s="272"/>
      <c r="H79" s="272"/>
      <c r="I79" s="916"/>
      <c r="J79" s="272"/>
      <c r="K79" s="272"/>
      <c r="L79" s="272"/>
      <c r="M79" s="272"/>
      <c r="N79" s="1006"/>
      <c r="O79" s="272"/>
      <c r="P79" s="526"/>
      <c r="Q79" s="269"/>
      <c r="R79" s="916"/>
      <c r="S79" s="916"/>
      <c r="T79" s="526"/>
      <c r="U79" s="269"/>
      <c r="V79" s="269"/>
      <c r="W79" s="269"/>
      <c r="X79" s="916" t="s">
        <v>2077</v>
      </c>
      <c r="Y79" s="270" t="s">
        <v>1363</v>
      </c>
      <c r="Z79" s="273">
        <v>6427002001</v>
      </c>
      <c r="AA79" s="271" t="s">
        <v>388</v>
      </c>
      <c r="AB79" s="271"/>
      <c r="AC79" s="973">
        <v>10683576</v>
      </c>
      <c r="AD79" s="973">
        <v>7917293</v>
      </c>
      <c r="AE79" s="973">
        <v>2766283</v>
      </c>
      <c r="AF79" s="973">
        <v>890298</v>
      </c>
      <c r="AG79" s="973">
        <v>95389</v>
      </c>
      <c r="AH79" s="973"/>
      <c r="AI79" s="973"/>
      <c r="AJ79" s="973"/>
      <c r="AK79" s="973"/>
      <c r="AL79" s="973"/>
      <c r="AM79" s="973"/>
      <c r="AN79" s="973"/>
      <c r="AO79" s="973"/>
      <c r="AP79" s="973"/>
      <c r="AQ79" s="973"/>
      <c r="AR79" s="982">
        <f t="shared" si="2"/>
        <v>985687</v>
      </c>
      <c r="AS79" s="973">
        <f t="shared" si="3"/>
        <v>1780596</v>
      </c>
    </row>
    <row r="80" spans="1:45" s="254" customFormat="1" ht="16.25" hidden="1" customHeight="1">
      <c r="A80" s="272"/>
      <c r="B80" s="272"/>
      <c r="C80" s="272"/>
      <c r="D80" s="916"/>
      <c r="E80" s="272"/>
      <c r="F80" s="916"/>
      <c r="G80" s="272"/>
      <c r="H80" s="272"/>
      <c r="I80" s="916"/>
      <c r="J80" s="272"/>
      <c r="K80" s="272"/>
      <c r="L80" s="272"/>
      <c r="M80" s="272"/>
      <c r="N80" s="1007"/>
      <c r="O80" s="272"/>
      <c r="P80" s="526"/>
      <c r="Q80" s="269"/>
      <c r="R80" s="916"/>
      <c r="S80" s="916"/>
      <c r="T80" s="526"/>
      <c r="U80" s="269"/>
      <c r="V80" s="269"/>
      <c r="W80" s="269"/>
      <c r="X80" s="526"/>
      <c r="Y80" s="270"/>
      <c r="Z80" s="273"/>
      <c r="AA80" s="271"/>
      <c r="AB80" s="271"/>
      <c r="AC80" s="973"/>
      <c r="AD80" s="973"/>
      <c r="AE80" s="973"/>
      <c r="AF80" s="248"/>
      <c r="AG80" s="248"/>
      <c r="AH80" s="248"/>
      <c r="AI80" s="248"/>
      <c r="AJ80" s="248"/>
      <c r="AK80" s="248"/>
      <c r="AL80" s="248"/>
      <c r="AM80" s="248"/>
      <c r="AN80" s="248"/>
      <c r="AO80" s="248"/>
      <c r="AP80" s="248"/>
      <c r="AQ80" s="982"/>
      <c r="AR80" s="982">
        <f t="shared" si="2"/>
        <v>0</v>
      </c>
      <c r="AS80" s="973">
        <f t="shared" si="3"/>
        <v>0</v>
      </c>
    </row>
    <row r="81" spans="1:45" s="254" customFormat="1" ht="16.25" hidden="1" customHeight="1">
      <c r="A81" s="272"/>
      <c r="B81" s="272"/>
      <c r="C81" s="272"/>
      <c r="D81" s="916"/>
      <c r="E81" s="272"/>
      <c r="F81" s="916"/>
      <c r="G81" s="272"/>
      <c r="H81" s="272"/>
      <c r="I81" s="916"/>
      <c r="J81" s="272"/>
      <c r="K81" s="272"/>
      <c r="L81" s="272"/>
      <c r="M81" s="272"/>
      <c r="N81" s="1007"/>
      <c r="O81" s="272"/>
      <c r="P81" s="526"/>
      <c r="Q81" s="269"/>
      <c r="R81" s="916"/>
      <c r="S81" s="916"/>
      <c r="T81" s="526"/>
      <c r="U81" s="269"/>
      <c r="V81" s="269"/>
      <c r="W81" s="269"/>
      <c r="X81" s="526"/>
      <c r="Y81" s="270"/>
      <c r="Z81" s="273"/>
      <c r="AA81" s="271"/>
      <c r="AB81" s="271"/>
      <c r="AC81" s="973"/>
      <c r="AD81" s="973"/>
      <c r="AE81" s="973"/>
      <c r="AF81" s="248"/>
      <c r="AG81" s="248"/>
      <c r="AH81" s="248"/>
      <c r="AI81" s="248"/>
      <c r="AJ81" s="248"/>
      <c r="AK81" s="248"/>
      <c r="AL81" s="248"/>
      <c r="AM81" s="248"/>
      <c r="AN81" s="248"/>
      <c r="AO81" s="248"/>
      <c r="AP81" s="248"/>
      <c r="AQ81" s="982"/>
      <c r="AR81" s="982">
        <f t="shared" si="2"/>
        <v>0</v>
      </c>
      <c r="AS81" s="973">
        <f t="shared" si="3"/>
        <v>0</v>
      </c>
    </row>
    <row r="82" spans="1:45" s="254" customFormat="1" ht="16.25" hidden="1" customHeight="1">
      <c r="A82" s="1127"/>
      <c r="B82" s="272"/>
      <c r="C82" s="272"/>
      <c r="D82" s="916"/>
      <c r="E82" s="272"/>
      <c r="F82" s="916"/>
      <c r="G82" s="272"/>
      <c r="H82" s="272"/>
      <c r="I82" s="916"/>
      <c r="J82" s="272"/>
      <c r="K82" s="272"/>
      <c r="L82" s="272"/>
      <c r="M82" s="272"/>
      <c r="N82" s="1007"/>
      <c r="O82" s="272"/>
      <c r="P82" s="526"/>
      <c r="Q82" s="269"/>
      <c r="R82" s="916"/>
      <c r="S82" s="916"/>
      <c r="T82" s="526"/>
      <c r="U82" s="269"/>
      <c r="V82" s="269"/>
      <c r="W82" s="269"/>
      <c r="X82" s="526"/>
      <c r="Y82" s="270"/>
      <c r="Z82" s="273"/>
      <c r="AA82" s="271"/>
      <c r="AB82" s="271"/>
      <c r="AC82" s="973"/>
      <c r="AD82" s="973">
        <f>AC82-AE82</f>
        <v>0</v>
      </c>
      <c r="AE82" s="973"/>
      <c r="AF82" s="248"/>
      <c r="AG82" s="248"/>
      <c r="AH82" s="248"/>
      <c r="AI82" s="248"/>
      <c r="AJ82" s="248"/>
      <c r="AK82" s="248"/>
      <c r="AL82" s="248"/>
      <c r="AM82" s="248"/>
      <c r="AN82" s="248"/>
      <c r="AO82" s="248"/>
      <c r="AP82" s="248"/>
      <c r="AQ82" s="982"/>
      <c r="AR82" s="982">
        <f>SUM(AF82:AQ82)</f>
        <v>0</v>
      </c>
      <c r="AS82" s="973"/>
    </row>
    <row r="83" spans="1:45" s="549" customFormat="1" ht="25.75" customHeight="1">
      <c r="A83" s="90" t="s">
        <v>1690</v>
      </c>
      <c r="B83" s="542"/>
      <c r="C83" s="542"/>
      <c r="D83" s="947"/>
      <c r="E83" s="542"/>
      <c r="F83" s="947"/>
      <c r="G83" s="542"/>
      <c r="H83" s="542"/>
      <c r="I83" s="947"/>
      <c r="J83" s="542"/>
      <c r="K83" s="542">
        <v>2</v>
      </c>
      <c r="L83" s="542"/>
      <c r="M83" s="542"/>
      <c r="N83" s="1008"/>
      <c r="O83" s="542"/>
      <c r="P83" s="543"/>
      <c r="Q83" s="544"/>
      <c r="R83" s="947"/>
      <c r="S83" s="947"/>
      <c r="T83" s="543"/>
      <c r="U83" s="544"/>
      <c r="V83" s="544"/>
      <c r="W83" s="544"/>
      <c r="X83" s="543"/>
      <c r="Y83" s="545"/>
      <c r="Z83" s="546"/>
      <c r="AA83" s="547"/>
      <c r="AB83" s="547"/>
      <c r="AC83" s="548">
        <f>SUM(AC87:AC191)</f>
        <v>2683946744</v>
      </c>
      <c r="AD83" s="548">
        <f>AC83-AE83</f>
        <v>0</v>
      </c>
      <c r="AE83" s="548">
        <f>SUM(AE87:AE191)</f>
        <v>2683946744</v>
      </c>
      <c r="AF83" s="548">
        <f t="shared" ref="AF83:AR83" si="4">SUM(AF84:AF191)</f>
        <v>42255000</v>
      </c>
      <c r="AG83" s="548">
        <f t="shared" si="4"/>
        <v>62001812.333333328</v>
      </c>
      <c r="AH83" s="548">
        <f t="shared" si="4"/>
        <v>151811708.16666666</v>
      </c>
      <c r="AI83" s="548">
        <f t="shared" si="4"/>
        <v>215309347.05555558</v>
      </c>
      <c r="AJ83" s="548">
        <f t="shared" si="4"/>
        <v>272321847.05555552</v>
      </c>
      <c r="AK83" s="548">
        <f t="shared" si="4"/>
        <v>277382921.12962961</v>
      </c>
      <c r="AL83" s="548">
        <f t="shared" si="4"/>
        <v>329395421.12962961</v>
      </c>
      <c r="AM83" s="548">
        <f t="shared" si="4"/>
        <v>329395421.12962961</v>
      </c>
      <c r="AN83" s="548">
        <f t="shared" si="4"/>
        <v>331153754.46296293</v>
      </c>
      <c r="AO83" s="548">
        <f t="shared" si="4"/>
        <v>331153754.46296293</v>
      </c>
      <c r="AP83" s="548">
        <f t="shared" si="4"/>
        <v>331153754.46296293</v>
      </c>
      <c r="AQ83" s="548">
        <f t="shared" si="4"/>
        <v>331153754.46296293</v>
      </c>
      <c r="AR83" s="548">
        <f t="shared" si="4"/>
        <v>3004488495.8518515</v>
      </c>
      <c r="AS83" s="973">
        <f t="shared" si="3"/>
        <v>-320541751.85185146</v>
      </c>
    </row>
    <row r="84" spans="1:45" s="254" customFormat="1" ht="16.25" customHeight="1" outlineLevel="1">
      <c r="A84" s="272" t="s">
        <v>168</v>
      </c>
      <c r="B84" s="916" t="s">
        <v>454</v>
      </c>
      <c r="C84" s="530" t="s">
        <v>463</v>
      </c>
      <c r="D84" s="916" t="s">
        <v>2001</v>
      </c>
      <c r="E84" s="916" t="s">
        <v>2281</v>
      </c>
      <c r="F84" s="916" t="s">
        <v>1933</v>
      </c>
      <c r="G84" s="272"/>
      <c r="H84" s="272"/>
      <c r="I84" s="916" t="s">
        <v>2280</v>
      </c>
      <c r="J84" s="984">
        <v>1760000</v>
      </c>
      <c r="K84" s="272">
        <v>1</v>
      </c>
      <c r="L84" s="984">
        <v>1760000</v>
      </c>
      <c r="M84" s="272"/>
      <c r="N84" s="1131">
        <v>46113</v>
      </c>
      <c r="O84" s="1128">
        <v>24</v>
      </c>
      <c r="P84" s="526"/>
      <c r="Q84" s="269"/>
      <c r="R84" s="273">
        <v>6427005801</v>
      </c>
      <c r="S84" s="271" t="s">
        <v>375</v>
      </c>
      <c r="T84" s="526"/>
      <c r="U84" s="269"/>
      <c r="V84" s="269"/>
      <c r="W84" s="269"/>
      <c r="X84" s="916" t="s">
        <v>1933</v>
      </c>
      <c r="Y84" s="270" t="str">
        <f>LEFT(CAPEX_202510[[#This Row],[Mã Cost Center]],3)</f>
        <v>642</v>
      </c>
      <c r="Z84" s="273">
        <v>6427005801</v>
      </c>
      <c r="AA84" s="271" t="s">
        <v>375</v>
      </c>
      <c r="AB84" s="271"/>
      <c r="AC84" s="973">
        <v>1760000</v>
      </c>
      <c r="AD84" s="973"/>
      <c r="AE84" s="973">
        <f t="shared" ref="AE84:AE86" si="5">AC84</f>
        <v>1760000</v>
      </c>
      <c r="AF84" s="973"/>
      <c r="AG84" s="973"/>
      <c r="AH84" s="973"/>
      <c r="AI84" s="973">
        <f t="shared" ref="AI84:AQ85" si="6">$AC84/$O84</f>
        <v>73333.333333333328</v>
      </c>
      <c r="AJ84" s="973">
        <f t="shared" si="6"/>
        <v>73333.333333333328</v>
      </c>
      <c r="AK84" s="973">
        <f t="shared" si="6"/>
        <v>73333.333333333328</v>
      </c>
      <c r="AL84" s="973">
        <f t="shared" si="6"/>
        <v>73333.333333333328</v>
      </c>
      <c r="AM84" s="973">
        <f t="shared" si="6"/>
        <v>73333.333333333328</v>
      </c>
      <c r="AN84" s="973">
        <f t="shared" si="6"/>
        <v>73333.333333333328</v>
      </c>
      <c r="AO84" s="973">
        <f t="shared" si="6"/>
        <v>73333.333333333328</v>
      </c>
      <c r="AP84" s="973">
        <f t="shared" si="6"/>
        <v>73333.333333333328</v>
      </c>
      <c r="AQ84" s="973">
        <f t="shared" si="6"/>
        <v>73333.333333333328</v>
      </c>
      <c r="AR84" s="973">
        <f t="shared" ref="AR84:AR86" si="7">SUM(AF84:AQ84)</f>
        <v>660000</v>
      </c>
      <c r="AS84" s="973">
        <f t="shared" si="3"/>
        <v>1100000</v>
      </c>
    </row>
    <row r="85" spans="1:45" s="254" customFormat="1" ht="16.25" customHeight="1" outlineLevel="1">
      <c r="A85" s="272" t="s">
        <v>166</v>
      </c>
      <c r="B85" s="916" t="s">
        <v>454</v>
      </c>
      <c r="C85" s="530" t="s">
        <v>463</v>
      </c>
      <c r="D85" s="916" t="s">
        <v>2001</v>
      </c>
      <c r="E85" s="916" t="s">
        <v>2281</v>
      </c>
      <c r="F85" s="916" t="s">
        <v>1934</v>
      </c>
      <c r="G85" s="272"/>
      <c r="H85" s="272"/>
      <c r="I85" s="916" t="s">
        <v>2280</v>
      </c>
      <c r="J85" s="984">
        <v>1649000</v>
      </c>
      <c r="K85" s="272">
        <v>1</v>
      </c>
      <c r="L85" s="984">
        <v>1649000</v>
      </c>
      <c r="M85" s="272"/>
      <c r="N85" s="1131">
        <v>46174</v>
      </c>
      <c r="O85" s="1128">
        <v>27</v>
      </c>
      <c r="P85" s="526"/>
      <c r="Q85" s="269"/>
      <c r="R85" s="273">
        <v>6427005801</v>
      </c>
      <c r="S85" s="271" t="s">
        <v>375</v>
      </c>
      <c r="T85" s="526"/>
      <c r="U85" s="269"/>
      <c r="V85" s="269"/>
      <c r="W85" s="269"/>
      <c r="X85" s="916" t="s">
        <v>1934</v>
      </c>
      <c r="Y85" s="270" t="str">
        <f>LEFT(CAPEX_202510[[#This Row],[Mã Cost Center]],3)</f>
        <v>642</v>
      </c>
      <c r="Z85" s="273">
        <v>6427005801</v>
      </c>
      <c r="AA85" s="271" t="s">
        <v>375</v>
      </c>
      <c r="AB85" s="271"/>
      <c r="AC85" s="973">
        <v>1649000</v>
      </c>
      <c r="AD85" s="973"/>
      <c r="AE85" s="973">
        <f t="shared" si="5"/>
        <v>1649000</v>
      </c>
      <c r="AF85" s="973"/>
      <c r="AG85" s="973"/>
      <c r="AH85" s="973"/>
      <c r="AI85" s="973"/>
      <c r="AJ85" s="973"/>
      <c r="AK85" s="973">
        <f t="shared" si="6"/>
        <v>61074.074074074073</v>
      </c>
      <c r="AL85" s="973">
        <f t="shared" si="6"/>
        <v>61074.074074074073</v>
      </c>
      <c r="AM85" s="973">
        <f t="shared" si="6"/>
        <v>61074.074074074073</v>
      </c>
      <c r="AN85" s="973">
        <f t="shared" si="6"/>
        <v>61074.074074074073</v>
      </c>
      <c r="AO85" s="973">
        <f t="shared" si="6"/>
        <v>61074.074074074073</v>
      </c>
      <c r="AP85" s="973">
        <f t="shared" si="6"/>
        <v>61074.074074074073</v>
      </c>
      <c r="AQ85" s="973">
        <f t="shared" si="6"/>
        <v>61074.074074074073</v>
      </c>
      <c r="AR85" s="973">
        <f t="shared" si="7"/>
        <v>427518.51851851842</v>
      </c>
      <c r="AS85" s="973">
        <f t="shared" si="3"/>
        <v>1221481.4814814816</v>
      </c>
    </row>
    <row r="86" spans="1:45" s="254" customFormat="1" ht="16.25" customHeight="1" outlineLevel="1">
      <c r="A86" s="272" t="s">
        <v>167</v>
      </c>
      <c r="B86" s="916" t="s">
        <v>454</v>
      </c>
      <c r="C86" s="530" t="s">
        <v>463</v>
      </c>
      <c r="D86" s="916" t="s">
        <v>2001</v>
      </c>
      <c r="E86" s="916" t="s">
        <v>2282</v>
      </c>
      <c r="F86" s="916" t="s">
        <v>1935</v>
      </c>
      <c r="G86" s="272"/>
      <c r="H86" s="272"/>
      <c r="I86" s="916" t="s">
        <v>2280</v>
      </c>
      <c r="J86" s="984">
        <v>11000000</v>
      </c>
      <c r="K86" s="272">
        <v>1</v>
      </c>
      <c r="L86" s="984">
        <v>11000000</v>
      </c>
      <c r="M86" s="272"/>
      <c r="N86" s="1131">
        <v>46054</v>
      </c>
      <c r="O86" s="1128">
        <v>12</v>
      </c>
      <c r="P86" s="526"/>
      <c r="Q86" s="269"/>
      <c r="R86" s="273">
        <v>6427005801</v>
      </c>
      <c r="S86" s="271" t="s">
        <v>375</v>
      </c>
      <c r="T86" s="526"/>
      <c r="U86" s="269"/>
      <c r="V86" s="269"/>
      <c r="W86" s="269"/>
      <c r="X86" s="916" t="s">
        <v>1935</v>
      </c>
      <c r="Y86" s="270" t="str">
        <f>LEFT(CAPEX_202510[[#This Row],[Mã Cost Center]],3)</f>
        <v>642</v>
      </c>
      <c r="Z86" s="273">
        <v>6427005801</v>
      </c>
      <c r="AA86" s="271" t="s">
        <v>375</v>
      </c>
      <c r="AB86" s="271"/>
      <c r="AC86" s="973">
        <v>11000000</v>
      </c>
      <c r="AD86" s="973"/>
      <c r="AE86" s="973">
        <f t="shared" si="5"/>
        <v>11000000</v>
      </c>
      <c r="AF86" s="973"/>
      <c r="AG86" s="973">
        <v>916667</v>
      </c>
      <c r="AH86" s="973">
        <v>916667</v>
      </c>
      <c r="AI86" s="973">
        <v>916667</v>
      </c>
      <c r="AJ86" s="973">
        <v>916667</v>
      </c>
      <c r="AK86" s="973">
        <v>916667</v>
      </c>
      <c r="AL86" s="973">
        <v>916667</v>
      </c>
      <c r="AM86" s="973">
        <v>916667</v>
      </c>
      <c r="AN86" s="973">
        <v>916667</v>
      </c>
      <c r="AO86" s="973">
        <v>916667</v>
      </c>
      <c r="AP86" s="973">
        <v>916667</v>
      </c>
      <c r="AQ86" s="973">
        <v>916667</v>
      </c>
      <c r="AR86" s="973">
        <f t="shared" si="7"/>
        <v>10083337</v>
      </c>
      <c r="AS86" s="973">
        <f t="shared" si="3"/>
        <v>916663</v>
      </c>
    </row>
    <row r="87" spans="1:45" s="254" customFormat="1" ht="16.25" customHeight="1" outlineLevel="1">
      <c r="A87" s="272" t="s">
        <v>169</v>
      </c>
      <c r="B87" s="916" t="s">
        <v>454</v>
      </c>
      <c r="C87" s="916" t="s">
        <v>462</v>
      </c>
      <c r="D87" s="916" t="s">
        <v>2190</v>
      </c>
      <c r="E87" s="916" t="s">
        <v>2218</v>
      </c>
      <c r="F87" s="916" t="s">
        <v>2195</v>
      </c>
      <c r="G87" s="272"/>
      <c r="H87" s="272"/>
      <c r="I87" s="916" t="s">
        <v>2219</v>
      </c>
      <c r="J87" s="949">
        <v>550000</v>
      </c>
      <c r="K87" s="272">
        <f>'Dinh bien_HCNS'!$R$6*$K$83+2</f>
        <v>4</v>
      </c>
      <c r="L87" s="972">
        <f>J87*K87</f>
        <v>2200000</v>
      </c>
      <c r="M87" s="272"/>
      <c r="N87" s="1131">
        <v>46113</v>
      </c>
      <c r="O87" s="1128">
        <v>12</v>
      </c>
      <c r="P87" s="526"/>
      <c r="Q87" s="269"/>
      <c r="R87" s="916">
        <v>6421003001</v>
      </c>
      <c r="S87" s="916" t="s">
        <v>371</v>
      </c>
      <c r="T87" s="526"/>
      <c r="U87" s="269"/>
      <c r="V87" s="269"/>
      <c r="W87" s="269"/>
      <c r="X87" s="526"/>
      <c r="Y87" s="270" t="str">
        <f>LEFT(CAPEX_202510[[#This Row],[Mã Cost Center]],3)</f>
        <v>642</v>
      </c>
      <c r="Z87" s="273">
        <v>6421003001</v>
      </c>
      <c r="AA87" s="271" t="s">
        <v>371</v>
      </c>
      <c r="AB87" s="271"/>
      <c r="AC87" s="973">
        <f>L87</f>
        <v>2200000</v>
      </c>
      <c r="AD87" s="973"/>
      <c r="AE87" s="973">
        <f>AC87</f>
        <v>2200000</v>
      </c>
      <c r="AF87" s="973"/>
      <c r="AG87" s="973"/>
      <c r="AH87" s="973"/>
      <c r="AI87" s="973">
        <f t="shared" ref="AI87:AQ87" si="8">$AC87/$O87</f>
        <v>183333.33333333334</v>
      </c>
      <c r="AJ87" s="973">
        <f t="shared" si="8"/>
        <v>183333.33333333334</v>
      </c>
      <c r="AK87" s="973">
        <f t="shared" si="8"/>
        <v>183333.33333333334</v>
      </c>
      <c r="AL87" s="973">
        <f t="shared" si="8"/>
        <v>183333.33333333334</v>
      </c>
      <c r="AM87" s="973">
        <f t="shared" si="8"/>
        <v>183333.33333333334</v>
      </c>
      <c r="AN87" s="973">
        <f t="shared" si="8"/>
        <v>183333.33333333334</v>
      </c>
      <c r="AO87" s="973">
        <f t="shared" si="8"/>
        <v>183333.33333333334</v>
      </c>
      <c r="AP87" s="973">
        <f t="shared" si="8"/>
        <v>183333.33333333334</v>
      </c>
      <c r="AQ87" s="973">
        <f t="shared" si="8"/>
        <v>183333.33333333334</v>
      </c>
      <c r="AR87" s="973">
        <f t="shared" si="2"/>
        <v>1649999.9999999998</v>
      </c>
      <c r="AS87" s="973">
        <f t="shared" si="3"/>
        <v>550000.00000000023</v>
      </c>
    </row>
    <row r="88" spans="1:45" s="254" customFormat="1" outlineLevel="1">
      <c r="A88" s="272" t="s">
        <v>477</v>
      </c>
      <c r="B88" s="916" t="s">
        <v>454</v>
      </c>
      <c r="C88" s="916" t="s">
        <v>462</v>
      </c>
      <c r="D88" s="916" t="s">
        <v>2191</v>
      </c>
      <c r="E88" s="916" t="s">
        <v>2218</v>
      </c>
      <c r="F88" s="916" t="s">
        <v>2196</v>
      </c>
      <c r="G88" s="272"/>
      <c r="H88" s="272"/>
      <c r="I88" s="916" t="s">
        <v>2219</v>
      </c>
      <c r="J88" s="949">
        <v>550000</v>
      </c>
      <c r="K88" s="272">
        <f>'Dinh bien_HCNS'!$R$17*PB_CPTT!$K$83+2</f>
        <v>10</v>
      </c>
      <c r="L88" s="972">
        <f t="shared" ref="L88:L151" si="9">J88*K88</f>
        <v>5500000</v>
      </c>
      <c r="M88" s="272"/>
      <c r="N88" s="1131">
        <v>46113</v>
      </c>
      <c r="O88" s="1128">
        <v>12</v>
      </c>
      <c r="P88" s="526"/>
      <c r="Q88" s="269"/>
      <c r="R88" s="916">
        <v>6421003001</v>
      </c>
      <c r="S88" s="916" t="s">
        <v>371</v>
      </c>
      <c r="T88" s="526"/>
      <c r="U88" s="269"/>
      <c r="V88" s="269"/>
      <c r="W88" s="269"/>
      <c r="X88" s="526"/>
      <c r="Y88" s="270" t="str">
        <f>LEFT(CAPEX_202510[[#This Row],[Mã Cost Center]],3)</f>
        <v>642</v>
      </c>
      <c r="Z88" s="273">
        <v>6421003001</v>
      </c>
      <c r="AA88" s="271" t="s">
        <v>371</v>
      </c>
      <c r="AB88" s="271"/>
      <c r="AC88" s="973">
        <f t="shared" ref="AC88:AC110" si="10">L88</f>
        <v>5500000</v>
      </c>
      <c r="AD88" s="973"/>
      <c r="AE88" s="973">
        <f t="shared" ref="AE88:AE110" si="11">AC88</f>
        <v>5500000</v>
      </c>
      <c r="AF88" s="973"/>
      <c r="AG88" s="973"/>
      <c r="AH88" s="973"/>
      <c r="AI88" s="973">
        <f t="shared" ref="AI88:AQ108" si="12">$AC88/$O88</f>
        <v>458333.33333333331</v>
      </c>
      <c r="AJ88" s="973">
        <f t="shared" si="12"/>
        <v>458333.33333333331</v>
      </c>
      <c r="AK88" s="973">
        <f t="shared" si="12"/>
        <v>458333.33333333331</v>
      </c>
      <c r="AL88" s="973">
        <f t="shared" si="12"/>
        <v>458333.33333333331</v>
      </c>
      <c r="AM88" s="973">
        <f t="shared" si="12"/>
        <v>458333.33333333331</v>
      </c>
      <c r="AN88" s="973">
        <f t="shared" si="12"/>
        <v>458333.33333333331</v>
      </c>
      <c r="AO88" s="973">
        <f t="shared" si="12"/>
        <v>458333.33333333331</v>
      </c>
      <c r="AP88" s="973">
        <f t="shared" si="12"/>
        <v>458333.33333333331</v>
      </c>
      <c r="AQ88" s="973">
        <f t="shared" si="12"/>
        <v>458333.33333333331</v>
      </c>
      <c r="AR88" s="973">
        <f t="shared" si="2"/>
        <v>4125000.0000000005</v>
      </c>
      <c r="AS88" s="973">
        <f t="shared" ref="AS88:AS148" si="13">AE88-AR88</f>
        <v>1374999.9999999995</v>
      </c>
    </row>
    <row r="89" spans="1:45" s="254" customFormat="1" ht="16.25" customHeight="1" outlineLevel="1">
      <c r="A89" s="272" t="s">
        <v>478</v>
      </c>
      <c r="B89" s="916" t="s">
        <v>454</v>
      </c>
      <c r="C89" s="916" t="s">
        <v>462</v>
      </c>
      <c r="D89" s="916" t="s">
        <v>2192</v>
      </c>
      <c r="E89" s="916" t="s">
        <v>2218</v>
      </c>
      <c r="F89" s="916" t="s">
        <v>2197</v>
      </c>
      <c r="G89" s="272"/>
      <c r="H89" s="272"/>
      <c r="I89" s="916" t="s">
        <v>2219</v>
      </c>
      <c r="J89" s="949">
        <v>550000</v>
      </c>
      <c r="K89" s="272">
        <f>$K$83*'Dinh bien_HCNS'!$R$12+2</f>
        <v>4</v>
      </c>
      <c r="L89" s="972">
        <f t="shared" si="9"/>
        <v>2200000</v>
      </c>
      <c r="M89" s="272"/>
      <c r="N89" s="1131">
        <v>46113</v>
      </c>
      <c r="O89" s="1128">
        <v>12</v>
      </c>
      <c r="P89" s="526"/>
      <c r="Q89" s="269"/>
      <c r="R89" s="916">
        <v>6421003001</v>
      </c>
      <c r="S89" s="916" t="s">
        <v>371</v>
      </c>
      <c r="T89" s="526"/>
      <c r="U89" s="269"/>
      <c r="V89" s="269"/>
      <c r="W89" s="269"/>
      <c r="X89" s="526"/>
      <c r="Y89" s="270" t="str">
        <f>LEFT(CAPEX_202510[[#This Row],[Mã Cost Center]],3)</f>
        <v>642</v>
      </c>
      <c r="Z89" s="273">
        <v>6421003001</v>
      </c>
      <c r="AA89" s="271" t="s">
        <v>371</v>
      </c>
      <c r="AB89" s="271"/>
      <c r="AC89" s="973">
        <f t="shared" si="10"/>
        <v>2200000</v>
      </c>
      <c r="AD89" s="973"/>
      <c r="AE89" s="973">
        <f t="shared" si="11"/>
        <v>2200000</v>
      </c>
      <c r="AF89" s="973"/>
      <c r="AG89" s="973"/>
      <c r="AH89" s="973"/>
      <c r="AI89" s="973">
        <f t="shared" si="12"/>
        <v>183333.33333333334</v>
      </c>
      <c r="AJ89" s="973">
        <f t="shared" si="12"/>
        <v>183333.33333333334</v>
      </c>
      <c r="AK89" s="973">
        <f t="shared" si="12"/>
        <v>183333.33333333334</v>
      </c>
      <c r="AL89" s="973">
        <f t="shared" si="12"/>
        <v>183333.33333333334</v>
      </c>
      <c r="AM89" s="973">
        <f t="shared" si="12"/>
        <v>183333.33333333334</v>
      </c>
      <c r="AN89" s="973">
        <f t="shared" si="12"/>
        <v>183333.33333333334</v>
      </c>
      <c r="AO89" s="973">
        <f t="shared" si="12"/>
        <v>183333.33333333334</v>
      </c>
      <c r="AP89" s="973">
        <f t="shared" si="12"/>
        <v>183333.33333333334</v>
      </c>
      <c r="AQ89" s="973">
        <f t="shared" si="12"/>
        <v>183333.33333333334</v>
      </c>
      <c r="AR89" s="973">
        <f t="shared" si="2"/>
        <v>1649999.9999999998</v>
      </c>
      <c r="AS89" s="973">
        <f t="shared" si="13"/>
        <v>550000.00000000023</v>
      </c>
    </row>
    <row r="90" spans="1:45" s="254" customFormat="1" ht="16.25" customHeight="1" outlineLevel="1">
      <c r="A90" s="272" t="s">
        <v>1592</v>
      </c>
      <c r="B90" s="916" t="s">
        <v>454</v>
      </c>
      <c r="C90" s="916" t="s">
        <v>462</v>
      </c>
      <c r="D90" s="916" t="s">
        <v>2192</v>
      </c>
      <c r="E90" s="916" t="s">
        <v>2218</v>
      </c>
      <c r="F90" s="916" t="s">
        <v>2198</v>
      </c>
      <c r="G90" s="272"/>
      <c r="H90" s="272"/>
      <c r="I90" s="916" t="s">
        <v>2220</v>
      </c>
      <c r="J90" s="949">
        <v>110000</v>
      </c>
      <c r="K90" s="272">
        <f>$K$83*('Dinh bien_HCNS'!$R$9-'Dinh bien_HCNS'!$R$12)+2</f>
        <v>6</v>
      </c>
      <c r="L90" s="972">
        <f t="shared" si="9"/>
        <v>660000</v>
      </c>
      <c r="M90" s="272"/>
      <c r="N90" s="1131">
        <v>46113</v>
      </c>
      <c r="O90" s="1128">
        <v>12</v>
      </c>
      <c r="P90" s="526"/>
      <c r="Q90" s="269"/>
      <c r="R90" s="916">
        <v>6421003001</v>
      </c>
      <c r="S90" s="916" t="s">
        <v>371</v>
      </c>
      <c r="T90" s="526"/>
      <c r="U90" s="269"/>
      <c r="V90" s="269"/>
      <c r="W90" s="269"/>
      <c r="X90" s="526"/>
      <c r="Y90" s="270" t="str">
        <f>LEFT(CAPEX_202510[[#This Row],[Mã Cost Center]],3)</f>
        <v>642</v>
      </c>
      <c r="Z90" s="273">
        <v>6421003001</v>
      </c>
      <c r="AA90" s="271" t="s">
        <v>371</v>
      </c>
      <c r="AB90" s="271"/>
      <c r="AC90" s="973">
        <f t="shared" si="10"/>
        <v>660000</v>
      </c>
      <c r="AD90" s="973"/>
      <c r="AE90" s="973">
        <f t="shared" si="11"/>
        <v>660000</v>
      </c>
      <c r="AF90" s="973"/>
      <c r="AG90" s="973"/>
      <c r="AH90" s="973"/>
      <c r="AI90" s="973">
        <f t="shared" si="12"/>
        <v>55000</v>
      </c>
      <c r="AJ90" s="973">
        <f t="shared" si="12"/>
        <v>55000</v>
      </c>
      <c r="AK90" s="973">
        <f t="shared" si="12"/>
        <v>55000</v>
      </c>
      <c r="AL90" s="973">
        <f t="shared" si="12"/>
        <v>55000</v>
      </c>
      <c r="AM90" s="973">
        <f t="shared" si="12"/>
        <v>55000</v>
      </c>
      <c r="AN90" s="973">
        <f t="shared" si="12"/>
        <v>55000</v>
      </c>
      <c r="AO90" s="973">
        <f t="shared" si="12"/>
        <v>55000</v>
      </c>
      <c r="AP90" s="973">
        <f t="shared" si="12"/>
        <v>55000</v>
      </c>
      <c r="AQ90" s="973">
        <f t="shared" si="12"/>
        <v>55000</v>
      </c>
      <c r="AR90" s="973">
        <f t="shared" si="2"/>
        <v>495000</v>
      </c>
      <c r="AS90" s="973">
        <f t="shared" si="13"/>
        <v>165000</v>
      </c>
    </row>
    <row r="91" spans="1:45" s="254" customFormat="1" ht="16.25" customHeight="1" outlineLevel="1">
      <c r="A91" s="272" t="s">
        <v>1593</v>
      </c>
      <c r="B91" s="916" t="s">
        <v>454</v>
      </c>
      <c r="C91" s="916" t="s">
        <v>462</v>
      </c>
      <c r="D91" s="916" t="s">
        <v>2192</v>
      </c>
      <c r="E91" s="916" t="s">
        <v>2218</v>
      </c>
      <c r="F91" s="916" t="s">
        <v>2199</v>
      </c>
      <c r="G91" s="272"/>
      <c r="H91" s="272"/>
      <c r="I91" s="916" t="s">
        <v>2220</v>
      </c>
      <c r="J91" s="949">
        <v>35000</v>
      </c>
      <c r="K91" s="272">
        <f>$K$83*('Dinh bien_HCNS'!$R$9-'Dinh bien_HCNS'!$R$12)+2</f>
        <v>6</v>
      </c>
      <c r="L91" s="972">
        <f t="shared" si="9"/>
        <v>210000</v>
      </c>
      <c r="M91" s="272"/>
      <c r="N91" s="1131">
        <v>46113</v>
      </c>
      <c r="O91" s="1128">
        <v>12</v>
      </c>
      <c r="P91" s="526"/>
      <c r="Q91" s="269"/>
      <c r="R91" s="916">
        <v>6421003001</v>
      </c>
      <c r="S91" s="916" t="s">
        <v>371</v>
      </c>
      <c r="T91" s="526"/>
      <c r="U91" s="269"/>
      <c r="V91" s="269"/>
      <c r="W91" s="269"/>
      <c r="X91" s="526"/>
      <c r="Y91" s="270" t="str">
        <f>LEFT(CAPEX_202510[[#This Row],[Mã Cost Center]],3)</f>
        <v>642</v>
      </c>
      <c r="Z91" s="273">
        <v>6421003001</v>
      </c>
      <c r="AA91" s="271" t="s">
        <v>371</v>
      </c>
      <c r="AB91" s="271"/>
      <c r="AC91" s="973">
        <f t="shared" si="10"/>
        <v>210000</v>
      </c>
      <c r="AD91" s="973"/>
      <c r="AE91" s="973">
        <f t="shared" si="11"/>
        <v>210000</v>
      </c>
      <c r="AF91" s="973"/>
      <c r="AG91" s="973"/>
      <c r="AH91" s="973"/>
      <c r="AI91" s="973">
        <f t="shared" si="12"/>
        <v>17500</v>
      </c>
      <c r="AJ91" s="973">
        <f t="shared" si="12"/>
        <v>17500</v>
      </c>
      <c r="AK91" s="973">
        <f t="shared" si="12"/>
        <v>17500</v>
      </c>
      <c r="AL91" s="973">
        <f t="shared" si="12"/>
        <v>17500</v>
      </c>
      <c r="AM91" s="973">
        <f t="shared" si="12"/>
        <v>17500</v>
      </c>
      <c r="AN91" s="973">
        <f t="shared" si="12"/>
        <v>17500</v>
      </c>
      <c r="AO91" s="973">
        <f t="shared" si="12"/>
        <v>17500</v>
      </c>
      <c r="AP91" s="973">
        <f t="shared" si="12"/>
        <v>17500</v>
      </c>
      <c r="AQ91" s="973">
        <f t="shared" si="12"/>
        <v>17500</v>
      </c>
      <c r="AR91" s="973">
        <f t="shared" si="2"/>
        <v>157500</v>
      </c>
      <c r="AS91" s="973">
        <f t="shared" si="13"/>
        <v>52500</v>
      </c>
    </row>
    <row r="92" spans="1:45" s="254" customFormat="1" ht="16.25" customHeight="1" outlineLevel="1">
      <c r="A92" s="272" t="s">
        <v>1594</v>
      </c>
      <c r="B92" s="916" t="s">
        <v>454</v>
      </c>
      <c r="C92" s="916" t="s">
        <v>462</v>
      </c>
      <c r="D92" s="916" t="s">
        <v>2192</v>
      </c>
      <c r="E92" s="916" t="s">
        <v>2218</v>
      </c>
      <c r="F92" s="916" t="s">
        <v>2200</v>
      </c>
      <c r="G92" s="272"/>
      <c r="H92" s="272"/>
      <c r="I92" s="916" t="s">
        <v>2220</v>
      </c>
      <c r="J92" s="949">
        <v>90000</v>
      </c>
      <c r="K92" s="272">
        <f>$K$83*('Dinh bien_HCNS'!$R$9-'Dinh bien_HCNS'!$R$12)+2</f>
        <v>6</v>
      </c>
      <c r="L92" s="972">
        <f t="shared" si="9"/>
        <v>540000</v>
      </c>
      <c r="M92" s="272"/>
      <c r="N92" s="1131">
        <v>46113</v>
      </c>
      <c r="O92" s="1128">
        <v>12</v>
      </c>
      <c r="P92" s="526"/>
      <c r="Q92" s="269"/>
      <c r="R92" s="916">
        <v>6421003001</v>
      </c>
      <c r="S92" s="916" t="s">
        <v>371</v>
      </c>
      <c r="T92" s="526"/>
      <c r="U92" s="269"/>
      <c r="V92" s="269"/>
      <c r="W92" s="269"/>
      <c r="X92" s="526"/>
      <c r="Y92" s="270" t="str">
        <f>LEFT(CAPEX_202510[[#This Row],[Mã Cost Center]],3)</f>
        <v>642</v>
      </c>
      <c r="Z92" s="273">
        <v>6421003001</v>
      </c>
      <c r="AA92" s="271" t="s">
        <v>371</v>
      </c>
      <c r="AB92" s="271"/>
      <c r="AC92" s="973">
        <f t="shared" si="10"/>
        <v>540000</v>
      </c>
      <c r="AD92" s="973"/>
      <c r="AE92" s="973">
        <f t="shared" si="11"/>
        <v>540000</v>
      </c>
      <c r="AF92" s="973"/>
      <c r="AG92" s="973"/>
      <c r="AH92" s="973"/>
      <c r="AI92" s="973">
        <f t="shared" si="12"/>
        <v>45000</v>
      </c>
      <c r="AJ92" s="973">
        <f t="shared" si="12"/>
        <v>45000</v>
      </c>
      <c r="AK92" s="973">
        <f t="shared" si="12"/>
        <v>45000</v>
      </c>
      <c r="AL92" s="973">
        <f t="shared" si="12"/>
        <v>45000</v>
      </c>
      <c r="AM92" s="973">
        <f t="shared" si="12"/>
        <v>45000</v>
      </c>
      <c r="AN92" s="973">
        <f t="shared" si="12"/>
        <v>45000</v>
      </c>
      <c r="AO92" s="973">
        <f t="shared" si="12"/>
        <v>45000</v>
      </c>
      <c r="AP92" s="973">
        <f t="shared" si="12"/>
        <v>45000</v>
      </c>
      <c r="AQ92" s="973">
        <f t="shared" si="12"/>
        <v>45000</v>
      </c>
      <c r="AR92" s="973">
        <f t="shared" si="2"/>
        <v>405000</v>
      </c>
      <c r="AS92" s="973">
        <f t="shared" si="13"/>
        <v>135000</v>
      </c>
    </row>
    <row r="93" spans="1:45" s="254" customFormat="1" ht="16.25" customHeight="1" outlineLevel="1">
      <c r="A93" s="272" t="s">
        <v>1595</v>
      </c>
      <c r="B93" s="916" t="s">
        <v>454</v>
      </c>
      <c r="C93" s="916" t="s">
        <v>462</v>
      </c>
      <c r="D93" s="916" t="s">
        <v>2193</v>
      </c>
      <c r="E93" s="916" t="s">
        <v>2218</v>
      </c>
      <c r="F93" s="916" t="s">
        <v>2201</v>
      </c>
      <c r="G93" s="272"/>
      <c r="H93" s="272"/>
      <c r="I93" s="916" t="s">
        <v>2219</v>
      </c>
      <c r="J93" s="949">
        <v>550000</v>
      </c>
      <c r="K93" s="272">
        <f>$K$83*'Dinh bien_HCNS'!$R$22+2</f>
        <v>4</v>
      </c>
      <c r="L93" s="972">
        <f t="shared" si="9"/>
        <v>2200000</v>
      </c>
      <c r="M93" s="272"/>
      <c r="N93" s="1131">
        <v>46113</v>
      </c>
      <c r="O93" s="1128">
        <v>12</v>
      </c>
      <c r="P93" s="526"/>
      <c r="Q93" s="269"/>
      <c r="R93" s="916">
        <v>6421003001</v>
      </c>
      <c r="S93" s="916" t="s">
        <v>371</v>
      </c>
      <c r="T93" s="526"/>
      <c r="U93" s="269"/>
      <c r="V93" s="269"/>
      <c r="W93" s="269"/>
      <c r="X93" s="526"/>
      <c r="Y93" s="270" t="str">
        <f>LEFT(CAPEX_202510[[#This Row],[Mã Cost Center]],3)</f>
        <v>642</v>
      </c>
      <c r="Z93" s="273">
        <v>6421003001</v>
      </c>
      <c r="AA93" s="271" t="s">
        <v>371</v>
      </c>
      <c r="AB93" s="271"/>
      <c r="AC93" s="973">
        <f t="shared" si="10"/>
        <v>2200000</v>
      </c>
      <c r="AD93" s="973"/>
      <c r="AE93" s="973">
        <f t="shared" si="11"/>
        <v>2200000</v>
      </c>
      <c r="AF93" s="973"/>
      <c r="AG93" s="973"/>
      <c r="AH93" s="973"/>
      <c r="AI93" s="973">
        <f t="shared" si="12"/>
        <v>183333.33333333334</v>
      </c>
      <c r="AJ93" s="973">
        <f t="shared" si="12"/>
        <v>183333.33333333334</v>
      </c>
      <c r="AK93" s="973">
        <f t="shared" si="12"/>
        <v>183333.33333333334</v>
      </c>
      <c r="AL93" s="973">
        <f t="shared" si="12"/>
        <v>183333.33333333334</v>
      </c>
      <c r="AM93" s="973">
        <f t="shared" si="12"/>
        <v>183333.33333333334</v>
      </c>
      <c r="AN93" s="973">
        <f t="shared" si="12"/>
        <v>183333.33333333334</v>
      </c>
      <c r="AO93" s="973">
        <f t="shared" si="12"/>
        <v>183333.33333333334</v>
      </c>
      <c r="AP93" s="973">
        <f t="shared" si="12"/>
        <v>183333.33333333334</v>
      </c>
      <c r="AQ93" s="973">
        <f t="shared" si="12"/>
        <v>183333.33333333334</v>
      </c>
      <c r="AR93" s="973">
        <f t="shared" si="2"/>
        <v>1649999.9999999998</v>
      </c>
      <c r="AS93" s="973">
        <f t="shared" si="13"/>
        <v>550000.00000000023</v>
      </c>
    </row>
    <row r="94" spans="1:45" s="254" customFormat="1" ht="16.25" customHeight="1" outlineLevel="1">
      <c r="A94" s="272" t="s">
        <v>1596</v>
      </c>
      <c r="B94" s="916" t="s">
        <v>454</v>
      </c>
      <c r="C94" s="916" t="s">
        <v>462</v>
      </c>
      <c r="D94" s="916" t="s">
        <v>2194</v>
      </c>
      <c r="E94" s="916" t="s">
        <v>2218</v>
      </c>
      <c r="F94" s="916" t="s">
        <v>2202</v>
      </c>
      <c r="G94" s="272"/>
      <c r="H94" s="272"/>
      <c r="I94" s="916" t="s">
        <v>2219</v>
      </c>
      <c r="J94" s="949">
        <v>550000</v>
      </c>
      <c r="K94" s="272">
        <f>$K$83*'Dinh bien_HCNS'!$R$28+2</f>
        <v>4</v>
      </c>
      <c r="L94" s="972">
        <f t="shared" si="9"/>
        <v>2200000</v>
      </c>
      <c r="M94" s="272"/>
      <c r="N94" s="1131">
        <v>46113</v>
      </c>
      <c r="O94" s="1128">
        <v>12</v>
      </c>
      <c r="P94" s="526"/>
      <c r="Q94" s="269"/>
      <c r="R94" s="916">
        <v>6271003001</v>
      </c>
      <c r="S94" s="916" t="s">
        <v>371</v>
      </c>
      <c r="T94" s="526"/>
      <c r="U94" s="269"/>
      <c r="V94" s="269"/>
      <c r="W94" s="269"/>
      <c r="X94" s="526"/>
      <c r="Y94" s="270" t="str">
        <f>LEFT(CAPEX_202510[[#This Row],[Mã Cost Center]],3)</f>
        <v>627</v>
      </c>
      <c r="Z94" s="273">
        <v>6271003001</v>
      </c>
      <c r="AA94" s="271" t="s">
        <v>371</v>
      </c>
      <c r="AB94" s="271"/>
      <c r="AC94" s="973">
        <f t="shared" si="10"/>
        <v>2200000</v>
      </c>
      <c r="AD94" s="973"/>
      <c r="AE94" s="973">
        <f t="shared" si="11"/>
        <v>2200000</v>
      </c>
      <c r="AF94" s="973"/>
      <c r="AG94" s="973"/>
      <c r="AH94" s="973"/>
      <c r="AI94" s="973">
        <f t="shared" si="12"/>
        <v>183333.33333333334</v>
      </c>
      <c r="AJ94" s="973">
        <f t="shared" si="12"/>
        <v>183333.33333333334</v>
      </c>
      <c r="AK94" s="973">
        <f t="shared" si="12"/>
        <v>183333.33333333334</v>
      </c>
      <c r="AL94" s="973">
        <f t="shared" si="12"/>
        <v>183333.33333333334</v>
      </c>
      <c r="AM94" s="973">
        <f t="shared" si="12"/>
        <v>183333.33333333334</v>
      </c>
      <c r="AN94" s="973">
        <f t="shared" si="12"/>
        <v>183333.33333333334</v>
      </c>
      <c r="AO94" s="973">
        <f t="shared" si="12"/>
        <v>183333.33333333334</v>
      </c>
      <c r="AP94" s="973">
        <f t="shared" si="12"/>
        <v>183333.33333333334</v>
      </c>
      <c r="AQ94" s="973">
        <f t="shared" si="12"/>
        <v>183333.33333333334</v>
      </c>
      <c r="AR94" s="973">
        <f t="shared" si="2"/>
        <v>1649999.9999999998</v>
      </c>
      <c r="AS94" s="973">
        <f t="shared" si="13"/>
        <v>550000.00000000023</v>
      </c>
    </row>
    <row r="95" spans="1:45" s="254" customFormat="1" ht="16.25" customHeight="1" outlineLevel="1">
      <c r="A95" s="272" t="s">
        <v>1597</v>
      </c>
      <c r="B95" s="916" t="s">
        <v>454</v>
      </c>
      <c r="C95" s="916" t="s">
        <v>462</v>
      </c>
      <c r="D95" s="916" t="s">
        <v>2011</v>
      </c>
      <c r="E95" s="916" t="s">
        <v>2218</v>
      </c>
      <c r="F95" s="916" t="s">
        <v>2203</v>
      </c>
      <c r="G95" s="272"/>
      <c r="H95" s="272"/>
      <c r="I95" s="916" t="s">
        <v>2219</v>
      </c>
      <c r="J95" s="949">
        <v>660000</v>
      </c>
      <c r="K95" s="272">
        <f>$K$83*'Dinh bien_HCNS'!$R$42+2</f>
        <v>22</v>
      </c>
      <c r="L95" s="972">
        <f t="shared" si="9"/>
        <v>14520000</v>
      </c>
      <c r="M95" s="272"/>
      <c r="N95" s="1131">
        <v>46113</v>
      </c>
      <c r="O95" s="1128">
        <v>12</v>
      </c>
      <c r="P95" s="526"/>
      <c r="Q95" s="269"/>
      <c r="R95" s="916">
        <v>6271003001</v>
      </c>
      <c r="S95" s="916" t="s">
        <v>371</v>
      </c>
      <c r="T95" s="526"/>
      <c r="U95" s="269"/>
      <c r="V95" s="269"/>
      <c r="W95" s="269"/>
      <c r="X95" s="526"/>
      <c r="Y95" s="270" t="str">
        <f>LEFT(CAPEX_202510[[#This Row],[Mã Cost Center]],3)</f>
        <v>627</v>
      </c>
      <c r="Z95" s="273">
        <v>6271003001</v>
      </c>
      <c r="AA95" s="271" t="s">
        <v>371</v>
      </c>
      <c r="AB95" s="271"/>
      <c r="AC95" s="973">
        <f t="shared" si="10"/>
        <v>14520000</v>
      </c>
      <c r="AD95" s="973"/>
      <c r="AE95" s="973">
        <f t="shared" si="11"/>
        <v>14520000</v>
      </c>
      <c r="AF95" s="973"/>
      <c r="AG95" s="973"/>
      <c r="AH95" s="973"/>
      <c r="AI95" s="973">
        <f t="shared" si="12"/>
        <v>1210000</v>
      </c>
      <c r="AJ95" s="973">
        <f t="shared" si="12"/>
        <v>1210000</v>
      </c>
      <c r="AK95" s="973">
        <f t="shared" si="12"/>
        <v>1210000</v>
      </c>
      <c r="AL95" s="973">
        <f t="shared" si="12"/>
        <v>1210000</v>
      </c>
      <c r="AM95" s="973">
        <f t="shared" si="12"/>
        <v>1210000</v>
      </c>
      <c r="AN95" s="973">
        <f t="shared" si="12"/>
        <v>1210000</v>
      </c>
      <c r="AO95" s="973">
        <f t="shared" si="12"/>
        <v>1210000</v>
      </c>
      <c r="AP95" s="973">
        <f t="shared" si="12"/>
        <v>1210000</v>
      </c>
      <c r="AQ95" s="973">
        <f t="shared" si="12"/>
        <v>1210000</v>
      </c>
      <c r="AR95" s="973">
        <f t="shared" si="2"/>
        <v>10890000</v>
      </c>
      <c r="AS95" s="973">
        <f t="shared" si="13"/>
        <v>3630000</v>
      </c>
    </row>
    <row r="96" spans="1:45" s="254" customFormat="1" ht="16.25" customHeight="1" outlineLevel="1">
      <c r="A96" s="272" t="s">
        <v>1598</v>
      </c>
      <c r="B96" s="916" t="s">
        <v>454</v>
      </c>
      <c r="C96" s="916" t="s">
        <v>462</v>
      </c>
      <c r="D96" s="916" t="s">
        <v>2011</v>
      </c>
      <c r="E96" s="916" t="s">
        <v>2218</v>
      </c>
      <c r="F96" s="916" t="s">
        <v>2204</v>
      </c>
      <c r="G96" s="272"/>
      <c r="H96" s="272"/>
      <c r="I96" s="916" t="s">
        <v>2219</v>
      </c>
      <c r="J96" s="949">
        <v>350000</v>
      </c>
      <c r="K96" s="272">
        <f>$K$83*'Dinh bien_HCNS'!$R$42+2</f>
        <v>22</v>
      </c>
      <c r="L96" s="972">
        <f t="shared" si="9"/>
        <v>7700000</v>
      </c>
      <c r="M96" s="272"/>
      <c r="N96" s="1131">
        <v>46113</v>
      </c>
      <c r="O96" s="1128">
        <v>12</v>
      </c>
      <c r="P96" s="526"/>
      <c r="Q96" s="269"/>
      <c r="R96" s="916">
        <v>6271003001</v>
      </c>
      <c r="S96" s="916" t="s">
        <v>371</v>
      </c>
      <c r="T96" s="526"/>
      <c r="U96" s="269"/>
      <c r="V96" s="269"/>
      <c r="W96" s="269"/>
      <c r="X96" s="526"/>
      <c r="Y96" s="270" t="str">
        <f>LEFT(CAPEX_202510[[#This Row],[Mã Cost Center]],3)</f>
        <v>627</v>
      </c>
      <c r="Z96" s="273">
        <v>6271003001</v>
      </c>
      <c r="AA96" s="271" t="s">
        <v>371</v>
      </c>
      <c r="AB96" s="271"/>
      <c r="AC96" s="973">
        <f t="shared" si="10"/>
        <v>7700000</v>
      </c>
      <c r="AD96" s="973"/>
      <c r="AE96" s="973">
        <f t="shared" si="11"/>
        <v>7700000</v>
      </c>
      <c r="AF96" s="973"/>
      <c r="AG96" s="973"/>
      <c r="AH96" s="973"/>
      <c r="AI96" s="973">
        <f t="shared" si="12"/>
        <v>641666.66666666663</v>
      </c>
      <c r="AJ96" s="973">
        <f t="shared" si="12"/>
        <v>641666.66666666663</v>
      </c>
      <c r="AK96" s="973">
        <f t="shared" si="12"/>
        <v>641666.66666666663</v>
      </c>
      <c r="AL96" s="973">
        <f t="shared" si="12"/>
        <v>641666.66666666663</v>
      </c>
      <c r="AM96" s="973">
        <f t="shared" si="12"/>
        <v>641666.66666666663</v>
      </c>
      <c r="AN96" s="973">
        <f t="shared" si="12"/>
        <v>641666.66666666663</v>
      </c>
      <c r="AO96" s="973">
        <f t="shared" si="12"/>
        <v>641666.66666666663</v>
      </c>
      <c r="AP96" s="973">
        <f t="shared" si="12"/>
        <v>641666.66666666663</v>
      </c>
      <c r="AQ96" s="973">
        <f t="shared" si="12"/>
        <v>641666.66666666663</v>
      </c>
      <c r="AR96" s="973">
        <f t="shared" si="2"/>
        <v>5775000</v>
      </c>
      <c r="AS96" s="973">
        <f t="shared" si="13"/>
        <v>1925000</v>
      </c>
    </row>
    <row r="97" spans="1:45" s="254" customFormat="1" ht="16.25" customHeight="1" outlineLevel="1">
      <c r="A97" s="272" t="s">
        <v>1599</v>
      </c>
      <c r="B97" s="916" t="s">
        <v>454</v>
      </c>
      <c r="C97" s="916" t="s">
        <v>462</v>
      </c>
      <c r="D97" s="916" t="s">
        <v>2011</v>
      </c>
      <c r="E97" s="916" t="s">
        <v>2218</v>
      </c>
      <c r="F97" s="916" t="s">
        <v>2205</v>
      </c>
      <c r="G97" s="272"/>
      <c r="H97" s="272"/>
      <c r="I97" s="916" t="s">
        <v>2219</v>
      </c>
      <c r="J97" s="949">
        <v>550000</v>
      </c>
      <c r="K97" s="272">
        <f>$K$83*'Dinh bien_HCNS'!$R$53+2</f>
        <v>10</v>
      </c>
      <c r="L97" s="972">
        <f t="shared" si="9"/>
        <v>5500000</v>
      </c>
      <c r="M97" s="272"/>
      <c r="N97" s="1131">
        <v>46113</v>
      </c>
      <c r="O97" s="1128">
        <v>12</v>
      </c>
      <c r="P97" s="526"/>
      <c r="Q97" s="269"/>
      <c r="R97" s="916">
        <v>6271003001</v>
      </c>
      <c r="S97" s="916" t="s">
        <v>371</v>
      </c>
      <c r="T97" s="526"/>
      <c r="U97" s="269"/>
      <c r="V97" s="269"/>
      <c r="W97" s="269"/>
      <c r="X97" s="526"/>
      <c r="Y97" s="270" t="str">
        <f>LEFT(CAPEX_202510[[#This Row],[Mã Cost Center]],3)</f>
        <v>627</v>
      </c>
      <c r="Z97" s="273">
        <v>6271003001</v>
      </c>
      <c r="AA97" s="271" t="s">
        <v>371</v>
      </c>
      <c r="AB97" s="271"/>
      <c r="AC97" s="973">
        <f t="shared" si="10"/>
        <v>5500000</v>
      </c>
      <c r="AD97" s="973"/>
      <c r="AE97" s="973">
        <f t="shared" si="11"/>
        <v>5500000</v>
      </c>
      <c r="AF97" s="973"/>
      <c r="AG97" s="973"/>
      <c r="AH97" s="973"/>
      <c r="AI97" s="973">
        <f t="shared" si="12"/>
        <v>458333.33333333331</v>
      </c>
      <c r="AJ97" s="973">
        <f t="shared" si="12"/>
        <v>458333.33333333331</v>
      </c>
      <c r="AK97" s="973">
        <f t="shared" si="12"/>
        <v>458333.33333333331</v>
      </c>
      <c r="AL97" s="973">
        <f t="shared" si="12"/>
        <v>458333.33333333331</v>
      </c>
      <c r="AM97" s="973">
        <f t="shared" si="12"/>
        <v>458333.33333333331</v>
      </c>
      <c r="AN97" s="973">
        <f t="shared" si="12"/>
        <v>458333.33333333331</v>
      </c>
      <c r="AO97" s="973">
        <f t="shared" si="12"/>
        <v>458333.33333333331</v>
      </c>
      <c r="AP97" s="973">
        <f t="shared" si="12"/>
        <v>458333.33333333331</v>
      </c>
      <c r="AQ97" s="973">
        <f t="shared" si="12"/>
        <v>458333.33333333331</v>
      </c>
      <c r="AR97" s="973">
        <f t="shared" si="2"/>
        <v>4125000.0000000005</v>
      </c>
      <c r="AS97" s="973">
        <f t="shared" si="13"/>
        <v>1374999.9999999995</v>
      </c>
    </row>
    <row r="98" spans="1:45" s="254" customFormat="1" ht="16.25" customHeight="1" outlineLevel="1">
      <c r="A98" s="272" t="s">
        <v>1600</v>
      </c>
      <c r="B98" s="916" t="s">
        <v>454</v>
      </c>
      <c r="C98" s="916" t="s">
        <v>462</v>
      </c>
      <c r="D98" s="916" t="s">
        <v>2011</v>
      </c>
      <c r="E98" s="916" t="s">
        <v>2218</v>
      </c>
      <c r="F98" s="916" t="s">
        <v>2206</v>
      </c>
      <c r="G98" s="272"/>
      <c r="H98" s="272"/>
      <c r="I98" s="916" t="s">
        <v>2220</v>
      </c>
      <c r="J98" s="949">
        <v>110000</v>
      </c>
      <c r="K98" s="272">
        <f>($K$83*'Dinh bien_HCNS'!$R$91)+2+('Dinh bien_HCNS'!$R$56*PB_CPTT!$K$83)+($K$83*'Dinh bien_HCNS'!$R$38)</f>
        <v>30</v>
      </c>
      <c r="L98" s="972">
        <f t="shared" si="9"/>
        <v>3300000</v>
      </c>
      <c r="M98" s="272"/>
      <c r="N98" s="1131">
        <v>46113</v>
      </c>
      <c r="O98" s="1128">
        <v>12</v>
      </c>
      <c r="P98" s="526"/>
      <c r="Q98" s="269"/>
      <c r="R98" s="916">
        <v>6271003001</v>
      </c>
      <c r="S98" s="916" t="s">
        <v>371</v>
      </c>
      <c r="T98" s="526"/>
      <c r="U98" s="269"/>
      <c r="V98" s="269"/>
      <c r="W98" s="269"/>
      <c r="X98" s="526"/>
      <c r="Y98" s="270" t="str">
        <f>LEFT(CAPEX_202510[[#This Row],[Mã Cost Center]],3)</f>
        <v>627</v>
      </c>
      <c r="Z98" s="273">
        <v>6271003001</v>
      </c>
      <c r="AA98" s="271" t="s">
        <v>371</v>
      </c>
      <c r="AB98" s="271"/>
      <c r="AC98" s="973">
        <f t="shared" si="10"/>
        <v>3300000</v>
      </c>
      <c r="AD98" s="973"/>
      <c r="AE98" s="973">
        <f t="shared" si="11"/>
        <v>3300000</v>
      </c>
      <c r="AF98" s="973"/>
      <c r="AG98" s="973"/>
      <c r="AH98" s="973"/>
      <c r="AI98" s="973">
        <f t="shared" si="12"/>
        <v>275000</v>
      </c>
      <c r="AJ98" s="973">
        <f t="shared" si="12"/>
        <v>275000</v>
      </c>
      <c r="AK98" s="973">
        <f t="shared" si="12"/>
        <v>275000</v>
      </c>
      <c r="AL98" s="973">
        <f t="shared" si="12"/>
        <v>275000</v>
      </c>
      <c r="AM98" s="973">
        <f t="shared" si="12"/>
        <v>275000</v>
      </c>
      <c r="AN98" s="973">
        <f t="shared" si="12"/>
        <v>275000</v>
      </c>
      <c r="AO98" s="973">
        <f t="shared" si="12"/>
        <v>275000</v>
      </c>
      <c r="AP98" s="973">
        <f t="shared" si="12"/>
        <v>275000</v>
      </c>
      <c r="AQ98" s="973">
        <f t="shared" si="12"/>
        <v>275000</v>
      </c>
      <c r="AR98" s="973">
        <f t="shared" si="2"/>
        <v>2475000</v>
      </c>
      <c r="AS98" s="973">
        <f t="shared" si="13"/>
        <v>825000</v>
      </c>
    </row>
    <row r="99" spans="1:45" s="254" customFormat="1" ht="16.25" customHeight="1" outlineLevel="1">
      <c r="A99" s="272" t="s">
        <v>2291</v>
      </c>
      <c r="B99" s="916" t="s">
        <v>454</v>
      </c>
      <c r="C99" s="916" t="s">
        <v>462</v>
      </c>
      <c r="D99" s="916" t="s">
        <v>2011</v>
      </c>
      <c r="E99" s="916" t="s">
        <v>2218</v>
      </c>
      <c r="F99" s="916" t="s">
        <v>2207</v>
      </c>
      <c r="G99" s="272"/>
      <c r="H99" s="272"/>
      <c r="I99" s="916" t="s">
        <v>2220</v>
      </c>
      <c r="J99" s="949">
        <v>110000</v>
      </c>
      <c r="K99" s="272">
        <f>($K$83*'Dinh bien_HCNS'!$R$91)+2+('Dinh bien_HCNS'!$R$56*PB_CPTT!$K$83)+($K$83*'Dinh bien_HCNS'!$R$38)</f>
        <v>30</v>
      </c>
      <c r="L99" s="972">
        <f t="shared" si="9"/>
        <v>3300000</v>
      </c>
      <c r="M99" s="272"/>
      <c r="N99" s="1131">
        <v>46113</v>
      </c>
      <c r="O99" s="1128">
        <v>12</v>
      </c>
      <c r="P99" s="526"/>
      <c r="Q99" s="269"/>
      <c r="R99" s="916">
        <v>6271003001</v>
      </c>
      <c r="S99" s="916" t="s">
        <v>371</v>
      </c>
      <c r="T99" s="526"/>
      <c r="U99" s="269"/>
      <c r="V99" s="269"/>
      <c r="W99" s="269"/>
      <c r="X99" s="526"/>
      <c r="Y99" s="270" t="str">
        <f>LEFT(CAPEX_202510[[#This Row],[Mã Cost Center]],3)</f>
        <v>627</v>
      </c>
      <c r="Z99" s="273">
        <v>6271003001</v>
      </c>
      <c r="AA99" s="271" t="s">
        <v>371</v>
      </c>
      <c r="AB99" s="271"/>
      <c r="AC99" s="973">
        <f t="shared" si="10"/>
        <v>3300000</v>
      </c>
      <c r="AD99" s="973"/>
      <c r="AE99" s="973">
        <f t="shared" si="11"/>
        <v>3300000</v>
      </c>
      <c r="AF99" s="973"/>
      <c r="AG99" s="973"/>
      <c r="AH99" s="973"/>
      <c r="AI99" s="973">
        <f t="shared" si="12"/>
        <v>275000</v>
      </c>
      <c r="AJ99" s="973">
        <f t="shared" si="12"/>
        <v>275000</v>
      </c>
      <c r="AK99" s="973">
        <f t="shared" si="12"/>
        <v>275000</v>
      </c>
      <c r="AL99" s="973">
        <f t="shared" si="12"/>
        <v>275000</v>
      </c>
      <c r="AM99" s="973">
        <f t="shared" si="12"/>
        <v>275000</v>
      </c>
      <c r="AN99" s="973">
        <f t="shared" si="12"/>
        <v>275000</v>
      </c>
      <c r="AO99" s="973">
        <f t="shared" si="12"/>
        <v>275000</v>
      </c>
      <c r="AP99" s="973">
        <f t="shared" si="12"/>
        <v>275000</v>
      </c>
      <c r="AQ99" s="973">
        <f t="shared" si="12"/>
        <v>275000</v>
      </c>
      <c r="AR99" s="973">
        <f t="shared" si="2"/>
        <v>2475000</v>
      </c>
      <c r="AS99" s="973">
        <f t="shared" si="13"/>
        <v>825000</v>
      </c>
    </row>
    <row r="100" spans="1:45" s="254" customFormat="1" ht="16.25" customHeight="1" outlineLevel="1">
      <c r="A100" s="272" t="s">
        <v>2292</v>
      </c>
      <c r="B100" s="916" t="s">
        <v>454</v>
      </c>
      <c r="C100" s="916" t="s">
        <v>462</v>
      </c>
      <c r="D100" s="948" t="s">
        <v>2011</v>
      </c>
      <c r="E100" s="916" t="s">
        <v>2218</v>
      </c>
      <c r="F100" s="948" t="s">
        <v>2208</v>
      </c>
      <c r="G100" s="275"/>
      <c r="H100" s="275"/>
      <c r="I100" s="948" t="s">
        <v>2220</v>
      </c>
      <c r="J100" s="950">
        <v>90000</v>
      </c>
      <c r="K100" s="272">
        <f>($K$83*'Dinh bien_HCNS'!$R$91)+2+('Dinh bien_HCNS'!$R$56*PB_CPTT!$K$83)+($K$83*'Dinh bien_HCNS'!$R$38)</f>
        <v>30</v>
      </c>
      <c r="L100" s="972">
        <f t="shared" si="9"/>
        <v>2700000</v>
      </c>
      <c r="M100" s="275"/>
      <c r="N100" s="1131">
        <v>46113</v>
      </c>
      <c r="O100" s="1128">
        <v>12</v>
      </c>
      <c r="P100" s="527"/>
      <c r="Q100" s="276"/>
      <c r="R100" s="948">
        <v>6271003001</v>
      </c>
      <c r="S100" s="948" t="s">
        <v>371</v>
      </c>
      <c r="T100" s="527"/>
      <c r="U100" s="276"/>
      <c r="V100" s="276"/>
      <c r="W100" s="276"/>
      <c r="X100" s="527"/>
      <c r="Y100" s="270" t="str">
        <f>LEFT(CAPEX_202510[[#This Row],[Mã Cost Center]],3)</f>
        <v>627</v>
      </c>
      <c r="Z100" s="273">
        <v>6271003001</v>
      </c>
      <c r="AA100" s="271" t="s">
        <v>371</v>
      </c>
      <c r="AB100" s="271"/>
      <c r="AC100" s="973">
        <f t="shared" si="10"/>
        <v>2700000</v>
      </c>
      <c r="AD100" s="973"/>
      <c r="AE100" s="973">
        <f t="shared" si="11"/>
        <v>2700000</v>
      </c>
      <c r="AF100" s="973"/>
      <c r="AG100" s="973"/>
      <c r="AH100" s="973"/>
      <c r="AI100" s="973">
        <f t="shared" si="12"/>
        <v>225000</v>
      </c>
      <c r="AJ100" s="973">
        <f t="shared" si="12"/>
        <v>225000</v>
      </c>
      <c r="AK100" s="973">
        <f t="shared" si="12"/>
        <v>225000</v>
      </c>
      <c r="AL100" s="973">
        <f t="shared" si="12"/>
        <v>225000</v>
      </c>
      <c r="AM100" s="973">
        <f t="shared" si="12"/>
        <v>225000</v>
      </c>
      <c r="AN100" s="973">
        <f t="shared" si="12"/>
        <v>225000</v>
      </c>
      <c r="AO100" s="973">
        <f t="shared" si="12"/>
        <v>225000</v>
      </c>
      <c r="AP100" s="973">
        <f t="shared" si="12"/>
        <v>225000</v>
      </c>
      <c r="AQ100" s="973">
        <f t="shared" si="12"/>
        <v>225000</v>
      </c>
      <c r="AR100" s="973">
        <f t="shared" si="2"/>
        <v>2025000</v>
      </c>
      <c r="AS100" s="973">
        <f t="shared" si="13"/>
        <v>675000</v>
      </c>
    </row>
    <row r="101" spans="1:45" s="254" customFormat="1" ht="16.25" customHeight="1" outlineLevel="1">
      <c r="A101" s="272" t="s">
        <v>2293</v>
      </c>
      <c r="B101" s="916" t="s">
        <v>454</v>
      </c>
      <c r="C101" s="916" t="s">
        <v>462</v>
      </c>
      <c r="D101" s="948" t="s">
        <v>2010</v>
      </c>
      <c r="E101" s="916" t="s">
        <v>2218</v>
      </c>
      <c r="F101" s="948" t="s">
        <v>2209</v>
      </c>
      <c r="G101" s="275"/>
      <c r="H101" s="275"/>
      <c r="I101" s="948" t="s">
        <v>2220</v>
      </c>
      <c r="J101" s="950">
        <v>110000</v>
      </c>
      <c r="K101" s="275">
        <f>$K$83*('Dinh bien_HCNS'!$R$59+'Dinh bien_HCNS'!$R$81)+4</f>
        <v>100</v>
      </c>
      <c r="L101" s="972">
        <f t="shared" si="9"/>
        <v>11000000</v>
      </c>
      <c r="M101" s="275"/>
      <c r="N101" s="1131">
        <v>46113</v>
      </c>
      <c r="O101" s="1128">
        <v>12</v>
      </c>
      <c r="P101" s="527"/>
      <c r="Q101" s="276"/>
      <c r="R101" s="948">
        <v>6220003001</v>
      </c>
      <c r="S101" s="948" t="s">
        <v>371</v>
      </c>
      <c r="T101" s="527"/>
      <c r="U101" s="276"/>
      <c r="V101" s="276"/>
      <c r="W101" s="276"/>
      <c r="X101" s="527"/>
      <c r="Y101" s="270" t="str">
        <f>LEFT(CAPEX_202510[[#This Row],[Mã Cost Center]],3)</f>
        <v>622</v>
      </c>
      <c r="Z101" s="273">
        <v>6220003001</v>
      </c>
      <c r="AA101" s="271" t="s">
        <v>371</v>
      </c>
      <c r="AB101" s="271"/>
      <c r="AC101" s="973">
        <f t="shared" si="10"/>
        <v>11000000</v>
      </c>
      <c r="AD101" s="973"/>
      <c r="AE101" s="973">
        <f t="shared" si="11"/>
        <v>11000000</v>
      </c>
      <c r="AF101" s="973"/>
      <c r="AG101" s="973"/>
      <c r="AH101" s="973"/>
      <c r="AI101" s="973">
        <f t="shared" si="12"/>
        <v>916666.66666666663</v>
      </c>
      <c r="AJ101" s="973">
        <f t="shared" si="12"/>
        <v>916666.66666666663</v>
      </c>
      <c r="AK101" s="973">
        <f t="shared" si="12"/>
        <v>916666.66666666663</v>
      </c>
      <c r="AL101" s="973">
        <f t="shared" si="12"/>
        <v>916666.66666666663</v>
      </c>
      <c r="AM101" s="973">
        <f t="shared" si="12"/>
        <v>916666.66666666663</v>
      </c>
      <c r="AN101" s="973">
        <f t="shared" si="12"/>
        <v>916666.66666666663</v>
      </c>
      <c r="AO101" s="973">
        <f t="shared" si="12"/>
        <v>916666.66666666663</v>
      </c>
      <c r="AP101" s="973">
        <f t="shared" si="12"/>
        <v>916666.66666666663</v>
      </c>
      <c r="AQ101" s="973">
        <f t="shared" si="12"/>
        <v>916666.66666666663</v>
      </c>
      <c r="AR101" s="973">
        <f t="shared" si="2"/>
        <v>8250000.0000000009</v>
      </c>
      <c r="AS101" s="973">
        <f t="shared" si="13"/>
        <v>2749999.9999999991</v>
      </c>
    </row>
    <row r="102" spans="1:45" s="254" customFormat="1" ht="16.25" customHeight="1" outlineLevel="1">
      <c r="A102" s="272" t="s">
        <v>2294</v>
      </c>
      <c r="B102" s="916" t="s">
        <v>454</v>
      </c>
      <c r="C102" s="916" t="s">
        <v>462</v>
      </c>
      <c r="D102" s="948" t="s">
        <v>2010</v>
      </c>
      <c r="E102" s="916" t="s">
        <v>2218</v>
      </c>
      <c r="F102" s="948" t="s">
        <v>2210</v>
      </c>
      <c r="G102" s="275"/>
      <c r="H102" s="275"/>
      <c r="I102" s="948" t="s">
        <v>2220</v>
      </c>
      <c r="J102" s="950">
        <v>35000</v>
      </c>
      <c r="K102" s="275">
        <f>$K$83*('Dinh bien_HCNS'!$R$59+'Dinh bien_HCNS'!$R$81)+4</f>
        <v>100</v>
      </c>
      <c r="L102" s="972">
        <f t="shared" si="9"/>
        <v>3500000</v>
      </c>
      <c r="M102" s="275"/>
      <c r="N102" s="1131">
        <v>46113</v>
      </c>
      <c r="O102" s="1128">
        <v>12</v>
      </c>
      <c r="P102" s="527"/>
      <c r="Q102" s="276"/>
      <c r="R102" s="948">
        <v>6220003001</v>
      </c>
      <c r="S102" s="948" t="s">
        <v>371</v>
      </c>
      <c r="T102" s="527"/>
      <c r="U102" s="276"/>
      <c r="V102" s="276"/>
      <c r="W102" s="276"/>
      <c r="X102" s="527"/>
      <c r="Y102" s="270" t="str">
        <f>LEFT(CAPEX_202510[[#This Row],[Mã Cost Center]],3)</f>
        <v>622</v>
      </c>
      <c r="Z102" s="273">
        <v>6220003001</v>
      </c>
      <c r="AA102" s="271" t="s">
        <v>371</v>
      </c>
      <c r="AB102" s="271"/>
      <c r="AC102" s="973">
        <f t="shared" si="10"/>
        <v>3500000</v>
      </c>
      <c r="AD102" s="1010">
        <f t="shared" ref="AD102:AD110" si="14">AC102-AE102</f>
        <v>0</v>
      </c>
      <c r="AE102" s="973">
        <f t="shared" si="11"/>
        <v>3500000</v>
      </c>
      <c r="AF102" s="973"/>
      <c r="AG102" s="973"/>
      <c r="AH102" s="973"/>
      <c r="AI102" s="973">
        <f t="shared" si="12"/>
        <v>291666.66666666669</v>
      </c>
      <c r="AJ102" s="973">
        <f t="shared" si="12"/>
        <v>291666.66666666669</v>
      </c>
      <c r="AK102" s="973">
        <f t="shared" si="12"/>
        <v>291666.66666666669</v>
      </c>
      <c r="AL102" s="973">
        <f t="shared" si="12"/>
        <v>291666.66666666669</v>
      </c>
      <c r="AM102" s="973">
        <f t="shared" si="12"/>
        <v>291666.66666666669</v>
      </c>
      <c r="AN102" s="973">
        <f t="shared" si="12"/>
        <v>291666.66666666669</v>
      </c>
      <c r="AO102" s="973">
        <f t="shared" si="12"/>
        <v>291666.66666666669</v>
      </c>
      <c r="AP102" s="973">
        <f t="shared" si="12"/>
        <v>291666.66666666669</v>
      </c>
      <c r="AQ102" s="973">
        <f t="shared" si="12"/>
        <v>291666.66666666669</v>
      </c>
      <c r="AR102" s="973">
        <f t="shared" ref="AR102:AR158" si="15">SUM(AF102:AQ102)</f>
        <v>2625000</v>
      </c>
      <c r="AS102" s="973">
        <f t="shared" si="13"/>
        <v>875000</v>
      </c>
    </row>
    <row r="103" spans="1:45" s="254" customFormat="1" ht="16.25" customHeight="1" outlineLevel="1">
      <c r="A103" s="272" t="s">
        <v>2295</v>
      </c>
      <c r="B103" s="916" t="s">
        <v>454</v>
      </c>
      <c r="C103" s="916" t="s">
        <v>462</v>
      </c>
      <c r="D103" s="948" t="s">
        <v>2010</v>
      </c>
      <c r="E103" s="916" t="s">
        <v>2218</v>
      </c>
      <c r="F103" s="948" t="s">
        <v>2211</v>
      </c>
      <c r="G103" s="275"/>
      <c r="H103" s="275"/>
      <c r="I103" s="948" t="s">
        <v>2220</v>
      </c>
      <c r="J103" s="950">
        <v>90000</v>
      </c>
      <c r="K103" s="275">
        <f>$K$83*('Dinh bien_HCNS'!$R$59+'Dinh bien_HCNS'!$R$81)+4</f>
        <v>100</v>
      </c>
      <c r="L103" s="972">
        <f t="shared" si="9"/>
        <v>9000000</v>
      </c>
      <c r="M103" s="275"/>
      <c r="N103" s="1131">
        <v>46113</v>
      </c>
      <c r="O103" s="1128">
        <v>12</v>
      </c>
      <c r="P103" s="527"/>
      <c r="Q103" s="276"/>
      <c r="R103" s="948">
        <v>6220003001</v>
      </c>
      <c r="S103" s="948" t="s">
        <v>371</v>
      </c>
      <c r="T103" s="527"/>
      <c r="U103" s="276"/>
      <c r="V103" s="276"/>
      <c r="W103" s="276"/>
      <c r="X103" s="527"/>
      <c r="Y103" s="270" t="str">
        <f>LEFT(CAPEX_202510[[#This Row],[Mã Cost Center]],3)</f>
        <v>622</v>
      </c>
      <c r="Z103" s="273">
        <v>6220003001</v>
      </c>
      <c r="AA103" s="271" t="s">
        <v>371</v>
      </c>
      <c r="AB103" s="271"/>
      <c r="AC103" s="973">
        <f t="shared" si="10"/>
        <v>9000000</v>
      </c>
      <c r="AD103" s="1010">
        <f t="shared" si="14"/>
        <v>0</v>
      </c>
      <c r="AE103" s="973">
        <f t="shared" si="11"/>
        <v>9000000</v>
      </c>
      <c r="AF103" s="973"/>
      <c r="AG103" s="973"/>
      <c r="AH103" s="973"/>
      <c r="AI103" s="973">
        <f t="shared" si="12"/>
        <v>750000</v>
      </c>
      <c r="AJ103" s="973">
        <f t="shared" si="12"/>
        <v>750000</v>
      </c>
      <c r="AK103" s="973">
        <f t="shared" si="12"/>
        <v>750000</v>
      </c>
      <c r="AL103" s="973">
        <f t="shared" si="12"/>
        <v>750000</v>
      </c>
      <c r="AM103" s="973">
        <f t="shared" si="12"/>
        <v>750000</v>
      </c>
      <c r="AN103" s="973">
        <f t="shared" si="12"/>
        <v>750000</v>
      </c>
      <c r="AO103" s="973">
        <f t="shared" si="12"/>
        <v>750000</v>
      </c>
      <c r="AP103" s="973">
        <f t="shared" si="12"/>
        <v>750000</v>
      </c>
      <c r="AQ103" s="973">
        <f t="shared" si="12"/>
        <v>750000</v>
      </c>
      <c r="AR103" s="973">
        <f t="shared" si="15"/>
        <v>6750000</v>
      </c>
      <c r="AS103" s="973">
        <f t="shared" si="13"/>
        <v>2250000</v>
      </c>
    </row>
    <row r="104" spans="1:45" s="254" customFormat="1" ht="16.25" customHeight="1" outlineLevel="1">
      <c r="A104" s="272" t="s">
        <v>2296</v>
      </c>
      <c r="B104" s="916" t="s">
        <v>454</v>
      </c>
      <c r="C104" s="916" t="s">
        <v>462</v>
      </c>
      <c r="D104" s="948" t="s">
        <v>2010</v>
      </c>
      <c r="E104" s="916" t="s">
        <v>2218</v>
      </c>
      <c r="F104" s="948" t="s">
        <v>2212</v>
      </c>
      <c r="G104" s="275"/>
      <c r="H104" s="275"/>
      <c r="I104" s="948" t="s">
        <v>2220</v>
      </c>
      <c r="J104" s="950">
        <v>85000</v>
      </c>
      <c r="K104" s="275">
        <f>ROUND($K$83*(('Dinh bien_HCNS'!$R$59+'Dinh bien_HCNS'!$R$81)+4)*2/3,)</f>
        <v>69</v>
      </c>
      <c r="L104" s="972">
        <f t="shared" si="9"/>
        <v>5865000</v>
      </c>
      <c r="M104" s="275"/>
      <c r="N104" s="1131">
        <v>46113</v>
      </c>
      <c r="O104" s="1128">
        <v>12</v>
      </c>
      <c r="P104" s="527"/>
      <c r="Q104" s="276"/>
      <c r="R104" s="948">
        <v>6220003001</v>
      </c>
      <c r="S104" s="948" t="s">
        <v>371</v>
      </c>
      <c r="T104" s="527"/>
      <c r="U104" s="276"/>
      <c r="V104" s="276"/>
      <c r="W104" s="276"/>
      <c r="X104" s="527"/>
      <c r="Y104" s="270" t="str">
        <f>LEFT(CAPEX_202510[[#This Row],[Mã Cost Center]],3)</f>
        <v>622</v>
      </c>
      <c r="Z104" s="273">
        <v>6220003001</v>
      </c>
      <c r="AA104" s="271" t="s">
        <v>371</v>
      </c>
      <c r="AB104" s="271"/>
      <c r="AC104" s="973">
        <f t="shared" si="10"/>
        <v>5865000</v>
      </c>
      <c r="AD104" s="1010">
        <f t="shared" si="14"/>
        <v>0</v>
      </c>
      <c r="AE104" s="973">
        <f t="shared" si="11"/>
        <v>5865000</v>
      </c>
      <c r="AF104" s="973"/>
      <c r="AG104" s="973"/>
      <c r="AH104" s="973"/>
      <c r="AI104" s="973">
        <f t="shared" si="12"/>
        <v>488750</v>
      </c>
      <c r="AJ104" s="973">
        <f t="shared" si="12"/>
        <v>488750</v>
      </c>
      <c r="AK104" s="973">
        <f t="shared" si="12"/>
        <v>488750</v>
      </c>
      <c r="AL104" s="973">
        <f t="shared" si="12"/>
        <v>488750</v>
      </c>
      <c r="AM104" s="973">
        <f t="shared" si="12"/>
        <v>488750</v>
      </c>
      <c r="AN104" s="973">
        <f t="shared" si="12"/>
        <v>488750</v>
      </c>
      <c r="AO104" s="973">
        <f t="shared" si="12"/>
        <v>488750</v>
      </c>
      <c r="AP104" s="973">
        <f t="shared" si="12"/>
        <v>488750</v>
      </c>
      <c r="AQ104" s="973">
        <f t="shared" si="12"/>
        <v>488750</v>
      </c>
      <c r="AR104" s="973">
        <f t="shared" si="15"/>
        <v>4398750</v>
      </c>
      <c r="AS104" s="973">
        <f t="shared" si="13"/>
        <v>1466250</v>
      </c>
    </row>
    <row r="105" spans="1:45" s="254" customFormat="1" ht="16.25" customHeight="1" outlineLevel="1">
      <c r="A105" s="272" t="s">
        <v>2297</v>
      </c>
      <c r="B105" s="916" t="s">
        <v>454</v>
      </c>
      <c r="C105" s="916" t="s">
        <v>462</v>
      </c>
      <c r="D105" s="948" t="s">
        <v>2010</v>
      </c>
      <c r="E105" s="916" t="s">
        <v>2218</v>
      </c>
      <c r="F105" s="948" t="s">
        <v>2213</v>
      </c>
      <c r="G105" s="275"/>
      <c r="H105" s="275"/>
      <c r="I105" s="948"/>
      <c r="J105" s="950">
        <v>50000</v>
      </c>
      <c r="K105" s="275">
        <v>200</v>
      </c>
      <c r="L105" s="972">
        <f t="shared" si="9"/>
        <v>10000000</v>
      </c>
      <c r="M105" s="275"/>
      <c r="N105" s="1131">
        <v>46113</v>
      </c>
      <c r="O105" s="1128">
        <v>12</v>
      </c>
      <c r="P105" s="527"/>
      <c r="Q105" s="276"/>
      <c r="R105" s="948">
        <v>6423003002</v>
      </c>
      <c r="S105" s="948" t="s">
        <v>390</v>
      </c>
      <c r="T105" s="527"/>
      <c r="U105" s="276"/>
      <c r="V105" s="276"/>
      <c r="W105" s="276"/>
      <c r="X105" s="527"/>
      <c r="Y105" s="270" t="str">
        <f>LEFT(CAPEX_202510[[#This Row],[Mã Cost Center]],3)</f>
        <v>642</v>
      </c>
      <c r="Z105" s="273">
        <v>6423003002</v>
      </c>
      <c r="AA105" s="271" t="s">
        <v>390</v>
      </c>
      <c r="AB105" s="271"/>
      <c r="AC105" s="973">
        <f t="shared" si="10"/>
        <v>10000000</v>
      </c>
      <c r="AD105" s="1010">
        <f t="shared" si="14"/>
        <v>0</v>
      </c>
      <c r="AE105" s="973">
        <f t="shared" si="11"/>
        <v>10000000</v>
      </c>
      <c r="AF105" s="973"/>
      <c r="AG105" s="973"/>
      <c r="AH105" s="973"/>
      <c r="AI105" s="973">
        <f t="shared" si="12"/>
        <v>833333.33333333337</v>
      </c>
      <c r="AJ105" s="973">
        <f t="shared" si="12"/>
        <v>833333.33333333337</v>
      </c>
      <c r="AK105" s="973">
        <f t="shared" si="12"/>
        <v>833333.33333333337</v>
      </c>
      <c r="AL105" s="973">
        <f t="shared" si="12"/>
        <v>833333.33333333337</v>
      </c>
      <c r="AM105" s="973">
        <f t="shared" si="12"/>
        <v>833333.33333333337</v>
      </c>
      <c r="AN105" s="973">
        <f t="shared" si="12"/>
        <v>833333.33333333337</v>
      </c>
      <c r="AO105" s="973">
        <f t="shared" si="12"/>
        <v>833333.33333333337</v>
      </c>
      <c r="AP105" s="973">
        <f t="shared" si="12"/>
        <v>833333.33333333337</v>
      </c>
      <c r="AQ105" s="973">
        <f t="shared" si="12"/>
        <v>833333.33333333337</v>
      </c>
      <c r="AR105" s="973">
        <f t="shared" si="15"/>
        <v>7499999.9999999991</v>
      </c>
      <c r="AS105" s="973">
        <f t="shared" si="13"/>
        <v>2500000.0000000009</v>
      </c>
    </row>
    <row r="106" spans="1:45" s="254" customFormat="1" ht="16.25" customHeight="1" outlineLevel="1">
      <c r="A106" s="272" t="s">
        <v>2298</v>
      </c>
      <c r="B106" s="916" t="s">
        <v>454</v>
      </c>
      <c r="C106" s="916" t="s">
        <v>462</v>
      </c>
      <c r="D106" s="948" t="s">
        <v>2010</v>
      </c>
      <c r="E106" s="916" t="s">
        <v>2218</v>
      </c>
      <c r="F106" s="948" t="s">
        <v>2214</v>
      </c>
      <c r="G106" s="275"/>
      <c r="H106" s="275"/>
      <c r="I106" s="948"/>
      <c r="J106" s="950">
        <v>100000</v>
      </c>
      <c r="K106" s="275">
        <v>20</v>
      </c>
      <c r="L106" s="972">
        <f t="shared" si="9"/>
        <v>2000000</v>
      </c>
      <c r="M106" s="275"/>
      <c r="N106" s="1131">
        <v>46113</v>
      </c>
      <c r="O106" s="1128">
        <v>12</v>
      </c>
      <c r="P106" s="527"/>
      <c r="Q106" s="276"/>
      <c r="R106" s="948">
        <v>6220003001</v>
      </c>
      <c r="S106" s="948" t="s">
        <v>371</v>
      </c>
      <c r="T106" s="527"/>
      <c r="U106" s="276"/>
      <c r="V106" s="276"/>
      <c r="W106" s="276"/>
      <c r="X106" s="527"/>
      <c r="Y106" s="270" t="str">
        <f>LEFT(CAPEX_202510[[#This Row],[Mã Cost Center]],3)</f>
        <v>622</v>
      </c>
      <c r="Z106" s="273">
        <v>6423003002</v>
      </c>
      <c r="AA106" s="271" t="s">
        <v>390</v>
      </c>
      <c r="AB106" s="271"/>
      <c r="AC106" s="973">
        <f t="shared" si="10"/>
        <v>2000000</v>
      </c>
      <c r="AD106" s="1010">
        <f t="shared" si="14"/>
        <v>0</v>
      </c>
      <c r="AE106" s="973">
        <f t="shared" si="11"/>
        <v>2000000</v>
      </c>
      <c r="AF106" s="973"/>
      <c r="AG106" s="973"/>
      <c r="AH106" s="973"/>
      <c r="AI106" s="973">
        <f t="shared" si="12"/>
        <v>166666.66666666666</v>
      </c>
      <c r="AJ106" s="973">
        <f t="shared" si="12"/>
        <v>166666.66666666666</v>
      </c>
      <c r="AK106" s="973">
        <f t="shared" si="12"/>
        <v>166666.66666666666</v>
      </c>
      <c r="AL106" s="973">
        <f t="shared" si="12"/>
        <v>166666.66666666666</v>
      </c>
      <c r="AM106" s="973">
        <f t="shared" si="12"/>
        <v>166666.66666666666</v>
      </c>
      <c r="AN106" s="973">
        <f t="shared" si="12"/>
        <v>166666.66666666666</v>
      </c>
      <c r="AO106" s="973">
        <f t="shared" si="12"/>
        <v>166666.66666666666</v>
      </c>
      <c r="AP106" s="973">
        <f t="shared" si="12"/>
        <v>166666.66666666666</v>
      </c>
      <c r="AQ106" s="973">
        <f t="shared" si="12"/>
        <v>166666.66666666666</v>
      </c>
      <c r="AR106" s="973">
        <f t="shared" si="15"/>
        <v>1500000</v>
      </c>
      <c r="AS106" s="973">
        <f t="shared" si="13"/>
        <v>500000</v>
      </c>
    </row>
    <row r="107" spans="1:45" s="254" customFormat="1" ht="16.25" customHeight="1" outlineLevel="1">
      <c r="A107" s="272" t="s">
        <v>2299</v>
      </c>
      <c r="B107" s="916" t="s">
        <v>454</v>
      </c>
      <c r="C107" s="916" t="s">
        <v>462</v>
      </c>
      <c r="D107" s="948" t="s">
        <v>2010</v>
      </c>
      <c r="E107" s="916" t="s">
        <v>2218</v>
      </c>
      <c r="F107" s="948" t="s">
        <v>2215</v>
      </c>
      <c r="G107" s="275"/>
      <c r="H107" s="275"/>
      <c r="I107" s="948"/>
      <c r="J107" s="950">
        <v>20000</v>
      </c>
      <c r="K107" s="275">
        <f>K101*2</f>
        <v>200</v>
      </c>
      <c r="L107" s="972">
        <f t="shared" si="9"/>
        <v>4000000</v>
      </c>
      <c r="M107" s="275"/>
      <c r="N107" s="1131">
        <v>46113</v>
      </c>
      <c r="O107" s="1128">
        <v>12</v>
      </c>
      <c r="P107" s="527"/>
      <c r="Q107" s="276"/>
      <c r="R107" s="948">
        <v>6220003001</v>
      </c>
      <c r="S107" s="948" t="s">
        <v>371</v>
      </c>
      <c r="T107" s="527"/>
      <c r="U107" s="276"/>
      <c r="V107" s="276"/>
      <c r="W107" s="276"/>
      <c r="X107" s="527"/>
      <c r="Y107" s="270" t="str">
        <f>LEFT(CAPEX_202510[[#This Row],[Mã Cost Center]],3)</f>
        <v>622</v>
      </c>
      <c r="Z107" s="273">
        <v>6423003002</v>
      </c>
      <c r="AA107" s="271" t="s">
        <v>390</v>
      </c>
      <c r="AB107" s="271"/>
      <c r="AC107" s="973">
        <f t="shared" si="10"/>
        <v>4000000</v>
      </c>
      <c r="AD107" s="1010">
        <f t="shared" si="14"/>
        <v>0</v>
      </c>
      <c r="AE107" s="973">
        <f t="shared" si="11"/>
        <v>4000000</v>
      </c>
      <c r="AF107" s="973"/>
      <c r="AG107" s="973"/>
      <c r="AH107" s="973"/>
      <c r="AI107" s="973">
        <f t="shared" si="12"/>
        <v>333333.33333333331</v>
      </c>
      <c r="AJ107" s="973">
        <f t="shared" si="12"/>
        <v>333333.33333333331</v>
      </c>
      <c r="AK107" s="973">
        <f t="shared" si="12"/>
        <v>333333.33333333331</v>
      </c>
      <c r="AL107" s="973">
        <f t="shared" si="12"/>
        <v>333333.33333333331</v>
      </c>
      <c r="AM107" s="973">
        <f t="shared" si="12"/>
        <v>333333.33333333331</v>
      </c>
      <c r="AN107" s="973">
        <f t="shared" si="12"/>
        <v>333333.33333333331</v>
      </c>
      <c r="AO107" s="973">
        <f t="shared" si="12"/>
        <v>333333.33333333331</v>
      </c>
      <c r="AP107" s="973">
        <f t="shared" si="12"/>
        <v>333333.33333333331</v>
      </c>
      <c r="AQ107" s="973">
        <f t="shared" si="12"/>
        <v>333333.33333333331</v>
      </c>
      <c r="AR107" s="973">
        <f t="shared" si="15"/>
        <v>3000000</v>
      </c>
      <c r="AS107" s="973">
        <f t="shared" si="13"/>
        <v>1000000</v>
      </c>
    </row>
    <row r="108" spans="1:45" s="254" customFormat="1" ht="16.25" customHeight="1" outlineLevel="1">
      <c r="A108" s="272" t="s">
        <v>2300</v>
      </c>
      <c r="B108" s="916" t="s">
        <v>454</v>
      </c>
      <c r="C108" s="916" t="s">
        <v>462</v>
      </c>
      <c r="D108" s="948" t="s">
        <v>2010</v>
      </c>
      <c r="E108" s="916" t="s">
        <v>2218</v>
      </c>
      <c r="F108" s="948" t="s">
        <v>2216</v>
      </c>
      <c r="G108" s="275"/>
      <c r="H108" s="275"/>
      <c r="I108" s="948"/>
      <c r="J108" s="950">
        <v>350000</v>
      </c>
      <c r="K108" s="275">
        <v>10</v>
      </c>
      <c r="L108" s="972">
        <f t="shared" si="9"/>
        <v>3500000</v>
      </c>
      <c r="M108" s="275"/>
      <c r="N108" s="1131">
        <v>46113</v>
      </c>
      <c r="O108" s="1128">
        <v>12</v>
      </c>
      <c r="P108" s="527"/>
      <c r="Q108" s="276"/>
      <c r="R108" s="948">
        <v>6220003001</v>
      </c>
      <c r="S108" s="948" t="s">
        <v>371</v>
      </c>
      <c r="T108" s="527"/>
      <c r="U108" s="276"/>
      <c r="V108" s="276"/>
      <c r="W108" s="276"/>
      <c r="X108" s="527"/>
      <c r="Y108" s="270" t="str">
        <f>LEFT(CAPEX_202510[[#This Row],[Mã Cost Center]],3)</f>
        <v>622</v>
      </c>
      <c r="Z108" s="273">
        <v>6423003002</v>
      </c>
      <c r="AA108" s="271" t="s">
        <v>390</v>
      </c>
      <c r="AB108" s="271"/>
      <c r="AC108" s="973">
        <f t="shared" si="10"/>
        <v>3500000</v>
      </c>
      <c r="AD108" s="1010">
        <f t="shared" si="14"/>
        <v>0</v>
      </c>
      <c r="AE108" s="973">
        <f t="shared" si="11"/>
        <v>3500000</v>
      </c>
      <c r="AF108" s="973"/>
      <c r="AG108" s="973"/>
      <c r="AH108" s="973"/>
      <c r="AI108" s="973">
        <f t="shared" si="12"/>
        <v>291666.66666666669</v>
      </c>
      <c r="AJ108" s="973">
        <f t="shared" si="12"/>
        <v>291666.66666666669</v>
      </c>
      <c r="AK108" s="973">
        <f t="shared" si="12"/>
        <v>291666.66666666669</v>
      </c>
      <c r="AL108" s="973">
        <f t="shared" si="12"/>
        <v>291666.66666666669</v>
      </c>
      <c r="AM108" s="973">
        <f t="shared" si="12"/>
        <v>291666.66666666669</v>
      </c>
      <c r="AN108" s="973">
        <f t="shared" si="12"/>
        <v>291666.66666666669</v>
      </c>
      <c r="AO108" s="973">
        <f t="shared" si="12"/>
        <v>291666.66666666669</v>
      </c>
      <c r="AP108" s="973">
        <f t="shared" si="12"/>
        <v>291666.66666666669</v>
      </c>
      <c r="AQ108" s="973">
        <f t="shared" si="12"/>
        <v>291666.66666666669</v>
      </c>
      <c r="AR108" s="973">
        <f t="shared" si="15"/>
        <v>2625000</v>
      </c>
      <c r="AS108" s="973">
        <f t="shared" si="13"/>
        <v>875000</v>
      </c>
    </row>
    <row r="109" spans="1:45" s="254" customFormat="1" ht="16.25" customHeight="1" outlineLevel="1">
      <c r="A109" s="272" t="s">
        <v>2301</v>
      </c>
      <c r="B109" s="916" t="s">
        <v>454</v>
      </c>
      <c r="C109" s="916" t="s">
        <v>462</v>
      </c>
      <c r="D109" s="948" t="s">
        <v>2010</v>
      </c>
      <c r="E109" s="916" t="s">
        <v>2218</v>
      </c>
      <c r="F109" s="948" t="s">
        <v>2217</v>
      </c>
      <c r="G109" s="275"/>
      <c r="H109" s="275"/>
      <c r="I109" s="948"/>
      <c r="J109" s="950">
        <v>40000</v>
      </c>
      <c r="K109" s="275">
        <v>20</v>
      </c>
      <c r="L109" s="972">
        <f t="shared" si="9"/>
        <v>800000</v>
      </c>
      <c r="M109" s="275"/>
      <c r="N109" s="1131">
        <v>46113</v>
      </c>
      <c r="O109" s="1128">
        <v>12</v>
      </c>
      <c r="P109" s="527"/>
      <c r="Q109" s="276"/>
      <c r="R109" s="948">
        <v>6220003001</v>
      </c>
      <c r="S109" s="948" t="s">
        <v>371</v>
      </c>
      <c r="T109" s="527"/>
      <c r="U109" s="276"/>
      <c r="V109" s="276"/>
      <c r="W109" s="276"/>
      <c r="X109" s="527"/>
      <c r="Y109" s="270" t="str">
        <f>LEFT(CAPEX_202510[[#This Row],[Mã Cost Center]],3)</f>
        <v>622</v>
      </c>
      <c r="Z109" s="273">
        <v>6423003002</v>
      </c>
      <c r="AA109" s="271" t="s">
        <v>390</v>
      </c>
      <c r="AB109" s="271"/>
      <c r="AC109" s="973">
        <f t="shared" si="10"/>
        <v>800000</v>
      </c>
      <c r="AD109" s="1010">
        <f t="shared" si="14"/>
        <v>0</v>
      </c>
      <c r="AE109" s="973">
        <f t="shared" si="11"/>
        <v>800000</v>
      </c>
      <c r="AF109" s="973"/>
      <c r="AG109" s="973"/>
      <c r="AH109" s="973"/>
      <c r="AI109" s="973">
        <f t="shared" ref="AG109:AQ124" si="16">$AC109/$O109</f>
        <v>66666.666666666672</v>
      </c>
      <c r="AJ109" s="973">
        <f t="shared" si="16"/>
        <v>66666.666666666672</v>
      </c>
      <c r="AK109" s="973">
        <f t="shared" si="16"/>
        <v>66666.666666666672</v>
      </c>
      <c r="AL109" s="973">
        <f t="shared" si="16"/>
        <v>66666.666666666672</v>
      </c>
      <c r="AM109" s="973">
        <f t="shared" si="16"/>
        <v>66666.666666666672</v>
      </c>
      <c r="AN109" s="973">
        <f t="shared" si="16"/>
        <v>66666.666666666672</v>
      </c>
      <c r="AO109" s="973">
        <f t="shared" si="16"/>
        <v>66666.666666666672</v>
      </c>
      <c r="AP109" s="973">
        <f t="shared" si="16"/>
        <v>66666.666666666672</v>
      </c>
      <c r="AQ109" s="973">
        <f t="shared" si="16"/>
        <v>66666.666666666672</v>
      </c>
      <c r="AR109" s="973">
        <f t="shared" si="15"/>
        <v>600000</v>
      </c>
      <c r="AS109" s="973">
        <f t="shared" si="13"/>
        <v>200000</v>
      </c>
    </row>
    <row r="110" spans="1:45" s="254" customFormat="1" ht="16.25" customHeight="1" outlineLevel="1">
      <c r="A110" s="272" t="s">
        <v>2302</v>
      </c>
      <c r="B110" s="916" t="s">
        <v>454</v>
      </c>
      <c r="C110" s="916" t="s">
        <v>462</v>
      </c>
      <c r="D110" s="948" t="s">
        <v>2221</v>
      </c>
      <c r="E110" s="948"/>
      <c r="F110" s="948" t="s">
        <v>2227</v>
      </c>
      <c r="G110" s="275"/>
      <c r="H110" s="275"/>
      <c r="I110" s="948"/>
      <c r="J110" s="950">
        <v>5000000</v>
      </c>
      <c r="K110" s="275">
        <f>'Dinh bien_HCNS'!$R$6+'Dinh bien_HCNS'!$R$10+'Dinh bien_HCNS'!$R$18+'Dinh bien_HCNS'!$R$43+'Dinh bien_HCNS'!$R$54+'Dinh bien_HCNS'!$R$92</f>
        <v>5</v>
      </c>
      <c r="L110" s="972">
        <f t="shared" si="9"/>
        <v>25000000</v>
      </c>
      <c r="M110" s="275"/>
      <c r="N110" s="1131">
        <v>46113</v>
      </c>
      <c r="O110" s="1128">
        <v>12</v>
      </c>
      <c r="P110" s="527"/>
      <c r="Q110" s="276"/>
      <c r="R110" s="948">
        <v>6427003101</v>
      </c>
      <c r="S110" s="948" t="s">
        <v>382</v>
      </c>
      <c r="T110" s="527"/>
      <c r="U110" s="276"/>
      <c r="V110" s="276"/>
      <c r="W110" s="276"/>
      <c r="X110" s="527"/>
      <c r="Y110" s="270" t="str">
        <f>LEFT(CAPEX_202510[[#This Row],[Mã Cost Center]],3)</f>
        <v>642</v>
      </c>
      <c r="Z110" s="273">
        <v>6427003101</v>
      </c>
      <c r="AA110" s="271" t="s">
        <v>382</v>
      </c>
      <c r="AB110" s="271"/>
      <c r="AC110" s="973">
        <f t="shared" si="10"/>
        <v>25000000</v>
      </c>
      <c r="AD110" s="1010">
        <f t="shared" si="14"/>
        <v>0</v>
      </c>
      <c r="AE110" s="973">
        <f t="shared" si="11"/>
        <v>25000000</v>
      </c>
      <c r="AF110" s="973"/>
      <c r="AG110" s="973"/>
      <c r="AH110" s="973"/>
      <c r="AI110" s="973">
        <f t="shared" si="16"/>
        <v>2083333.3333333333</v>
      </c>
      <c r="AJ110" s="973">
        <f t="shared" si="16"/>
        <v>2083333.3333333333</v>
      </c>
      <c r="AK110" s="973">
        <f t="shared" si="16"/>
        <v>2083333.3333333333</v>
      </c>
      <c r="AL110" s="973">
        <f t="shared" si="16"/>
        <v>2083333.3333333333</v>
      </c>
      <c r="AM110" s="973">
        <f t="shared" si="16"/>
        <v>2083333.3333333333</v>
      </c>
      <c r="AN110" s="973">
        <f t="shared" si="16"/>
        <v>2083333.3333333333</v>
      </c>
      <c r="AO110" s="973">
        <f t="shared" si="16"/>
        <v>2083333.3333333333</v>
      </c>
      <c r="AP110" s="973">
        <f t="shared" si="16"/>
        <v>2083333.3333333333</v>
      </c>
      <c r="AQ110" s="973">
        <f t="shared" si="16"/>
        <v>2083333.3333333333</v>
      </c>
      <c r="AR110" s="973">
        <f t="shared" si="15"/>
        <v>18750000</v>
      </c>
      <c r="AS110" s="973">
        <f t="shared" si="13"/>
        <v>6250000</v>
      </c>
    </row>
    <row r="111" spans="1:45" s="254" customFormat="1" ht="16.25" customHeight="1" outlineLevel="1">
      <c r="A111" s="272" t="s">
        <v>2303</v>
      </c>
      <c r="B111" s="916" t="s">
        <v>454</v>
      </c>
      <c r="C111" s="916" t="s">
        <v>462</v>
      </c>
      <c r="D111" s="948" t="s">
        <v>2222</v>
      </c>
      <c r="E111" s="948"/>
      <c r="F111" s="948" t="s">
        <v>2228</v>
      </c>
      <c r="G111" s="275"/>
      <c r="H111" s="275"/>
      <c r="I111" s="948"/>
      <c r="J111" s="950">
        <v>70000</v>
      </c>
      <c r="K111" s="275">
        <f>'Dinh bien_HCNS'!$R$9-'Dinh bien_HCNS'!$R$10+'Dinh bien_HCNS'!$R$17-'Dinh bien_HCNS'!$R$18+'Dinh bien_HCNS'!$R$22+'Dinh bien_HCNS'!$R$28</f>
        <v>8</v>
      </c>
      <c r="L111" s="972">
        <f t="shared" si="9"/>
        <v>560000</v>
      </c>
      <c r="M111" s="275"/>
      <c r="N111" s="1131">
        <v>46113</v>
      </c>
      <c r="O111" s="1128">
        <v>12</v>
      </c>
      <c r="P111" s="527"/>
      <c r="Q111" s="276"/>
      <c r="R111" s="948">
        <v>6427003101</v>
      </c>
      <c r="S111" s="948" t="s">
        <v>382</v>
      </c>
      <c r="T111" s="527"/>
      <c r="U111" s="276"/>
      <c r="V111" s="276"/>
      <c r="W111" s="276"/>
      <c r="X111" s="527"/>
      <c r="Y111" s="270" t="str">
        <f>LEFT(CAPEX_202510[[#This Row],[Mã Cost Center]],3)</f>
        <v>642</v>
      </c>
      <c r="Z111" s="273">
        <v>6427003101</v>
      </c>
      <c r="AA111" s="271" t="s">
        <v>382</v>
      </c>
      <c r="AB111" s="271"/>
      <c r="AC111" s="973">
        <f t="shared" ref="AC111:AC129" si="17">L111</f>
        <v>560000</v>
      </c>
      <c r="AD111" s="1010">
        <f t="shared" ref="AD111:AD129" si="18">AC111-AE111</f>
        <v>0</v>
      </c>
      <c r="AE111" s="973">
        <f t="shared" ref="AE111:AE129" si="19">AC111</f>
        <v>560000</v>
      </c>
      <c r="AF111" s="973"/>
      <c r="AG111" s="973"/>
      <c r="AH111" s="973"/>
      <c r="AI111" s="973">
        <f t="shared" si="16"/>
        <v>46666.666666666664</v>
      </c>
      <c r="AJ111" s="973">
        <f t="shared" si="16"/>
        <v>46666.666666666664</v>
      </c>
      <c r="AK111" s="973">
        <f t="shared" si="16"/>
        <v>46666.666666666664</v>
      </c>
      <c r="AL111" s="973">
        <f t="shared" si="16"/>
        <v>46666.666666666664</v>
      </c>
      <c r="AM111" s="973">
        <f t="shared" si="16"/>
        <v>46666.666666666664</v>
      </c>
      <c r="AN111" s="973">
        <f t="shared" si="16"/>
        <v>46666.666666666664</v>
      </c>
      <c r="AO111" s="973">
        <f t="shared" si="16"/>
        <v>46666.666666666664</v>
      </c>
      <c r="AP111" s="973">
        <f t="shared" si="16"/>
        <v>46666.666666666664</v>
      </c>
      <c r="AQ111" s="973">
        <f t="shared" si="16"/>
        <v>46666.666666666664</v>
      </c>
      <c r="AR111" s="973">
        <f t="shared" si="15"/>
        <v>420000.00000000006</v>
      </c>
      <c r="AS111" s="973">
        <f t="shared" si="13"/>
        <v>139999.99999999994</v>
      </c>
    </row>
    <row r="112" spans="1:45" s="254" customFormat="1" ht="16.25" customHeight="1" outlineLevel="1">
      <c r="A112" s="272" t="s">
        <v>2304</v>
      </c>
      <c r="B112" s="916" t="s">
        <v>454</v>
      </c>
      <c r="C112" s="916" t="s">
        <v>462</v>
      </c>
      <c r="D112" s="948" t="s">
        <v>2222</v>
      </c>
      <c r="E112" s="948"/>
      <c r="F112" s="948" t="s">
        <v>2229</v>
      </c>
      <c r="G112" s="275"/>
      <c r="H112" s="275"/>
      <c r="I112" s="948"/>
      <c r="J112" s="950">
        <v>70000</v>
      </c>
      <c r="K112" s="275">
        <f>'Dinh bien_HCNS'!$R$38+'Dinh bien_HCNS'!$R$42-'Dinh bien_HCNS'!$R$43+'Dinh bien_HCNS'!$R$56+'Dinh bien_HCNS'!$R$57+'Dinh bien_HCNS'!$R$91-'Dinh bien_HCNS'!$R$92</f>
        <v>23</v>
      </c>
      <c r="L112" s="972">
        <f t="shared" si="9"/>
        <v>1610000</v>
      </c>
      <c r="M112" s="275"/>
      <c r="N112" s="1131">
        <v>46113</v>
      </c>
      <c r="O112" s="1128">
        <v>12</v>
      </c>
      <c r="P112" s="527"/>
      <c r="Q112" s="276"/>
      <c r="R112" s="948" t="s">
        <v>949</v>
      </c>
      <c r="S112" s="948" t="s">
        <v>382</v>
      </c>
      <c r="T112" s="527"/>
      <c r="U112" s="276"/>
      <c r="V112" s="276"/>
      <c r="W112" s="276"/>
      <c r="X112" s="527"/>
      <c r="Y112" s="270" t="str">
        <f>LEFT(CAPEX_202510[[#This Row],[Mã Cost Center]],3)</f>
        <v>627</v>
      </c>
      <c r="Z112" s="273" t="s">
        <v>949</v>
      </c>
      <c r="AA112" s="271" t="s">
        <v>382</v>
      </c>
      <c r="AB112" s="271"/>
      <c r="AC112" s="973">
        <f t="shared" si="17"/>
        <v>1610000</v>
      </c>
      <c r="AD112" s="1010">
        <f t="shared" si="18"/>
        <v>0</v>
      </c>
      <c r="AE112" s="973">
        <f t="shared" si="19"/>
        <v>1610000</v>
      </c>
      <c r="AF112" s="973"/>
      <c r="AG112" s="973"/>
      <c r="AH112" s="973"/>
      <c r="AI112" s="973">
        <f t="shared" si="16"/>
        <v>134166.66666666666</v>
      </c>
      <c r="AJ112" s="973">
        <f t="shared" si="16"/>
        <v>134166.66666666666</v>
      </c>
      <c r="AK112" s="973">
        <f t="shared" si="16"/>
        <v>134166.66666666666</v>
      </c>
      <c r="AL112" s="973">
        <f t="shared" si="16"/>
        <v>134166.66666666666</v>
      </c>
      <c r="AM112" s="973">
        <f t="shared" si="16"/>
        <v>134166.66666666666</v>
      </c>
      <c r="AN112" s="973">
        <f t="shared" si="16"/>
        <v>134166.66666666666</v>
      </c>
      <c r="AO112" s="973">
        <f t="shared" si="16"/>
        <v>134166.66666666666</v>
      </c>
      <c r="AP112" s="973">
        <f t="shared" si="16"/>
        <v>134166.66666666666</v>
      </c>
      <c r="AQ112" s="973">
        <f t="shared" si="16"/>
        <v>134166.66666666666</v>
      </c>
      <c r="AR112" s="973">
        <f t="shared" si="15"/>
        <v>1207500</v>
      </c>
      <c r="AS112" s="973">
        <f t="shared" si="13"/>
        <v>402500</v>
      </c>
    </row>
    <row r="113" spans="1:45" s="254" customFormat="1" ht="16.25" customHeight="1" outlineLevel="1">
      <c r="A113" s="272" t="s">
        <v>2305</v>
      </c>
      <c r="B113" s="916" t="s">
        <v>454</v>
      </c>
      <c r="C113" s="916" t="s">
        <v>462</v>
      </c>
      <c r="D113" s="948" t="s">
        <v>2222</v>
      </c>
      <c r="E113" s="948"/>
      <c r="F113" s="948" t="s">
        <v>2230</v>
      </c>
      <c r="G113" s="275"/>
      <c r="H113" s="275"/>
      <c r="I113" s="948"/>
      <c r="J113" s="950">
        <v>70000</v>
      </c>
      <c r="K113" s="275">
        <f>'Dinh bien_HCNS'!$R$59+'Dinh bien_HCNS'!$R$81</f>
        <v>48</v>
      </c>
      <c r="L113" s="972">
        <f t="shared" si="9"/>
        <v>3360000</v>
      </c>
      <c r="M113" s="275"/>
      <c r="N113" s="1131">
        <v>46113</v>
      </c>
      <c r="O113" s="1128">
        <v>12</v>
      </c>
      <c r="P113" s="527"/>
      <c r="Q113" s="276"/>
      <c r="R113" s="948" t="s">
        <v>1853</v>
      </c>
      <c r="S113" s="948" t="s">
        <v>382</v>
      </c>
      <c r="T113" s="527"/>
      <c r="U113" s="276"/>
      <c r="V113" s="276"/>
      <c r="W113" s="276"/>
      <c r="X113" s="527"/>
      <c r="Y113" s="270" t="str">
        <f>LEFT(CAPEX_202510[[#This Row],[Mã Cost Center]],3)</f>
        <v>???</v>
      </c>
      <c r="Z113" s="273" t="s">
        <v>1853</v>
      </c>
      <c r="AA113" s="271" t="s">
        <v>382</v>
      </c>
      <c r="AB113" s="271"/>
      <c r="AC113" s="973">
        <f t="shared" si="17"/>
        <v>3360000</v>
      </c>
      <c r="AD113" s="1010">
        <f t="shared" si="18"/>
        <v>0</v>
      </c>
      <c r="AE113" s="973">
        <f t="shared" si="19"/>
        <v>3360000</v>
      </c>
      <c r="AF113" s="973"/>
      <c r="AG113" s="973"/>
      <c r="AH113" s="973"/>
      <c r="AI113" s="973">
        <f t="shared" si="16"/>
        <v>280000</v>
      </c>
      <c r="AJ113" s="973">
        <f t="shared" si="16"/>
        <v>280000</v>
      </c>
      <c r="AK113" s="973">
        <f t="shared" si="16"/>
        <v>280000</v>
      </c>
      <c r="AL113" s="973">
        <f t="shared" si="16"/>
        <v>280000</v>
      </c>
      <c r="AM113" s="973">
        <f t="shared" si="16"/>
        <v>280000</v>
      </c>
      <c r="AN113" s="973">
        <f t="shared" si="16"/>
        <v>280000</v>
      </c>
      <c r="AO113" s="973">
        <f t="shared" si="16"/>
        <v>280000</v>
      </c>
      <c r="AP113" s="973">
        <f t="shared" si="16"/>
        <v>280000</v>
      </c>
      <c r="AQ113" s="973">
        <f t="shared" si="16"/>
        <v>280000</v>
      </c>
      <c r="AR113" s="973">
        <f t="shared" si="15"/>
        <v>2520000</v>
      </c>
      <c r="AS113" s="973">
        <f t="shared" si="13"/>
        <v>840000</v>
      </c>
    </row>
    <row r="114" spans="1:45" s="254" customFormat="1" ht="16.25" customHeight="1" outlineLevel="1">
      <c r="A114" s="272" t="s">
        <v>2306</v>
      </c>
      <c r="B114" s="916" t="s">
        <v>454</v>
      </c>
      <c r="C114" s="916" t="s">
        <v>462</v>
      </c>
      <c r="D114" s="948" t="s">
        <v>2223</v>
      </c>
      <c r="E114" s="948"/>
      <c r="F114" s="948" t="s">
        <v>2231</v>
      </c>
      <c r="G114" s="275"/>
      <c r="H114" s="275"/>
      <c r="I114" s="948" t="s">
        <v>2279</v>
      </c>
      <c r="J114" s="950">
        <v>500000</v>
      </c>
      <c r="K114" s="275">
        <f>'Dinh bien_HCNS'!$E$6</f>
        <v>1</v>
      </c>
      <c r="L114" s="972">
        <f t="shared" si="9"/>
        <v>500000</v>
      </c>
      <c r="M114" s="275"/>
      <c r="N114" s="1131">
        <v>46082</v>
      </c>
      <c r="O114" s="1128">
        <v>12</v>
      </c>
      <c r="P114" s="527"/>
      <c r="Q114" s="276"/>
      <c r="R114" s="948">
        <v>6427003101</v>
      </c>
      <c r="S114" s="948" t="s">
        <v>382</v>
      </c>
      <c r="T114" s="527"/>
      <c r="U114" s="276"/>
      <c r="V114" s="276"/>
      <c r="W114" s="276"/>
      <c r="X114" s="527"/>
      <c r="Y114" s="270" t="str">
        <f>LEFT(CAPEX_202510[[#This Row],[Mã Cost Center]],3)</f>
        <v>642</v>
      </c>
      <c r="Z114" s="273">
        <v>6427003101</v>
      </c>
      <c r="AA114" s="271" t="s">
        <v>382</v>
      </c>
      <c r="AB114" s="271"/>
      <c r="AC114" s="973">
        <f t="shared" si="17"/>
        <v>500000</v>
      </c>
      <c r="AD114" s="1010">
        <f t="shared" si="18"/>
        <v>0</v>
      </c>
      <c r="AE114" s="973">
        <f t="shared" si="19"/>
        <v>500000</v>
      </c>
      <c r="AF114" s="973"/>
      <c r="AG114" s="973"/>
      <c r="AH114" s="973">
        <f t="shared" si="16"/>
        <v>41666.666666666664</v>
      </c>
      <c r="AI114" s="973">
        <f t="shared" si="16"/>
        <v>41666.666666666664</v>
      </c>
      <c r="AJ114" s="973">
        <f t="shared" si="16"/>
        <v>41666.666666666664</v>
      </c>
      <c r="AK114" s="973">
        <f t="shared" si="16"/>
        <v>41666.666666666664</v>
      </c>
      <c r="AL114" s="973">
        <f t="shared" si="16"/>
        <v>41666.666666666664</v>
      </c>
      <c r="AM114" s="973">
        <f t="shared" si="16"/>
        <v>41666.666666666664</v>
      </c>
      <c r="AN114" s="973">
        <f t="shared" si="16"/>
        <v>41666.666666666664</v>
      </c>
      <c r="AO114" s="973">
        <f t="shared" si="16"/>
        <v>41666.666666666664</v>
      </c>
      <c r="AP114" s="973">
        <f t="shared" si="16"/>
        <v>41666.666666666664</v>
      </c>
      <c r="AQ114" s="973">
        <f t="shared" si="16"/>
        <v>41666.666666666664</v>
      </c>
      <c r="AR114" s="973">
        <f t="shared" si="15"/>
        <v>416666.66666666669</v>
      </c>
      <c r="AS114" s="973">
        <f t="shared" si="13"/>
        <v>83333.333333333314</v>
      </c>
    </row>
    <row r="115" spans="1:45" s="254" customFormat="1" ht="16.25" customHeight="1" outlineLevel="1">
      <c r="A115" s="272" t="s">
        <v>2307</v>
      </c>
      <c r="B115" s="916" t="s">
        <v>454</v>
      </c>
      <c r="C115" s="916" t="s">
        <v>462</v>
      </c>
      <c r="D115" s="948" t="s">
        <v>2224</v>
      </c>
      <c r="E115" s="948"/>
      <c r="F115" s="948" t="s">
        <v>2232</v>
      </c>
      <c r="G115" s="275"/>
      <c r="H115" s="275"/>
      <c r="I115" s="948" t="s">
        <v>2279</v>
      </c>
      <c r="J115" s="950">
        <v>500000</v>
      </c>
      <c r="K115" s="275">
        <f>'Dinh bien_HCNS'!$E$17</f>
        <v>3</v>
      </c>
      <c r="L115" s="972">
        <f t="shared" si="9"/>
        <v>1500000</v>
      </c>
      <c r="M115" s="275"/>
      <c r="N115" s="1131">
        <v>46082</v>
      </c>
      <c r="O115" s="1128">
        <v>12</v>
      </c>
      <c r="P115" s="527"/>
      <c r="Q115" s="276"/>
      <c r="R115" s="948">
        <v>6427003101</v>
      </c>
      <c r="S115" s="948" t="s">
        <v>382</v>
      </c>
      <c r="T115" s="527"/>
      <c r="U115" s="276"/>
      <c r="V115" s="276"/>
      <c r="W115" s="276"/>
      <c r="X115" s="527"/>
      <c r="Y115" s="270" t="str">
        <f>LEFT(CAPEX_202510[[#This Row],[Mã Cost Center]],3)</f>
        <v>642</v>
      </c>
      <c r="Z115" s="273">
        <v>6427003101</v>
      </c>
      <c r="AA115" s="271" t="s">
        <v>382</v>
      </c>
      <c r="AB115" s="271"/>
      <c r="AC115" s="973">
        <f t="shared" si="17"/>
        <v>1500000</v>
      </c>
      <c r="AD115" s="1010">
        <f t="shared" si="18"/>
        <v>0</v>
      </c>
      <c r="AE115" s="973">
        <f t="shared" si="19"/>
        <v>1500000</v>
      </c>
      <c r="AF115" s="973"/>
      <c r="AG115" s="973"/>
      <c r="AH115" s="973">
        <f t="shared" si="16"/>
        <v>125000</v>
      </c>
      <c r="AI115" s="973">
        <f t="shared" si="16"/>
        <v>125000</v>
      </c>
      <c r="AJ115" s="973">
        <f t="shared" si="16"/>
        <v>125000</v>
      </c>
      <c r="AK115" s="973">
        <f t="shared" si="16"/>
        <v>125000</v>
      </c>
      <c r="AL115" s="973">
        <f t="shared" si="16"/>
        <v>125000</v>
      </c>
      <c r="AM115" s="973">
        <f t="shared" si="16"/>
        <v>125000</v>
      </c>
      <c r="AN115" s="973">
        <f t="shared" si="16"/>
        <v>125000</v>
      </c>
      <c r="AO115" s="973">
        <f t="shared" si="16"/>
        <v>125000</v>
      </c>
      <c r="AP115" s="973">
        <f t="shared" si="16"/>
        <v>125000</v>
      </c>
      <c r="AQ115" s="973">
        <f t="shared" si="16"/>
        <v>125000</v>
      </c>
      <c r="AR115" s="973">
        <f t="shared" si="15"/>
        <v>1250000</v>
      </c>
      <c r="AS115" s="973">
        <f t="shared" si="13"/>
        <v>250000</v>
      </c>
    </row>
    <row r="116" spans="1:45" s="254" customFormat="1" ht="16.25" customHeight="1" outlineLevel="1">
      <c r="A116" s="272" t="s">
        <v>2308</v>
      </c>
      <c r="B116" s="916" t="s">
        <v>454</v>
      </c>
      <c r="C116" s="916" t="s">
        <v>462</v>
      </c>
      <c r="D116" s="948" t="s">
        <v>2225</v>
      </c>
      <c r="E116" s="948"/>
      <c r="F116" s="948" t="s">
        <v>2233</v>
      </c>
      <c r="G116" s="275"/>
      <c r="H116" s="275"/>
      <c r="I116" s="948" t="s">
        <v>2279</v>
      </c>
      <c r="J116" s="950">
        <v>500000</v>
      </c>
      <c r="K116" s="275">
        <f>'Dinh bien_HCNS'!$E$9</f>
        <v>2</v>
      </c>
      <c r="L116" s="972">
        <f t="shared" si="9"/>
        <v>1000000</v>
      </c>
      <c r="M116" s="275"/>
      <c r="N116" s="1131">
        <v>46082</v>
      </c>
      <c r="O116" s="1128">
        <v>12</v>
      </c>
      <c r="P116" s="527"/>
      <c r="Q116" s="276"/>
      <c r="R116" s="948">
        <v>6427003101</v>
      </c>
      <c r="S116" s="948" t="s">
        <v>382</v>
      </c>
      <c r="T116" s="527"/>
      <c r="U116" s="276"/>
      <c r="V116" s="276"/>
      <c r="W116" s="276"/>
      <c r="X116" s="527"/>
      <c r="Y116" s="270" t="str">
        <f>LEFT(CAPEX_202510[[#This Row],[Mã Cost Center]],3)</f>
        <v>642</v>
      </c>
      <c r="Z116" s="273">
        <v>6427003101</v>
      </c>
      <c r="AA116" s="271" t="s">
        <v>382</v>
      </c>
      <c r="AB116" s="271"/>
      <c r="AC116" s="973">
        <f t="shared" si="17"/>
        <v>1000000</v>
      </c>
      <c r="AD116" s="1010">
        <f t="shared" si="18"/>
        <v>0</v>
      </c>
      <c r="AE116" s="973">
        <f t="shared" si="19"/>
        <v>1000000</v>
      </c>
      <c r="AF116" s="973"/>
      <c r="AG116" s="973"/>
      <c r="AH116" s="973">
        <f t="shared" si="16"/>
        <v>83333.333333333328</v>
      </c>
      <c r="AI116" s="973">
        <f t="shared" si="16"/>
        <v>83333.333333333328</v>
      </c>
      <c r="AJ116" s="973">
        <f t="shared" si="16"/>
        <v>83333.333333333328</v>
      </c>
      <c r="AK116" s="973">
        <f t="shared" si="16"/>
        <v>83333.333333333328</v>
      </c>
      <c r="AL116" s="973">
        <f t="shared" si="16"/>
        <v>83333.333333333328</v>
      </c>
      <c r="AM116" s="973">
        <f t="shared" si="16"/>
        <v>83333.333333333328</v>
      </c>
      <c r="AN116" s="973">
        <f t="shared" si="16"/>
        <v>83333.333333333328</v>
      </c>
      <c r="AO116" s="973">
        <f t="shared" si="16"/>
        <v>83333.333333333328</v>
      </c>
      <c r="AP116" s="973">
        <f t="shared" si="16"/>
        <v>83333.333333333328</v>
      </c>
      <c r="AQ116" s="973">
        <f t="shared" si="16"/>
        <v>83333.333333333328</v>
      </c>
      <c r="AR116" s="973">
        <f t="shared" si="15"/>
        <v>833333.33333333337</v>
      </c>
      <c r="AS116" s="973">
        <f t="shared" si="13"/>
        <v>166666.66666666663</v>
      </c>
    </row>
    <row r="117" spans="1:45" s="254" customFormat="1" ht="16.25" customHeight="1" outlineLevel="1">
      <c r="A117" s="272" t="s">
        <v>2309</v>
      </c>
      <c r="B117" s="916" t="s">
        <v>454</v>
      </c>
      <c r="C117" s="916" t="s">
        <v>462</v>
      </c>
      <c r="D117" s="948" t="s">
        <v>2226</v>
      </c>
      <c r="E117" s="948"/>
      <c r="F117" s="948" t="s">
        <v>2234</v>
      </c>
      <c r="G117" s="275"/>
      <c r="H117" s="275"/>
      <c r="I117" s="948" t="s">
        <v>2279</v>
      </c>
      <c r="J117" s="950">
        <v>500000</v>
      </c>
      <c r="K117" s="275">
        <f>'Dinh bien_HCNS'!$E$22</f>
        <v>1</v>
      </c>
      <c r="L117" s="972">
        <f t="shared" si="9"/>
        <v>500000</v>
      </c>
      <c r="M117" s="275"/>
      <c r="N117" s="1131">
        <v>46082</v>
      </c>
      <c r="O117" s="1128">
        <v>12</v>
      </c>
      <c r="P117" s="527"/>
      <c r="Q117" s="276"/>
      <c r="R117" s="948">
        <v>6427003101</v>
      </c>
      <c r="S117" s="948" t="s">
        <v>382</v>
      </c>
      <c r="T117" s="527"/>
      <c r="U117" s="276"/>
      <c r="V117" s="276"/>
      <c r="W117" s="276"/>
      <c r="X117" s="527"/>
      <c r="Y117" s="270" t="str">
        <f>LEFT(CAPEX_202510[[#This Row],[Mã Cost Center]],3)</f>
        <v>642</v>
      </c>
      <c r="Z117" s="273">
        <v>6427003101</v>
      </c>
      <c r="AA117" s="271" t="s">
        <v>382</v>
      </c>
      <c r="AB117" s="271"/>
      <c r="AC117" s="973">
        <f t="shared" si="17"/>
        <v>500000</v>
      </c>
      <c r="AD117" s="1010">
        <f t="shared" si="18"/>
        <v>0</v>
      </c>
      <c r="AE117" s="973">
        <f t="shared" si="19"/>
        <v>500000</v>
      </c>
      <c r="AF117" s="973"/>
      <c r="AG117" s="973"/>
      <c r="AH117" s="973">
        <f t="shared" si="16"/>
        <v>41666.666666666664</v>
      </c>
      <c r="AI117" s="973">
        <f t="shared" si="16"/>
        <v>41666.666666666664</v>
      </c>
      <c r="AJ117" s="973">
        <f t="shared" si="16"/>
        <v>41666.666666666664</v>
      </c>
      <c r="AK117" s="973">
        <f t="shared" si="16"/>
        <v>41666.666666666664</v>
      </c>
      <c r="AL117" s="973">
        <f t="shared" si="16"/>
        <v>41666.666666666664</v>
      </c>
      <c r="AM117" s="973">
        <f t="shared" si="16"/>
        <v>41666.666666666664</v>
      </c>
      <c r="AN117" s="973">
        <f t="shared" si="16"/>
        <v>41666.666666666664</v>
      </c>
      <c r="AO117" s="973">
        <f t="shared" si="16"/>
        <v>41666.666666666664</v>
      </c>
      <c r="AP117" s="973">
        <f t="shared" si="16"/>
        <v>41666.666666666664</v>
      </c>
      <c r="AQ117" s="973">
        <f t="shared" si="16"/>
        <v>41666.666666666664</v>
      </c>
      <c r="AR117" s="973">
        <f t="shared" si="15"/>
        <v>416666.66666666669</v>
      </c>
      <c r="AS117" s="973">
        <f t="shared" si="13"/>
        <v>83333.333333333314</v>
      </c>
    </row>
    <row r="118" spans="1:45" s="254" customFormat="1" ht="16.25" customHeight="1" outlineLevel="1">
      <c r="A118" s="272" t="s">
        <v>2310</v>
      </c>
      <c r="B118" s="916" t="s">
        <v>454</v>
      </c>
      <c r="C118" s="916" t="s">
        <v>462</v>
      </c>
      <c r="D118" s="948" t="s">
        <v>2005</v>
      </c>
      <c r="E118" s="948"/>
      <c r="F118" s="948" t="s">
        <v>2235</v>
      </c>
      <c r="G118" s="275"/>
      <c r="H118" s="275"/>
      <c r="I118" s="948" t="s">
        <v>2279</v>
      </c>
      <c r="J118" s="950">
        <v>500000</v>
      </c>
      <c r="K118" s="275">
        <f>'Dinh bien_HCNS'!$E$91</f>
        <v>6</v>
      </c>
      <c r="L118" s="972">
        <f t="shared" si="9"/>
        <v>3000000</v>
      </c>
      <c r="M118" s="275"/>
      <c r="N118" s="1131">
        <v>46082</v>
      </c>
      <c r="O118" s="1128">
        <v>12</v>
      </c>
      <c r="P118" s="527"/>
      <c r="Q118" s="276"/>
      <c r="R118" s="948" t="s">
        <v>949</v>
      </c>
      <c r="S118" s="948" t="s">
        <v>382</v>
      </c>
      <c r="T118" s="527"/>
      <c r="U118" s="276"/>
      <c r="V118" s="276"/>
      <c r="W118" s="276"/>
      <c r="X118" s="527"/>
      <c r="Y118" s="270" t="str">
        <f>LEFT(CAPEX_202510[[#This Row],[Mã Cost Center]],3)</f>
        <v>627</v>
      </c>
      <c r="Z118" s="273" t="s">
        <v>949</v>
      </c>
      <c r="AA118" s="271" t="s">
        <v>382</v>
      </c>
      <c r="AB118" s="271"/>
      <c r="AC118" s="973">
        <f t="shared" si="17"/>
        <v>3000000</v>
      </c>
      <c r="AD118" s="1010">
        <f t="shared" si="18"/>
        <v>0</v>
      </c>
      <c r="AE118" s="973">
        <f t="shared" si="19"/>
        <v>3000000</v>
      </c>
      <c r="AF118" s="973"/>
      <c r="AG118" s="973"/>
      <c r="AH118" s="973">
        <f t="shared" si="16"/>
        <v>250000</v>
      </c>
      <c r="AI118" s="973">
        <f t="shared" si="16"/>
        <v>250000</v>
      </c>
      <c r="AJ118" s="973">
        <f t="shared" si="16"/>
        <v>250000</v>
      </c>
      <c r="AK118" s="973">
        <f t="shared" si="16"/>
        <v>250000</v>
      </c>
      <c r="AL118" s="973">
        <f t="shared" si="16"/>
        <v>250000</v>
      </c>
      <c r="AM118" s="973">
        <f t="shared" si="16"/>
        <v>250000</v>
      </c>
      <c r="AN118" s="973">
        <f t="shared" si="16"/>
        <v>250000</v>
      </c>
      <c r="AO118" s="973">
        <f t="shared" si="16"/>
        <v>250000</v>
      </c>
      <c r="AP118" s="973">
        <f t="shared" si="16"/>
        <v>250000</v>
      </c>
      <c r="AQ118" s="973">
        <f t="shared" si="16"/>
        <v>250000</v>
      </c>
      <c r="AR118" s="973">
        <f t="shared" si="15"/>
        <v>2500000</v>
      </c>
      <c r="AS118" s="973">
        <f t="shared" si="13"/>
        <v>500000</v>
      </c>
    </row>
    <row r="119" spans="1:45" s="254" customFormat="1" ht="16.25" customHeight="1" outlineLevel="1">
      <c r="A119" s="272" t="s">
        <v>2311</v>
      </c>
      <c r="B119" s="916" t="s">
        <v>454</v>
      </c>
      <c r="C119" s="916" t="s">
        <v>462</v>
      </c>
      <c r="D119" s="948" t="s">
        <v>2005</v>
      </c>
      <c r="E119" s="948"/>
      <c r="F119" s="948" t="s">
        <v>2236</v>
      </c>
      <c r="G119" s="275"/>
      <c r="H119" s="275"/>
      <c r="I119" s="948" t="s">
        <v>2279</v>
      </c>
      <c r="J119" s="950">
        <v>500000</v>
      </c>
      <c r="K119" s="275">
        <f>'Dinh bien_HCNS'!$E$38</f>
        <v>2</v>
      </c>
      <c r="L119" s="972">
        <f t="shared" si="9"/>
        <v>1000000</v>
      </c>
      <c r="M119" s="275"/>
      <c r="N119" s="1131">
        <v>46082</v>
      </c>
      <c r="O119" s="1128">
        <v>12</v>
      </c>
      <c r="P119" s="527"/>
      <c r="Q119" s="276"/>
      <c r="R119" s="948" t="s">
        <v>949</v>
      </c>
      <c r="S119" s="948" t="s">
        <v>382</v>
      </c>
      <c r="T119" s="527"/>
      <c r="U119" s="276"/>
      <c r="V119" s="276"/>
      <c r="W119" s="276"/>
      <c r="X119" s="527"/>
      <c r="Y119" s="270" t="str">
        <f>LEFT(CAPEX_202510[[#This Row],[Mã Cost Center]],3)</f>
        <v>627</v>
      </c>
      <c r="Z119" s="273" t="s">
        <v>949</v>
      </c>
      <c r="AA119" s="271" t="s">
        <v>382</v>
      </c>
      <c r="AB119" s="271"/>
      <c r="AC119" s="973">
        <f t="shared" si="17"/>
        <v>1000000</v>
      </c>
      <c r="AD119" s="1010">
        <f t="shared" si="18"/>
        <v>0</v>
      </c>
      <c r="AE119" s="973">
        <f t="shared" si="19"/>
        <v>1000000</v>
      </c>
      <c r="AF119" s="973"/>
      <c r="AG119" s="973"/>
      <c r="AH119" s="973">
        <f t="shared" si="16"/>
        <v>83333.333333333328</v>
      </c>
      <c r="AI119" s="973">
        <f t="shared" si="16"/>
        <v>83333.333333333328</v>
      </c>
      <c r="AJ119" s="973">
        <f t="shared" si="16"/>
        <v>83333.333333333328</v>
      </c>
      <c r="AK119" s="973">
        <f t="shared" si="16"/>
        <v>83333.333333333328</v>
      </c>
      <c r="AL119" s="973">
        <f t="shared" si="16"/>
        <v>83333.333333333328</v>
      </c>
      <c r="AM119" s="973">
        <f t="shared" si="16"/>
        <v>83333.333333333328</v>
      </c>
      <c r="AN119" s="973">
        <f t="shared" si="16"/>
        <v>83333.333333333328</v>
      </c>
      <c r="AO119" s="973">
        <f t="shared" si="16"/>
        <v>83333.333333333328</v>
      </c>
      <c r="AP119" s="973">
        <f t="shared" si="16"/>
        <v>83333.333333333328</v>
      </c>
      <c r="AQ119" s="973">
        <f t="shared" si="16"/>
        <v>83333.333333333328</v>
      </c>
      <c r="AR119" s="973">
        <f t="shared" si="15"/>
        <v>833333.33333333337</v>
      </c>
      <c r="AS119" s="973">
        <f t="shared" si="13"/>
        <v>166666.66666666663</v>
      </c>
    </row>
    <row r="120" spans="1:45" s="254" customFormat="1" ht="16.25" customHeight="1" outlineLevel="1">
      <c r="A120" s="272" t="s">
        <v>2312</v>
      </c>
      <c r="B120" s="916" t="s">
        <v>454</v>
      </c>
      <c r="C120" s="916" t="s">
        <v>462</v>
      </c>
      <c r="D120" s="948" t="s">
        <v>2005</v>
      </c>
      <c r="E120" s="948"/>
      <c r="F120" s="948" t="s">
        <v>2237</v>
      </c>
      <c r="G120" s="275"/>
      <c r="H120" s="275"/>
      <c r="I120" s="948" t="s">
        <v>2279</v>
      </c>
      <c r="J120" s="950">
        <v>500000</v>
      </c>
      <c r="K120" s="275">
        <f>'Dinh bien_HCNS'!$E$53</f>
        <v>2</v>
      </c>
      <c r="L120" s="972">
        <f t="shared" si="9"/>
        <v>1000000</v>
      </c>
      <c r="M120" s="275"/>
      <c r="N120" s="1131">
        <v>46082</v>
      </c>
      <c r="O120" s="1128">
        <v>12</v>
      </c>
      <c r="P120" s="527"/>
      <c r="Q120" s="276"/>
      <c r="R120" s="948" t="s">
        <v>949</v>
      </c>
      <c r="S120" s="948" t="s">
        <v>382</v>
      </c>
      <c r="T120" s="527"/>
      <c r="U120" s="276"/>
      <c r="V120" s="276"/>
      <c r="W120" s="276"/>
      <c r="X120" s="527"/>
      <c r="Y120" s="270" t="str">
        <f>LEFT(CAPEX_202510[[#This Row],[Mã Cost Center]],3)</f>
        <v>627</v>
      </c>
      <c r="Z120" s="273" t="s">
        <v>949</v>
      </c>
      <c r="AA120" s="271" t="s">
        <v>382</v>
      </c>
      <c r="AB120" s="271"/>
      <c r="AC120" s="973">
        <f t="shared" si="17"/>
        <v>1000000</v>
      </c>
      <c r="AD120" s="1010">
        <f t="shared" si="18"/>
        <v>0</v>
      </c>
      <c r="AE120" s="973">
        <f t="shared" si="19"/>
        <v>1000000</v>
      </c>
      <c r="AF120" s="973"/>
      <c r="AG120" s="973"/>
      <c r="AH120" s="973">
        <f t="shared" si="16"/>
        <v>83333.333333333328</v>
      </c>
      <c r="AI120" s="973">
        <f t="shared" si="16"/>
        <v>83333.333333333328</v>
      </c>
      <c r="AJ120" s="973">
        <f t="shared" si="16"/>
        <v>83333.333333333328</v>
      </c>
      <c r="AK120" s="973">
        <f t="shared" si="16"/>
        <v>83333.333333333328</v>
      </c>
      <c r="AL120" s="973">
        <f t="shared" si="16"/>
        <v>83333.333333333328</v>
      </c>
      <c r="AM120" s="973">
        <f t="shared" si="16"/>
        <v>83333.333333333328</v>
      </c>
      <c r="AN120" s="973">
        <f t="shared" si="16"/>
        <v>83333.333333333328</v>
      </c>
      <c r="AO120" s="973">
        <f t="shared" si="16"/>
        <v>83333.333333333328</v>
      </c>
      <c r="AP120" s="973">
        <f t="shared" si="16"/>
        <v>83333.333333333328</v>
      </c>
      <c r="AQ120" s="973">
        <f t="shared" si="16"/>
        <v>83333.333333333328</v>
      </c>
      <c r="AR120" s="973">
        <f t="shared" si="15"/>
        <v>833333.33333333337</v>
      </c>
      <c r="AS120" s="973">
        <f t="shared" si="13"/>
        <v>166666.66666666663</v>
      </c>
    </row>
    <row r="121" spans="1:45" s="254" customFormat="1" ht="16.25" customHeight="1" outlineLevel="1">
      <c r="A121" s="272" t="s">
        <v>2313</v>
      </c>
      <c r="B121" s="916" t="s">
        <v>454</v>
      </c>
      <c r="C121" s="916" t="s">
        <v>462</v>
      </c>
      <c r="D121" s="948" t="s">
        <v>2004</v>
      </c>
      <c r="E121" s="948"/>
      <c r="F121" s="948" t="s">
        <v>2238</v>
      </c>
      <c r="G121" s="275"/>
      <c r="H121" s="275"/>
      <c r="I121" s="948" t="s">
        <v>2279</v>
      </c>
      <c r="J121" s="950">
        <v>500000</v>
      </c>
      <c r="K121" s="275">
        <f>'Dinh bien_HCNS'!$E$59</f>
        <v>20</v>
      </c>
      <c r="L121" s="972">
        <f t="shared" si="9"/>
        <v>10000000</v>
      </c>
      <c r="M121" s="275"/>
      <c r="N121" s="1131">
        <v>46082</v>
      </c>
      <c r="O121" s="1128">
        <v>12</v>
      </c>
      <c r="P121" s="527"/>
      <c r="Q121" s="276"/>
      <c r="R121" s="948" t="s">
        <v>1853</v>
      </c>
      <c r="S121" s="948" t="s">
        <v>382</v>
      </c>
      <c r="T121" s="527"/>
      <c r="U121" s="276"/>
      <c r="V121" s="276"/>
      <c r="W121" s="276"/>
      <c r="X121" s="527"/>
      <c r="Y121" s="270" t="str">
        <f>LEFT(CAPEX_202510[[#This Row],[Mã Cost Center]],3)</f>
        <v>???</v>
      </c>
      <c r="Z121" s="273" t="s">
        <v>1853</v>
      </c>
      <c r="AA121" s="271" t="s">
        <v>382</v>
      </c>
      <c r="AB121" s="271"/>
      <c r="AC121" s="973">
        <f t="shared" si="17"/>
        <v>10000000</v>
      </c>
      <c r="AD121" s="1010">
        <f t="shared" si="18"/>
        <v>0</v>
      </c>
      <c r="AE121" s="973">
        <f t="shared" si="19"/>
        <v>10000000</v>
      </c>
      <c r="AF121" s="973"/>
      <c r="AG121" s="973"/>
      <c r="AH121" s="973">
        <f t="shared" si="16"/>
        <v>833333.33333333337</v>
      </c>
      <c r="AI121" s="973">
        <f t="shared" si="16"/>
        <v>833333.33333333337</v>
      </c>
      <c r="AJ121" s="973">
        <f t="shared" si="16"/>
        <v>833333.33333333337</v>
      </c>
      <c r="AK121" s="973">
        <f t="shared" si="16"/>
        <v>833333.33333333337</v>
      </c>
      <c r="AL121" s="973">
        <f t="shared" si="16"/>
        <v>833333.33333333337</v>
      </c>
      <c r="AM121" s="973">
        <f t="shared" si="16"/>
        <v>833333.33333333337</v>
      </c>
      <c r="AN121" s="973">
        <f t="shared" si="16"/>
        <v>833333.33333333337</v>
      </c>
      <c r="AO121" s="973">
        <f t="shared" si="16"/>
        <v>833333.33333333337</v>
      </c>
      <c r="AP121" s="973">
        <f t="shared" si="16"/>
        <v>833333.33333333337</v>
      </c>
      <c r="AQ121" s="973">
        <f t="shared" si="16"/>
        <v>833333.33333333337</v>
      </c>
      <c r="AR121" s="973">
        <f t="shared" si="15"/>
        <v>8333333.3333333321</v>
      </c>
      <c r="AS121" s="973">
        <f t="shared" si="13"/>
        <v>1666666.6666666679</v>
      </c>
    </row>
    <row r="122" spans="1:45" s="254" customFormat="1" ht="16.25" customHeight="1" outlineLevel="1">
      <c r="A122" s="272" t="s">
        <v>2314</v>
      </c>
      <c r="B122" s="916" t="s">
        <v>454</v>
      </c>
      <c r="C122" s="916" t="s">
        <v>462</v>
      </c>
      <c r="D122" s="948" t="s">
        <v>2005</v>
      </c>
      <c r="E122" s="948"/>
      <c r="F122" s="948" t="s">
        <v>2239</v>
      </c>
      <c r="G122" s="275"/>
      <c r="H122" s="275"/>
      <c r="I122" s="948" t="s">
        <v>2279</v>
      </c>
      <c r="J122" s="950">
        <v>500000</v>
      </c>
      <c r="K122" s="275">
        <f>'Dinh bien_HCNS'!$E$42</f>
        <v>2</v>
      </c>
      <c r="L122" s="972">
        <f t="shared" si="9"/>
        <v>1000000</v>
      </c>
      <c r="M122" s="275"/>
      <c r="N122" s="1131">
        <v>46082</v>
      </c>
      <c r="O122" s="1128">
        <v>12</v>
      </c>
      <c r="P122" s="527"/>
      <c r="Q122" s="276"/>
      <c r="R122" s="948" t="s">
        <v>949</v>
      </c>
      <c r="S122" s="948" t="s">
        <v>382</v>
      </c>
      <c r="T122" s="527"/>
      <c r="U122" s="276"/>
      <c r="V122" s="276"/>
      <c r="W122" s="276"/>
      <c r="X122" s="527"/>
      <c r="Y122" s="270" t="str">
        <f>LEFT(CAPEX_202510[[#This Row],[Mã Cost Center]],3)</f>
        <v>627</v>
      </c>
      <c r="Z122" s="273" t="s">
        <v>949</v>
      </c>
      <c r="AA122" s="271" t="s">
        <v>382</v>
      </c>
      <c r="AB122" s="271"/>
      <c r="AC122" s="973">
        <f t="shared" si="17"/>
        <v>1000000</v>
      </c>
      <c r="AD122" s="1010">
        <f t="shared" si="18"/>
        <v>0</v>
      </c>
      <c r="AE122" s="973">
        <f t="shared" si="19"/>
        <v>1000000</v>
      </c>
      <c r="AF122" s="973"/>
      <c r="AG122" s="973"/>
      <c r="AH122" s="973">
        <f t="shared" si="16"/>
        <v>83333.333333333328</v>
      </c>
      <c r="AI122" s="973">
        <f t="shared" si="16"/>
        <v>83333.333333333328</v>
      </c>
      <c r="AJ122" s="973">
        <f t="shared" si="16"/>
        <v>83333.333333333328</v>
      </c>
      <c r="AK122" s="973">
        <f t="shared" si="16"/>
        <v>83333.333333333328</v>
      </c>
      <c r="AL122" s="973">
        <f t="shared" si="16"/>
        <v>83333.333333333328</v>
      </c>
      <c r="AM122" s="973">
        <f t="shared" si="16"/>
        <v>83333.333333333328</v>
      </c>
      <c r="AN122" s="973">
        <f t="shared" si="16"/>
        <v>83333.333333333328</v>
      </c>
      <c r="AO122" s="973">
        <f t="shared" si="16"/>
        <v>83333.333333333328</v>
      </c>
      <c r="AP122" s="973">
        <f t="shared" si="16"/>
        <v>83333.333333333328</v>
      </c>
      <c r="AQ122" s="973">
        <f t="shared" si="16"/>
        <v>83333.333333333328</v>
      </c>
      <c r="AR122" s="973">
        <f t="shared" si="15"/>
        <v>833333.33333333337</v>
      </c>
      <c r="AS122" s="973">
        <f t="shared" si="13"/>
        <v>166666.66666666663</v>
      </c>
    </row>
    <row r="123" spans="1:45" s="254" customFormat="1" ht="16.25" customHeight="1" outlineLevel="1">
      <c r="A123" s="272" t="s">
        <v>2315</v>
      </c>
      <c r="B123" s="916" t="s">
        <v>454</v>
      </c>
      <c r="C123" s="916" t="s">
        <v>462</v>
      </c>
      <c r="D123" s="948" t="s">
        <v>2005</v>
      </c>
      <c r="E123" s="948"/>
      <c r="F123" s="948" t="s">
        <v>2240</v>
      </c>
      <c r="G123" s="275"/>
      <c r="H123" s="275"/>
      <c r="I123" s="948" t="s">
        <v>2279</v>
      </c>
      <c r="J123" s="950">
        <v>500000</v>
      </c>
      <c r="K123" s="275">
        <f>'Dinh bien_HCNS'!$E$28</f>
        <v>0</v>
      </c>
      <c r="L123" s="972">
        <f t="shared" si="9"/>
        <v>0</v>
      </c>
      <c r="M123" s="275"/>
      <c r="N123" s="1131">
        <v>46082</v>
      </c>
      <c r="O123" s="1128">
        <v>12</v>
      </c>
      <c r="P123" s="527"/>
      <c r="Q123" s="276"/>
      <c r="R123" s="948" t="s">
        <v>949</v>
      </c>
      <c r="S123" s="948" t="s">
        <v>382</v>
      </c>
      <c r="T123" s="527"/>
      <c r="U123" s="276"/>
      <c r="V123" s="276"/>
      <c r="W123" s="276"/>
      <c r="X123" s="527"/>
      <c r="Y123" s="270" t="str">
        <f>LEFT(CAPEX_202510[[#This Row],[Mã Cost Center]],3)</f>
        <v>627</v>
      </c>
      <c r="Z123" s="273" t="s">
        <v>949</v>
      </c>
      <c r="AA123" s="271" t="s">
        <v>382</v>
      </c>
      <c r="AB123" s="271"/>
      <c r="AC123" s="973">
        <f t="shared" si="17"/>
        <v>0</v>
      </c>
      <c r="AD123" s="1010">
        <f t="shared" si="18"/>
        <v>0</v>
      </c>
      <c r="AE123" s="973">
        <f t="shared" si="19"/>
        <v>0</v>
      </c>
      <c r="AF123" s="973"/>
      <c r="AG123" s="973"/>
      <c r="AH123" s="973">
        <f t="shared" si="16"/>
        <v>0</v>
      </c>
      <c r="AI123" s="973">
        <f t="shared" si="16"/>
        <v>0</v>
      </c>
      <c r="AJ123" s="973">
        <f t="shared" si="16"/>
        <v>0</v>
      </c>
      <c r="AK123" s="973">
        <f t="shared" si="16"/>
        <v>0</v>
      </c>
      <c r="AL123" s="973">
        <f t="shared" si="16"/>
        <v>0</v>
      </c>
      <c r="AM123" s="973">
        <f t="shared" si="16"/>
        <v>0</v>
      </c>
      <c r="AN123" s="973">
        <f t="shared" si="16"/>
        <v>0</v>
      </c>
      <c r="AO123" s="973">
        <f t="shared" si="16"/>
        <v>0</v>
      </c>
      <c r="AP123" s="973">
        <f t="shared" si="16"/>
        <v>0</v>
      </c>
      <c r="AQ123" s="973">
        <f t="shared" si="16"/>
        <v>0</v>
      </c>
      <c r="AR123" s="973">
        <f t="shared" si="15"/>
        <v>0</v>
      </c>
      <c r="AS123" s="973">
        <f t="shared" si="13"/>
        <v>0</v>
      </c>
    </row>
    <row r="124" spans="1:45" s="254" customFormat="1" ht="16.25" customHeight="1" outlineLevel="1">
      <c r="A124" s="272" t="s">
        <v>2316</v>
      </c>
      <c r="B124" s="916" t="s">
        <v>454</v>
      </c>
      <c r="C124" s="916" t="s">
        <v>462</v>
      </c>
      <c r="D124" s="948" t="s">
        <v>2119</v>
      </c>
      <c r="E124" s="948"/>
      <c r="F124" s="948" t="s">
        <v>2244</v>
      </c>
      <c r="G124" s="275"/>
      <c r="H124" s="275"/>
      <c r="I124" s="948" t="s">
        <v>2271</v>
      </c>
      <c r="J124" s="950">
        <v>23000000</v>
      </c>
      <c r="K124" s="275">
        <v>2</v>
      </c>
      <c r="L124" s="972">
        <f t="shared" si="9"/>
        <v>46000000</v>
      </c>
      <c r="M124" s="275"/>
      <c r="N124" s="1131">
        <v>46023</v>
      </c>
      <c r="O124" s="275">
        <v>12</v>
      </c>
      <c r="P124" s="527"/>
      <c r="Q124" s="276"/>
      <c r="R124" s="948">
        <v>6423002402</v>
      </c>
      <c r="S124" s="948" t="s">
        <v>377</v>
      </c>
      <c r="T124" s="527"/>
      <c r="U124" s="276"/>
      <c r="V124" s="276"/>
      <c r="W124" s="276"/>
      <c r="X124" s="527"/>
      <c r="Y124" s="270" t="str">
        <f>LEFT(CAPEX_202510[[#This Row],[Mã Cost Center]],3)</f>
        <v>642</v>
      </c>
      <c r="Z124" s="273">
        <v>6423002402</v>
      </c>
      <c r="AA124" s="271" t="s">
        <v>377</v>
      </c>
      <c r="AB124" s="271"/>
      <c r="AC124" s="973">
        <f t="shared" si="17"/>
        <v>46000000</v>
      </c>
      <c r="AD124" s="1010">
        <f t="shared" si="18"/>
        <v>0</v>
      </c>
      <c r="AE124" s="973">
        <f t="shared" si="19"/>
        <v>46000000</v>
      </c>
      <c r="AF124" s="973">
        <f t="shared" ref="AF124:AQ130" si="20">$AC124/$O124</f>
        <v>3833333.3333333335</v>
      </c>
      <c r="AG124" s="973">
        <f t="shared" si="16"/>
        <v>3833333.3333333335</v>
      </c>
      <c r="AH124" s="973">
        <f t="shared" si="16"/>
        <v>3833333.3333333335</v>
      </c>
      <c r="AI124" s="973">
        <f t="shared" si="16"/>
        <v>3833333.3333333335</v>
      </c>
      <c r="AJ124" s="973">
        <f t="shared" si="16"/>
        <v>3833333.3333333335</v>
      </c>
      <c r="AK124" s="973">
        <f t="shared" si="16"/>
        <v>3833333.3333333335</v>
      </c>
      <c r="AL124" s="973">
        <f t="shared" si="16"/>
        <v>3833333.3333333335</v>
      </c>
      <c r="AM124" s="973">
        <f t="shared" si="16"/>
        <v>3833333.3333333335</v>
      </c>
      <c r="AN124" s="973">
        <f t="shared" si="16"/>
        <v>3833333.3333333335</v>
      </c>
      <c r="AO124" s="973">
        <f t="shared" si="16"/>
        <v>3833333.3333333335</v>
      </c>
      <c r="AP124" s="973">
        <f t="shared" si="16"/>
        <v>3833333.3333333335</v>
      </c>
      <c r="AQ124" s="973">
        <f t="shared" si="16"/>
        <v>3833333.3333333335</v>
      </c>
      <c r="AR124" s="973">
        <f t="shared" si="15"/>
        <v>46000000.000000007</v>
      </c>
      <c r="AS124" s="973">
        <f t="shared" si="13"/>
        <v>0</v>
      </c>
    </row>
    <row r="125" spans="1:45" s="254" customFormat="1" ht="16.25" customHeight="1" outlineLevel="1">
      <c r="A125" s="272" t="s">
        <v>2317</v>
      </c>
      <c r="B125" s="916" t="s">
        <v>454</v>
      </c>
      <c r="C125" s="916" t="s">
        <v>462</v>
      </c>
      <c r="D125" s="948" t="s">
        <v>2119</v>
      </c>
      <c r="E125" s="948"/>
      <c r="F125" s="948" t="s">
        <v>2245</v>
      </c>
      <c r="G125" s="275"/>
      <c r="H125" s="275"/>
      <c r="I125" s="948" t="s">
        <v>2271</v>
      </c>
      <c r="J125" s="950">
        <v>23000000</v>
      </c>
      <c r="K125" s="275">
        <v>1</v>
      </c>
      <c r="L125" s="972">
        <f t="shared" si="9"/>
        <v>23000000</v>
      </c>
      <c r="M125" s="275"/>
      <c r="N125" s="1131">
        <v>46023</v>
      </c>
      <c r="O125" s="275">
        <v>12</v>
      </c>
      <c r="P125" s="527"/>
      <c r="Q125" s="276"/>
      <c r="R125" s="948">
        <v>6423002402</v>
      </c>
      <c r="S125" s="948" t="s">
        <v>377</v>
      </c>
      <c r="T125" s="527"/>
      <c r="U125" s="276"/>
      <c r="V125" s="276"/>
      <c r="W125" s="276"/>
      <c r="X125" s="527"/>
      <c r="Y125" s="270" t="str">
        <f>LEFT(CAPEX_202510[[#This Row],[Mã Cost Center]],3)</f>
        <v>642</v>
      </c>
      <c r="Z125" s="273">
        <v>6423002402</v>
      </c>
      <c r="AA125" s="271" t="s">
        <v>377</v>
      </c>
      <c r="AB125" s="271"/>
      <c r="AC125" s="973">
        <f t="shared" si="17"/>
        <v>23000000</v>
      </c>
      <c r="AD125" s="1010">
        <f t="shared" si="18"/>
        <v>0</v>
      </c>
      <c r="AE125" s="973">
        <f t="shared" si="19"/>
        <v>23000000</v>
      </c>
      <c r="AF125" s="973">
        <f t="shared" si="20"/>
        <v>1916666.6666666667</v>
      </c>
      <c r="AG125" s="973">
        <f t="shared" si="20"/>
        <v>1916666.6666666667</v>
      </c>
      <c r="AH125" s="973">
        <f t="shared" si="20"/>
        <v>1916666.6666666667</v>
      </c>
      <c r="AI125" s="973">
        <f t="shared" si="20"/>
        <v>1916666.6666666667</v>
      </c>
      <c r="AJ125" s="973">
        <f t="shared" si="20"/>
        <v>1916666.6666666667</v>
      </c>
      <c r="AK125" s="973">
        <f t="shared" si="20"/>
        <v>1916666.6666666667</v>
      </c>
      <c r="AL125" s="973">
        <f t="shared" si="20"/>
        <v>1916666.6666666667</v>
      </c>
      <c r="AM125" s="973">
        <f t="shared" si="20"/>
        <v>1916666.6666666667</v>
      </c>
      <c r="AN125" s="973">
        <f t="shared" si="20"/>
        <v>1916666.6666666667</v>
      </c>
      <c r="AO125" s="973">
        <f t="shared" si="20"/>
        <v>1916666.6666666667</v>
      </c>
      <c r="AP125" s="973">
        <f t="shared" si="20"/>
        <v>1916666.6666666667</v>
      </c>
      <c r="AQ125" s="973">
        <f t="shared" si="20"/>
        <v>1916666.6666666667</v>
      </c>
      <c r="AR125" s="973">
        <f t="shared" si="15"/>
        <v>23000000.000000004</v>
      </c>
      <c r="AS125" s="973">
        <f t="shared" si="13"/>
        <v>0</v>
      </c>
    </row>
    <row r="126" spans="1:45" s="254" customFormat="1" ht="16.25" customHeight="1" outlineLevel="1">
      <c r="A126" s="272" t="s">
        <v>2318</v>
      </c>
      <c r="B126" s="916" t="s">
        <v>454</v>
      </c>
      <c r="C126" s="916" t="s">
        <v>462</v>
      </c>
      <c r="D126" s="948" t="s">
        <v>2121</v>
      </c>
      <c r="E126" s="948"/>
      <c r="F126" s="948" t="s">
        <v>2246</v>
      </c>
      <c r="G126" s="275"/>
      <c r="H126" s="275"/>
      <c r="I126" s="948" t="s">
        <v>2271</v>
      </c>
      <c r="J126" s="950">
        <v>23000000</v>
      </c>
      <c r="K126" s="275">
        <v>1</v>
      </c>
      <c r="L126" s="972">
        <f t="shared" si="9"/>
        <v>23000000</v>
      </c>
      <c r="M126" s="275"/>
      <c r="N126" s="1131">
        <v>46023</v>
      </c>
      <c r="O126" s="275">
        <v>12</v>
      </c>
      <c r="P126" s="527"/>
      <c r="Q126" s="276"/>
      <c r="R126" s="948">
        <v>6273000100</v>
      </c>
      <c r="S126" s="948" t="s">
        <v>373</v>
      </c>
      <c r="T126" s="527"/>
      <c r="U126" s="276"/>
      <c r="V126" s="276"/>
      <c r="W126" s="276"/>
      <c r="X126" s="527"/>
      <c r="Y126" s="270" t="str">
        <f>LEFT(CAPEX_202510[[#This Row],[Mã Cost Center]],3)</f>
        <v>627</v>
      </c>
      <c r="Z126" s="273">
        <v>6273000100</v>
      </c>
      <c r="AA126" s="271" t="s">
        <v>373</v>
      </c>
      <c r="AB126" s="271"/>
      <c r="AC126" s="973">
        <f t="shared" si="17"/>
        <v>23000000</v>
      </c>
      <c r="AD126" s="1010">
        <f t="shared" si="18"/>
        <v>0</v>
      </c>
      <c r="AE126" s="973">
        <f t="shared" si="19"/>
        <v>23000000</v>
      </c>
      <c r="AF126" s="973">
        <f t="shared" si="20"/>
        <v>1916666.6666666667</v>
      </c>
      <c r="AG126" s="973">
        <f t="shared" si="20"/>
        <v>1916666.6666666667</v>
      </c>
      <c r="AH126" s="973">
        <f t="shared" si="20"/>
        <v>1916666.6666666667</v>
      </c>
      <c r="AI126" s="973">
        <f t="shared" si="20"/>
        <v>1916666.6666666667</v>
      </c>
      <c r="AJ126" s="973">
        <f t="shared" si="20"/>
        <v>1916666.6666666667</v>
      </c>
      <c r="AK126" s="973">
        <f t="shared" si="20"/>
        <v>1916666.6666666667</v>
      </c>
      <c r="AL126" s="973">
        <f t="shared" si="20"/>
        <v>1916666.6666666667</v>
      </c>
      <c r="AM126" s="973">
        <f t="shared" si="20"/>
        <v>1916666.6666666667</v>
      </c>
      <c r="AN126" s="973">
        <f t="shared" si="20"/>
        <v>1916666.6666666667</v>
      </c>
      <c r="AO126" s="973">
        <f t="shared" si="20"/>
        <v>1916666.6666666667</v>
      </c>
      <c r="AP126" s="973">
        <f t="shared" si="20"/>
        <v>1916666.6666666667</v>
      </c>
      <c r="AQ126" s="973">
        <f t="shared" si="20"/>
        <v>1916666.6666666667</v>
      </c>
      <c r="AR126" s="973">
        <f t="shared" si="15"/>
        <v>23000000.000000004</v>
      </c>
      <c r="AS126" s="973">
        <f t="shared" si="13"/>
        <v>0</v>
      </c>
    </row>
    <row r="127" spans="1:45" s="254" customFormat="1" ht="16.25" customHeight="1" outlineLevel="1">
      <c r="A127" s="272" t="s">
        <v>2319</v>
      </c>
      <c r="B127" s="916" t="s">
        <v>454</v>
      </c>
      <c r="C127" s="916" t="s">
        <v>462</v>
      </c>
      <c r="D127" s="948" t="s">
        <v>2121</v>
      </c>
      <c r="E127" s="948"/>
      <c r="F127" s="948" t="s">
        <v>2247</v>
      </c>
      <c r="G127" s="275"/>
      <c r="H127" s="275"/>
      <c r="I127" s="948" t="s">
        <v>2271</v>
      </c>
      <c r="J127" s="950">
        <v>23000000</v>
      </c>
      <c r="K127" s="275">
        <v>1</v>
      </c>
      <c r="L127" s="972">
        <f t="shared" si="9"/>
        <v>23000000</v>
      </c>
      <c r="M127" s="275"/>
      <c r="N127" s="1131">
        <v>46023</v>
      </c>
      <c r="O127" s="275">
        <v>12</v>
      </c>
      <c r="P127" s="527"/>
      <c r="Q127" s="276"/>
      <c r="R127" s="948">
        <v>6273000100</v>
      </c>
      <c r="S127" s="948" t="s">
        <v>373</v>
      </c>
      <c r="T127" s="527"/>
      <c r="U127" s="276"/>
      <c r="V127" s="276"/>
      <c r="W127" s="276"/>
      <c r="X127" s="527"/>
      <c r="Y127" s="270" t="str">
        <f>LEFT(CAPEX_202510[[#This Row],[Mã Cost Center]],3)</f>
        <v>627</v>
      </c>
      <c r="Z127" s="273">
        <v>6273000100</v>
      </c>
      <c r="AA127" s="271" t="s">
        <v>373</v>
      </c>
      <c r="AB127" s="271"/>
      <c r="AC127" s="973">
        <f t="shared" si="17"/>
        <v>23000000</v>
      </c>
      <c r="AD127" s="1010">
        <f t="shared" si="18"/>
        <v>0</v>
      </c>
      <c r="AE127" s="973">
        <f t="shared" si="19"/>
        <v>23000000</v>
      </c>
      <c r="AF127" s="973">
        <f t="shared" si="20"/>
        <v>1916666.6666666667</v>
      </c>
      <c r="AG127" s="973">
        <f t="shared" si="20"/>
        <v>1916666.6666666667</v>
      </c>
      <c r="AH127" s="973">
        <f t="shared" si="20"/>
        <v>1916666.6666666667</v>
      </c>
      <c r="AI127" s="973">
        <f t="shared" si="20"/>
        <v>1916666.6666666667</v>
      </c>
      <c r="AJ127" s="973">
        <f t="shared" si="20"/>
        <v>1916666.6666666667</v>
      </c>
      <c r="AK127" s="973">
        <f t="shared" si="20"/>
        <v>1916666.6666666667</v>
      </c>
      <c r="AL127" s="973">
        <f t="shared" si="20"/>
        <v>1916666.6666666667</v>
      </c>
      <c r="AM127" s="973">
        <f t="shared" si="20"/>
        <v>1916666.6666666667</v>
      </c>
      <c r="AN127" s="973">
        <f t="shared" si="20"/>
        <v>1916666.6666666667</v>
      </c>
      <c r="AO127" s="973">
        <f t="shared" si="20"/>
        <v>1916666.6666666667</v>
      </c>
      <c r="AP127" s="973">
        <f t="shared" si="20"/>
        <v>1916666.6666666667</v>
      </c>
      <c r="AQ127" s="973">
        <f t="shared" si="20"/>
        <v>1916666.6666666667</v>
      </c>
      <c r="AR127" s="973">
        <f t="shared" si="15"/>
        <v>23000000.000000004</v>
      </c>
      <c r="AS127" s="973">
        <f t="shared" si="13"/>
        <v>0</v>
      </c>
    </row>
    <row r="128" spans="1:45" s="254" customFormat="1" ht="16.25" customHeight="1" outlineLevel="1">
      <c r="A128" s="272" t="s">
        <v>2320</v>
      </c>
      <c r="B128" s="916" t="s">
        <v>454</v>
      </c>
      <c r="C128" s="916" t="s">
        <v>462</v>
      </c>
      <c r="D128" s="948" t="s">
        <v>2119</v>
      </c>
      <c r="E128" s="948"/>
      <c r="F128" s="948" t="s">
        <v>2248</v>
      </c>
      <c r="G128" s="275"/>
      <c r="H128" s="275"/>
      <c r="I128" s="948" t="s">
        <v>2272</v>
      </c>
      <c r="J128" s="950">
        <v>2500000</v>
      </c>
      <c r="K128" s="275">
        <v>5</v>
      </c>
      <c r="L128" s="972">
        <f t="shared" si="9"/>
        <v>12500000</v>
      </c>
      <c r="M128" s="275"/>
      <c r="N128" s="1131">
        <v>46023</v>
      </c>
      <c r="O128" s="275">
        <v>12</v>
      </c>
      <c r="P128" s="527"/>
      <c r="Q128" s="276"/>
      <c r="R128" s="948">
        <v>6423002402</v>
      </c>
      <c r="S128" s="948" t="s">
        <v>377</v>
      </c>
      <c r="T128" s="527"/>
      <c r="U128" s="276"/>
      <c r="V128" s="276"/>
      <c r="W128" s="276"/>
      <c r="X128" s="527"/>
      <c r="Y128" s="270" t="str">
        <f>LEFT(CAPEX_202510[[#This Row],[Mã Cost Center]],3)</f>
        <v>642</v>
      </c>
      <c r="Z128" s="273">
        <v>6423002402</v>
      </c>
      <c r="AA128" s="271" t="s">
        <v>377</v>
      </c>
      <c r="AB128" s="271"/>
      <c r="AC128" s="973">
        <f t="shared" si="17"/>
        <v>12500000</v>
      </c>
      <c r="AD128" s="1010">
        <f t="shared" si="18"/>
        <v>0</v>
      </c>
      <c r="AE128" s="973">
        <f t="shared" si="19"/>
        <v>12500000</v>
      </c>
      <c r="AF128" s="973">
        <f t="shared" si="20"/>
        <v>1041666.6666666666</v>
      </c>
      <c r="AG128" s="973">
        <f t="shared" si="20"/>
        <v>1041666.6666666666</v>
      </c>
      <c r="AH128" s="973">
        <f t="shared" si="20"/>
        <v>1041666.6666666666</v>
      </c>
      <c r="AI128" s="973">
        <f t="shared" si="20"/>
        <v>1041666.6666666666</v>
      </c>
      <c r="AJ128" s="973">
        <f t="shared" si="20"/>
        <v>1041666.6666666666</v>
      </c>
      <c r="AK128" s="973">
        <f t="shared" si="20"/>
        <v>1041666.6666666666</v>
      </c>
      <c r="AL128" s="973">
        <f t="shared" si="20"/>
        <v>1041666.6666666666</v>
      </c>
      <c r="AM128" s="973">
        <f t="shared" si="20"/>
        <v>1041666.6666666666</v>
      </c>
      <c r="AN128" s="973">
        <f t="shared" si="20"/>
        <v>1041666.6666666666</v>
      </c>
      <c r="AO128" s="973">
        <f t="shared" si="20"/>
        <v>1041666.6666666666</v>
      </c>
      <c r="AP128" s="973">
        <f t="shared" si="20"/>
        <v>1041666.6666666666</v>
      </c>
      <c r="AQ128" s="973">
        <f t="shared" si="20"/>
        <v>1041666.6666666666</v>
      </c>
      <c r="AR128" s="973">
        <f t="shared" si="15"/>
        <v>12499999.999999998</v>
      </c>
      <c r="AS128" s="973">
        <f t="shared" si="13"/>
        <v>0</v>
      </c>
    </row>
    <row r="129" spans="1:45" s="254" customFormat="1" ht="16.25" customHeight="1" outlineLevel="1">
      <c r="A129" s="272" t="s">
        <v>2321</v>
      </c>
      <c r="B129" s="916" t="s">
        <v>454</v>
      </c>
      <c r="C129" s="916" t="s">
        <v>462</v>
      </c>
      <c r="D129" s="948" t="s">
        <v>2121</v>
      </c>
      <c r="E129" s="948"/>
      <c r="F129" s="948" t="s">
        <v>2249</v>
      </c>
      <c r="G129" s="275"/>
      <c r="H129" s="275"/>
      <c r="I129" s="948" t="s">
        <v>2272</v>
      </c>
      <c r="J129" s="950">
        <v>2500000</v>
      </c>
      <c r="K129" s="275">
        <v>2</v>
      </c>
      <c r="L129" s="972">
        <f t="shared" si="9"/>
        <v>5000000</v>
      </c>
      <c r="M129" s="275"/>
      <c r="N129" s="1131">
        <v>46023</v>
      </c>
      <c r="O129" s="275">
        <v>12</v>
      </c>
      <c r="P129" s="527"/>
      <c r="Q129" s="276"/>
      <c r="R129" s="948">
        <v>6273000100</v>
      </c>
      <c r="S129" s="948" t="s">
        <v>373</v>
      </c>
      <c r="T129" s="527"/>
      <c r="U129" s="276"/>
      <c r="V129" s="276"/>
      <c r="W129" s="276"/>
      <c r="X129" s="527"/>
      <c r="Y129" s="270" t="str">
        <f>LEFT(CAPEX_202510[[#This Row],[Mã Cost Center]],3)</f>
        <v>627</v>
      </c>
      <c r="Z129" s="273">
        <v>6273000100</v>
      </c>
      <c r="AA129" s="271" t="s">
        <v>373</v>
      </c>
      <c r="AB129" s="271"/>
      <c r="AC129" s="973">
        <f t="shared" si="17"/>
        <v>5000000</v>
      </c>
      <c r="AD129" s="1010">
        <f t="shared" si="18"/>
        <v>0</v>
      </c>
      <c r="AE129" s="973">
        <f t="shared" si="19"/>
        <v>5000000</v>
      </c>
      <c r="AF129" s="973">
        <f t="shared" si="20"/>
        <v>416666.66666666669</v>
      </c>
      <c r="AG129" s="973">
        <f t="shared" si="20"/>
        <v>416666.66666666669</v>
      </c>
      <c r="AH129" s="973">
        <f t="shared" si="20"/>
        <v>416666.66666666669</v>
      </c>
      <c r="AI129" s="973">
        <f t="shared" si="20"/>
        <v>416666.66666666669</v>
      </c>
      <c r="AJ129" s="973">
        <f t="shared" si="20"/>
        <v>416666.66666666669</v>
      </c>
      <c r="AK129" s="973">
        <f t="shared" si="20"/>
        <v>416666.66666666669</v>
      </c>
      <c r="AL129" s="973">
        <f t="shared" si="20"/>
        <v>416666.66666666669</v>
      </c>
      <c r="AM129" s="973">
        <f t="shared" si="20"/>
        <v>416666.66666666669</v>
      </c>
      <c r="AN129" s="973">
        <f t="shared" si="20"/>
        <v>416666.66666666669</v>
      </c>
      <c r="AO129" s="973">
        <f t="shared" si="20"/>
        <v>416666.66666666669</v>
      </c>
      <c r="AP129" s="973">
        <f t="shared" si="20"/>
        <v>416666.66666666669</v>
      </c>
      <c r="AQ129" s="973">
        <f t="shared" si="20"/>
        <v>416666.66666666669</v>
      </c>
      <c r="AR129" s="973">
        <f t="shared" si="15"/>
        <v>5000000</v>
      </c>
      <c r="AS129" s="973">
        <f t="shared" si="13"/>
        <v>0</v>
      </c>
    </row>
    <row r="130" spans="1:45" s="254" customFormat="1" ht="16.25" customHeight="1" outlineLevel="1">
      <c r="A130" s="272" t="s">
        <v>2322</v>
      </c>
      <c r="B130" s="916" t="s">
        <v>454</v>
      </c>
      <c r="C130" s="916" t="s">
        <v>462</v>
      </c>
      <c r="D130" s="948" t="s">
        <v>2121</v>
      </c>
      <c r="E130" s="948"/>
      <c r="F130" s="948" t="s">
        <v>2250</v>
      </c>
      <c r="G130" s="275"/>
      <c r="H130" s="275"/>
      <c r="I130" s="948" t="s">
        <v>2272</v>
      </c>
      <c r="J130" s="950">
        <f>2600000+900000</f>
        <v>3500000</v>
      </c>
      <c r="K130" s="275">
        <v>1</v>
      </c>
      <c r="L130" s="972">
        <f t="shared" si="9"/>
        <v>3500000</v>
      </c>
      <c r="M130" s="275"/>
      <c r="N130" s="1131">
        <v>46023</v>
      </c>
      <c r="O130" s="275">
        <v>12</v>
      </c>
      <c r="P130" s="527"/>
      <c r="Q130" s="276"/>
      <c r="R130" s="948">
        <v>6273000100</v>
      </c>
      <c r="S130" s="948" t="s">
        <v>373</v>
      </c>
      <c r="T130" s="527"/>
      <c r="U130" s="276"/>
      <c r="V130" s="276"/>
      <c r="W130" s="276"/>
      <c r="X130" s="527"/>
      <c r="Y130" s="270" t="str">
        <f>LEFT(CAPEX_202510[[#This Row],[Mã Cost Center]],3)</f>
        <v>627</v>
      </c>
      <c r="Z130" s="273">
        <v>6273000100</v>
      </c>
      <c r="AA130" s="271" t="s">
        <v>373</v>
      </c>
      <c r="AB130" s="271"/>
      <c r="AC130" s="973">
        <f t="shared" ref="AC130:AC154" si="21">L130</f>
        <v>3500000</v>
      </c>
      <c r="AD130" s="1010">
        <f t="shared" ref="AD130:AD151" si="22">AC130-AE130</f>
        <v>0</v>
      </c>
      <c r="AE130" s="973">
        <f t="shared" ref="AE130:AE151" si="23">AC130</f>
        <v>3500000</v>
      </c>
      <c r="AF130" s="973">
        <f t="shared" si="20"/>
        <v>291666.66666666669</v>
      </c>
      <c r="AG130" s="973">
        <f t="shared" si="20"/>
        <v>291666.66666666669</v>
      </c>
      <c r="AH130" s="973">
        <f t="shared" si="20"/>
        <v>291666.66666666669</v>
      </c>
      <c r="AI130" s="973">
        <f t="shared" si="20"/>
        <v>291666.66666666669</v>
      </c>
      <c r="AJ130" s="973">
        <f t="shared" si="20"/>
        <v>291666.66666666669</v>
      </c>
      <c r="AK130" s="973">
        <f t="shared" si="20"/>
        <v>291666.66666666669</v>
      </c>
      <c r="AL130" s="973">
        <f t="shared" si="20"/>
        <v>291666.66666666669</v>
      </c>
      <c r="AM130" s="973">
        <f t="shared" si="20"/>
        <v>291666.66666666669</v>
      </c>
      <c r="AN130" s="973">
        <f t="shared" si="20"/>
        <v>291666.66666666669</v>
      </c>
      <c r="AO130" s="973">
        <f t="shared" si="20"/>
        <v>291666.66666666669</v>
      </c>
      <c r="AP130" s="973">
        <f t="shared" si="20"/>
        <v>291666.66666666669</v>
      </c>
      <c r="AQ130" s="973">
        <f t="shared" si="20"/>
        <v>291666.66666666669</v>
      </c>
      <c r="AR130" s="973">
        <f t="shared" si="15"/>
        <v>3499999.9999999995</v>
      </c>
      <c r="AS130" s="973">
        <f t="shared" si="13"/>
        <v>0</v>
      </c>
    </row>
    <row r="131" spans="1:45" s="254" customFormat="1" ht="16.25" customHeight="1" outlineLevel="1">
      <c r="A131" s="272" t="s">
        <v>2323</v>
      </c>
      <c r="B131" s="916" t="s">
        <v>454</v>
      </c>
      <c r="C131" s="916" t="s">
        <v>462</v>
      </c>
      <c r="D131" s="948" t="s">
        <v>2119</v>
      </c>
      <c r="E131" s="948"/>
      <c r="F131" s="948" t="s">
        <v>2251</v>
      </c>
      <c r="G131" s="275"/>
      <c r="H131" s="275"/>
      <c r="I131" s="948" t="s">
        <v>2272</v>
      </c>
      <c r="J131" s="950">
        <v>1300000</v>
      </c>
      <c r="K131" s="275">
        <v>2</v>
      </c>
      <c r="L131" s="972">
        <f t="shared" si="9"/>
        <v>2600000</v>
      </c>
      <c r="M131" s="275"/>
      <c r="N131" s="1131">
        <v>46023</v>
      </c>
      <c r="O131" s="275">
        <v>12</v>
      </c>
      <c r="P131" s="527"/>
      <c r="Q131" s="276"/>
      <c r="R131" s="948">
        <v>6423002402</v>
      </c>
      <c r="S131" s="948" t="s">
        <v>377</v>
      </c>
      <c r="T131" s="527"/>
      <c r="U131" s="276"/>
      <c r="V131" s="276"/>
      <c r="W131" s="276"/>
      <c r="X131" s="527"/>
      <c r="Y131" s="270" t="str">
        <f>LEFT(CAPEX_202510[[#This Row],[Mã Cost Center]],3)</f>
        <v>642</v>
      </c>
      <c r="Z131" s="273">
        <v>6423002402</v>
      </c>
      <c r="AA131" s="271" t="s">
        <v>377</v>
      </c>
      <c r="AB131" s="271"/>
      <c r="AC131" s="973">
        <f t="shared" si="21"/>
        <v>2600000</v>
      </c>
      <c r="AD131" s="1010">
        <f t="shared" si="22"/>
        <v>0</v>
      </c>
      <c r="AE131" s="973">
        <f t="shared" si="23"/>
        <v>2600000</v>
      </c>
      <c r="AF131" s="973">
        <f t="shared" ref="AF131:AQ152" si="24">$AC131/$O131</f>
        <v>216666.66666666666</v>
      </c>
      <c r="AG131" s="973">
        <f t="shared" si="24"/>
        <v>216666.66666666666</v>
      </c>
      <c r="AH131" s="973">
        <f t="shared" si="24"/>
        <v>216666.66666666666</v>
      </c>
      <c r="AI131" s="973">
        <f t="shared" si="24"/>
        <v>216666.66666666666</v>
      </c>
      <c r="AJ131" s="973">
        <f t="shared" si="24"/>
        <v>216666.66666666666</v>
      </c>
      <c r="AK131" s="973">
        <f t="shared" si="24"/>
        <v>216666.66666666666</v>
      </c>
      <c r="AL131" s="973">
        <f t="shared" si="24"/>
        <v>216666.66666666666</v>
      </c>
      <c r="AM131" s="973">
        <f t="shared" si="24"/>
        <v>216666.66666666666</v>
      </c>
      <c r="AN131" s="973">
        <f t="shared" si="24"/>
        <v>216666.66666666666</v>
      </c>
      <c r="AO131" s="973">
        <f t="shared" si="24"/>
        <v>216666.66666666666</v>
      </c>
      <c r="AP131" s="973">
        <f t="shared" si="24"/>
        <v>216666.66666666666</v>
      </c>
      <c r="AQ131" s="973">
        <f t="shared" si="24"/>
        <v>216666.66666666666</v>
      </c>
      <c r="AR131" s="973">
        <f t="shared" si="15"/>
        <v>2600000</v>
      </c>
      <c r="AS131" s="973">
        <f t="shared" si="13"/>
        <v>0</v>
      </c>
    </row>
    <row r="132" spans="1:45" s="254" customFormat="1" ht="16.25" customHeight="1" outlineLevel="1">
      <c r="A132" s="272" t="s">
        <v>2324</v>
      </c>
      <c r="B132" s="916" t="s">
        <v>454</v>
      </c>
      <c r="C132" s="916" t="s">
        <v>462</v>
      </c>
      <c r="D132" s="948" t="s">
        <v>2121</v>
      </c>
      <c r="E132" s="948"/>
      <c r="F132" s="948" t="s">
        <v>2252</v>
      </c>
      <c r="G132" s="275"/>
      <c r="H132" s="275"/>
      <c r="I132" s="948" t="s">
        <v>2272</v>
      </c>
      <c r="J132" s="950">
        <v>1700000</v>
      </c>
      <c r="K132" s="275">
        <v>2</v>
      </c>
      <c r="L132" s="972">
        <f t="shared" si="9"/>
        <v>3400000</v>
      </c>
      <c r="M132" s="275"/>
      <c r="N132" s="1131">
        <v>46023</v>
      </c>
      <c r="O132" s="275">
        <v>12</v>
      </c>
      <c r="P132" s="527"/>
      <c r="Q132" s="276"/>
      <c r="R132" s="948">
        <v>6273000100</v>
      </c>
      <c r="S132" s="948" t="s">
        <v>373</v>
      </c>
      <c r="T132" s="527"/>
      <c r="U132" s="276"/>
      <c r="V132" s="276"/>
      <c r="W132" s="276"/>
      <c r="X132" s="527"/>
      <c r="Y132" s="270" t="str">
        <f>LEFT(CAPEX_202510[[#This Row],[Mã Cost Center]],3)</f>
        <v>627</v>
      </c>
      <c r="Z132" s="273">
        <v>6273000100</v>
      </c>
      <c r="AA132" s="271" t="s">
        <v>373</v>
      </c>
      <c r="AB132" s="271"/>
      <c r="AC132" s="973">
        <f t="shared" si="21"/>
        <v>3400000</v>
      </c>
      <c r="AD132" s="1010">
        <f t="shared" si="22"/>
        <v>0</v>
      </c>
      <c r="AE132" s="973">
        <f t="shared" si="23"/>
        <v>3400000</v>
      </c>
      <c r="AF132" s="973">
        <f t="shared" si="24"/>
        <v>283333.33333333331</v>
      </c>
      <c r="AG132" s="973">
        <f t="shared" si="24"/>
        <v>283333.33333333331</v>
      </c>
      <c r="AH132" s="973">
        <f t="shared" si="24"/>
        <v>283333.33333333331</v>
      </c>
      <c r="AI132" s="973">
        <f t="shared" si="24"/>
        <v>283333.33333333331</v>
      </c>
      <c r="AJ132" s="973">
        <f t="shared" si="24"/>
        <v>283333.33333333331</v>
      </c>
      <c r="AK132" s="973">
        <f t="shared" si="24"/>
        <v>283333.33333333331</v>
      </c>
      <c r="AL132" s="973">
        <f t="shared" si="24"/>
        <v>283333.33333333331</v>
      </c>
      <c r="AM132" s="973">
        <f t="shared" si="24"/>
        <v>283333.33333333331</v>
      </c>
      <c r="AN132" s="973">
        <f t="shared" si="24"/>
        <v>283333.33333333331</v>
      </c>
      <c r="AO132" s="973">
        <f t="shared" si="24"/>
        <v>283333.33333333331</v>
      </c>
      <c r="AP132" s="973">
        <f t="shared" si="24"/>
        <v>283333.33333333331</v>
      </c>
      <c r="AQ132" s="973">
        <f t="shared" si="24"/>
        <v>283333.33333333331</v>
      </c>
      <c r="AR132" s="973">
        <f t="shared" si="15"/>
        <v>3400000.0000000005</v>
      </c>
      <c r="AS132" s="973">
        <f t="shared" si="13"/>
        <v>0</v>
      </c>
    </row>
    <row r="133" spans="1:45" s="254" customFormat="1" ht="16.25" customHeight="1" outlineLevel="1">
      <c r="A133" s="272" t="s">
        <v>2325</v>
      </c>
      <c r="B133" s="916" t="s">
        <v>454</v>
      </c>
      <c r="C133" s="916" t="s">
        <v>462</v>
      </c>
      <c r="D133" s="948" t="s">
        <v>2121</v>
      </c>
      <c r="E133" s="948"/>
      <c r="F133" s="948" t="s">
        <v>2253</v>
      </c>
      <c r="G133" s="275"/>
      <c r="H133" s="275"/>
      <c r="I133" s="948" t="s">
        <v>2272</v>
      </c>
      <c r="J133" s="950">
        <v>1000000</v>
      </c>
      <c r="K133" s="275">
        <v>4</v>
      </c>
      <c r="L133" s="972">
        <f t="shared" si="9"/>
        <v>4000000</v>
      </c>
      <c r="M133" s="275"/>
      <c r="N133" s="1131">
        <v>46023</v>
      </c>
      <c r="O133" s="275">
        <v>12</v>
      </c>
      <c r="P133" s="527"/>
      <c r="Q133" s="276"/>
      <c r="R133" s="948">
        <v>6273000100</v>
      </c>
      <c r="S133" s="948" t="s">
        <v>373</v>
      </c>
      <c r="T133" s="527"/>
      <c r="U133" s="276"/>
      <c r="V133" s="276"/>
      <c r="W133" s="276"/>
      <c r="X133" s="527"/>
      <c r="Y133" s="270" t="str">
        <f>LEFT(CAPEX_202510[[#This Row],[Mã Cost Center]],3)</f>
        <v>627</v>
      </c>
      <c r="Z133" s="273">
        <v>6273000100</v>
      </c>
      <c r="AA133" s="271" t="s">
        <v>373</v>
      </c>
      <c r="AB133" s="271"/>
      <c r="AC133" s="973">
        <f t="shared" si="21"/>
        <v>4000000</v>
      </c>
      <c r="AD133" s="1010">
        <f t="shared" si="22"/>
        <v>0</v>
      </c>
      <c r="AE133" s="973">
        <f t="shared" si="23"/>
        <v>4000000</v>
      </c>
      <c r="AF133" s="973">
        <f t="shared" si="24"/>
        <v>333333.33333333331</v>
      </c>
      <c r="AG133" s="973">
        <f t="shared" si="24"/>
        <v>333333.33333333331</v>
      </c>
      <c r="AH133" s="973">
        <f t="shared" si="24"/>
        <v>333333.33333333331</v>
      </c>
      <c r="AI133" s="973">
        <f t="shared" si="24"/>
        <v>333333.33333333331</v>
      </c>
      <c r="AJ133" s="973">
        <f t="shared" si="24"/>
        <v>333333.33333333331</v>
      </c>
      <c r="AK133" s="973">
        <f t="shared" si="24"/>
        <v>333333.33333333331</v>
      </c>
      <c r="AL133" s="973">
        <f t="shared" si="24"/>
        <v>333333.33333333331</v>
      </c>
      <c r="AM133" s="973">
        <f t="shared" si="24"/>
        <v>333333.33333333331</v>
      </c>
      <c r="AN133" s="973">
        <f t="shared" si="24"/>
        <v>333333.33333333331</v>
      </c>
      <c r="AO133" s="973">
        <f t="shared" si="24"/>
        <v>333333.33333333331</v>
      </c>
      <c r="AP133" s="973">
        <f t="shared" si="24"/>
        <v>333333.33333333331</v>
      </c>
      <c r="AQ133" s="973">
        <f t="shared" si="24"/>
        <v>333333.33333333331</v>
      </c>
      <c r="AR133" s="973">
        <f t="shared" si="15"/>
        <v>4000000.0000000005</v>
      </c>
      <c r="AS133" s="973">
        <f t="shared" si="13"/>
        <v>0</v>
      </c>
    </row>
    <row r="134" spans="1:45" s="254" customFormat="1" ht="16.25" customHeight="1" outlineLevel="1">
      <c r="A134" s="272" t="s">
        <v>2326</v>
      </c>
      <c r="B134" s="916" t="s">
        <v>454</v>
      </c>
      <c r="C134" s="916" t="s">
        <v>462</v>
      </c>
      <c r="D134" s="948" t="s">
        <v>2119</v>
      </c>
      <c r="E134" s="948"/>
      <c r="F134" s="948" t="s">
        <v>2254</v>
      </c>
      <c r="G134" s="275"/>
      <c r="H134" s="275"/>
      <c r="I134" s="948" t="s">
        <v>2273</v>
      </c>
      <c r="J134" s="950">
        <v>17000000</v>
      </c>
      <c r="K134" s="275">
        <v>2</v>
      </c>
      <c r="L134" s="972">
        <f t="shared" si="9"/>
        <v>34000000</v>
      </c>
      <c r="M134" s="275"/>
      <c r="N134" s="1131">
        <v>46023</v>
      </c>
      <c r="O134" s="275">
        <v>12</v>
      </c>
      <c r="P134" s="527"/>
      <c r="Q134" s="276"/>
      <c r="R134" s="948">
        <v>6423002402</v>
      </c>
      <c r="S134" s="948" t="s">
        <v>377</v>
      </c>
      <c r="T134" s="527"/>
      <c r="U134" s="276"/>
      <c r="V134" s="276"/>
      <c r="W134" s="276"/>
      <c r="X134" s="527"/>
      <c r="Y134" s="270" t="str">
        <f>LEFT(CAPEX_202510[[#This Row],[Mã Cost Center]],3)</f>
        <v>642</v>
      </c>
      <c r="Z134" s="273">
        <v>6423002402</v>
      </c>
      <c r="AA134" s="271" t="s">
        <v>377</v>
      </c>
      <c r="AB134" s="271"/>
      <c r="AC134" s="973">
        <f t="shared" si="21"/>
        <v>34000000</v>
      </c>
      <c r="AD134" s="1010">
        <f t="shared" si="22"/>
        <v>0</v>
      </c>
      <c r="AE134" s="973">
        <f t="shared" si="23"/>
        <v>34000000</v>
      </c>
      <c r="AF134" s="973">
        <f t="shared" si="24"/>
        <v>2833333.3333333335</v>
      </c>
      <c r="AG134" s="973">
        <f t="shared" si="24"/>
        <v>2833333.3333333335</v>
      </c>
      <c r="AH134" s="973">
        <f t="shared" si="24"/>
        <v>2833333.3333333335</v>
      </c>
      <c r="AI134" s="973">
        <f t="shared" si="24"/>
        <v>2833333.3333333335</v>
      </c>
      <c r="AJ134" s="973">
        <f t="shared" si="24"/>
        <v>2833333.3333333335</v>
      </c>
      <c r="AK134" s="973">
        <f t="shared" si="24"/>
        <v>2833333.3333333335</v>
      </c>
      <c r="AL134" s="973">
        <f t="shared" si="24"/>
        <v>2833333.3333333335</v>
      </c>
      <c r="AM134" s="973">
        <f t="shared" si="24"/>
        <v>2833333.3333333335</v>
      </c>
      <c r="AN134" s="973">
        <f t="shared" si="24"/>
        <v>2833333.3333333335</v>
      </c>
      <c r="AO134" s="973">
        <f t="shared" si="24"/>
        <v>2833333.3333333335</v>
      </c>
      <c r="AP134" s="973">
        <f t="shared" si="24"/>
        <v>2833333.3333333335</v>
      </c>
      <c r="AQ134" s="973">
        <f t="shared" si="24"/>
        <v>2833333.3333333335</v>
      </c>
      <c r="AR134" s="973">
        <f t="shared" si="15"/>
        <v>33999999.999999993</v>
      </c>
      <c r="AS134" s="973">
        <f t="shared" si="13"/>
        <v>0</v>
      </c>
    </row>
    <row r="135" spans="1:45" s="254" customFormat="1" ht="16.25" customHeight="1" outlineLevel="1">
      <c r="A135" s="272" t="s">
        <v>2327</v>
      </c>
      <c r="B135" s="916" t="s">
        <v>454</v>
      </c>
      <c r="C135" s="916" t="s">
        <v>462</v>
      </c>
      <c r="D135" s="948" t="s">
        <v>2241</v>
      </c>
      <c r="E135" s="948"/>
      <c r="F135" s="948" t="s">
        <v>2255</v>
      </c>
      <c r="G135" s="275"/>
      <c r="H135" s="275"/>
      <c r="I135" s="948" t="s">
        <v>2274</v>
      </c>
      <c r="J135" s="950">
        <v>2500000</v>
      </c>
      <c r="K135" s="275">
        <v>6</v>
      </c>
      <c r="L135" s="972">
        <f t="shared" si="9"/>
        <v>15000000</v>
      </c>
      <c r="M135" s="275"/>
      <c r="N135" s="1131">
        <v>46023</v>
      </c>
      <c r="O135" s="275">
        <v>12</v>
      </c>
      <c r="P135" s="527"/>
      <c r="Q135" s="276"/>
      <c r="R135" s="948">
        <v>6273001908</v>
      </c>
      <c r="S135" s="948" t="s">
        <v>376</v>
      </c>
      <c r="T135" s="527"/>
      <c r="U135" s="276"/>
      <c r="V135" s="276"/>
      <c r="W135" s="276"/>
      <c r="X135" s="527"/>
      <c r="Y135" s="270" t="str">
        <f>LEFT(CAPEX_202510[[#This Row],[Mã Cost Center]],3)</f>
        <v>627</v>
      </c>
      <c r="Z135" s="273">
        <v>6273001908</v>
      </c>
      <c r="AA135" s="271" t="s">
        <v>376</v>
      </c>
      <c r="AB135" s="271"/>
      <c r="AC135" s="973">
        <f t="shared" si="21"/>
        <v>15000000</v>
      </c>
      <c r="AD135" s="1010">
        <f t="shared" si="22"/>
        <v>0</v>
      </c>
      <c r="AE135" s="973">
        <f t="shared" si="23"/>
        <v>15000000</v>
      </c>
      <c r="AF135" s="973">
        <f t="shared" si="24"/>
        <v>1250000</v>
      </c>
      <c r="AG135" s="973">
        <f t="shared" si="24"/>
        <v>1250000</v>
      </c>
      <c r="AH135" s="973">
        <f t="shared" si="24"/>
        <v>1250000</v>
      </c>
      <c r="AI135" s="973">
        <f t="shared" si="24"/>
        <v>1250000</v>
      </c>
      <c r="AJ135" s="973">
        <f t="shared" si="24"/>
        <v>1250000</v>
      </c>
      <c r="AK135" s="973">
        <f t="shared" si="24"/>
        <v>1250000</v>
      </c>
      <c r="AL135" s="973">
        <f t="shared" si="24"/>
        <v>1250000</v>
      </c>
      <c r="AM135" s="973">
        <f t="shared" si="24"/>
        <v>1250000</v>
      </c>
      <c r="AN135" s="973">
        <f t="shared" si="24"/>
        <v>1250000</v>
      </c>
      <c r="AO135" s="973">
        <f t="shared" si="24"/>
        <v>1250000</v>
      </c>
      <c r="AP135" s="973">
        <f t="shared" si="24"/>
        <v>1250000</v>
      </c>
      <c r="AQ135" s="973">
        <f t="shared" si="24"/>
        <v>1250000</v>
      </c>
      <c r="AR135" s="973">
        <f t="shared" si="15"/>
        <v>15000000</v>
      </c>
      <c r="AS135" s="973">
        <f t="shared" si="13"/>
        <v>0</v>
      </c>
    </row>
    <row r="136" spans="1:45" s="254" customFormat="1" ht="16.25" customHeight="1" outlineLevel="1">
      <c r="A136" s="272" t="s">
        <v>2328</v>
      </c>
      <c r="B136" s="916" t="s">
        <v>454</v>
      </c>
      <c r="C136" s="916" t="s">
        <v>462</v>
      </c>
      <c r="D136" s="948" t="s">
        <v>2121</v>
      </c>
      <c r="E136" s="948"/>
      <c r="F136" s="948" t="s">
        <v>2256</v>
      </c>
      <c r="G136" s="275"/>
      <c r="H136" s="275"/>
      <c r="I136" s="948" t="s">
        <v>2273</v>
      </c>
      <c r="J136" s="950">
        <v>27000000</v>
      </c>
      <c r="K136" s="275">
        <v>1</v>
      </c>
      <c r="L136" s="972">
        <f t="shared" si="9"/>
        <v>27000000</v>
      </c>
      <c r="M136" s="275"/>
      <c r="N136" s="1131">
        <v>46023</v>
      </c>
      <c r="O136" s="275">
        <v>12</v>
      </c>
      <c r="P136" s="527"/>
      <c r="Q136" s="276"/>
      <c r="R136" s="948">
        <v>6273001908</v>
      </c>
      <c r="S136" s="948" t="s">
        <v>376</v>
      </c>
      <c r="T136" s="527"/>
      <c r="U136" s="276"/>
      <c r="V136" s="276"/>
      <c r="W136" s="276"/>
      <c r="X136" s="527"/>
      <c r="Y136" s="270" t="str">
        <f>LEFT(CAPEX_202510[[#This Row],[Mã Cost Center]],3)</f>
        <v>627</v>
      </c>
      <c r="Z136" s="273">
        <v>6273001908</v>
      </c>
      <c r="AA136" s="271" t="s">
        <v>376</v>
      </c>
      <c r="AB136" s="271"/>
      <c r="AC136" s="973">
        <f t="shared" si="21"/>
        <v>27000000</v>
      </c>
      <c r="AD136" s="1010">
        <f t="shared" si="22"/>
        <v>0</v>
      </c>
      <c r="AE136" s="973">
        <f t="shared" si="23"/>
        <v>27000000</v>
      </c>
      <c r="AF136" s="973">
        <f t="shared" si="24"/>
        <v>2250000</v>
      </c>
      <c r="AG136" s="973">
        <f t="shared" si="24"/>
        <v>2250000</v>
      </c>
      <c r="AH136" s="973">
        <f t="shared" si="24"/>
        <v>2250000</v>
      </c>
      <c r="AI136" s="973">
        <f t="shared" si="24"/>
        <v>2250000</v>
      </c>
      <c r="AJ136" s="973">
        <f t="shared" si="24"/>
        <v>2250000</v>
      </c>
      <c r="AK136" s="973">
        <f t="shared" si="24"/>
        <v>2250000</v>
      </c>
      <c r="AL136" s="973">
        <f t="shared" si="24"/>
        <v>2250000</v>
      </c>
      <c r="AM136" s="973">
        <f t="shared" si="24"/>
        <v>2250000</v>
      </c>
      <c r="AN136" s="973">
        <f t="shared" si="24"/>
        <v>2250000</v>
      </c>
      <c r="AO136" s="973">
        <f t="shared" si="24"/>
        <v>2250000</v>
      </c>
      <c r="AP136" s="973">
        <f t="shared" si="24"/>
        <v>2250000</v>
      </c>
      <c r="AQ136" s="973">
        <f t="shared" si="24"/>
        <v>2250000</v>
      </c>
      <c r="AR136" s="973">
        <f t="shared" si="15"/>
        <v>27000000</v>
      </c>
      <c r="AS136" s="973">
        <f t="shared" si="13"/>
        <v>0</v>
      </c>
    </row>
    <row r="137" spans="1:45" s="254" customFormat="1" ht="16.25" customHeight="1" outlineLevel="1">
      <c r="A137" s="272" t="s">
        <v>2329</v>
      </c>
      <c r="B137" s="916" t="s">
        <v>454</v>
      </c>
      <c r="C137" s="916" t="s">
        <v>462</v>
      </c>
      <c r="D137" s="948" t="s">
        <v>2119</v>
      </c>
      <c r="E137" s="948"/>
      <c r="F137" s="948" t="s">
        <v>2257</v>
      </c>
      <c r="G137" s="275"/>
      <c r="H137" s="275"/>
      <c r="I137" s="948" t="s">
        <v>2273</v>
      </c>
      <c r="J137" s="950">
        <v>21000000</v>
      </c>
      <c r="K137" s="275">
        <v>2</v>
      </c>
      <c r="L137" s="972">
        <f t="shared" si="9"/>
        <v>42000000</v>
      </c>
      <c r="M137" s="275"/>
      <c r="N137" s="1131">
        <v>46023</v>
      </c>
      <c r="O137" s="275">
        <v>12</v>
      </c>
      <c r="P137" s="527"/>
      <c r="Q137" s="276"/>
      <c r="R137" s="948">
        <v>6423002402</v>
      </c>
      <c r="S137" s="948" t="s">
        <v>377</v>
      </c>
      <c r="T137" s="527"/>
      <c r="U137" s="276"/>
      <c r="V137" s="276"/>
      <c r="W137" s="276"/>
      <c r="X137" s="527"/>
      <c r="Y137" s="270" t="str">
        <f>LEFT(CAPEX_202510[[#This Row],[Mã Cost Center]],3)</f>
        <v>642</v>
      </c>
      <c r="Z137" s="273">
        <v>6423002402</v>
      </c>
      <c r="AA137" s="271" t="s">
        <v>377</v>
      </c>
      <c r="AB137" s="271"/>
      <c r="AC137" s="973">
        <f t="shared" si="21"/>
        <v>42000000</v>
      </c>
      <c r="AD137" s="1010">
        <f t="shared" si="22"/>
        <v>0</v>
      </c>
      <c r="AE137" s="973">
        <f t="shared" si="23"/>
        <v>42000000</v>
      </c>
      <c r="AF137" s="973">
        <f t="shared" si="24"/>
        <v>3500000</v>
      </c>
      <c r="AG137" s="973">
        <f t="shared" si="24"/>
        <v>3500000</v>
      </c>
      <c r="AH137" s="973">
        <f t="shared" si="24"/>
        <v>3500000</v>
      </c>
      <c r="AI137" s="973">
        <f t="shared" si="24"/>
        <v>3500000</v>
      </c>
      <c r="AJ137" s="973">
        <f t="shared" si="24"/>
        <v>3500000</v>
      </c>
      <c r="AK137" s="973">
        <f t="shared" si="24"/>
        <v>3500000</v>
      </c>
      <c r="AL137" s="973">
        <f t="shared" si="24"/>
        <v>3500000</v>
      </c>
      <c r="AM137" s="973">
        <f t="shared" si="24"/>
        <v>3500000</v>
      </c>
      <c r="AN137" s="973">
        <f t="shared" si="24"/>
        <v>3500000</v>
      </c>
      <c r="AO137" s="973">
        <f t="shared" si="24"/>
        <v>3500000</v>
      </c>
      <c r="AP137" s="973">
        <f t="shared" si="24"/>
        <v>3500000</v>
      </c>
      <c r="AQ137" s="973">
        <f t="shared" si="24"/>
        <v>3500000</v>
      </c>
      <c r="AR137" s="973">
        <f t="shared" si="15"/>
        <v>42000000</v>
      </c>
      <c r="AS137" s="973">
        <f t="shared" si="13"/>
        <v>0</v>
      </c>
    </row>
    <row r="138" spans="1:45" s="254" customFormat="1" ht="16.25" customHeight="1" outlineLevel="1">
      <c r="A138" s="272" t="s">
        <v>2330</v>
      </c>
      <c r="B138" s="916" t="s">
        <v>454</v>
      </c>
      <c r="C138" s="916" t="s">
        <v>462</v>
      </c>
      <c r="D138" s="948" t="s">
        <v>2242</v>
      </c>
      <c r="E138" s="948"/>
      <c r="F138" s="948" t="s">
        <v>2258</v>
      </c>
      <c r="G138" s="275"/>
      <c r="H138" s="275"/>
      <c r="I138" s="948"/>
      <c r="J138" s="950">
        <v>500000</v>
      </c>
      <c r="K138" s="275">
        <v>16</v>
      </c>
      <c r="L138" s="972">
        <f t="shared" si="9"/>
        <v>8000000</v>
      </c>
      <c r="M138" s="275"/>
      <c r="N138" s="1009">
        <v>46113</v>
      </c>
      <c r="O138" s="275">
        <v>12</v>
      </c>
      <c r="P138" s="527"/>
      <c r="Q138" s="276"/>
      <c r="R138" s="948">
        <v>6423002402</v>
      </c>
      <c r="S138" s="948" t="s">
        <v>377</v>
      </c>
      <c r="T138" s="527"/>
      <c r="U138" s="276"/>
      <c r="V138" s="276"/>
      <c r="W138" s="276"/>
      <c r="X138" s="527"/>
      <c r="Y138" s="270" t="str">
        <f>LEFT(CAPEX_202510[[#This Row],[Mã Cost Center]],3)</f>
        <v>642</v>
      </c>
      <c r="Z138" s="273">
        <v>6423002402</v>
      </c>
      <c r="AA138" s="271" t="s">
        <v>377</v>
      </c>
      <c r="AB138" s="271"/>
      <c r="AC138" s="973">
        <f t="shared" si="21"/>
        <v>8000000</v>
      </c>
      <c r="AD138" s="1010">
        <f t="shared" si="22"/>
        <v>0</v>
      </c>
      <c r="AE138" s="973">
        <f t="shared" si="23"/>
        <v>8000000</v>
      </c>
      <c r="AF138" s="973"/>
      <c r="AG138" s="973"/>
      <c r="AH138" s="973"/>
      <c r="AI138" s="973">
        <f t="shared" si="24"/>
        <v>666666.66666666663</v>
      </c>
      <c r="AJ138" s="973">
        <f t="shared" si="24"/>
        <v>666666.66666666663</v>
      </c>
      <c r="AK138" s="973">
        <f t="shared" si="24"/>
        <v>666666.66666666663</v>
      </c>
      <c r="AL138" s="973">
        <f t="shared" si="24"/>
        <v>666666.66666666663</v>
      </c>
      <c r="AM138" s="973">
        <f t="shared" si="24"/>
        <v>666666.66666666663</v>
      </c>
      <c r="AN138" s="973">
        <f t="shared" si="24"/>
        <v>666666.66666666663</v>
      </c>
      <c r="AO138" s="973">
        <f t="shared" si="24"/>
        <v>666666.66666666663</v>
      </c>
      <c r="AP138" s="973">
        <f t="shared" si="24"/>
        <v>666666.66666666663</v>
      </c>
      <c r="AQ138" s="973">
        <f t="shared" si="24"/>
        <v>666666.66666666663</v>
      </c>
      <c r="AR138" s="973">
        <f t="shared" si="15"/>
        <v>6000000</v>
      </c>
      <c r="AS138" s="973">
        <f t="shared" si="13"/>
        <v>2000000</v>
      </c>
    </row>
    <row r="139" spans="1:45" s="254" customFormat="1" ht="16.25" customHeight="1" outlineLevel="1">
      <c r="A139" s="272" t="s">
        <v>2331</v>
      </c>
      <c r="B139" s="916" t="s">
        <v>454</v>
      </c>
      <c r="C139" s="916" t="s">
        <v>462</v>
      </c>
      <c r="D139" s="948" t="s">
        <v>2242</v>
      </c>
      <c r="E139" s="948"/>
      <c r="F139" s="948" t="s">
        <v>2259</v>
      </c>
      <c r="G139" s="275"/>
      <c r="H139" s="275"/>
      <c r="I139" s="948"/>
      <c r="J139" s="950">
        <v>80000</v>
      </c>
      <c r="K139" s="275">
        <v>100</v>
      </c>
      <c r="L139" s="972">
        <f t="shared" si="9"/>
        <v>8000000</v>
      </c>
      <c r="M139" s="275"/>
      <c r="N139" s="1009">
        <v>46113</v>
      </c>
      <c r="O139" s="275">
        <v>12</v>
      </c>
      <c r="P139" s="527"/>
      <c r="Q139" s="276"/>
      <c r="R139" s="948">
        <v>6423002402</v>
      </c>
      <c r="S139" s="948" t="s">
        <v>377</v>
      </c>
      <c r="T139" s="527"/>
      <c r="U139" s="276"/>
      <c r="V139" s="276"/>
      <c r="W139" s="276"/>
      <c r="X139" s="527"/>
      <c r="Y139" s="270" t="str">
        <f>LEFT(CAPEX_202510[[#This Row],[Mã Cost Center]],3)</f>
        <v>642</v>
      </c>
      <c r="Z139" s="273">
        <v>6423002402</v>
      </c>
      <c r="AA139" s="271" t="s">
        <v>377</v>
      </c>
      <c r="AB139" s="271"/>
      <c r="AC139" s="973">
        <f t="shared" si="21"/>
        <v>8000000</v>
      </c>
      <c r="AD139" s="1010">
        <f t="shared" si="22"/>
        <v>0</v>
      </c>
      <c r="AE139" s="973">
        <f t="shared" si="23"/>
        <v>8000000</v>
      </c>
      <c r="AF139" s="973"/>
      <c r="AG139" s="973"/>
      <c r="AH139" s="973"/>
      <c r="AI139" s="973">
        <f t="shared" si="24"/>
        <v>666666.66666666663</v>
      </c>
      <c r="AJ139" s="973">
        <f t="shared" si="24"/>
        <v>666666.66666666663</v>
      </c>
      <c r="AK139" s="973">
        <f t="shared" si="24"/>
        <v>666666.66666666663</v>
      </c>
      <c r="AL139" s="973">
        <f t="shared" si="24"/>
        <v>666666.66666666663</v>
      </c>
      <c r="AM139" s="973">
        <f t="shared" si="24"/>
        <v>666666.66666666663</v>
      </c>
      <c r="AN139" s="973">
        <f t="shared" si="24"/>
        <v>666666.66666666663</v>
      </c>
      <c r="AO139" s="973">
        <f t="shared" si="24"/>
        <v>666666.66666666663</v>
      </c>
      <c r="AP139" s="973">
        <f t="shared" si="24"/>
        <v>666666.66666666663</v>
      </c>
      <c r="AQ139" s="973">
        <f t="shared" si="24"/>
        <v>666666.66666666663</v>
      </c>
      <c r="AR139" s="973">
        <f t="shared" si="15"/>
        <v>6000000</v>
      </c>
      <c r="AS139" s="973">
        <f t="shared" si="13"/>
        <v>2000000</v>
      </c>
    </row>
    <row r="140" spans="1:45" s="254" customFormat="1" ht="16.25" customHeight="1" outlineLevel="1">
      <c r="A140" s="272" t="s">
        <v>2332</v>
      </c>
      <c r="B140" s="916" t="s">
        <v>454</v>
      </c>
      <c r="C140" s="916" t="s">
        <v>462</v>
      </c>
      <c r="D140" s="948" t="s">
        <v>2242</v>
      </c>
      <c r="E140" s="948"/>
      <c r="F140" s="948" t="s">
        <v>2260</v>
      </c>
      <c r="G140" s="275"/>
      <c r="H140" s="275"/>
      <c r="I140" s="948" t="s">
        <v>2273</v>
      </c>
      <c r="J140" s="950">
        <v>27000000</v>
      </c>
      <c r="K140" s="275">
        <v>2</v>
      </c>
      <c r="L140" s="972">
        <f t="shared" si="9"/>
        <v>54000000</v>
      </c>
      <c r="M140" s="275"/>
      <c r="N140" s="1009">
        <v>46113</v>
      </c>
      <c r="O140" s="275">
        <v>12</v>
      </c>
      <c r="P140" s="527"/>
      <c r="Q140" s="276"/>
      <c r="R140" s="948">
        <v>6423002402</v>
      </c>
      <c r="S140" s="948" t="s">
        <v>377</v>
      </c>
      <c r="T140" s="527"/>
      <c r="U140" s="276"/>
      <c r="V140" s="276"/>
      <c r="W140" s="276"/>
      <c r="X140" s="527"/>
      <c r="Y140" s="270" t="str">
        <f>LEFT(CAPEX_202510[[#This Row],[Mã Cost Center]],3)</f>
        <v>642</v>
      </c>
      <c r="Z140" s="273">
        <v>6423002402</v>
      </c>
      <c r="AA140" s="271" t="s">
        <v>377</v>
      </c>
      <c r="AB140" s="271"/>
      <c r="AC140" s="973">
        <f t="shared" si="21"/>
        <v>54000000</v>
      </c>
      <c r="AD140" s="1010">
        <f t="shared" si="22"/>
        <v>0</v>
      </c>
      <c r="AE140" s="973">
        <f t="shared" si="23"/>
        <v>54000000</v>
      </c>
      <c r="AF140" s="973"/>
      <c r="AG140" s="973"/>
      <c r="AH140" s="973"/>
      <c r="AI140" s="973">
        <f t="shared" si="24"/>
        <v>4500000</v>
      </c>
      <c r="AJ140" s="973">
        <f t="shared" si="24"/>
        <v>4500000</v>
      </c>
      <c r="AK140" s="973">
        <f t="shared" si="24"/>
        <v>4500000</v>
      </c>
      <c r="AL140" s="973">
        <f t="shared" si="24"/>
        <v>4500000</v>
      </c>
      <c r="AM140" s="973">
        <f t="shared" si="24"/>
        <v>4500000</v>
      </c>
      <c r="AN140" s="973">
        <f t="shared" si="24"/>
        <v>4500000</v>
      </c>
      <c r="AO140" s="973">
        <f t="shared" si="24"/>
        <v>4500000</v>
      </c>
      <c r="AP140" s="973">
        <f t="shared" si="24"/>
        <v>4500000</v>
      </c>
      <c r="AQ140" s="973">
        <f t="shared" si="24"/>
        <v>4500000</v>
      </c>
      <c r="AR140" s="973">
        <f t="shared" si="15"/>
        <v>40500000</v>
      </c>
      <c r="AS140" s="973">
        <f t="shared" si="13"/>
        <v>13500000</v>
      </c>
    </row>
    <row r="141" spans="1:45" s="254" customFormat="1" ht="16.25" customHeight="1" outlineLevel="1">
      <c r="A141" s="272" t="s">
        <v>2333</v>
      </c>
      <c r="B141" s="916" t="s">
        <v>454</v>
      </c>
      <c r="C141" s="916" t="s">
        <v>462</v>
      </c>
      <c r="D141" s="948" t="s">
        <v>2119</v>
      </c>
      <c r="E141" s="948"/>
      <c r="F141" s="948" t="s">
        <v>2261</v>
      </c>
      <c r="G141" s="275"/>
      <c r="H141" s="275"/>
      <c r="I141" s="948"/>
      <c r="J141" s="950">
        <v>3000000</v>
      </c>
      <c r="K141" s="275">
        <v>4</v>
      </c>
      <c r="L141" s="972">
        <f t="shared" si="9"/>
        <v>12000000</v>
      </c>
      <c r="M141" s="275"/>
      <c r="N141" s="1131">
        <v>46023</v>
      </c>
      <c r="O141" s="275">
        <v>12</v>
      </c>
      <c r="P141" s="527"/>
      <c r="Q141" s="276"/>
      <c r="R141" s="948">
        <v>6423002402</v>
      </c>
      <c r="S141" s="948" t="s">
        <v>377</v>
      </c>
      <c r="T141" s="527"/>
      <c r="U141" s="276"/>
      <c r="V141" s="276"/>
      <c r="W141" s="276"/>
      <c r="X141" s="527"/>
      <c r="Y141" s="270" t="str">
        <f>LEFT(CAPEX_202510[[#This Row],[Mã Cost Center]],3)</f>
        <v>642</v>
      </c>
      <c r="Z141" s="273">
        <v>6423002402</v>
      </c>
      <c r="AA141" s="271" t="s">
        <v>377</v>
      </c>
      <c r="AB141" s="271"/>
      <c r="AC141" s="973">
        <f t="shared" si="21"/>
        <v>12000000</v>
      </c>
      <c r="AD141" s="1010">
        <f t="shared" si="22"/>
        <v>0</v>
      </c>
      <c r="AE141" s="973">
        <f t="shared" si="23"/>
        <v>12000000</v>
      </c>
      <c r="AF141" s="973">
        <f t="shared" ref="AF141" si="25">$AC141/$O141</f>
        <v>1000000</v>
      </c>
      <c r="AG141" s="973">
        <f t="shared" si="24"/>
        <v>1000000</v>
      </c>
      <c r="AH141" s="973">
        <f t="shared" si="24"/>
        <v>1000000</v>
      </c>
      <c r="AI141" s="973">
        <f t="shared" si="24"/>
        <v>1000000</v>
      </c>
      <c r="AJ141" s="973">
        <f t="shared" si="24"/>
        <v>1000000</v>
      </c>
      <c r="AK141" s="973">
        <f t="shared" si="24"/>
        <v>1000000</v>
      </c>
      <c r="AL141" s="973">
        <f t="shared" si="24"/>
        <v>1000000</v>
      </c>
      <c r="AM141" s="973">
        <f t="shared" si="24"/>
        <v>1000000</v>
      </c>
      <c r="AN141" s="973">
        <f t="shared" si="24"/>
        <v>1000000</v>
      </c>
      <c r="AO141" s="973">
        <f t="shared" si="24"/>
        <v>1000000</v>
      </c>
      <c r="AP141" s="973">
        <f t="shared" si="24"/>
        <v>1000000</v>
      </c>
      <c r="AQ141" s="973">
        <f t="shared" si="24"/>
        <v>1000000</v>
      </c>
      <c r="AR141" s="973">
        <f t="shared" si="15"/>
        <v>12000000</v>
      </c>
      <c r="AS141" s="973">
        <f t="shared" si="13"/>
        <v>0</v>
      </c>
    </row>
    <row r="142" spans="1:45" s="254" customFormat="1" ht="16.25" customHeight="1" outlineLevel="1">
      <c r="A142" s="272" t="s">
        <v>2334</v>
      </c>
      <c r="B142" s="916" t="s">
        <v>454</v>
      </c>
      <c r="C142" s="916" t="s">
        <v>462</v>
      </c>
      <c r="D142" s="948" t="s">
        <v>2121</v>
      </c>
      <c r="E142" s="948"/>
      <c r="F142" s="948" t="s">
        <v>2262</v>
      </c>
      <c r="G142" s="275"/>
      <c r="H142" s="275"/>
      <c r="I142" s="948"/>
      <c r="J142" s="950">
        <v>7000000</v>
      </c>
      <c r="K142" s="275">
        <v>1</v>
      </c>
      <c r="L142" s="972">
        <f t="shared" si="9"/>
        <v>7000000</v>
      </c>
      <c r="M142" s="275"/>
      <c r="N142" s="1131">
        <v>46023</v>
      </c>
      <c r="O142" s="275">
        <v>12</v>
      </c>
      <c r="P142" s="527"/>
      <c r="Q142" s="276"/>
      <c r="R142" s="948">
        <v>6273000100</v>
      </c>
      <c r="S142" s="948" t="s">
        <v>373</v>
      </c>
      <c r="T142" s="527"/>
      <c r="U142" s="276"/>
      <c r="V142" s="276"/>
      <c r="W142" s="276"/>
      <c r="X142" s="527"/>
      <c r="Y142" s="270" t="str">
        <f>LEFT(CAPEX_202510[[#This Row],[Mã Cost Center]],3)</f>
        <v>627</v>
      </c>
      <c r="Z142" s="273">
        <v>6273000100</v>
      </c>
      <c r="AA142" s="271" t="s">
        <v>373</v>
      </c>
      <c r="AB142" s="271"/>
      <c r="AC142" s="973">
        <f t="shared" si="21"/>
        <v>7000000</v>
      </c>
      <c r="AD142" s="1010">
        <f t="shared" si="22"/>
        <v>0</v>
      </c>
      <c r="AE142" s="973">
        <f t="shared" si="23"/>
        <v>7000000</v>
      </c>
      <c r="AF142" s="973">
        <f t="shared" si="24"/>
        <v>583333.33333333337</v>
      </c>
      <c r="AG142" s="973">
        <f t="shared" si="24"/>
        <v>583333.33333333337</v>
      </c>
      <c r="AH142" s="973">
        <f t="shared" si="24"/>
        <v>583333.33333333337</v>
      </c>
      <c r="AI142" s="973">
        <f t="shared" si="24"/>
        <v>583333.33333333337</v>
      </c>
      <c r="AJ142" s="973">
        <f t="shared" si="24"/>
        <v>583333.33333333337</v>
      </c>
      <c r="AK142" s="973">
        <f t="shared" si="24"/>
        <v>583333.33333333337</v>
      </c>
      <c r="AL142" s="973">
        <f t="shared" si="24"/>
        <v>583333.33333333337</v>
      </c>
      <c r="AM142" s="973">
        <f t="shared" si="24"/>
        <v>583333.33333333337</v>
      </c>
      <c r="AN142" s="973">
        <f t="shared" si="24"/>
        <v>583333.33333333337</v>
      </c>
      <c r="AO142" s="973">
        <f t="shared" si="24"/>
        <v>583333.33333333337</v>
      </c>
      <c r="AP142" s="973">
        <f t="shared" si="24"/>
        <v>583333.33333333337</v>
      </c>
      <c r="AQ142" s="973">
        <f t="shared" si="24"/>
        <v>583333.33333333337</v>
      </c>
      <c r="AR142" s="973">
        <f t="shared" si="15"/>
        <v>6999999.9999999991</v>
      </c>
      <c r="AS142" s="973">
        <f t="shared" si="13"/>
        <v>0</v>
      </c>
    </row>
    <row r="143" spans="1:45" s="254" customFormat="1" ht="16.25" customHeight="1" outlineLevel="1">
      <c r="A143" s="272" t="s">
        <v>2335</v>
      </c>
      <c r="B143" s="916" t="s">
        <v>454</v>
      </c>
      <c r="C143" s="916" t="s">
        <v>462</v>
      </c>
      <c r="D143" s="948" t="s">
        <v>2119</v>
      </c>
      <c r="E143" s="948"/>
      <c r="F143" s="948" t="s">
        <v>2263</v>
      </c>
      <c r="G143" s="275"/>
      <c r="H143" s="275"/>
      <c r="I143" s="948"/>
      <c r="J143" s="950">
        <v>7000000</v>
      </c>
      <c r="K143" s="275">
        <v>1</v>
      </c>
      <c r="L143" s="972">
        <f t="shared" si="9"/>
        <v>7000000</v>
      </c>
      <c r="M143" s="275"/>
      <c r="N143" s="1131">
        <v>46023</v>
      </c>
      <c r="O143" s="275">
        <v>12</v>
      </c>
      <c r="P143" s="527"/>
      <c r="Q143" s="276"/>
      <c r="R143" s="948">
        <v>6423002402</v>
      </c>
      <c r="S143" s="948" t="s">
        <v>377</v>
      </c>
      <c r="T143" s="527"/>
      <c r="U143" s="276"/>
      <c r="V143" s="276"/>
      <c r="W143" s="276"/>
      <c r="X143" s="527"/>
      <c r="Y143" s="270" t="str">
        <f>LEFT(CAPEX_202510[[#This Row],[Mã Cost Center]],3)</f>
        <v>642</v>
      </c>
      <c r="Z143" s="273">
        <v>6423002402</v>
      </c>
      <c r="AA143" s="271" t="s">
        <v>377</v>
      </c>
      <c r="AB143" s="271"/>
      <c r="AC143" s="973">
        <f t="shared" si="21"/>
        <v>7000000</v>
      </c>
      <c r="AD143" s="1010">
        <f t="shared" si="22"/>
        <v>0</v>
      </c>
      <c r="AE143" s="973">
        <f t="shared" si="23"/>
        <v>7000000</v>
      </c>
      <c r="AF143" s="973">
        <f t="shared" si="24"/>
        <v>583333.33333333337</v>
      </c>
      <c r="AG143" s="973">
        <f t="shared" si="24"/>
        <v>583333.33333333337</v>
      </c>
      <c r="AH143" s="973">
        <f t="shared" si="24"/>
        <v>583333.33333333337</v>
      </c>
      <c r="AI143" s="973">
        <f t="shared" si="24"/>
        <v>583333.33333333337</v>
      </c>
      <c r="AJ143" s="973">
        <f t="shared" si="24"/>
        <v>583333.33333333337</v>
      </c>
      <c r="AK143" s="973">
        <f t="shared" si="24"/>
        <v>583333.33333333337</v>
      </c>
      <c r="AL143" s="973">
        <f t="shared" si="24"/>
        <v>583333.33333333337</v>
      </c>
      <c r="AM143" s="973">
        <f t="shared" si="24"/>
        <v>583333.33333333337</v>
      </c>
      <c r="AN143" s="973">
        <f t="shared" si="24"/>
        <v>583333.33333333337</v>
      </c>
      <c r="AO143" s="973">
        <f t="shared" si="24"/>
        <v>583333.33333333337</v>
      </c>
      <c r="AP143" s="973">
        <f t="shared" si="24"/>
        <v>583333.33333333337</v>
      </c>
      <c r="AQ143" s="973">
        <f t="shared" si="24"/>
        <v>583333.33333333337</v>
      </c>
      <c r="AR143" s="973">
        <f t="shared" si="15"/>
        <v>6999999.9999999991</v>
      </c>
      <c r="AS143" s="973">
        <f t="shared" si="13"/>
        <v>0</v>
      </c>
    </row>
    <row r="144" spans="1:45" s="254" customFormat="1" ht="16.25" customHeight="1" outlineLevel="1">
      <c r="A144" s="272" t="s">
        <v>2336</v>
      </c>
      <c r="B144" s="916" t="s">
        <v>454</v>
      </c>
      <c r="C144" s="916" t="s">
        <v>462</v>
      </c>
      <c r="D144" s="948" t="s">
        <v>2119</v>
      </c>
      <c r="E144" s="948"/>
      <c r="F144" s="948" t="s">
        <v>2264</v>
      </c>
      <c r="G144" s="275"/>
      <c r="H144" s="275"/>
      <c r="I144" s="948"/>
      <c r="J144" s="950">
        <v>17000000</v>
      </c>
      <c r="K144" s="275">
        <v>1</v>
      </c>
      <c r="L144" s="972">
        <f t="shared" si="9"/>
        <v>17000000</v>
      </c>
      <c r="M144" s="275"/>
      <c r="N144" s="1131">
        <v>46023</v>
      </c>
      <c r="O144" s="275">
        <v>12</v>
      </c>
      <c r="P144" s="527"/>
      <c r="Q144" s="276"/>
      <c r="R144" s="948">
        <v>6423002402</v>
      </c>
      <c r="S144" s="948" t="s">
        <v>377</v>
      </c>
      <c r="T144" s="527"/>
      <c r="U144" s="276"/>
      <c r="V144" s="276"/>
      <c r="W144" s="276"/>
      <c r="X144" s="527"/>
      <c r="Y144" s="270" t="str">
        <f>LEFT(CAPEX_202510[[#This Row],[Mã Cost Center]],3)</f>
        <v>642</v>
      </c>
      <c r="Z144" s="273">
        <v>6423002402</v>
      </c>
      <c r="AA144" s="271" t="s">
        <v>377</v>
      </c>
      <c r="AB144" s="271"/>
      <c r="AC144" s="973">
        <f t="shared" si="21"/>
        <v>17000000</v>
      </c>
      <c r="AD144" s="1010">
        <f t="shared" si="22"/>
        <v>0</v>
      </c>
      <c r="AE144" s="973">
        <f t="shared" si="23"/>
        <v>17000000</v>
      </c>
      <c r="AF144" s="973">
        <f t="shared" si="24"/>
        <v>1416666.6666666667</v>
      </c>
      <c r="AG144" s="973">
        <f t="shared" si="24"/>
        <v>1416666.6666666667</v>
      </c>
      <c r="AH144" s="973">
        <f t="shared" si="24"/>
        <v>1416666.6666666667</v>
      </c>
      <c r="AI144" s="973">
        <f t="shared" si="24"/>
        <v>1416666.6666666667</v>
      </c>
      <c r="AJ144" s="973">
        <f t="shared" si="24"/>
        <v>1416666.6666666667</v>
      </c>
      <c r="AK144" s="973">
        <f t="shared" si="24"/>
        <v>1416666.6666666667</v>
      </c>
      <c r="AL144" s="973">
        <f t="shared" si="24"/>
        <v>1416666.6666666667</v>
      </c>
      <c r="AM144" s="973">
        <f t="shared" si="24"/>
        <v>1416666.6666666667</v>
      </c>
      <c r="AN144" s="973">
        <f t="shared" si="24"/>
        <v>1416666.6666666667</v>
      </c>
      <c r="AO144" s="973">
        <f t="shared" si="24"/>
        <v>1416666.6666666667</v>
      </c>
      <c r="AP144" s="973">
        <f t="shared" si="24"/>
        <v>1416666.6666666667</v>
      </c>
      <c r="AQ144" s="973">
        <f t="shared" si="24"/>
        <v>1416666.6666666667</v>
      </c>
      <c r="AR144" s="973">
        <f t="shared" si="15"/>
        <v>16999999.999999996</v>
      </c>
      <c r="AS144" s="973">
        <f t="shared" si="13"/>
        <v>0</v>
      </c>
    </row>
    <row r="145" spans="1:45" s="254" customFormat="1" ht="16.25" customHeight="1" outlineLevel="1">
      <c r="A145" s="272" t="s">
        <v>2337</v>
      </c>
      <c r="B145" s="916" t="s">
        <v>454</v>
      </c>
      <c r="C145" s="916" t="s">
        <v>462</v>
      </c>
      <c r="D145" s="948" t="s">
        <v>2119</v>
      </c>
      <c r="E145" s="948"/>
      <c r="F145" s="948" t="s">
        <v>2265</v>
      </c>
      <c r="G145" s="275"/>
      <c r="H145" s="275"/>
      <c r="I145" s="948"/>
      <c r="J145" s="950">
        <v>7000000</v>
      </c>
      <c r="K145" s="275">
        <v>1</v>
      </c>
      <c r="L145" s="972">
        <f t="shared" si="9"/>
        <v>7000000</v>
      </c>
      <c r="M145" s="275"/>
      <c r="N145" s="1131">
        <v>46023</v>
      </c>
      <c r="O145" s="275">
        <v>12</v>
      </c>
      <c r="P145" s="527"/>
      <c r="Q145" s="276"/>
      <c r="R145" s="948">
        <v>6423002402</v>
      </c>
      <c r="S145" s="948" t="s">
        <v>377</v>
      </c>
      <c r="T145" s="527"/>
      <c r="U145" s="276"/>
      <c r="V145" s="276"/>
      <c r="W145" s="276"/>
      <c r="X145" s="527"/>
      <c r="Y145" s="270" t="str">
        <f>LEFT(CAPEX_202510[[#This Row],[Mã Cost Center]],3)</f>
        <v>642</v>
      </c>
      <c r="Z145" s="273">
        <v>6423002402</v>
      </c>
      <c r="AA145" s="271" t="s">
        <v>377</v>
      </c>
      <c r="AB145" s="271"/>
      <c r="AC145" s="973">
        <f t="shared" si="21"/>
        <v>7000000</v>
      </c>
      <c r="AD145" s="1010">
        <f t="shared" si="22"/>
        <v>0</v>
      </c>
      <c r="AE145" s="973">
        <f t="shared" si="23"/>
        <v>7000000</v>
      </c>
      <c r="AF145" s="973">
        <f t="shared" si="24"/>
        <v>583333.33333333337</v>
      </c>
      <c r="AG145" s="973">
        <f t="shared" si="24"/>
        <v>583333.33333333337</v>
      </c>
      <c r="AH145" s="973">
        <f t="shared" si="24"/>
        <v>583333.33333333337</v>
      </c>
      <c r="AI145" s="973">
        <f t="shared" si="24"/>
        <v>583333.33333333337</v>
      </c>
      <c r="AJ145" s="973">
        <f t="shared" si="24"/>
        <v>583333.33333333337</v>
      </c>
      <c r="AK145" s="973">
        <f t="shared" si="24"/>
        <v>583333.33333333337</v>
      </c>
      <c r="AL145" s="973">
        <f t="shared" si="24"/>
        <v>583333.33333333337</v>
      </c>
      <c r="AM145" s="973">
        <f t="shared" si="24"/>
        <v>583333.33333333337</v>
      </c>
      <c r="AN145" s="973">
        <f t="shared" si="24"/>
        <v>583333.33333333337</v>
      </c>
      <c r="AO145" s="973">
        <f t="shared" si="24"/>
        <v>583333.33333333337</v>
      </c>
      <c r="AP145" s="973">
        <f t="shared" si="24"/>
        <v>583333.33333333337</v>
      </c>
      <c r="AQ145" s="973">
        <f t="shared" si="24"/>
        <v>583333.33333333337</v>
      </c>
      <c r="AR145" s="973">
        <f t="shared" si="15"/>
        <v>6999999.9999999991</v>
      </c>
      <c r="AS145" s="973">
        <f t="shared" si="13"/>
        <v>0</v>
      </c>
    </row>
    <row r="146" spans="1:45" s="254" customFormat="1" ht="16.25" customHeight="1" outlineLevel="1">
      <c r="A146" s="272" t="s">
        <v>2338</v>
      </c>
      <c r="B146" s="916" t="s">
        <v>454</v>
      </c>
      <c r="C146" s="916" t="s">
        <v>462</v>
      </c>
      <c r="D146" s="948" t="s">
        <v>2122</v>
      </c>
      <c r="E146" s="948"/>
      <c r="F146" s="948" t="s">
        <v>2266</v>
      </c>
      <c r="G146" s="275"/>
      <c r="H146" s="275"/>
      <c r="I146" s="948" t="s">
        <v>2275</v>
      </c>
      <c r="J146" s="950">
        <v>7400000</v>
      </c>
      <c r="K146" s="275">
        <v>1</v>
      </c>
      <c r="L146" s="972">
        <f t="shared" si="9"/>
        <v>7400000</v>
      </c>
      <c r="M146" s="275"/>
      <c r="N146" s="1131">
        <v>46023</v>
      </c>
      <c r="O146" s="275">
        <v>12</v>
      </c>
      <c r="P146" s="527"/>
      <c r="Q146" s="276"/>
      <c r="R146" s="948">
        <v>6273001908</v>
      </c>
      <c r="S146" s="948" t="s">
        <v>376</v>
      </c>
      <c r="T146" s="527"/>
      <c r="U146" s="276"/>
      <c r="V146" s="276"/>
      <c r="W146" s="276"/>
      <c r="X146" s="527"/>
      <c r="Y146" s="270" t="str">
        <f>LEFT(CAPEX_202510[[#This Row],[Mã Cost Center]],3)</f>
        <v>627</v>
      </c>
      <c r="Z146" s="273">
        <v>6273001908</v>
      </c>
      <c r="AA146" s="271" t="s">
        <v>376</v>
      </c>
      <c r="AB146" s="271"/>
      <c r="AC146" s="973">
        <f t="shared" si="21"/>
        <v>7400000</v>
      </c>
      <c r="AD146" s="1010">
        <f t="shared" si="22"/>
        <v>0</v>
      </c>
      <c r="AE146" s="973">
        <f t="shared" si="23"/>
        <v>7400000</v>
      </c>
      <c r="AF146" s="973">
        <f t="shared" si="24"/>
        <v>616666.66666666663</v>
      </c>
      <c r="AG146" s="973">
        <f t="shared" si="24"/>
        <v>616666.66666666663</v>
      </c>
      <c r="AH146" s="973">
        <f t="shared" si="24"/>
        <v>616666.66666666663</v>
      </c>
      <c r="AI146" s="973">
        <f t="shared" si="24"/>
        <v>616666.66666666663</v>
      </c>
      <c r="AJ146" s="973">
        <f t="shared" si="24"/>
        <v>616666.66666666663</v>
      </c>
      <c r="AK146" s="973">
        <f t="shared" si="24"/>
        <v>616666.66666666663</v>
      </c>
      <c r="AL146" s="973">
        <f t="shared" si="24"/>
        <v>616666.66666666663</v>
      </c>
      <c r="AM146" s="973">
        <f t="shared" si="24"/>
        <v>616666.66666666663</v>
      </c>
      <c r="AN146" s="973">
        <f t="shared" si="24"/>
        <v>616666.66666666663</v>
      </c>
      <c r="AO146" s="973">
        <f t="shared" si="24"/>
        <v>616666.66666666663</v>
      </c>
      <c r="AP146" s="973">
        <f t="shared" si="24"/>
        <v>616666.66666666663</v>
      </c>
      <c r="AQ146" s="973">
        <f t="shared" si="24"/>
        <v>616666.66666666663</v>
      </c>
      <c r="AR146" s="973">
        <f t="shared" si="15"/>
        <v>7400000.0000000009</v>
      </c>
      <c r="AS146" s="973">
        <f t="shared" si="13"/>
        <v>0</v>
      </c>
    </row>
    <row r="147" spans="1:45" s="254" customFormat="1" ht="16.25" customHeight="1" outlineLevel="1">
      <c r="A147" s="272" t="s">
        <v>2339</v>
      </c>
      <c r="B147" s="916" t="s">
        <v>454</v>
      </c>
      <c r="C147" s="916" t="s">
        <v>462</v>
      </c>
      <c r="D147" s="948" t="s">
        <v>2123</v>
      </c>
      <c r="E147" s="948"/>
      <c r="F147" s="948" t="s">
        <v>2267</v>
      </c>
      <c r="G147" s="275"/>
      <c r="H147" s="275"/>
      <c r="I147" s="948" t="s">
        <v>2276</v>
      </c>
      <c r="J147" s="950">
        <v>1200000</v>
      </c>
      <c r="K147" s="275">
        <v>1</v>
      </c>
      <c r="L147" s="972">
        <f t="shared" si="9"/>
        <v>1200000</v>
      </c>
      <c r="M147" s="275"/>
      <c r="N147" s="1131">
        <v>46023</v>
      </c>
      <c r="O147" s="275">
        <v>12</v>
      </c>
      <c r="P147" s="527"/>
      <c r="Q147" s="276"/>
      <c r="R147" s="948" t="s">
        <v>1015</v>
      </c>
      <c r="S147" s="948" t="s">
        <v>1016</v>
      </c>
      <c r="T147" s="527"/>
      <c r="U147" s="276"/>
      <c r="V147" s="276"/>
      <c r="W147" s="276"/>
      <c r="X147" s="527"/>
      <c r="Y147" s="270" t="str">
        <f>LEFT(CAPEX_202510[[#This Row],[Mã Cost Center]],3)</f>
        <v>627</v>
      </c>
      <c r="Z147" s="273" t="s">
        <v>1015</v>
      </c>
      <c r="AA147" s="271" t="s">
        <v>1016</v>
      </c>
      <c r="AB147" s="271"/>
      <c r="AC147" s="973">
        <f t="shared" si="21"/>
        <v>1200000</v>
      </c>
      <c r="AD147" s="1010">
        <f t="shared" si="22"/>
        <v>0</v>
      </c>
      <c r="AE147" s="973">
        <f t="shared" si="23"/>
        <v>1200000</v>
      </c>
      <c r="AF147" s="973">
        <f t="shared" si="24"/>
        <v>100000</v>
      </c>
      <c r="AG147" s="973">
        <f t="shared" si="24"/>
        <v>100000</v>
      </c>
      <c r="AH147" s="973">
        <f t="shared" si="24"/>
        <v>100000</v>
      </c>
      <c r="AI147" s="973">
        <f t="shared" si="24"/>
        <v>100000</v>
      </c>
      <c r="AJ147" s="973">
        <f t="shared" si="24"/>
        <v>100000</v>
      </c>
      <c r="AK147" s="973">
        <f t="shared" si="24"/>
        <v>100000</v>
      </c>
      <c r="AL147" s="973">
        <f t="shared" si="24"/>
        <v>100000</v>
      </c>
      <c r="AM147" s="973">
        <f t="shared" si="24"/>
        <v>100000</v>
      </c>
      <c r="AN147" s="973">
        <f t="shared" si="24"/>
        <v>100000</v>
      </c>
      <c r="AO147" s="973">
        <f t="shared" si="24"/>
        <v>100000</v>
      </c>
      <c r="AP147" s="973">
        <f t="shared" si="24"/>
        <v>100000</v>
      </c>
      <c r="AQ147" s="973">
        <f t="shared" si="24"/>
        <v>100000</v>
      </c>
      <c r="AR147" s="973">
        <f t="shared" si="15"/>
        <v>1200000</v>
      </c>
      <c r="AS147" s="973">
        <f t="shared" si="13"/>
        <v>0</v>
      </c>
    </row>
    <row r="148" spans="1:45" s="254" customFormat="1" ht="16.25" customHeight="1" outlineLevel="1">
      <c r="A148" s="272" t="s">
        <v>2340</v>
      </c>
      <c r="B148" s="916" t="s">
        <v>454</v>
      </c>
      <c r="C148" s="916" t="s">
        <v>462</v>
      </c>
      <c r="D148" s="948" t="s">
        <v>2123</v>
      </c>
      <c r="E148" s="948"/>
      <c r="F148" s="948" t="s">
        <v>2056</v>
      </c>
      <c r="G148" s="275"/>
      <c r="H148" s="275"/>
      <c r="I148" s="948" t="s">
        <v>2277</v>
      </c>
      <c r="J148" s="950">
        <v>11000000</v>
      </c>
      <c r="K148" s="275">
        <v>1</v>
      </c>
      <c r="L148" s="972">
        <f t="shared" si="9"/>
        <v>11000000</v>
      </c>
      <c r="M148" s="275"/>
      <c r="N148" s="1131">
        <v>46023</v>
      </c>
      <c r="O148" s="275">
        <v>12</v>
      </c>
      <c r="P148" s="527"/>
      <c r="Q148" s="276"/>
      <c r="R148" s="948" t="s">
        <v>1015</v>
      </c>
      <c r="S148" s="948" t="s">
        <v>1016</v>
      </c>
      <c r="T148" s="527"/>
      <c r="U148" s="276"/>
      <c r="V148" s="276"/>
      <c r="W148" s="276"/>
      <c r="X148" s="527"/>
      <c r="Y148" s="270" t="str">
        <f>LEFT(CAPEX_202510[[#This Row],[Mã Cost Center]],3)</f>
        <v>627</v>
      </c>
      <c r="Z148" s="273" t="s">
        <v>1015</v>
      </c>
      <c r="AA148" s="271" t="s">
        <v>1016</v>
      </c>
      <c r="AB148" s="271"/>
      <c r="AC148" s="973">
        <f t="shared" si="21"/>
        <v>11000000</v>
      </c>
      <c r="AD148" s="1010">
        <f t="shared" si="22"/>
        <v>0</v>
      </c>
      <c r="AE148" s="973">
        <f t="shared" si="23"/>
        <v>11000000</v>
      </c>
      <c r="AF148" s="973">
        <f t="shared" si="24"/>
        <v>916666.66666666663</v>
      </c>
      <c r="AG148" s="973">
        <f t="shared" si="24"/>
        <v>916666.66666666663</v>
      </c>
      <c r="AH148" s="973">
        <f t="shared" si="24"/>
        <v>916666.66666666663</v>
      </c>
      <c r="AI148" s="973">
        <f t="shared" si="24"/>
        <v>916666.66666666663</v>
      </c>
      <c r="AJ148" s="973">
        <f t="shared" si="24"/>
        <v>916666.66666666663</v>
      </c>
      <c r="AK148" s="973">
        <f t="shared" si="24"/>
        <v>916666.66666666663</v>
      </c>
      <c r="AL148" s="973">
        <f t="shared" si="24"/>
        <v>916666.66666666663</v>
      </c>
      <c r="AM148" s="973">
        <f t="shared" si="24"/>
        <v>916666.66666666663</v>
      </c>
      <c r="AN148" s="973">
        <f t="shared" si="24"/>
        <v>916666.66666666663</v>
      </c>
      <c r="AO148" s="973">
        <f t="shared" si="24"/>
        <v>916666.66666666663</v>
      </c>
      <c r="AP148" s="973">
        <f t="shared" si="24"/>
        <v>916666.66666666663</v>
      </c>
      <c r="AQ148" s="973">
        <f t="shared" si="24"/>
        <v>916666.66666666663</v>
      </c>
      <c r="AR148" s="973">
        <f t="shared" si="15"/>
        <v>11000000</v>
      </c>
      <c r="AS148" s="973">
        <f t="shared" si="13"/>
        <v>0</v>
      </c>
    </row>
    <row r="149" spans="1:45" s="254" customFormat="1" ht="16.25" customHeight="1" outlineLevel="1">
      <c r="A149" s="272" t="s">
        <v>2341</v>
      </c>
      <c r="B149" s="916" t="s">
        <v>454</v>
      </c>
      <c r="C149" s="916" t="s">
        <v>462</v>
      </c>
      <c r="D149" s="948" t="s">
        <v>2243</v>
      </c>
      <c r="E149" s="275"/>
      <c r="F149" s="948" t="s">
        <v>2268</v>
      </c>
      <c r="G149" s="275"/>
      <c r="H149" s="275"/>
      <c r="I149" s="948"/>
      <c r="J149" s="950">
        <v>15000000</v>
      </c>
      <c r="K149" s="275">
        <v>1</v>
      </c>
      <c r="L149" s="972">
        <f t="shared" si="9"/>
        <v>15000000</v>
      </c>
      <c r="M149" s="275"/>
      <c r="N149" s="1009">
        <v>46054</v>
      </c>
      <c r="O149" s="275">
        <v>12</v>
      </c>
      <c r="P149" s="527"/>
      <c r="Q149" s="276"/>
      <c r="R149" s="948">
        <v>6277003702</v>
      </c>
      <c r="S149" s="948" t="s">
        <v>81</v>
      </c>
      <c r="T149" s="527"/>
      <c r="U149" s="276"/>
      <c r="V149" s="276"/>
      <c r="W149" s="276"/>
      <c r="X149" s="527"/>
      <c r="Y149" s="270" t="str">
        <f>LEFT(CAPEX_202510[[#This Row],[Mã Cost Center]],3)</f>
        <v>627</v>
      </c>
      <c r="Z149" s="273">
        <v>6277003702</v>
      </c>
      <c r="AA149" s="271" t="s">
        <v>81</v>
      </c>
      <c r="AB149" s="271"/>
      <c r="AC149" s="973">
        <f t="shared" si="21"/>
        <v>15000000</v>
      </c>
      <c r="AD149" s="1010">
        <f t="shared" si="22"/>
        <v>0</v>
      </c>
      <c r="AE149" s="973">
        <f t="shared" si="23"/>
        <v>15000000</v>
      </c>
      <c r="AF149" s="973"/>
      <c r="AG149" s="973">
        <f t="shared" si="24"/>
        <v>1250000</v>
      </c>
      <c r="AH149" s="973">
        <f t="shared" si="24"/>
        <v>1250000</v>
      </c>
      <c r="AI149" s="973">
        <f t="shared" si="24"/>
        <v>1250000</v>
      </c>
      <c r="AJ149" s="973">
        <f t="shared" si="24"/>
        <v>1250000</v>
      </c>
      <c r="AK149" s="973">
        <f t="shared" si="24"/>
        <v>1250000</v>
      </c>
      <c r="AL149" s="973">
        <f t="shared" si="24"/>
        <v>1250000</v>
      </c>
      <c r="AM149" s="973">
        <f t="shared" si="24"/>
        <v>1250000</v>
      </c>
      <c r="AN149" s="973">
        <f t="shared" si="24"/>
        <v>1250000</v>
      </c>
      <c r="AO149" s="973">
        <f t="shared" si="24"/>
        <v>1250000</v>
      </c>
      <c r="AP149" s="973">
        <f t="shared" si="24"/>
        <v>1250000</v>
      </c>
      <c r="AQ149" s="973">
        <f t="shared" si="24"/>
        <v>1250000</v>
      </c>
      <c r="AR149" s="973">
        <f t="shared" si="15"/>
        <v>13750000</v>
      </c>
      <c r="AS149" s="973">
        <f>AE149-AR149</f>
        <v>1250000</v>
      </c>
    </row>
    <row r="150" spans="1:45" s="254" customFormat="1" ht="16.25" customHeight="1" outlineLevel="1">
      <c r="A150" s="272" t="s">
        <v>2342</v>
      </c>
      <c r="B150" s="916" t="s">
        <v>454</v>
      </c>
      <c r="C150" s="916" t="s">
        <v>462</v>
      </c>
      <c r="D150" s="948" t="s">
        <v>2243</v>
      </c>
      <c r="E150" s="275"/>
      <c r="F150" s="948" t="s">
        <v>2269</v>
      </c>
      <c r="G150" s="275"/>
      <c r="H150" s="275"/>
      <c r="I150" s="948" t="s">
        <v>2278</v>
      </c>
      <c r="J150" s="950">
        <v>15000000</v>
      </c>
      <c r="K150" s="275">
        <v>1</v>
      </c>
      <c r="L150" s="972">
        <f t="shared" si="9"/>
        <v>15000000</v>
      </c>
      <c r="M150" s="275"/>
      <c r="N150" s="1009">
        <v>46023</v>
      </c>
      <c r="O150" s="275">
        <v>12</v>
      </c>
      <c r="P150" s="527"/>
      <c r="Q150" s="276"/>
      <c r="R150" s="948">
        <v>6277003702</v>
      </c>
      <c r="S150" s="948" t="s">
        <v>81</v>
      </c>
      <c r="T150" s="527"/>
      <c r="U150" s="276"/>
      <c r="V150" s="276"/>
      <c r="W150" s="276"/>
      <c r="X150" s="527"/>
      <c r="Y150" s="270" t="str">
        <f>LEFT(CAPEX_202510[[#This Row],[Mã Cost Center]],3)</f>
        <v>627</v>
      </c>
      <c r="Z150" s="273">
        <v>6277003702</v>
      </c>
      <c r="AA150" s="271" t="s">
        <v>81</v>
      </c>
      <c r="AB150" s="271"/>
      <c r="AC150" s="973">
        <f t="shared" si="21"/>
        <v>15000000</v>
      </c>
      <c r="AD150" s="1010">
        <f t="shared" si="22"/>
        <v>0</v>
      </c>
      <c r="AE150" s="973">
        <f t="shared" si="23"/>
        <v>15000000</v>
      </c>
      <c r="AF150" s="973">
        <f t="shared" si="24"/>
        <v>1250000</v>
      </c>
      <c r="AG150" s="973">
        <f t="shared" si="24"/>
        <v>1250000</v>
      </c>
      <c r="AH150" s="973">
        <f t="shared" si="24"/>
        <v>1250000</v>
      </c>
      <c r="AI150" s="973">
        <f t="shared" si="24"/>
        <v>1250000</v>
      </c>
      <c r="AJ150" s="973">
        <f t="shared" si="24"/>
        <v>1250000</v>
      </c>
      <c r="AK150" s="973">
        <f t="shared" si="24"/>
        <v>1250000</v>
      </c>
      <c r="AL150" s="973">
        <f t="shared" si="24"/>
        <v>1250000</v>
      </c>
      <c r="AM150" s="973">
        <f t="shared" si="24"/>
        <v>1250000</v>
      </c>
      <c r="AN150" s="973">
        <f t="shared" si="24"/>
        <v>1250000</v>
      </c>
      <c r="AO150" s="973">
        <f t="shared" si="24"/>
        <v>1250000</v>
      </c>
      <c r="AP150" s="973">
        <f t="shared" si="24"/>
        <v>1250000</v>
      </c>
      <c r="AQ150" s="973">
        <f t="shared" si="24"/>
        <v>1250000</v>
      </c>
      <c r="AR150" s="973">
        <f t="shared" si="15"/>
        <v>15000000</v>
      </c>
      <c r="AS150" s="973">
        <f t="shared" ref="AS150:AS191" si="26">AE150-AR150</f>
        <v>0</v>
      </c>
    </row>
    <row r="151" spans="1:45" s="254" customFormat="1" ht="16.25" customHeight="1" outlineLevel="1">
      <c r="A151" s="272" t="s">
        <v>2343</v>
      </c>
      <c r="B151" s="916" t="s">
        <v>454</v>
      </c>
      <c r="C151" s="916" t="s">
        <v>462</v>
      </c>
      <c r="D151" s="948" t="s">
        <v>2243</v>
      </c>
      <c r="E151" s="275"/>
      <c r="F151" s="948" t="s">
        <v>2270</v>
      </c>
      <c r="G151" s="275"/>
      <c r="H151" s="275"/>
      <c r="I151" s="948"/>
      <c r="J151" s="950">
        <v>2500000</v>
      </c>
      <c r="K151" s="275">
        <v>1</v>
      </c>
      <c r="L151" s="972">
        <f t="shared" si="9"/>
        <v>2500000</v>
      </c>
      <c r="M151" s="275"/>
      <c r="N151" s="1009">
        <v>46054</v>
      </c>
      <c r="O151" s="275">
        <v>12</v>
      </c>
      <c r="P151" s="527"/>
      <c r="Q151" s="276"/>
      <c r="R151" s="948">
        <v>6277003702</v>
      </c>
      <c r="S151" s="948" t="s">
        <v>81</v>
      </c>
      <c r="T151" s="527"/>
      <c r="U151" s="276"/>
      <c r="V151" s="276"/>
      <c r="W151" s="276"/>
      <c r="X151" s="527"/>
      <c r="Y151" s="270" t="str">
        <f>LEFT(CAPEX_202510[[#This Row],[Mã Cost Center]],3)</f>
        <v>627</v>
      </c>
      <c r="Z151" s="273">
        <v>6277003702</v>
      </c>
      <c r="AA151" s="271" t="s">
        <v>81</v>
      </c>
      <c r="AB151" s="271"/>
      <c r="AC151" s="973">
        <f t="shared" si="21"/>
        <v>2500000</v>
      </c>
      <c r="AD151" s="1010">
        <f t="shared" si="22"/>
        <v>0</v>
      </c>
      <c r="AE151" s="973">
        <f t="shared" si="23"/>
        <v>2500000</v>
      </c>
      <c r="AF151" s="973"/>
      <c r="AG151" s="973">
        <f t="shared" si="24"/>
        <v>208333.33333333334</v>
      </c>
      <c r="AH151" s="973">
        <f t="shared" si="24"/>
        <v>208333.33333333334</v>
      </c>
      <c r="AI151" s="973">
        <f t="shared" si="24"/>
        <v>208333.33333333334</v>
      </c>
      <c r="AJ151" s="973">
        <f t="shared" si="24"/>
        <v>208333.33333333334</v>
      </c>
      <c r="AK151" s="973">
        <f t="shared" si="24"/>
        <v>208333.33333333334</v>
      </c>
      <c r="AL151" s="973">
        <f t="shared" si="24"/>
        <v>208333.33333333334</v>
      </c>
      <c r="AM151" s="973">
        <f t="shared" si="24"/>
        <v>208333.33333333334</v>
      </c>
      <c r="AN151" s="973">
        <f t="shared" si="24"/>
        <v>208333.33333333334</v>
      </c>
      <c r="AO151" s="973">
        <f t="shared" si="24"/>
        <v>208333.33333333334</v>
      </c>
      <c r="AP151" s="973">
        <f t="shared" si="24"/>
        <v>208333.33333333334</v>
      </c>
      <c r="AQ151" s="973">
        <f t="shared" si="24"/>
        <v>208333.33333333334</v>
      </c>
      <c r="AR151" s="973">
        <f t="shared" si="15"/>
        <v>2291666.6666666665</v>
      </c>
      <c r="AS151" s="973">
        <f t="shared" si="26"/>
        <v>208333.33333333349</v>
      </c>
    </row>
    <row r="152" spans="1:45" s="254" customFormat="1" ht="16.25" customHeight="1" outlineLevel="1">
      <c r="A152" s="272" t="s">
        <v>2344</v>
      </c>
      <c r="B152" s="916" t="s">
        <v>454</v>
      </c>
      <c r="C152" s="916" t="s">
        <v>458</v>
      </c>
      <c r="D152" s="916" t="s">
        <v>2123</v>
      </c>
      <c r="E152" s="272"/>
      <c r="F152" s="916" t="s">
        <v>2283</v>
      </c>
      <c r="G152" s="272"/>
      <c r="H152" s="272"/>
      <c r="I152" s="916" t="s">
        <v>2286</v>
      </c>
      <c r="J152" s="950">
        <v>1100000</v>
      </c>
      <c r="K152" s="275">
        <v>1</v>
      </c>
      <c r="L152" s="972">
        <f t="shared" ref="L152:L154" si="27">J152*K152</f>
        <v>1100000</v>
      </c>
      <c r="M152" s="272"/>
      <c r="N152" s="1009">
        <v>46266</v>
      </c>
      <c r="O152" s="272">
        <v>12</v>
      </c>
      <c r="P152" s="526"/>
      <c r="Q152" s="269"/>
      <c r="R152" s="916" t="s">
        <v>1015</v>
      </c>
      <c r="S152" s="916" t="s">
        <v>1016</v>
      </c>
      <c r="T152" s="526"/>
      <c r="U152" s="269"/>
      <c r="V152" s="269"/>
      <c r="W152" s="269"/>
      <c r="X152" s="916" t="s">
        <v>2057</v>
      </c>
      <c r="Y152" s="270" t="str">
        <f>LEFT(CAPEX_202510[[#This Row],[Mã Cost Center]],3)</f>
        <v>627</v>
      </c>
      <c r="Z152" s="273" t="s">
        <v>1015</v>
      </c>
      <c r="AA152" s="271" t="s">
        <v>1016</v>
      </c>
      <c r="AB152" s="271"/>
      <c r="AC152" s="973">
        <f t="shared" si="21"/>
        <v>1100000</v>
      </c>
      <c r="AD152" s="973"/>
      <c r="AE152" s="973">
        <f t="shared" ref="AE152:AE162" si="28">AC152</f>
        <v>1100000</v>
      </c>
      <c r="AF152" s="973"/>
      <c r="AG152" s="973"/>
      <c r="AH152" s="973"/>
      <c r="AI152" s="973"/>
      <c r="AJ152" s="973"/>
      <c r="AK152" s="973"/>
      <c r="AL152" s="973"/>
      <c r="AM152" s="973"/>
      <c r="AN152" s="973">
        <f t="shared" si="24"/>
        <v>91666.666666666672</v>
      </c>
      <c r="AO152" s="973">
        <f t="shared" si="24"/>
        <v>91666.666666666672</v>
      </c>
      <c r="AP152" s="973">
        <f t="shared" si="24"/>
        <v>91666.666666666672</v>
      </c>
      <c r="AQ152" s="973">
        <f t="shared" si="24"/>
        <v>91666.666666666672</v>
      </c>
      <c r="AR152" s="973">
        <f t="shared" si="15"/>
        <v>366666.66666666669</v>
      </c>
      <c r="AS152" s="973">
        <f t="shared" si="26"/>
        <v>733333.33333333326</v>
      </c>
    </row>
    <row r="153" spans="1:45" s="254" customFormat="1" ht="16.25" customHeight="1" outlineLevel="1">
      <c r="A153" s="272" t="s">
        <v>2345</v>
      </c>
      <c r="B153" s="916" t="s">
        <v>454</v>
      </c>
      <c r="C153" s="916" t="s">
        <v>458</v>
      </c>
      <c r="D153" s="916" t="s">
        <v>2123</v>
      </c>
      <c r="E153" s="275"/>
      <c r="F153" s="948" t="s">
        <v>2284</v>
      </c>
      <c r="G153" s="275"/>
      <c r="H153" s="275"/>
      <c r="I153" s="948" t="s">
        <v>2286</v>
      </c>
      <c r="J153" s="950">
        <v>1100000</v>
      </c>
      <c r="K153" s="275">
        <v>1</v>
      </c>
      <c r="L153" s="972">
        <f t="shared" si="27"/>
        <v>1100000</v>
      </c>
      <c r="M153" s="275"/>
      <c r="N153" s="1009">
        <v>46113</v>
      </c>
      <c r="O153" s="275">
        <v>12</v>
      </c>
      <c r="P153" s="527"/>
      <c r="Q153" s="276"/>
      <c r="R153" s="948" t="s">
        <v>1015</v>
      </c>
      <c r="S153" s="948" t="s">
        <v>1016</v>
      </c>
      <c r="T153" s="527"/>
      <c r="U153" s="276"/>
      <c r="V153" s="276"/>
      <c r="W153" s="276"/>
      <c r="X153" s="916" t="s">
        <v>2287</v>
      </c>
      <c r="Y153" s="270" t="str">
        <f>LEFT(CAPEX_202510[[#This Row],[Mã Cost Center]],3)</f>
        <v>627</v>
      </c>
      <c r="Z153" s="273" t="s">
        <v>1015</v>
      </c>
      <c r="AA153" s="271" t="s">
        <v>1016</v>
      </c>
      <c r="AB153" s="271"/>
      <c r="AC153" s="973">
        <f t="shared" si="21"/>
        <v>1100000</v>
      </c>
      <c r="AD153" s="973"/>
      <c r="AE153" s="973">
        <f t="shared" si="28"/>
        <v>1100000</v>
      </c>
      <c r="AF153" s="973"/>
      <c r="AG153" s="973"/>
      <c r="AH153" s="973"/>
      <c r="AI153" s="973">
        <f t="shared" ref="AF153:AQ168" si="29">$AC153/$O153</f>
        <v>91666.666666666672</v>
      </c>
      <c r="AJ153" s="973">
        <f t="shared" si="29"/>
        <v>91666.666666666672</v>
      </c>
      <c r="AK153" s="973">
        <f t="shared" si="29"/>
        <v>91666.666666666672</v>
      </c>
      <c r="AL153" s="973">
        <f t="shared" si="29"/>
        <v>91666.666666666672</v>
      </c>
      <c r="AM153" s="973">
        <f t="shared" si="29"/>
        <v>91666.666666666672</v>
      </c>
      <c r="AN153" s="973">
        <f t="shared" si="29"/>
        <v>91666.666666666672</v>
      </c>
      <c r="AO153" s="973">
        <f t="shared" si="29"/>
        <v>91666.666666666672</v>
      </c>
      <c r="AP153" s="973">
        <f t="shared" si="29"/>
        <v>91666.666666666672</v>
      </c>
      <c r="AQ153" s="973">
        <f t="shared" si="29"/>
        <v>91666.666666666672</v>
      </c>
      <c r="AR153" s="973">
        <f t="shared" si="15"/>
        <v>824999.99999999988</v>
      </c>
      <c r="AS153" s="973">
        <f t="shared" si="26"/>
        <v>275000.00000000012</v>
      </c>
    </row>
    <row r="154" spans="1:45" s="254" customFormat="1" ht="16.25" customHeight="1" outlineLevel="1">
      <c r="A154" s="272" t="s">
        <v>2346</v>
      </c>
      <c r="B154" s="916" t="s">
        <v>454</v>
      </c>
      <c r="C154" s="916" t="s">
        <v>458</v>
      </c>
      <c r="D154" s="916" t="s">
        <v>2123</v>
      </c>
      <c r="E154" s="275"/>
      <c r="F154" s="948" t="s">
        <v>2285</v>
      </c>
      <c r="G154" s="275"/>
      <c r="H154" s="275"/>
      <c r="I154" s="948" t="s">
        <v>2286</v>
      </c>
      <c r="J154" s="950">
        <v>1100000</v>
      </c>
      <c r="K154" s="275">
        <v>1</v>
      </c>
      <c r="L154" s="972">
        <f t="shared" si="27"/>
        <v>1100000</v>
      </c>
      <c r="M154" s="275"/>
      <c r="N154" s="1009">
        <v>46113</v>
      </c>
      <c r="O154" s="275">
        <v>12</v>
      </c>
      <c r="P154" s="527"/>
      <c r="Q154" s="276"/>
      <c r="R154" s="948" t="s">
        <v>1015</v>
      </c>
      <c r="S154" s="948" t="s">
        <v>1016</v>
      </c>
      <c r="T154" s="527"/>
      <c r="U154" s="276"/>
      <c r="V154" s="276"/>
      <c r="W154" s="276"/>
      <c r="X154" s="916" t="s">
        <v>2288</v>
      </c>
      <c r="Y154" s="270" t="str">
        <f>LEFT(CAPEX_202510[[#This Row],[Mã Cost Center]],3)</f>
        <v>627</v>
      </c>
      <c r="Z154" s="273" t="s">
        <v>1015</v>
      </c>
      <c r="AA154" s="271" t="s">
        <v>1016</v>
      </c>
      <c r="AB154" s="271"/>
      <c r="AC154" s="973">
        <f t="shared" si="21"/>
        <v>1100000</v>
      </c>
      <c r="AD154" s="973"/>
      <c r="AE154" s="973">
        <f t="shared" si="28"/>
        <v>1100000</v>
      </c>
      <c r="AF154" s="973"/>
      <c r="AG154" s="973"/>
      <c r="AH154" s="973"/>
      <c r="AI154" s="973">
        <f t="shared" si="29"/>
        <v>91666.666666666672</v>
      </c>
      <c r="AJ154" s="973">
        <f t="shared" si="29"/>
        <v>91666.666666666672</v>
      </c>
      <c r="AK154" s="973">
        <f t="shared" si="29"/>
        <v>91666.666666666672</v>
      </c>
      <c r="AL154" s="973">
        <f t="shared" si="29"/>
        <v>91666.666666666672</v>
      </c>
      <c r="AM154" s="973">
        <f t="shared" si="29"/>
        <v>91666.666666666672</v>
      </c>
      <c r="AN154" s="973">
        <f t="shared" si="29"/>
        <v>91666.666666666672</v>
      </c>
      <c r="AO154" s="973">
        <f t="shared" si="29"/>
        <v>91666.666666666672</v>
      </c>
      <c r="AP154" s="973">
        <f t="shared" si="29"/>
        <v>91666.666666666672</v>
      </c>
      <c r="AQ154" s="973">
        <f t="shared" si="29"/>
        <v>91666.666666666672</v>
      </c>
      <c r="AR154" s="973">
        <f t="shared" si="15"/>
        <v>824999.99999999988</v>
      </c>
      <c r="AS154" s="973">
        <f t="shared" si="26"/>
        <v>275000.00000000012</v>
      </c>
    </row>
    <row r="155" spans="1:45" s="254" customFormat="1" ht="16.25" customHeight="1" outlineLevel="1">
      <c r="A155" s="272" t="s">
        <v>2347</v>
      </c>
      <c r="B155" s="916" t="s">
        <v>454</v>
      </c>
      <c r="C155" s="530" t="s">
        <v>467</v>
      </c>
      <c r="D155" s="916" t="s">
        <v>2289</v>
      </c>
      <c r="E155" s="916"/>
      <c r="F155" s="916" t="s">
        <v>2189</v>
      </c>
      <c r="G155" s="272"/>
      <c r="H155" s="272"/>
      <c r="I155" s="916" t="s">
        <v>2290</v>
      </c>
      <c r="J155" s="984">
        <v>40000000</v>
      </c>
      <c r="K155" s="272">
        <v>1</v>
      </c>
      <c r="L155" s="984">
        <f>J155*K155</f>
        <v>40000000</v>
      </c>
      <c r="M155" s="272"/>
      <c r="N155" s="1009">
        <v>46082</v>
      </c>
      <c r="O155" s="272">
        <v>12</v>
      </c>
      <c r="P155" s="526"/>
      <c r="Q155" s="269"/>
      <c r="R155" s="273">
        <v>6427005801</v>
      </c>
      <c r="S155" s="271" t="s">
        <v>375</v>
      </c>
      <c r="T155" s="526"/>
      <c r="U155" s="269"/>
      <c r="V155" s="269"/>
      <c r="W155" s="269"/>
      <c r="X155" s="916" t="s">
        <v>2189</v>
      </c>
      <c r="Y155" s="270" t="str">
        <f>LEFT(CAPEX_202510[[#This Row],[Mã Cost Center]],3)</f>
        <v>642</v>
      </c>
      <c r="Z155" s="273">
        <v>6427005801</v>
      </c>
      <c r="AA155" s="271" t="s">
        <v>375</v>
      </c>
      <c r="AB155" s="271"/>
      <c r="AC155" s="973">
        <f t="shared" ref="AC155" si="30">L155</f>
        <v>40000000</v>
      </c>
      <c r="AD155" s="973"/>
      <c r="AE155" s="973">
        <f t="shared" si="28"/>
        <v>40000000</v>
      </c>
      <c r="AF155" s="973"/>
      <c r="AG155" s="973"/>
      <c r="AH155" s="973">
        <f t="shared" ref="AH155:AQ155" si="31">$AC155/$O155</f>
        <v>3333333.3333333335</v>
      </c>
      <c r="AI155" s="973">
        <f t="shared" si="31"/>
        <v>3333333.3333333335</v>
      </c>
      <c r="AJ155" s="973">
        <f t="shared" si="31"/>
        <v>3333333.3333333335</v>
      </c>
      <c r="AK155" s="973">
        <f t="shared" si="31"/>
        <v>3333333.3333333335</v>
      </c>
      <c r="AL155" s="973">
        <f t="shared" si="31"/>
        <v>3333333.3333333335</v>
      </c>
      <c r="AM155" s="973">
        <f t="shared" si="31"/>
        <v>3333333.3333333335</v>
      </c>
      <c r="AN155" s="973">
        <f t="shared" si="31"/>
        <v>3333333.3333333335</v>
      </c>
      <c r="AO155" s="973">
        <f t="shared" si="31"/>
        <v>3333333.3333333335</v>
      </c>
      <c r="AP155" s="973">
        <f t="shared" si="31"/>
        <v>3333333.3333333335</v>
      </c>
      <c r="AQ155" s="973">
        <f t="shared" si="31"/>
        <v>3333333.3333333335</v>
      </c>
      <c r="AR155" s="973">
        <f t="shared" si="15"/>
        <v>33333333.333333328</v>
      </c>
      <c r="AS155" s="973">
        <f t="shared" si="26"/>
        <v>6666666.6666666716</v>
      </c>
    </row>
    <row r="156" spans="1:45" s="254" customFormat="1" ht="16.25" customHeight="1" outlineLevel="1">
      <c r="A156" s="272" t="s">
        <v>2414</v>
      </c>
      <c r="B156" s="916" t="s">
        <v>454</v>
      </c>
      <c r="C156" s="269" t="s">
        <v>457</v>
      </c>
      <c r="D156" s="916" t="s">
        <v>2121</v>
      </c>
      <c r="E156" s="272"/>
      <c r="F156" s="916" t="s">
        <v>2063</v>
      </c>
      <c r="G156" s="272"/>
      <c r="H156" s="272"/>
      <c r="I156" s="916"/>
      <c r="J156" s="984">
        <v>10000000</v>
      </c>
      <c r="K156" s="272">
        <v>1</v>
      </c>
      <c r="L156" s="984">
        <f t="shared" ref="L156:L165" si="32">J156*K156</f>
        <v>10000000</v>
      </c>
      <c r="M156" s="272"/>
      <c r="N156" s="1009">
        <v>46054</v>
      </c>
      <c r="O156" s="272">
        <v>12</v>
      </c>
      <c r="P156" s="526"/>
      <c r="Q156" s="269"/>
      <c r="R156" s="948">
        <v>6423002402</v>
      </c>
      <c r="S156" s="948" t="s">
        <v>377</v>
      </c>
      <c r="T156" s="526"/>
      <c r="U156" s="269"/>
      <c r="V156" s="269"/>
      <c r="W156" s="269"/>
      <c r="X156" s="916" t="s">
        <v>2063</v>
      </c>
      <c r="Y156" s="270" t="str">
        <f>LEFT(CAPEX_202510[[#This Row],[Mã Cost Center]],3)</f>
        <v>642</v>
      </c>
      <c r="Z156" s="273">
        <v>6273000100</v>
      </c>
      <c r="AA156" s="271" t="s">
        <v>373</v>
      </c>
      <c r="AB156" s="271"/>
      <c r="AC156" s="973">
        <v>10000000</v>
      </c>
      <c r="AD156" s="973"/>
      <c r="AE156" s="973">
        <f t="shared" si="28"/>
        <v>10000000</v>
      </c>
      <c r="AF156" s="973"/>
      <c r="AG156" s="973">
        <f t="shared" si="29"/>
        <v>833333.33333333337</v>
      </c>
      <c r="AH156" s="973">
        <f t="shared" si="29"/>
        <v>833333.33333333337</v>
      </c>
      <c r="AI156" s="973">
        <f t="shared" si="29"/>
        <v>833333.33333333337</v>
      </c>
      <c r="AJ156" s="973">
        <f t="shared" si="29"/>
        <v>833333.33333333337</v>
      </c>
      <c r="AK156" s="973">
        <f t="shared" si="29"/>
        <v>833333.33333333337</v>
      </c>
      <c r="AL156" s="973">
        <f t="shared" si="29"/>
        <v>833333.33333333337</v>
      </c>
      <c r="AM156" s="973">
        <f t="shared" si="29"/>
        <v>833333.33333333337</v>
      </c>
      <c r="AN156" s="973">
        <f t="shared" si="29"/>
        <v>833333.33333333337</v>
      </c>
      <c r="AO156" s="973">
        <f t="shared" si="29"/>
        <v>833333.33333333337</v>
      </c>
      <c r="AP156" s="973">
        <f t="shared" si="29"/>
        <v>833333.33333333337</v>
      </c>
      <c r="AQ156" s="973">
        <f t="shared" si="29"/>
        <v>833333.33333333337</v>
      </c>
      <c r="AR156" s="982">
        <f t="shared" si="15"/>
        <v>9166666.666666666</v>
      </c>
      <c r="AS156" s="973">
        <f t="shared" si="26"/>
        <v>833333.33333333395</v>
      </c>
    </row>
    <row r="157" spans="1:45" s="254" customFormat="1" ht="16.25" customHeight="1" outlineLevel="1">
      <c r="A157" s="272" t="s">
        <v>2415</v>
      </c>
      <c r="B157" s="916" t="s">
        <v>454</v>
      </c>
      <c r="C157" s="269" t="s">
        <v>457</v>
      </c>
      <c r="D157" s="916" t="s">
        <v>2122</v>
      </c>
      <c r="E157" s="272"/>
      <c r="F157" s="916" t="s">
        <v>2065</v>
      </c>
      <c r="G157" s="272"/>
      <c r="H157" s="272"/>
      <c r="I157" s="916"/>
      <c r="J157" s="984">
        <f>AC157</f>
        <v>4800000</v>
      </c>
      <c r="K157" s="272">
        <v>1</v>
      </c>
      <c r="L157" s="984">
        <f t="shared" si="32"/>
        <v>4800000</v>
      </c>
      <c r="M157" s="272"/>
      <c r="N157" s="1009">
        <v>46023</v>
      </c>
      <c r="O157" s="272">
        <v>12</v>
      </c>
      <c r="P157" s="526"/>
      <c r="Q157" s="269"/>
      <c r="R157" s="948">
        <v>6423002402</v>
      </c>
      <c r="S157" s="948" t="s">
        <v>377</v>
      </c>
      <c r="T157" s="526"/>
      <c r="U157" s="269"/>
      <c r="V157" s="269"/>
      <c r="W157" s="269"/>
      <c r="X157" s="916" t="s">
        <v>2065</v>
      </c>
      <c r="Y157" s="270" t="str">
        <f>LEFT(CAPEX_202510[[#This Row],[Mã Cost Center]],3)</f>
        <v>642</v>
      </c>
      <c r="Z157" s="273">
        <v>6273000100</v>
      </c>
      <c r="AA157" s="271" t="s">
        <v>373</v>
      </c>
      <c r="AB157" s="271"/>
      <c r="AC157" s="973">
        <v>4800000</v>
      </c>
      <c r="AD157" s="973"/>
      <c r="AE157" s="973">
        <f t="shared" si="28"/>
        <v>4800000</v>
      </c>
      <c r="AF157" s="973">
        <f t="shared" si="29"/>
        <v>400000</v>
      </c>
      <c r="AG157" s="973">
        <f t="shared" si="29"/>
        <v>400000</v>
      </c>
      <c r="AH157" s="973">
        <f t="shared" si="29"/>
        <v>400000</v>
      </c>
      <c r="AI157" s="973">
        <f t="shared" si="29"/>
        <v>400000</v>
      </c>
      <c r="AJ157" s="973">
        <f t="shared" si="29"/>
        <v>400000</v>
      </c>
      <c r="AK157" s="973">
        <f t="shared" si="29"/>
        <v>400000</v>
      </c>
      <c r="AL157" s="973">
        <f t="shared" si="29"/>
        <v>400000</v>
      </c>
      <c r="AM157" s="973">
        <f t="shared" si="29"/>
        <v>400000</v>
      </c>
      <c r="AN157" s="973">
        <f t="shared" si="29"/>
        <v>400000</v>
      </c>
      <c r="AO157" s="973">
        <f t="shared" si="29"/>
        <v>400000</v>
      </c>
      <c r="AP157" s="973">
        <f t="shared" si="29"/>
        <v>400000</v>
      </c>
      <c r="AQ157" s="973">
        <f t="shared" si="29"/>
        <v>400000</v>
      </c>
      <c r="AR157" s="982">
        <f t="shared" si="15"/>
        <v>4800000</v>
      </c>
      <c r="AS157" s="973">
        <f t="shared" si="26"/>
        <v>0</v>
      </c>
    </row>
    <row r="158" spans="1:45" s="254" customFormat="1" ht="16.25" customHeight="1" outlineLevel="1">
      <c r="A158" s="272" t="s">
        <v>2416</v>
      </c>
      <c r="B158" s="916" t="s">
        <v>454</v>
      </c>
      <c r="C158" s="269" t="s">
        <v>457</v>
      </c>
      <c r="D158" s="916" t="s">
        <v>2124</v>
      </c>
      <c r="E158" s="272"/>
      <c r="F158" s="916" t="s">
        <v>2066</v>
      </c>
      <c r="G158" s="272"/>
      <c r="H158" s="272"/>
      <c r="I158" s="916"/>
      <c r="J158" s="984">
        <f>AC158</f>
        <v>4461744</v>
      </c>
      <c r="K158" s="272">
        <v>1</v>
      </c>
      <c r="L158" s="984">
        <f t="shared" si="32"/>
        <v>4461744</v>
      </c>
      <c r="M158" s="272"/>
      <c r="N158" s="1009">
        <v>46054</v>
      </c>
      <c r="O158" s="272">
        <v>12</v>
      </c>
      <c r="P158" s="526"/>
      <c r="Q158" s="269"/>
      <c r="R158" s="948">
        <v>6423002402</v>
      </c>
      <c r="S158" s="948" t="s">
        <v>377</v>
      </c>
      <c r="T158" s="526"/>
      <c r="U158" s="269"/>
      <c r="V158" s="269"/>
      <c r="W158" s="269"/>
      <c r="X158" s="916" t="s">
        <v>2066</v>
      </c>
      <c r="Y158" s="270" t="str">
        <f>LEFT(CAPEX_202510[[#This Row],[Mã Cost Center]],3)</f>
        <v>642</v>
      </c>
      <c r="Z158" s="273">
        <v>6273000100</v>
      </c>
      <c r="AA158" s="271" t="s">
        <v>373</v>
      </c>
      <c r="AB158" s="271"/>
      <c r="AC158" s="973">
        <v>4461744</v>
      </c>
      <c r="AD158" s="973"/>
      <c r="AE158" s="973">
        <f t="shared" si="28"/>
        <v>4461744</v>
      </c>
      <c r="AF158" s="973"/>
      <c r="AG158" s="973">
        <f t="shared" si="29"/>
        <v>371812</v>
      </c>
      <c r="AH158" s="973">
        <f t="shared" si="29"/>
        <v>371812</v>
      </c>
      <c r="AI158" s="973">
        <f t="shared" si="29"/>
        <v>371812</v>
      </c>
      <c r="AJ158" s="973">
        <f t="shared" si="29"/>
        <v>371812</v>
      </c>
      <c r="AK158" s="973">
        <f t="shared" si="29"/>
        <v>371812</v>
      </c>
      <c r="AL158" s="973">
        <f t="shared" si="29"/>
        <v>371812</v>
      </c>
      <c r="AM158" s="973">
        <f t="shared" si="29"/>
        <v>371812</v>
      </c>
      <c r="AN158" s="973">
        <f t="shared" si="29"/>
        <v>371812</v>
      </c>
      <c r="AO158" s="973">
        <f t="shared" si="29"/>
        <v>371812</v>
      </c>
      <c r="AP158" s="973">
        <f t="shared" si="29"/>
        <v>371812</v>
      </c>
      <c r="AQ158" s="973">
        <f t="shared" si="29"/>
        <v>371812</v>
      </c>
      <c r="AR158" s="982">
        <f t="shared" si="15"/>
        <v>4089932</v>
      </c>
      <c r="AS158" s="973">
        <f t="shared" si="26"/>
        <v>371812</v>
      </c>
    </row>
    <row r="159" spans="1:45" s="254" customFormat="1" ht="16.25" customHeight="1" outlineLevel="1">
      <c r="A159" s="272" t="s">
        <v>2417</v>
      </c>
      <c r="B159" s="916" t="s">
        <v>454</v>
      </c>
      <c r="C159" s="916" t="s">
        <v>459</v>
      </c>
      <c r="D159" s="916" t="s">
        <v>2123</v>
      </c>
      <c r="E159" s="275"/>
      <c r="F159" s="948" t="s">
        <v>2348</v>
      </c>
      <c r="G159" s="275"/>
      <c r="H159" s="275"/>
      <c r="I159" s="948" t="s">
        <v>2352</v>
      </c>
      <c r="J159" s="950">
        <v>40000000</v>
      </c>
      <c r="K159" s="275">
        <v>1</v>
      </c>
      <c r="L159" s="984">
        <f t="shared" si="32"/>
        <v>40000000</v>
      </c>
      <c r="M159" s="275"/>
      <c r="N159" s="1009">
        <v>46174</v>
      </c>
      <c r="O159" s="272">
        <v>12</v>
      </c>
      <c r="P159" s="527"/>
      <c r="Q159" s="276"/>
      <c r="R159" s="948"/>
      <c r="S159" s="948"/>
      <c r="T159" s="527"/>
      <c r="U159" s="276"/>
      <c r="V159" s="276"/>
      <c r="W159" s="276"/>
      <c r="X159" s="527"/>
      <c r="Y159" s="270" t="str">
        <f>LEFT(CAPEX_202510[[#This Row],[Mã tài khoản (Mã Chi phí_L4)]],3)</f>
        <v>627</v>
      </c>
      <c r="Z159" s="273" t="s">
        <v>1015</v>
      </c>
      <c r="AA159" s="271" t="s">
        <v>1016</v>
      </c>
      <c r="AB159" s="271"/>
      <c r="AC159" s="973">
        <f t="shared" ref="AC159:AC162" si="33">L159</f>
        <v>40000000</v>
      </c>
      <c r="AD159" s="1010">
        <f t="shared" ref="AD159:AD162" si="34">AC159-AE159</f>
        <v>0</v>
      </c>
      <c r="AE159" s="973">
        <f t="shared" si="28"/>
        <v>40000000</v>
      </c>
      <c r="AF159" s="973"/>
      <c r="AG159" s="973"/>
      <c r="AH159" s="973"/>
      <c r="AI159" s="973"/>
      <c r="AJ159" s="973"/>
      <c r="AK159" s="973">
        <f t="shared" si="29"/>
        <v>3333333.3333333335</v>
      </c>
      <c r="AL159" s="973">
        <f t="shared" si="29"/>
        <v>3333333.3333333335</v>
      </c>
      <c r="AM159" s="973">
        <f t="shared" si="29"/>
        <v>3333333.3333333335</v>
      </c>
      <c r="AN159" s="973">
        <f t="shared" si="29"/>
        <v>3333333.3333333335</v>
      </c>
      <c r="AO159" s="973">
        <f t="shared" si="29"/>
        <v>3333333.3333333335</v>
      </c>
      <c r="AP159" s="973">
        <f t="shared" si="29"/>
        <v>3333333.3333333335</v>
      </c>
      <c r="AQ159" s="973">
        <f t="shared" si="29"/>
        <v>3333333.3333333335</v>
      </c>
      <c r="AR159" s="982">
        <f t="shared" ref="AR159" si="35">SUM(AF159:AQ159)</f>
        <v>23333333.333333332</v>
      </c>
      <c r="AS159" s="973">
        <f t="shared" ref="AS159" si="36">AE159-AR159</f>
        <v>16666666.666666668</v>
      </c>
    </row>
    <row r="160" spans="1:45" s="254" customFormat="1" ht="16.25" customHeight="1" outlineLevel="1">
      <c r="A160" s="272" t="s">
        <v>2418</v>
      </c>
      <c r="B160" s="916" t="s">
        <v>454</v>
      </c>
      <c r="C160" s="916" t="s">
        <v>467</v>
      </c>
      <c r="D160" s="916" t="s">
        <v>2448</v>
      </c>
      <c r="E160" s="275"/>
      <c r="F160" s="948" t="s">
        <v>2349</v>
      </c>
      <c r="G160" s="275"/>
      <c r="H160" s="275"/>
      <c r="I160" s="948" t="s">
        <v>2353</v>
      </c>
      <c r="J160" s="950">
        <v>2000000</v>
      </c>
      <c r="K160" s="275">
        <v>4</v>
      </c>
      <c r="L160" s="984">
        <f t="shared" si="32"/>
        <v>8000000</v>
      </c>
      <c r="M160" s="275"/>
      <c r="N160" s="1009">
        <v>46082</v>
      </c>
      <c r="O160" s="272">
        <v>12</v>
      </c>
      <c r="P160" s="527"/>
      <c r="Q160" s="276"/>
      <c r="R160" s="948"/>
      <c r="S160" s="948"/>
      <c r="T160" s="527"/>
      <c r="U160" s="276"/>
      <c r="V160" s="276"/>
      <c r="W160" s="276"/>
      <c r="X160" s="527"/>
      <c r="Y160" s="270" t="str">
        <f>LEFT(CAPEX_202510[[#This Row],[Mã tài khoản (Mã Chi phí_L4)]],3)</f>
        <v>627</v>
      </c>
      <c r="Z160" s="273">
        <v>6273001908</v>
      </c>
      <c r="AA160" s="271" t="s">
        <v>376</v>
      </c>
      <c r="AB160" s="271"/>
      <c r="AC160" s="973">
        <f t="shared" si="33"/>
        <v>8000000</v>
      </c>
      <c r="AD160" s="1010">
        <f t="shared" si="34"/>
        <v>0</v>
      </c>
      <c r="AE160" s="973">
        <f t="shared" si="28"/>
        <v>8000000</v>
      </c>
      <c r="AF160" s="973"/>
      <c r="AG160" s="973"/>
      <c r="AH160" s="973">
        <f t="shared" si="29"/>
        <v>666666.66666666663</v>
      </c>
      <c r="AI160" s="973">
        <f t="shared" si="29"/>
        <v>666666.66666666663</v>
      </c>
      <c r="AJ160" s="973">
        <f t="shared" si="29"/>
        <v>666666.66666666663</v>
      </c>
      <c r="AK160" s="973">
        <f t="shared" si="29"/>
        <v>666666.66666666663</v>
      </c>
      <c r="AL160" s="973">
        <f t="shared" si="29"/>
        <v>666666.66666666663</v>
      </c>
      <c r="AM160" s="973">
        <f t="shared" si="29"/>
        <v>666666.66666666663</v>
      </c>
      <c r="AN160" s="973">
        <f t="shared" si="29"/>
        <v>666666.66666666663</v>
      </c>
      <c r="AO160" s="973">
        <f t="shared" si="29"/>
        <v>666666.66666666663</v>
      </c>
      <c r="AP160" s="973">
        <f t="shared" si="29"/>
        <v>666666.66666666663</v>
      </c>
      <c r="AQ160" s="973">
        <f t="shared" si="29"/>
        <v>666666.66666666663</v>
      </c>
      <c r="AR160" s="982">
        <f t="shared" ref="AR160:AR171" si="37">SUM(AF160:AQ160)</f>
        <v>6666666.666666667</v>
      </c>
      <c r="AS160" s="973">
        <f t="shared" si="26"/>
        <v>1333333.333333333</v>
      </c>
    </row>
    <row r="161" spans="1:45" s="254" customFormat="1" ht="16.25" customHeight="1" outlineLevel="1">
      <c r="A161" s="272" t="s">
        <v>2419</v>
      </c>
      <c r="B161" s="916" t="s">
        <v>454</v>
      </c>
      <c r="C161" s="916" t="s">
        <v>467</v>
      </c>
      <c r="D161" s="916" t="s">
        <v>2120</v>
      </c>
      <c r="E161" s="275"/>
      <c r="F161" s="948" t="s">
        <v>2350</v>
      </c>
      <c r="G161" s="275"/>
      <c r="H161" s="275"/>
      <c r="I161" s="948" t="s">
        <v>2354</v>
      </c>
      <c r="J161" s="950">
        <v>40000000</v>
      </c>
      <c r="K161" s="275">
        <v>2</v>
      </c>
      <c r="L161" s="984">
        <f t="shared" si="32"/>
        <v>80000000</v>
      </c>
      <c r="M161" s="275"/>
      <c r="N161" s="1009">
        <v>46023</v>
      </c>
      <c r="O161" s="272">
        <v>12</v>
      </c>
      <c r="P161" s="527"/>
      <c r="Q161" s="276"/>
      <c r="R161" s="948"/>
      <c r="S161" s="948"/>
      <c r="T161" s="527"/>
      <c r="U161" s="276"/>
      <c r="V161" s="276"/>
      <c r="W161" s="276"/>
      <c r="X161" s="527"/>
      <c r="Y161" s="270" t="str">
        <f>LEFT(CAPEX_202510[[#This Row],[Mã tài khoản (Mã Chi phí_L4)]],3)</f>
        <v>627</v>
      </c>
      <c r="Z161" s="273">
        <v>6273001908</v>
      </c>
      <c r="AA161" s="271" t="s">
        <v>376</v>
      </c>
      <c r="AB161" s="271"/>
      <c r="AC161" s="973">
        <f t="shared" si="33"/>
        <v>80000000</v>
      </c>
      <c r="AD161" s="1010">
        <f t="shared" si="34"/>
        <v>0</v>
      </c>
      <c r="AE161" s="973">
        <f t="shared" si="28"/>
        <v>80000000</v>
      </c>
      <c r="AF161" s="973">
        <f t="shared" si="29"/>
        <v>6666666.666666667</v>
      </c>
      <c r="AG161" s="973">
        <f t="shared" si="29"/>
        <v>6666666.666666667</v>
      </c>
      <c r="AH161" s="973">
        <f t="shared" si="29"/>
        <v>6666666.666666667</v>
      </c>
      <c r="AI161" s="973">
        <f t="shared" si="29"/>
        <v>6666666.666666667</v>
      </c>
      <c r="AJ161" s="973">
        <f t="shared" si="29"/>
        <v>6666666.666666667</v>
      </c>
      <c r="AK161" s="973">
        <f t="shared" si="29"/>
        <v>6666666.666666667</v>
      </c>
      <c r="AL161" s="973">
        <f t="shared" si="29"/>
        <v>6666666.666666667</v>
      </c>
      <c r="AM161" s="973">
        <f t="shared" si="29"/>
        <v>6666666.666666667</v>
      </c>
      <c r="AN161" s="973">
        <f t="shared" si="29"/>
        <v>6666666.666666667</v>
      </c>
      <c r="AO161" s="973">
        <f t="shared" si="29"/>
        <v>6666666.666666667</v>
      </c>
      <c r="AP161" s="973">
        <f t="shared" si="29"/>
        <v>6666666.666666667</v>
      </c>
      <c r="AQ161" s="973">
        <f t="shared" si="29"/>
        <v>6666666.666666667</v>
      </c>
      <c r="AR161" s="982">
        <f t="shared" si="37"/>
        <v>80000000</v>
      </c>
      <c r="AS161" s="973">
        <f t="shared" si="26"/>
        <v>0</v>
      </c>
    </row>
    <row r="162" spans="1:45" s="254" customFormat="1" ht="16.25" customHeight="1" outlineLevel="1">
      <c r="A162" s="272" t="s">
        <v>2420</v>
      </c>
      <c r="B162" s="916" t="s">
        <v>454</v>
      </c>
      <c r="C162" s="916" t="s">
        <v>467</v>
      </c>
      <c r="D162" s="916" t="s">
        <v>2120</v>
      </c>
      <c r="E162" s="275"/>
      <c r="F162" s="948" t="s">
        <v>2351</v>
      </c>
      <c r="G162" s="275"/>
      <c r="H162" s="275"/>
      <c r="I162" s="948" t="s">
        <v>2354</v>
      </c>
      <c r="J162" s="950">
        <v>8000000</v>
      </c>
      <c r="K162" s="275">
        <v>1</v>
      </c>
      <c r="L162" s="984">
        <f t="shared" si="32"/>
        <v>8000000</v>
      </c>
      <c r="M162" s="275"/>
      <c r="N162" s="1009">
        <v>46054</v>
      </c>
      <c r="O162" s="272">
        <v>12</v>
      </c>
      <c r="P162" s="527"/>
      <c r="Q162" s="276"/>
      <c r="R162" s="948"/>
      <c r="S162" s="948"/>
      <c r="T162" s="527"/>
      <c r="U162" s="276"/>
      <c r="V162" s="276"/>
      <c r="W162" s="276"/>
      <c r="X162" s="527"/>
      <c r="Y162" s="270" t="str">
        <f>LEFT(CAPEX_202510[[#This Row],[Mã tài khoản (Mã Chi phí_L4)]],3)</f>
        <v>627</v>
      </c>
      <c r="Z162" s="273">
        <v>6273001908</v>
      </c>
      <c r="AA162" s="271" t="s">
        <v>376</v>
      </c>
      <c r="AB162" s="271"/>
      <c r="AC162" s="973">
        <f t="shared" si="33"/>
        <v>8000000</v>
      </c>
      <c r="AD162" s="1010">
        <f t="shared" si="34"/>
        <v>0</v>
      </c>
      <c r="AE162" s="973">
        <f t="shared" si="28"/>
        <v>8000000</v>
      </c>
      <c r="AF162" s="973"/>
      <c r="AG162" s="973">
        <f t="shared" si="29"/>
        <v>666666.66666666663</v>
      </c>
      <c r="AH162" s="973">
        <f t="shared" si="29"/>
        <v>666666.66666666663</v>
      </c>
      <c r="AI162" s="973">
        <f t="shared" si="29"/>
        <v>666666.66666666663</v>
      </c>
      <c r="AJ162" s="973">
        <f t="shared" si="29"/>
        <v>666666.66666666663</v>
      </c>
      <c r="AK162" s="973">
        <f t="shared" si="29"/>
        <v>666666.66666666663</v>
      </c>
      <c r="AL162" s="973">
        <f t="shared" si="29"/>
        <v>666666.66666666663</v>
      </c>
      <c r="AM162" s="973">
        <f t="shared" si="29"/>
        <v>666666.66666666663</v>
      </c>
      <c r="AN162" s="973">
        <f t="shared" si="29"/>
        <v>666666.66666666663</v>
      </c>
      <c r="AO162" s="973">
        <f t="shared" si="29"/>
        <v>666666.66666666663</v>
      </c>
      <c r="AP162" s="973">
        <f t="shared" si="29"/>
        <v>666666.66666666663</v>
      </c>
      <c r="AQ162" s="973">
        <f t="shared" si="29"/>
        <v>666666.66666666663</v>
      </c>
      <c r="AR162" s="982">
        <f t="shared" si="37"/>
        <v>7333333.333333334</v>
      </c>
      <c r="AS162" s="973">
        <f t="shared" si="26"/>
        <v>666666.66666666605</v>
      </c>
    </row>
    <row r="163" spans="1:45" s="1407" customFormat="1" ht="16.25" customHeight="1" outlineLevel="1">
      <c r="A163" s="1391" t="s">
        <v>2421</v>
      </c>
      <c r="B163" s="1392" t="s">
        <v>454</v>
      </c>
      <c r="C163" s="1392" t="s">
        <v>459</v>
      </c>
      <c r="D163" s="1392" t="s">
        <v>2125</v>
      </c>
      <c r="E163" s="1408" t="s">
        <v>2413</v>
      </c>
      <c r="F163" s="1394" t="s">
        <v>2373</v>
      </c>
      <c r="G163" s="1393"/>
      <c r="H163" s="1393"/>
      <c r="I163" s="1394" t="s">
        <v>2355</v>
      </c>
      <c r="J163" s="1410">
        <f>270000000-110000000</f>
        <v>160000000</v>
      </c>
      <c r="K163" s="1393">
        <v>1</v>
      </c>
      <c r="L163" s="1396">
        <f t="shared" si="32"/>
        <v>160000000</v>
      </c>
      <c r="M163" s="1393"/>
      <c r="N163" s="1397">
        <v>46113</v>
      </c>
      <c r="O163" s="1398">
        <f>6000/('1.NVL Chai'!$S$16/12)*1000</f>
        <v>5.1910598413842832</v>
      </c>
      <c r="P163" s="1399"/>
      <c r="Q163" s="1400"/>
      <c r="R163" s="1394"/>
      <c r="S163" s="1394"/>
      <c r="T163" s="1399"/>
      <c r="U163" s="1400"/>
      <c r="V163" s="1400"/>
      <c r="W163" s="1400"/>
      <c r="X163" s="1399"/>
      <c r="Y163" s="1401" t="str">
        <f>LEFT(CAPEX_202510[[#This Row],[Mã tài khoản (Mã Chi phí_L4)]],3)</f>
        <v>627</v>
      </c>
      <c r="Z163" s="1402">
        <v>6273006501</v>
      </c>
      <c r="AA163" s="1403" t="s">
        <v>410</v>
      </c>
      <c r="AB163" s="1403"/>
      <c r="AC163" s="1404">
        <f t="shared" ref="AC163:AC165" si="38">L163</f>
        <v>160000000</v>
      </c>
      <c r="AD163" s="1405">
        <f t="shared" ref="AD163:AD165" si="39">AC163-AE163</f>
        <v>0</v>
      </c>
      <c r="AE163" s="1404">
        <f t="shared" ref="AE163:AE165" si="40">AC163</f>
        <v>160000000</v>
      </c>
      <c r="AF163" s="1404"/>
      <c r="AG163" s="1404"/>
      <c r="AH163" s="1404"/>
      <c r="AI163" s="1404">
        <f t="shared" si="29"/>
        <v>30822222.22222222</v>
      </c>
      <c r="AJ163" s="1404">
        <f t="shared" si="29"/>
        <v>30822222.22222222</v>
      </c>
      <c r="AK163" s="1404">
        <f t="shared" si="29"/>
        <v>30822222.22222222</v>
      </c>
      <c r="AL163" s="1404">
        <f t="shared" si="29"/>
        <v>30822222.22222222</v>
      </c>
      <c r="AM163" s="1404">
        <f t="shared" si="29"/>
        <v>30822222.22222222</v>
      </c>
      <c r="AN163" s="1404">
        <f t="shared" si="29"/>
        <v>30822222.22222222</v>
      </c>
      <c r="AO163" s="1404">
        <f t="shared" si="29"/>
        <v>30822222.22222222</v>
      </c>
      <c r="AP163" s="1404">
        <f t="shared" si="29"/>
        <v>30822222.22222222</v>
      </c>
      <c r="AQ163" s="1404">
        <f t="shared" si="29"/>
        <v>30822222.22222222</v>
      </c>
      <c r="AR163" s="1406">
        <f t="shared" si="37"/>
        <v>277399999.99999994</v>
      </c>
      <c r="AS163" s="1404">
        <f t="shared" si="26"/>
        <v>-117399999.99999994</v>
      </c>
    </row>
    <row r="164" spans="1:45" s="1407" customFormat="1" ht="16.25" customHeight="1" outlineLevel="1">
      <c r="A164" s="1391" t="s">
        <v>2422</v>
      </c>
      <c r="B164" s="1392" t="s">
        <v>454</v>
      </c>
      <c r="C164" s="1392" t="s">
        <v>459</v>
      </c>
      <c r="D164" s="1392" t="s">
        <v>2125</v>
      </c>
      <c r="E164" s="1408" t="s">
        <v>2413</v>
      </c>
      <c r="F164" s="1394" t="s">
        <v>2374</v>
      </c>
      <c r="G164" s="1393"/>
      <c r="H164" s="1393"/>
      <c r="I164" s="1394" t="s">
        <v>2355</v>
      </c>
      <c r="J164" s="1395">
        <v>270000000</v>
      </c>
      <c r="K164" s="1393">
        <v>1</v>
      </c>
      <c r="L164" s="1396">
        <f t="shared" si="32"/>
        <v>270000000</v>
      </c>
      <c r="M164" s="1393"/>
      <c r="N164" s="1397">
        <v>46143</v>
      </c>
      <c r="O164" s="1398">
        <f>6000/('1.NVL Chai'!$S$16/12)*1000</f>
        <v>5.1910598413842832</v>
      </c>
      <c r="P164" s="1399"/>
      <c r="Q164" s="1400"/>
      <c r="R164" s="1394"/>
      <c r="S164" s="1394"/>
      <c r="T164" s="1399"/>
      <c r="U164" s="1400"/>
      <c r="V164" s="1400"/>
      <c r="W164" s="1400"/>
      <c r="X164" s="1399"/>
      <c r="Y164" s="1401" t="str">
        <f>LEFT(CAPEX_202510[[#This Row],[Mã tài khoản (Mã Chi phí_L4)]],3)</f>
        <v>627</v>
      </c>
      <c r="Z164" s="1402">
        <v>6273006501</v>
      </c>
      <c r="AA164" s="1403" t="s">
        <v>410</v>
      </c>
      <c r="AB164" s="1403"/>
      <c r="AC164" s="1404">
        <f t="shared" si="38"/>
        <v>270000000</v>
      </c>
      <c r="AD164" s="1405">
        <f t="shared" si="39"/>
        <v>0</v>
      </c>
      <c r="AE164" s="1404">
        <f t="shared" si="40"/>
        <v>270000000</v>
      </c>
      <c r="AF164" s="1404"/>
      <c r="AG164" s="1404"/>
      <c r="AH164" s="1404"/>
      <c r="AI164" s="1404"/>
      <c r="AJ164" s="1404">
        <f t="shared" si="29"/>
        <v>52012499.999999993</v>
      </c>
      <c r="AK164" s="1404">
        <f t="shared" si="29"/>
        <v>52012499.999999993</v>
      </c>
      <c r="AL164" s="1404">
        <f t="shared" si="29"/>
        <v>52012499.999999993</v>
      </c>
      <c r="AM164" s="1404">
        <f t="shared" si="29"/>
        <v>52012499.999999993</v>
      </c>
      <c r="AN164" s="1404">
        <f t="shared" si="29"/>
        <v>52012499.999999993</v>
      </c>
      <c r="AO164" s="1404">
        <f t="shared" si="29"/>
        <v>52012499.999999993</v>
      </c>
      <c r="AP164" s="1404">
        <f t="shared" si="29"/>
        <v>52012499.999999993</v>
      </c>
      <c r="AQ164" s="1404">
        <f t="shared" si="29"/>
        <v>52012499.999999993</v>
      </c>
      <c r="AR164" s="1406">
        <f t="shared" si="37"/>
        <v>416099999.99999994</v>
      </c>
      <c r="AS164" s="1404">
        <f t="shared" si="26"/>
        <v>-146099999.99999994</v>
      </c>
    </row>
    <row r="165" spans="1:45" s="1407" customFormat="1" ht="16.25" customHeight="1" outlineLevel="1">
      <c r="A165" s="1391" t="s">
        <v>2423</v>
      </c>
      <c r="B165" s="1392" t="s">
        <v>454</v>
      </c>
      <c r="C165" s="1392" t="s">
        <v>459</v>
      </c>
      <c r="D165" s="1392" t="s">
        <v>2125</v>
      </c>
      <c r="E165" s="1408" t="s">
        <v>2413</v>
      </c>
      <c r="F165" s="1394" t="s">
        <v>2375</v>
      </c>
      <c r="G165" s="1393"/>
      <c r="H165" s="1393"/>
      <c r="I165" s="1394" t="s">
        <v>2355</v>
      </c>
      <c r="J165" s="1395">
        <v>270000000</v>
      </c>
      <c r="K165" s="1393">
        <v>1</v>
      </c>
      <c r="L165" s="1396">
        <f t="shared" si="32"/>
        <v>270000000</v>
      </c>
      <c r="M165" s="1393"/>
      <c r="N165" s="1397">
        <v>46204</v>
      </c>
      <c r="O165" s="1398">
        <f>6000/('1.NVL Chai'!$S$16/12)*1000</f>
        <v>5.1910598413842832</v>
      </c>
      <c r="P165" s="1399"/>
      <c r="Q165" s="1400"/>
      <c r="R165" s="1394"/>
      <c r="S165" s="1394"/>
      <c r="T165" s="1399"/>
      <c r="U165" s="1400"/>
      <c r="V165" s="1400"/>
      <c r="W165" s="1400"/>
      <c r="X165" s="1399"/>
      <c r="Y165" s="1401" t="str">
        <f>LEFT(CAPEX_202510[[#This Row],[Mã tài khoản (Mã Chi phí_L4)]],3)</f>
        <v>627</v>
      </c>
      <c r="Z165" s="1402">
        <v>6273006501</v>
      </c>
      <c r="AA165" s="1403" t="s">
        <v>410</v>
      </c>
      <c r="AB165" s="1403"/>
      <c r="AC165" s="1404">
        <f t="shared" si="38"/>
        <v>270000000</v>
      </c>
      <c r="AD165" s="1405">
        <f t="shared" si="39"/>
        <v>0</v>
      </c>
      <c r="AE165" s="1404">
        <f t="shared" si="40"/>
        <v>270000000</v>
      </c>
      <c r="AF165" s="1404"/>
      <c r="AG165" s="1404"/>
      <c r="AH165" s="1404"/>
      <c r="AI165" s="1404"/>
      <c r="AJ165" s="1404"/>
      <c r="AK165" s="1404"/>
      <c r="AL165" s="1404">
        <f t="shared" si="29"/>
        <v>52012499.999999993</v>
      </c>
      <c r="AM165" s="1404">
        <f t="shared" si="29"/>
        <v>52012499.999999993</v>
      </c>
      <c r="AN165" s="1404">
        <f t="shared" si="29"/>
        <v>52012499.999999993</v>
      </c>
      <c r="AO165" s="1404">
        <f t="shared" si="29"/>
        <v>52012499.999999993</v>
      </c>
      <c r="AP165" s="1404">
        <f t="shared" si="29"/>
        <v>52012499.999999993</v>
      </c>
      <c r="AQ165" s="1404">
        <f t="shared" si="29"/>
        <v>52012499.999999993</v>
      </c>
      <c r="AR165" s="1406">
        <f t="shared" si="37"/>
        <v>312074999.99999994</v>
      </c>
      <c r="AS165" s="1404">
        <f t="shared" si="26"/>
        <v>-42074999.99999994</v>
      </c>
    </row>
    <row r="166" spans="1:45" s="1407" customFormat="1" ht="16.25" customHeight="1" outlineLevel="1">
      <c r="A166" s="1391" t="s">
        <v>2424</v>
      </c>
      <c r="B166" s="1392" t="s">
        <v>454</v>
      </c>
      <c r="C166" s="1392" t="s">
        <v>459</v>
      </c>
      <c r="D166" s="1392" t="s">
        <v>2125</v>
      </c>
      <c r="E166" s="1408" t="s">
        <v>2413</v>
      </c>
      <c r="F166" s="1394" t="s">
        <v>2356</v>
      </c>
      <c r="G166" s="1393"/>
      <c r="H166" s="1393"/>
      <c r="I166" s="1394" t="s">
        <v>2355</v>
      </c>
      <c r="J166" s="1395">
        <v>525000000</v>
      </c>
      <c r="K166" s="1393">
        <v>1</v>
      </c>
      <c r="L166" s="1396">
        <f t="shared" ref="L166:L169" si="41">J166*K166</f>
        <v>525000000</v>
      </c>
      <c r="M166" s="1393"/>
      <c r="N166" s="1397">
        <v>46082</v>
      </c>
      <c r="O166" s="1398">
        <f>8000/('1.NVL Chai'!$S$16/12)*1000</f>
        <v>6.9214131218457107</v>
      </c>
      <c r="P166" s="1399"/>
      <c r="Q166" s="1400"/>
      <c r="R166" s="1394"/>
      <c r="S166" s="1394"/>
      <c r="T166" s="1399"/>
      <c r="U166" s="1400"/>
      <c r="V166" s="1400"/>
      <c r="W166" s="1400"/>
      <c r="X166" s="1399"/>
      <c r="Y166" s="1401" t="str">
        <f>LEFT(CAPEX_202510[[#This Row],[Mã tài khoản (Mã Chi phí_L4)]],3)</f>
        <v>627</v>
      </c>
      <c r="Z166" s="1402">
        <v>6273006501</v>
      </c>
      <c r="AA166" s="1403" t="s">
        <v>410</v>
      </c>
      <c r="AB166" s="1403"/>
      <c r="AC166" s="1404">
        <f t="shared" ref="AC166" si="42">L166</f>
        <v>525000000</v>
      </c>
      <c r="AD166" s="1405">
        <f t="shared" ref="AD166" si="43">AC166-AE166</f>
        <v>0</v>
      </c>
      <c r="AE166" s="1404">
        <f t="shared" ref="AE166" si="44">AC166</f>
        <v>525000000</v>
      </c>
      <c r="AF166" s="1404"/>
      <c r="AG166" s="1404"/>
      <c r="AH166" s="1404">
        <f t="shared" si="29"/>
        <v>75851562.5</v>
      </c>
      <c r="AI166" s="1404">
        <f t="shared" si="29"/>
        <v>75851562.5</v>
      </c>
      <c r="AJ166" s="1404">
        <f t="shared" si="29"/>
        <v>75851562.5</v>
      </c>
      <c r="AK166" s="1404">
        <f t="shared" si="29"/>
        <v>75851562.5</v>
      </c>
      <c r="AL166" s="1404">
        <f t="shared" si="29"/>
        <v>75851562.5</v>
      </c>
      <c r="AM166" s="1404">
        <f t="shared" si="29"/>
        <v>75851562.5</v>
      </c>
      <c r="AN166" s="1404">
        <f t="shared" si="29"/>
        <v>75851562.5</v>
      </c>
      <c r="AO166" s="1404">
        <f t="shared" si="29"/>
        <v>75851562.5</v>
      </c>
      <c r="AP166" s="1404">
        <f t="shared" si="29"/>
        <v>75851562.5</v>
      </c>
      <c r="AQ166" s="1404">
        <f t="shared" si="29"/>
        <v>75851562.5</v>
      </c>
      <c r="AR166" s="1406">
        <f t="shared" si="37"/>
        <v>758515625</v>
      </c>
      <c r="AS166" s="1404">
        <f t="shared" si="26"/>
        <v>-233515625</v>
      </c>
    </row>
    <row r="167" spans="1:45" s="254" customFormat="1" ht="16.25" customHeight="1" outlineLevel="1">
      <c r="A167" s="272" t="s">
        <v>2425</v>
      </c>
      <c r="B167" s="916" t="s">
        <v>454</v>
      </c>
      <c r="C167" s="916" t="s">
        <v>459</v>
      </c>
      <c r="D167" s="916" t="s">
        <v>2125</v>
      </c>
      <c r="E167" s="275"/>
      <c r="F167" s="948" t="s">
        <v>2377</v>
      </c>
      <c r="G167" s="275"/>
      <c r="H167" s="275"/>
      <c r="I167" s="948" t="s">
        <v>2355</v>
      </c>
      <c r="J167" s="950">
        <v>20000000</v>
      </c>
      <c r="K167" s="275">
        <v>1</v>
      </c>
      <c r="L167" s="984">
        <f t="shared" si="41"/>
        <v>20000000</v>
      </c>
      <c r="M167" s="275"/>
      <c r="N167" s="1009">
        <v>46082</v>
      </c>
      <c r="O167" s="275">
        <v>12</v>
      </c>
      <c r="P167" s="527"/>
      <c r="Q167" s="276"/>
      <c r="R167" s="948"/>
      <c r="S167" s="948"/>
      <c r="T167" s="527"/>
      <c r="U167" s="276"/>
      <c r="V167" s="276"/>
      <c r="W167" s="276"/>
      <c r="X167" s="527"/>
      <c r="Y167" s="270" t="str">
        <f>LEFT(CAPEX_202510[[#This Row],[Mã tài khoản (Mã Chi phí_L4)]],3)</f>
        <v>627</v>
      </c>
      <c r="Z167" s="273">
        <v>6273006501</v>
      </c>
      <c r="AA167" s="271" t="s">
        <v>410</v>
      </c>
      <c r="AB167" s="271"/>
      <c r="AC167" s="973">
        <f t="shared" ref="AC167:AC169" si="45">L167</f>
        <v>20000000</v>
      </c>
      <c r="AD167" s="1010">
        <f t="shared" ref="AD167:AD169" si="46">AC167-AE167</f>
        <v>0</v>
      </c>
      <c r="AE167" s="973">
        <f t="shared" ref="AE167:AE169" si="47">AC167</f>
        <v>20000000</v>
      </c>
      <c r="AF167" s="973"/>
      <c r="AG167" s="973"/>
      <c r="AH167" s="973">
        <f t="shared" si="29"/>
        <v>1666666.6666666667</v>
      </c>
      <c r="AI167" s="973">
        <f t="shared" si="29"/>
        <v>1666666.6666666667</v>
      </c>
      <c r="AJ167" s="973">
        <f t="shared" si="29"/>
        <v>1666666.6666666667</v>
      </c>
      <c r="AK167" s="973">
        <f t="shared" si="29"/>
        <v>1666666.6666666667</v>
      </c>
      <c r="AL167" s="973">
        <f t="shared" si="29"/>
        <v>1666666.6666666667</v>
      </c>
      <c r="AM167" s="973">
        <f t="shared" si="29"/>
        <v>1666666.6666666667</v>
      </c>
      <c r="AN167" s="973">
        <f t="shared" si="29"/>
        <v>1666666.6666666667</v>
      </c>
      <c r="AO167" s="973">
        <f t="shared" si="29"/>
        <v>1666666.6666666667</v>
      </c>
      <c r="AP167" s="973">
        <f t="shared" si="29"/>
        <v>1666666.6666666667</v>
      </c>
      <c r="AQ167" s="973">
        <f t="shared" si="29"/>
        <v>1666666.6666666667</v>
      </c>
      <c r="AR167" s="982">
        <f t="shared" si="37"/>
        <v>16666666.666666664</v>
      </c>
      <c r="AS167" s="973">
        <f t="shared" si="26"/>
        <v>3333333.3333333358</v>
      </c>
    </row>
    <row r="168" spans="1:45" s="254" customFormat="1" ht="16.25" customHeight="1" outlineLevel="1">
      <c r="A168" s="272" t="s">
        <v>2426</v>
      </c>
      <c r="B168" s="916" t="s">
        <v>454</v>
      </c>
      <c r="C168" s="916" t="s">
        <v>459</v>
      </c>
      <c r="D168" s="916" t="s">
        <v>2125</v>
      </c>
      <c r="E168" s="275"/>
      <c r="F168" s="948" t="s">
        <v>2378</v>
      </c>
      <c r="G168" s="275"/>
      <c r="H168" s="275"/>
      <c r="I168" s="948" t="s">
        <v>2355</v>
      </c>
      <c r="J168" s="950">
        <v>20000000</v>
      </c>
      <c r="K168" s="275">
        <v>1</v>
      </c>
      <c r="L168" s="984">
        <f t="shared" si="41"/>
        <v>20000000</v>
      </c>
      <c r="M168" s="275"/>
      <c r="N168" s="1009">
        <v>46174</v>
      </c>
      <c r="O168" s="275">
        <v>12</v>
      </c>
      <c r="P168" s="527"/>
      <c r="Q168" s="276"/>
      <c r="R168" s="948"/>
      <c r="S168" s="948"/>
      <c r="T168" s="527"/>
      <c r="U168" s="276"/>
      <c r="V168" s="276"/>
      <c r="W168" s="276"/>
      <c r="X168" s="527"/>
      <c r="Y168" s="270" t="str">
        <f>LEFT(CAPEX_202510[[#This Row],[Mã tài khoản (Mã Chi phí_L4)]],3)</f>
        <v>627</v>
      </c>
      <c r="Z168" s="273">
        <v>6273006501</v>
      </c>
      <c r="AA168" s="271" t="s">
        <v>410</v>
      </c>
      <c r="AB168" s="271"/>
      <c r="AC168" s="973">
        <f t="shared" si="45"/>
        <v>20000000</v>
      </c>
      <c r="AD168" s="1010">
        <f t="shared" si="46"/>
        <v>0</v>
      </c>
      <c r="AE168" s="973">
        <f t="shared" si="47"/>
        <v>20000000</v>
      </c>
      <c r="AF168" s="973"/>
      <c r="AG168" s="973"/>
      <c r="AH168" s="973"/>
      <c r="AI168" s="973"/>
      <c r="AJ168" s="973"/>
      <c r="AK168" s="973">
        <f t="shared" si="29"/>
        <v>1666666.6666666667</v>
      </c>
      <c r="AL168" s="973">
        <f t="shared" si="29"/>
        <v>1666666.6666666667</v>
      </c>
      <c r="AM168" s="973">
        <f t="shared" si="29"/>
        <v>1666666.6666666667</v>
      </c>
      <c r="AN168" s="973">
        <f t="shared" si="29"/>
        <v>1666666.6666666667</v>
      </c>
      <c r="AO168" s="973">
        <f t="shared" si="29"/>
        <v>1666666.6666666667</v>
      </c>
      <c r="AP168" s="973">
        <f t="shared" si="29"/>
        <v>1666666.6666666667</v>
      </c>
      <c r="AQ168" s="973">
        <f t="shared" si="29"/>
        <v>1666666.6666666667</v>
      </c>
      <c r="AR168" s="982">
        <f t="shared" si="37"/>
        <v>11666666.666666666</v>
      </c>
      <c r="AS168" s="973">
        <f t="shared" si="26"/>
        <v>8333333.333333334</v>
      </c>
    </row>
    <row r="169" spans="1:45" s="254" customFormat="1" ht="16.25" customHeight="1" outlineLevel="1">
      <c r="A169" s="272" t="s">
        <v>2427</v>
      </c>
      <c r="B169" s="916" t="s">
        <v>454</v>
      </c>
      <c r="C169" s="916" t="s">
        <v>459</v>
      </c>
      <c r="D169" s="916" t="s">
        <v>2125</v>
      </c>
      <c r="E169" s="275"/>
      <c r="F169" s="1394" t="s">
        <v>2357</v>
      </c>
      <c r="G169" s="1393"/>
      <c r="H169" s="1393"/>
      <c r="I169" s="1394" t="s">
        <v>2355</v>
      </c>
      <c r="J169" s="1395">
        <v>20000000</v>
      </c>
      <c r="K169" s="275">
        <v>1</v>
      </c>
      <c r="L169" s="984">
        <f t="shared" si="41"/>
        <v>20000000</v>
      </c>
      <c r="M169" s="275"/>
      <c r="N169" s="1009">
        <v>46266</v>
      </c>
      <c r="O169" s="275">
        <v>12</v>
      </c>
      <c r="P169" s="527"/>
      <c r="Q169" s="276"/>
      <c r="R169" s="948"/>
      <c r="S169" s="948"/>
      <c r="T169" s="527"/>
      <c r="U169" s="276"/>
      <c r="V169" s="276"/>
      <c r="W169" s="276"/>
      <c r="X169" s="527"/>
      <c r="Y169" s="270" t="str">
        <f>LEFT(CAPEX_202510[[#This Row],[Mã tài khoản (Mã Chi phí_L4)]],3)</f>
        <v>627</v>
      </c>
      <c r="Z169" s="273">
        <v>6273006501</v>
      </c>
      <c r="AA169" s="271" t="s">
        <v>410</v>
      </c>
      <c r="AB169" s="271"/>
      <c r="AC169" s="973">
        <f t="shared" si="45"/>
        <v>20000000</v>
      </c>
      <c r="AD169" s="1010">
        <f t="shared" si="46"/>
        <v>0</v>
      </c>
      <c r="AE169" s="973">
        <f t="shared" si="47"/>
        <v>20000000</v>
      </c>
      <c r="AF169" s="973"/>
      <c r="AG169" s="973"/>
      <c r="AH169" s="973"/>
      <c r="AI169" s="973"/>
      <c r="AJ169" s="973"/>
      <c r="AK169" s="973"/>
      <c r="AL169" s="973"/>
      <c r="AM169" s="973"/>
      <c r="AN169" s="973">
        <f t="shared" ref="AF169:AQ181" si="48">$AC169/$O169</f>
        <v>1666666.6666666667</v>
      </c>
      <c r="AO169" s="973">
        <f t="shared" si="48"/>
        <v>1666666.6666666667</v>
      </c>
      <c r="AP169" s="973">
        <f t="shared" si="48"/>
        <v>1666666.6666666667</v>
      </c>
      <c r="AQ169" s="973">
        <f t="shared" si="48"/>
        <v>1666666.6666666667</v>
      </c>
      <c r="AR169" s="982">
        <f t="shared" si="37"/>
        <v>6666666.666666667</v>
      </c>
      <c r="AS169" s="973">
        <f t="shared" si="26"/>
        <v>13333333.333333332</v>
      </c>
    </row>
    <row r="170" spans="1:45" s="254" customFormat="1" ht="16.25" customHeight="1" outlineLevel="1">
      <c r="A170" s="272" t="s">
        <v>2428</v>
      </c>
      <c r="B170" s="916" t="s">
        <v>454</v>
      </c>
      <c r="C170" s="916" t="s">
        <v>459</v>
      </c>
      <c r="D170" s="916" t="s">
        <v>2448</v>
      </c>
      <c r="E170" s="275"/>
      <c r="F170" s="1411" t="s">
        <v>2358</v>
      </c>
      <c r="G170" s="275"/>
      <c r="H170" s="275"/>
      <c r="I170" s="948" t="s">
        <v>2355</v>
      </c>
      <c r="J170" s="1412">
        <v>40000000</v>
      </c>
      <c r="K170" s="275">
        <v>1</v>
      </c>
      <c r="L170" s="984">
        <f t="shared" ref="L170:L171" si="49">J170*K170</f>
        <v>40000000</v>
      </c>
      <c r="M170" s="275"/>
      <c r="N170" s="1009">
        <v>46082</v>
      </c>
      <c r="O170" s="275">
        <v>12</v>
      </c>
      <c r="P170" s="527"/>
      <c r="Q170" s="276"/>
      <c r="R170" s="948"/>
      <c r="S170" s="948"/>
      <c r="T170" s="527"/>
      <c r="U170" s="276"/>
      <c r="V170" s="276"/>
      <c r="W170" s="276"/>
      <c r="X170" s="527"/>
      <c r="Y170" s="270" t="str">
        <f>LEFT(CAPEX_202510[[#This Row],[Mã tài khoản (Mã Chi phí_L4)]],3)</f>
        <v>627</v>
      </c>
      <c r="Z170" s="273">
        <v>6273006501</v>
      </c>
      <c r="AA170" s="271" t="s">
        <v>410</v>
      </c>
      <c r="AB170" s="271"/>
      <c r="AC170" s="973">
        <f t="shared" ref="AC170:AC171" si="50">L170</f>
        <v>40000000</v>
      </c>
      <c r="AD170" s="1010">
        <f t="shared" ref="AD170:AD171" si="51">AC170-AE170</f>
        <v>0</v>
      </c>
      <c r="AE170" s="973">
        <f t="shared" ref="AE170:AE171" si="52">AC170</f>
        <v>40000000</v>
      </c>
      <c r="AF170" s="973"/>
      <c r="AG170" s="973"/>
      <c r="AH170" s="973">
        <f t="shared" si="48"/>
        <v>3333333.3333333335</v>
      </c>
      <c r="AI170" s="973">
        <f t="shared" si="48"/>
        <v>3333333.3333333335</v>
      </c>
      <c r="AJ170" s="973">
        <f t="shared" si="48"/>
        <v>3333333.3333333335</v>
      </c>
      <c r="AK170" s="973">
        <f t="shared" si="48"/>
        <v>3333333.3333333335</v>
      </c>
      <c r="AL170" s="973">
        <f t="shared" si="48"/>
        <v>3333333.3333333335</v>
      </c>
      <c r="AM170" s="973">
        <f t="shared" si="48"/>
        <v>3333333.3333333335</v>
      </c>
      <c r="AN170" s="973">
        <f t="shared" si="48"/>
        <v>3333333.3333333335</v>
      </c>
      <c r="AO170" s="973">
        <f t="shared" si="48"/>
        <v>3333333.3333333335</v>
      </c>
      <c r="AP170" s="973">
        <f t="shared" si="48"/>
        <v>3333333.3333333335</v>
      </c>
      <c r="AQ170" s="973">
        <f t="shared" si="48"/>
        <v>3333333.3333333335</v>
      </c>
      <c r="AR170" s="982">
        <f t="shared" si="37"/>
        <v>33333333.333333328</v>
      </c>
      <c r="AS170" s="973">
        <f t="shared" si="26"/>
        <v>6666666.6666666716</v>
      </c>
    </row>
    <row r="171" spans="1:45" s="254" customFormat="1" ht="16.25" customHeight="1" outlineLevel="1">
      <c r="A171" s="272" t="s">
        <v>2429</v>
      </c>
      <c r="B171" s="916" t="s">
        <v>454</v>
      </c>
      <c r="C171" s="916" t="s">
        <v>459</v>
      </c>
      <c r="D171" s="916" t="s">
        <v>2448</v>
      </c>
      <c r="E171" s="275"/>
      <c r="F171" s="948" t="s">
        <v>2359</v>
      </c>
      <c r="G171" s="275"/>
      <c r="H171" s="275"/>
      <c r="I171" s="948" t="s">
        <v>2355</v>
      </c>
      <c r="J171" s="950">
        <v>40000000</v>
      </c>
      <c r="K171" s="275">
        <v>1</v>
      </c>
      <c r="L171" s="984">
        <f t="shared" si="49"/>
        <v>40000000</v>
      </c>
      <c r="M171" s="275"/>
      <c r="N171" s="1009">
        <v>46113</v>
      </c>
      <c r="O171" s="275">
        <v>12</v>
      </c>
      <c r="P171" s="527"/>
      <c r="Q171" s="276"/>
      <c r="R171" s="948"/>
      <c r="S171" s="948"/>
      <c r="T171" s="527"/>
      <c r="U171" s="276"/>
      <c r="V171" s="276"/>
      <c r="W171" s="276"/>
      <c r="X171" s="527"/>
      <c r="Y171" s="270" t="str">
        <f>LEFT(CAPEX_202510[[#This Row],[Mã tài khoản (Mã Chi phí_L4)]],3)</f>
        <v>627</v>
      </c>
      <c r="Z171" s="273">
        <v>6273006501</v>
      </c>
      <c r="AA171" s="271" t="s">
        <v>410</v>
      </c>
      <c r="AB171" s="271"/>
      <c r="AC171" s="973">
        <f t="shared" si="50"/>
        <v>40000000</v>
      </c>
      <c r="AD171" s="1010">
        <f t="shared" si="51"/>
        <v>0</v>
      </c>
      <c r="AE171" s="973">
        <f t="shared" si="52"/>
        <v>40000000</v>
      </c>
      <c r="AF171" s="973"/>
      <c r="AG171" s="973"/>
      <c r="AH171" s="973"/>
      <c r="AI171" s="973">
        <f t="shared" si="48"/>
        <v>3333333.3333333335</v>
      </c>
      <c r="AJ171" s="973">
        <f t="shared" si="48"/>
        <v>3333333.3333333335</v>
      </c>
      <c r="AK171" s="973">
        <f t="shared" si="48"/>
        <v>3333333.3333333335</v>
      </c>
      <c r="AL171" s="973">
        <f t="shared" si="48"/>
        <v>3333333.3333333335</v>
      </c>
      <c r="AM171" s="973">
        <f t="shared" si="48"/>
        <v>3333333.3333333335</v>
      </c>
      <c r="AN171" s="973">
        <f t="shared" si="48"/>
        <v>3333333.3333333335</v>
      </c>
      <c r="AO171" s="973">
        <f t="shared" si="48"/>
        <v>3333333.3333333335</v>
      </c>
      <c r="AP171" s="973">
        <f t="shared" si="48"/>
        <v>3333333.3333333335</v>
      </c>
      <c r="AQ171" s="973">
        <f t="shared" si="48"/>
        <v>3333333.3333333335</v>
      </c>
      <c r="AR171" s="982">
        <f t="shared" si="37"/>
        <v>29999999.999999996</v>
      </c>
      <c r="AS171" s="973">
        <f t="shared" si="26"/>
        <v>10000000.000000004</v>
      </c>
    </row>
    <row r="172" spans="1:45" s="254" customFormat="1" ht="16.25" customHeight="1" outlineLevel="1">
      <c r="A172" s="272" t="s">
        <v>2430</v>
      </c>
      <c r="B172" s="916" t="s">
        <v>454</v>
      </c>
      <c r="C172" s="916" t="s">
        <v>459</v>
      </c>
      <c r="D172" s="916" t="s">
        <v>2448</v>
      </c>
      <c r="E172" s="275"/>
      <c r="F172" s="948" t="s">
        <v>2379</v>
      </c>
      <c r="G172" s="275"/>
      <c r="H172" s="275"/>
      <c r="I172" s="948" t="s">
        <v>2362</v>
      </c>
      <c r="J172" s="950">
        <v>52200000</v>
      </c>
      <c r="K172" s="275">
        <v>1</v>
      </c>
      <c r="L172" s="984">
        <f t="shared" ref="L172:L181" si="53">J172*K172</f>
        <v>52200000</v>
      </c>
      <c r="M172" s="275"/>
      <c r="N172" s="1009">
        <v>46113</v>
      </c>
      <c r="O172" s="275">
        <v>24</v>
      </c>
      <c r="P172" s="527"/>
      <c r="Q172" s="276"/>
      <c r="R172" s="948"/>
      <c r="S172" s="948"/>
      <c r="T172" s="527"/>
      <c r="U172" s="276"/>
      <c r="V172" s="276"/>
      <c r="W172" s="276"/>
      <c r="X172" s="527"/>
      <c r="Y172" s="270" t="str">
        <f>LEFT(CAPEX_202510[[#This Row],[Mã tài khoản (Mã Chi phí_L4)]],3)</f>
        <v>627</v>
      </c>
      <c r="Z172" s="273">
        <v>6273006501</v>
      </c>
      <c r="AA172" s="271" t="s">
        <v>410</v>
      </c>
      <c r="AB172" s="271"/>
      <c r="AC172" s="973">
        <f t="shared" ref="AC172:AC185" si="54">L172</f>
        <v>52200000</v>
      </c>
      <c r="AD172" s="1010">
        <f t="shared" ref="AD172:AD185" si="55">AC172-AE172</f>
        <v>0</v>
      </c>
      <c r="AE172" s="973">
        <f t="shared" ref="AE172:AE185" si="56">AC172</f>
        <v>52200000</v>
      </c>
      <c r="AF172" s="973"/>
      <c r="AG172" s="973"/>
      <c r="AH172" s="973"/>
      <c r="AI172" s="973">
        <f t="shared" si="48"/>
        <v>2175000</v>
      </c>
      <c r="AJ172" s="973">
        <f t="shared" si="48"/>
        <v>2175000</v>
      </c>
      <c r="AK172" s="973">
        <f t="shared" si="48"/>
        <v>2175000</v>
      </c>
      <c r="AL172" s="973">
        <f t="shared" si="48"/>
        <v>2175000</v>
      </c>
      <c r="AM172" s="973">
        <f t="shared" si="48"/>
        <v>2175000</v>
      </c>
      <c r="AN172" s="973">
        <f t="shared" si="48"/>
        <v>2175000</v>
      </c>
      <c r="AO172" s="973">
        <f t="shared" si="48"/>
        <v>2175000</v>
      </c>
      <c r="AP172" s="973">
        <f t="shared" si="48"/>
        <v>2175000</v>
      </c>
      <c r="AQ172" s="973">
        <f t="shared" si="48"/>
        <v>2175000</v>
      </c>
      <c r="AR172" s="982">
        <f t="shared" ref="AR172:AR181" si="57">SUM(AF172:AQ172)</f>
        <v>19575000</v>
      </c>
      <c r="AS172" s="973">
        <f t="shared" si="26"/>
        <v>32625000</v>
      </c>
    </row>
    <row r="173" spans="1:45" s="254" customFormat="1" ht="16.25" customHeight="1" outlineLevel="1">
      <c r="A173" s="272" t="s">
        <v>2431</v>
      </c>
      <c r="B173" s="916" t="s">
        <v>454</v>
      </c>
      <c r="C173" s="916" t="s">
        <v>459</v>
      </c>
      <c r="D173" s="916" t="s">
        <v>2448</v>
      </c>
      <c r="E173" s="275"/>
      <c r="F173" s="948" t="s">
        <v>2380</v>
      </c>
      <c r="G173" s="275"/>
      <c r="H173" s="275"/>
      <c r="I173" s="948" t="s">
        <v>2363</v>
      </c>
      <c r="J173" s="950">
        <v>15840000</v>
      </c>
      <c r="K173" s="275">
        <v>2</v>
      </c>
      <c r="L173" s="984">
        <f t="shared" si="53"/>
        <v>31680000</v>
      </c>
      <c r="M173" s="275"/>
      <c r="N173" s="1009">
        <v>46023</v>
      </c>
      <c r="O173" s="275">
        <v>12</v>
      </c>
      <c r="P173" s="527"/>
      <c r="Q173" s="276"/>
      <c r="R173" s="948"/>
      <c r="S173" s="948"/>
      <c r="T173" s="527"/>
      <c r="U173" s="276"/>
      <c r="V173" s="276"/>
      <c r="W173" s="276"/>
      <c r="X173" s="527"/>
      <c r="Y173" s="270" t="str">
        <f>LEFT(CAPEX_202510[[#This Row],[Mã tài khoản (Mã Chi phí_L4)]],3)</f>
        <v>627</v>
      </c>
      <c r="Z173" s="273">
        <v>6273006501</v>
      </c>
      <c r="AA173" s="271" t="s">
        <v>410</v>
      </c>
      <c r="AB173" s="271"/>
      <c r="AC173" s="973">
        <f t="shared" si="54"/>
        <v>31680000</v>
      </c>
      <c r="AD173" s="1010">
        <f t="shared" si="55"/>
        <v>0</v>
      </c>
      <c r="AE173" s="973">
        <f t="shared" si="56"/>
        <v>31680000</v>
      </c>
      <c r="AF173" s="973">
        <f t="shared" si="48"/>
        <v>2640000</v>
      </c>
      <c r="AG173" s="973">
        <f t="shared" si="48"/>
        <v>2640000</v>
      </c>
      <c r="AH173" s="973">
        <f t="shared" si="48"/>
        <v>2640000</v>
      </c>
      <c r="AI173" s="973">
        <f t="shared" si="48"/>
        <v>2640000</v>
      </c>
      <c r="AJ173" s="973">
        <f t="shared" si="48"/>
        <v>2640000</v>
      </c>
      <c r="AK173" s="973">
        <f t="shared" si="48"/>
        <v>2640000</v>
      </c>
      <c r="AL173" s="973">
        <f t="shared" si="48"/>
        <v>2640000</v>
      </c>
      <c r="AM173" s="973">
        <f t="shared" si="48"/>
        <v>2640000</v>
      </c>
      <c r="AN173" s="973">
        <f t="shared" si="48"/>
        <v>2640000</v>
      </c>
      <c r="AO173" s="973">
        <f t="shared" si="48"/>
        <v>2640000</v>
      </c>
      <c r="AP173" s="973">
        <f t="shared" si="48"/>
        <v>2640000</v>
      </c>
      <c r="AQ173" s="973">
        <f t="shared" si="48"/>
        <v>2640000</v>
      </c>
      <c r="AR173" s="982">
        <f t="shared" si="57"/>
        <v>31680000</v>
      </c>
      <c r="AS173" s="973">
        <f t="shared" si="26"/>
        <v>0</v>
      </c>
    </row>
    <row r="174" spans="1:45" s="254" customFormat="1" ht="16.25" customHeight="1" outlineLevel="1">
      <c r="A174" s="272" t="s">
        <v>2432</v>
      </c>
      <c r="B174" s="916" t="s">
        <v>454</v>
      </c>
      <c r="C174" s="916" t="s">
        <v>459</v>
      </c>
      <c r="D174" s="916" t="s">
        <v>2448</v>
      </c>
      <c r="E174" s="275"/>
      <c r="F174" s="948" t="s">
        <v>2381</v>
      </c>
      <c r="G174" s="275"/>
      <c r="H174" s="275"/>
      <c r="I174" s="948" t="s">
        <v>2362</v>
      </c>
      <c r="J174" s="950">
        <v>8400000</v>
      </c>
      <c r="K174" s="275">
        <v>2</v>
      </c>
      <c r="L174" s="984">
        <f t="shared" si="53"/>
        <v>16800000</v>
      </c>
      <c r="M174" s="275"/>
      <c r="N174" s="1009">
        <v>46023</v>
      </c>
      <c r="O174" s="275">
        <v>12</v>
      </c>
      <c r="P174" s="527"/>
      <c r="Q174" s="276"/>
      <c r="R174" s="948"/>
      <c r="S174" s="948"/>
      <c r="T174" s="527"/>
      <c r="U174" s="276"/>
      <c r="V174" s="276"/>
      <c r="W174" s="276"/>
      <c r="X174" s="527"/>
      <c r="Y174" s="270" t="str">
        <f>LEFT(CAPEX_202510[[#This Row],[Mã tài khoản (Mã Chi phí_L4)]],3)</f>
        <v>627</v>
      </c>
      <c r="Z174" s="273">
        <v>6273006501</v>
      </c>
      <c r="AA174" s="271" t="s">
        <v>410</v>
      </c>
      <c r="AB174" s="271"/>
      <c r="AC174" s="973">
        <f t="shared" si="54"/>
        <v>16800000</v>
      </c>
      <c r="AD174" s="1010">
        <f t="shared" si="55"/>
        <v>0</v>
      </c>
      <c r="AE174" s="973">
        <f t="shared" si="56"/>
        <v>16800000</v>
      </c>
      <c r="AF174" s="973">
        <f t="shared" si="48"/>
        <v>1400000</v>
      </c>
      <c r="AG174" s="973">
        <f t="shared" si="48"/>
        <v>1400000</v>
      </c>
      <c r="AH174" s="973">
        <f t="shared" si="48"/>
        <v>1400000</v>
      </c>
      <c r="AI174" s="973">
        <f t="shared" si="48"/>
        <v>1400000</v>
      </c>
      <c r="AJ174" s="973">
        <f t="shared" si="48"/>
        <v>1400000</v>
      </c>
      <c r="AK174" s="973">
        <f t="shared" si="48"/>
        <v>1400000</v>
      </c>
      <c r="AL174" s="973">
        <f t="shared" si="48"/>
        <v>1400000</v>
      </c>
      <c r="AM174" s="973">
        <f t="shared" si="48"/>
        <v>1400000</v>
      </c>
      <c r="AN174" s="973">
        <f t="shared" si="48"/>
        <v>1400000</v>
      </c>
      <c r="AO174" s="973">
        <f t="shared" si="48"/>
        <v>1400000</v>
      </c>
      <c r="AP174" s="973">
        <f t="shared" si="48"/>
        <v>1400000</v>
      </c>
      <c r="AQ174" s="973">
        <f t="shared" si="48"/>
        <v>1400000</v>
      </c>
      <c r="AR174" s="982">
        <f t="shared" si="57"/>
        <v>16800000</v>
      </c>
      <c r="AS174" s="973">
        <f t="shared" si="26"/>
        <v>0</v>
      </c>
    </row>
    <row r="175" spans="1:45" s="254" customFormat="1" ht="16.25" customHeight="1" outlineLevel="1">
      <c r="A175" s="272" t="s">
        <v>2433</v>
      </c>
      <c r="B175" s="916" t="s">
        <v>454</v>
      </c>
      <c r="C175" s="916" t="s">
        <v>459</v>
      </c>
      <c r="D175" s="916" t="s">
        <v>2448</v>
      </c>
      <c r="E175" s="275"/>
      <c r="F175" s="948" t="s">
        <v>2360</v>
      </c>
      <c r="G175" s="275"/>
      <c r="H175" s="275"/>
      <c r="I175" s="948" t="s">
        <v>2362</v>
      </c>
      <c r="J175" s="950">
        <v>7900000</v>
      </c>
      <c r="K175" s="275">
        <v>1</v>
      </c>
      <c r="L175" s="984">
        <f t="shared" si="53"/>
        <v>7900000</v>
      </c>
      <c r="M175" s="275"/>
      <c r="N175" s="1009">
        <v>46023</v>
      </c>
      <c r="O175" s="275">
        <v>12</v>
      </c>
      <c r="P175" s="527"/>
      <c r="Q175" s="276"/>
      <c r="R175" s="948"/>
      <c r="S175" s="948"/>
      <c r="T175" s="527"/>
      <c r="U175" s="276"/>
      <c r="V175" s="276"/>
      <c r="W175" s="276"/>
      <c r="X175" s="527"/>
      <c r="Y175" s="270" t="str">
        <f>LEFT(CAPEX_202510[[#This Row],[Mã tài khoản (Mã Chi phí_L4)]],3)</f>
        <v>627</v>
      </c>
      <c r="Z175" s="273">
        <v>6273006501</v>
      </c>
      <c r="AA175" s="271" t="s">
        <v>410</v>
      </c>
      <c r="AB175" s="271"/>
      <c r="AC175" s="973">
        <f t="shared" si="54"/>
        <v>7900000</v>
      </c>
      <c r="AD175" s="1010">
        <f t="shared" si="55"/>
        <v>0</v>
      </c>
      <c r="AE175" s="973">
        <f t="shared" si="56"/>
        <v>7900000</v>
      </c>
      <c r="AF175" s="973">
        <f t="shared" si="48"/>
        <v>658333.33333333337</v>
      </c>
      <c r="AG175" s="973">
        <f t="shared" si="48"/>
        <v>658333.33333333337</v>
      </c>
      <c r="AH175" s="973">
        <f t="shared" si="48"/>
        <v>658333.33333333337</v>
      </c>
      <c r="AI175" s="973">
        <f t="shared" si="48"/>
        <v>658333.33333333337</v>
      </c>
      <c r="AJ175" s="973">
        <f t="shared" si="48"/>
        <v>658333.33333333337</v>
      </c>
      <c r="AK175" s="973">
        <f t="shared" si="48"/>
        <v>658333.33333333337</v>
      </c>
      <c r="AL175" s="973">
        <f t="shared" si="48"/>
        <v>658333.33333333337</v>
      </c>
      <c r="AM175" s="973">
        <f t="shared" si="48"/>
        <v>658333.33333333337</v>
      </c>
      <c r="AN175" s="973">
        <f t="shared" si="48"/>
        <v>658333.33333333337</v>
      </c>
      <c r="AO175" s="973">
        <f t="shared" si="48"/>
        <v>658333.33333333337</v>
      </c>
      <c r="AP175" s="973">
        <f t="shared" si="48"/>
        <v>658333.33333333337</v>
      </c>
      <c r="AQ175" s="973">
        <f t="shared" si="48"/>
        <v>658333.33333333337</v>
      </c>
      <c r="AR175" s="982">
        <f t="shared" si="57"/>
        <v>7899999.9999999991</v>
      </c>
      <c r="AS175" s="973">
        <f t="shared" si="26"/>
        <v>0</v>
      </c>
    </row>
    <row r="176" spans="1:45" s="254" customFormat="1" ht="16.25" customHeight="1" outlineLevel="1">
      <c r="A176" s="272" t="s">
        <v>2434</v>
      </c>
      <c r="B176" s="916" t="s">
        <v>454</v>
      </c>
      <c r="C176" s="916" t="s">
        <v>459</v>
      </c>
      <c r="D176" s="916" t="s">
        <v>2448</v>
      </c>
      <c r="E176" s="275"/>
      <c r="F176" s="948" t="s">
        <v>2361</v>
      </c>
      <c r="G176" s="275"/>
      <c r="H176" s="275"/>
      <c r="I176" s="948" t="s">
        <v>2364</v>
      </c>
      <c r="J176" s="950">
        <v>17280000</v>
      </c>
      <c r="K176" s="275">
        <v>1</v>
      </c>
      <c r="L176" s="984">
        <f t="shared" si="53"/>
        <v>17280000</v>
      </c>
      <c r="M176" s="275"/>
      <c r="N176" s="1009">
        <v>46023</v>
      </c>
      <c r="O176" s="275">
        <v>12</v>
      </c>
      <c r="P176" s="527"/>
      <c r="Q176" s="276"/>
      <c r="R176" s="948"/>
      <c r="S176" s="948"/>
      <c r="T176" s="527"/>
      <c r="U176" s="276"/>
      <c r="V176" s="276"/>
      <c r="W176" s="276"/>
      <c r="X176" s="527"/>
      <c r="Y176" s="270" t="str">
        <f>LEFT(CAPEX_202510[[#This Row],[Mã tài khoản (Mã Chi phí_L4)]],3)</f>
        <v>627</v>
      </c>
      <c r="Z176" s="273">
        <v>6273006501</v>
      </c>
      <c r="AA176" s="271" t="s">
        <v>410</v>
      </c>
      <c r="AB176" s="271"/>
      <c r="AC176" s="973">
        <f t="shared" si="54"/>
        <v>17280000</v>
      </c>
      <c r="AD176" s="1010">
        <f t="shared" si="55"/>
        <v>0</v>
      </c>
      <c r="AE176" s="973">
        <f t="shared" si="56"/>
        <v>17280000</v>
      </c>
      <c r="AF176" s="973">
        <f t="shared" si="48"/>
        <v>1440000</v>
      </c>
      <c r="AG176" s="973">
        <f t="shared" si="48"/>
        <v>1440000</v>
      </c>
      <c r="AH176" s="973">
        <f t="shared" si="48"/>
        <v>1440000</v>
      </c>
      <c r="AI176" s="973">
        <f t="shared" si="48"/>
        <v>1440000</v>
      </c>
      <c r="AJ176" s="973">
        <f t="shared" si="48"/>
        <v>1440000</v>
      </c>
      <c r="AK176" s="973">
        <f t="shared" si="48"/>
        <v>1440000</v>
      </c>
      <c r="AL176" s="973">
        <f t="shared" si="48"/>
        <v>1440000</v>
      </c>
      <c r="AM176" s="973">
        <f t="shared" si="48"/>
        <v>1440000</v>
      </c>
      <c r="AN176" s="973">
        <f t="shared" si="48"/>
        <v>1440000</v>
      </c>
      <c r="AO176" s="973">
        <f t="shared" si="48"/>
        <v>1440000</v>
      </c>
      <c r="AP176" s="973">
        <f t="shared" si="48"/>
        <v>1440000</v>
      </c>
      <c r="AQ176" s="973">
        <f t="shared" si="48"/>
        <v>1440000</v>
      </c>
      <c r="AR176" s="982">
        <f t="shared" si="57"/>
        <v>17280000</v>
      </c>
      <c r="AS176" s="973">
        <f t="shared" si="26"/>
        <v>0</v>
      </c>
    </row>
    <row r="177" spans="1:45" s="1407" customFormat="1" ht="16.25" customHeight="1" outlineLevel="1">
      <c r="A177" s="1391" t="s">
        <v>2435</v>
      </c>
      <c r="B177" s="1392" t="s">
        <v>454</v>
      </c>
      <c r="C177" s="1392" t="s">
        <v>459</v>
      </c>
      <c r="D177" s="1392" t="s">
        <v>2448</v>
      </c>
      <c r="E177" s="1393"/>
      <c r="F177" s="1394" t="s">
        <v>2365</v>
      </c>
      <c r="G177" s="1393"/>
      <c r="H177" s="1393"/>
      <c r="I177" s="1394" t="s">
        <v>2368</v>
      </c>
      <c r="J177" s="1395">
        <v>126000000</v>
      </c>
      <c r="K177" s="1393">
        <v>1</v>
      </c>
      <c r="L177" s="1396">
        <f t="shared" si="53"/>
        <v>126000000</v>
      </c>
      <c r="M177" s="1393"/>
      <c r="N177" s="1397">
        <v>46054</v>
      </c>
      <c r="O177" s="1393">
        <v>12</v>
      </c>
      <c r="P177" s="1399"/>
      <c r="Q177" s="1400"/>
      <c r="R177" s="1394"/>
      <c r="S177" s="1394"/>
      <c r="T177" s="1399"/>
      <c r="U177" s="1400"/>
      <c r="V177" s="1400"/>
      <c r="W177" s="1400"/>
      <c r="X177" s="1399"/>
      <c r="Y177" s="1401" t="str">
        <f>LEFT(CAPEX_202510[[#This Row],[Mã tài khoản (Mã Chi phí_L4)]],3)</f>
        <v>627</v>
      </c>
      <c r="Z177" s="1402">
        <v>6273006501</v>
      </c>
      <c r="AA177" s="1403" t="s">
        <v>410</v>
      </c>
      <c r="AB177" s="1403"/>
      <c r="AC177" s="1404">
        <f t="shared" si="54"/>
        <v>126000000</v>
      </c>
      <c r="AD177" s="1405">
        <f t="shared" si="55"/>
        <v>0</v>
      </c>
      <c r="AE177" s="1404">
        <f t="shared" si="56"/>
        <v>126000000</v>
      </c>
      <c r="AF177" s="1404"/>
      <c r="AG177" s="1404">
        <f t="shared" si="48"/>
        <v>10500000</v>
      </c>
      <c r="AH177" s="1404">
        <f t="shared" si="48"/>
        <v>10500000</v>
      </c>
      <c r="AI177" s="1404">
        <f t="shared" si="48"/>
        <v>10500000</v>
      </c>
      <c r="AJ177" s="1404">
        <f t="shared" si="48"/>
        <v>10500000</v>
      </c>
      <c r="AK177" s="1404">
        <f t="shared" si="48"/>
        <v>10500000</v>
      </c>
      <c r="AL177" s="1404">
        <f t="shared" si="48"/>
        <v>10500000</v>
      </c>
      <c r="AM177" s="1404">
        <f t="shared" si="48"/>
        <v>10500000</v>
      </c>
      <c r="AN177" s="1404">
        <f t="shared" si="48"/>
        <v>10500000</v>
      </c>
      <c r="AO177" s="1404">
        <f t="shared" si="48"/>
        <v>10500000</v>
      </c>
      <c r="AP177" s="1404">
        <f t="shared" si="48"/>
        <v>10500000</v>
      </c>
      <c r="AQ177" s="1404">
        <f t="shared" si="48"/>
        <v>10500000</v>
      </c>
      <c r="AR177" s="1406">
        <f t="shared" si="57"/>
        <v>115500000</v>
      </c>
      <c r="AS177" s="1404">
        <f t="shared" si="26"/>
        <v>10500000</v>
      </c>
    </row>
    <row r="178" spans="1:45" s="1407" customFormat="1" ht="16.25" customHeight="1" outlineLevel="1">
      <c r="A178" s="1391" t="s">
        <v>2436</v>
      </c>
      <c r="B178" s="1392" t="s">
        <v>454</v>
      </c>
      <c r="C178" s="1392" t="s">
        <v>459</v>
      </c>
      <c r="D178" s="1392" t="s">
        <v>2125</v>
      </c>
      <c r="E178" s="1393" t="s">
        <v>2440</v>
      </c>
      <c r="F178" s="1394" t="s">
        <v>2366</v>
      </c>
      <c r="G178" s="1393"/>
      <c r="H178" s="1393"/>
      <c r="I178" s="1394" t="s">
        <v>2369</v>
      </c>
      <c r="J178" s="1395">
        <v>120000000</v>
      </c>
      <c r="K178" s="1393">
        <v>1</v>
      </c>
      <c r="L178" s="1396">
        <f t="shared" si="53"/>
        <v>120000000</v>
      </c>
      <c r="M178" s="1393"/>
      <c r="N178" s="1397">
        <v>46113</v>
      </c>
      <c r="O178" s="1393">
        <v>12</v>
      </c>
      <c r="P178" s="1399"/>
      <c r="Q178" s="1400"/>
      <c r="R178" s="1394"/>
      <c r="S178" s="1394"/>
      <c r="T178" s="1399"/>
      <c r="U178" s="1400"/>
      <c r="V178" s="1400"/>
      <c r="W178" s="1400"/>
      <c r="X178" s="1399"/>
      <c r="Y178" s="1401" t="str">
        <f>LEFT(CAPEX_202510[[#This Row],[Mã tài khoản (Mã Chi phí_L4)]],3)</f>
        <v>627</v>
      </c>
      <c r="Z178" s="1402">
        <v>6273006501</v>
      </c>
      <c r="AA178" s="1403" t="s">
        <v>410</v>
      </c>
      <c r="AB178" s="1403"/>
      <c r="AC178" s="1404">
        <f t="shared" si="54"/>
        <v>120000000</v>
      </c>
      <c r="AD178" s="1405">
        <f t="shared" si="55"/>
        <v>0</v>
      </c>
      <c r="AE178" s="1404">
        <f t="shared" si="56"/>
        <v>120000000</v>
      </c>
      <c r="AF178" s="1404"/>
      <c r="AG178" s="1404"/>
      <c r="AH178" s="1404"/>
      <c r="AI178" s="1404">
        <f t="shared" si="48"/>
        <v>10000000</v>
      </c>
      <c r="AJ178" s="1404">
        <f t="shared" si="48"/>
        <v>10000000</v>
      </c>
      <c r="AK178" s="1404">
        <f t="shared" si="48"/>
        <v>10000000</v>
      </c>
      <c r="AL178" s="1404">
        <f t="shared" si="48"/>
        <v>10000000</v>
      </c>
      <c r="AM178" s="1404">
        <f t="shared" si="48"/>
        <v>10000000</v>
      </c>
      <c r="AN178" s="1404">
        <f t="shared" si="48"/>
        <v>10000000</v>
      </c>
      <c r="AO178" s="1404">
        <f t="shared" si="48"/>
        <v>10000000</v>
      </c>
      <c r="AP178" s="1404">
        <f t="shared" si="48"/>
        <v>10000000</v>
      </c>
      <c r="AQ178" s="1404">
        <f t="shared" si="48"/>
        <v>10000000</v>
      </c>
      <c r="AR178" s="1406">
        <f t="shared" si="57"/>
        <v>90000000</v>
      </c>
      <c r="AS178" s="1404">
        <f t="shared" si="26"/>
        <v>30000000</v>
      </c>
    </row>
    <row r="179" spans="1:45" s="1407" customFormat="1" ht="16.25" customHeight="1" outlineLevel="1">
      <c r="A179" s="1391" t="s">
        <v>2437</v>
      </c>
      <c r="B179" s="1392" t="s">
        <v>454</v>
      </c>
      <c r="C179" s="1392" t="s">
        <v>459</v>
      </c>
      <c r="D179" s="1392" t="s">
        <v>2125</v>
      </c>
      <c r="E179" s="1393" t="s">
        <v>2440</v>
      </c>
      <c r="F179" s="1394" t="s">
        <v>2367</v>
      </c>
      <c r="G179" s="1393"/>
      <c r="H179" s="1393"/>
      <c r="I179" s="1394" t="s">
        <v>2369</v>
      </c>
      <c r="J179" s="1410">
        <f>120000000/2</f>
        <v>60000000</v>
      </c>
      <c r="K179" s="1393">
        <v>1</v>
      </c>
      <c r="L179" s="1396">
        <f t="shared" si="53"/>
        <v>60000000</v>
      </c>
      <c r="M179" s="1393"/>
      <c r="N179" s="1397">
        <v>46143</v>
      </c>
      <c r="O179" s="1393">
        <v>12</v>
      </c>
      <c r="P179" s="1399"/>
      <c r="Q179" s="1400"/>
      <c r="R179" s="1394"/>
      <c r="S179" s="1394"/>
      <c r="T179" s="1399"/>
      <c r="U179" s="1400"/>
      <c r="V179" s="1400"/>
      <c r="W179" s="1400"/>
      <c r="X179" s="1399"/>
      <c r="Y179" s="1401" t="str">
        <f>LEFT(CAPEX_202510[[#This Row],[Mã tài khoản (Mã Chi phí_L4)]],3)</f>
        <v>627</v>
      </c>
      <c r="Z179" s="1402">
        <v>6273006501</v>
      </c>
      <c r="AA179" s="1403" t="s">
        <v>410</v>
      </c>
      <c r="AB179" s="1403"/>
      <c r="AC179" s="1404">
        <f t="shared" si="54"/>
        <v>60000000</v>
      </c>
      <c r="AD179" s="1405">
        <f t="shared" si="55"/>
        <v>0</v>
      </c>
      <c r="AE179" s="1404">
        <f t="shared" si="56"/>
        <v>60000000</v>
      </c>
      <c r="AF179" s="1404"/>
      <c r="AG179" s="1404"/>
      <c r="AH179" s="1404"/>
      <c r="AI179" s="1404"/>
      <c r="AJ179" s="1404">
        <f t="shared" si="48"/>
        <v>5000000</v>
      </c>
      <c r="AK179" s="1404">
        <f t="shared" si="48"/>
        <v>5000000</v>
      </c>
      <c r="AL179" s="1404">
        <f t="shared" si="48"/>
        <v>5000000</v>
      </c>
      <c r="AM179" s="1404">
        <f t="shared" si="48"/>
        <v>5000000</v>
      </c>
      <c r="AN179" s="1404">
        <f t="shared" si="48"/>
        <v>5000000</v>
      </c>
      <c r="AO179" s="1404">
        <f t="shared" si="48"/>
        <v>5000000</v>
      </c>
      <c r="AP179" s="1404">
        <f t="shared" si="48"/>
        <v>5000000</v>
      </c>
      <c r="AQ179" s="1404">
        <f t="shared" si="48"/>
        <v>5000000</v>
      </c>
      <c r="AR179" s="1406">
        <f t="shared" si="57"/>
        <v>40000000</v>
      </c>
      <c r="AS179" s="1404">
        <f t="shared" si="26"/>
        <v>20000000</v>
      </c>
    </row>
    <row r="180" spans="1:45" s="254" customFormat="1" ht="16.25" customHeight="1" outlineLevel="1">
      <c r="A180" s="272" t="s">
        <v>2438</v>
      </c>
      <c r="B180" s="916" t="s">
        <v>454</v>
      </c>
      <c r="C180" s="916" t="s">
        <v>455</v>
      </c>
      <c r="D180" s="916" t="s">
        <v>2127</v>
      </c>
      <c r="E180" s="275"/>
      <c r="F180" s="948" t="s">
        <v>2370</v>
      </c>
      <c r="G180" s="275"/>
      <c r="H180" s="275"/>
      <c r="I180" s="948" t="s">
        <v>2372</v>
      </c>
      <c r="J180" s="950">
        <v>60000000</v>
      </c>
      <c r="K180" s="275">
        <v>1</v>
      </c>
      <c r="L180" s="984">
        <f t="shared" si="53"/>
        <v>60000000</v>
      </c>
      <c r="M180" s="275"/>
      <c r="N180" s="1009">
        <v>46054</v>
      </c>
      <c r="O180" s="275">
        <v>12</v>
      </c>
      <c r="P180" s="527"/>
      <c r="Q180" s="276"/>
      <c r="R180" s="948"/>
      <c r="S180" s="948"/>
      <c r="T180" s="527"/>
      <c r="U180" s="276"/>
      <c r="V180" s="276"/>
      <c r="W180" s="276"/>
      <c r="X180" s="527"/>
      <c r="Y180" s="270" t="str">
        <f>LEFT(CAPEX_202510[[#This Row],[Mã tài khoản (Mã Chi phí_L4)]],3)</f>
        <v>642</v>
      </c>
      <c r="Z180" s="273">
        <v>6427002001</v>
      </c>
      <c r="AA180" s="271" t="s">
        <v>388</v>
      </c>
      <c r="AB180" s="271"/>
      <c r="AC180" s="973">
        <f t="shared" si="54"/>
        <v>60000000</v>
      </c>
      <c r="AD180" s="1010">
        <f t="shared" si="55"/>
        <v>0</v>
      </c>
      <c r="AE180" s="973">
        <f t="shared" si="56"/>
        <v>60000000</v>
      </c>
      <c r="AF180" s="973"/>
      <c r="AG180" s="973">
        <f t="shared" si="48"/>
        <v>5000000</v>
      </c>
      <c r="AH180" s="973">
        <f t="shared" si="48"/>
        <v>5000000</v>
      </c>
      <c r="AI180" s="973">
        <f t="shared" si="48"/>
        <v>5000000</v>
      </c>
      <c r="AJ180" s="973">
        <f t="shared" si="48"/>
        <v>5000000</v>
      </c>
      <c r="AK180" s="973">
        <f t="shared" si="48"/>
        <v>5000000</v>
      </c>
      <c r="AL180" s="973">
        <f t="shared" si="48"/>
        <v>5000000</v>
      </c>
      <c r="AM180" s="973">
        <f t="shared" si="48"/>
        <v>5000000</v>
      </c>
      <c r="AN180" s="973">
        <f t="shared" si="48"/>
        <v>5000000</v>
      </c>
      <c r="AO180" s="973">
        <f t="shared" si="48"/>
        <v>5000000</v>
      </c>
      <c r="AP180" s="973">
        <f t="shared" si="48"/>
        <v>5000000</v>
      </c>
      <c r="AQ180" s="973">
        <f t="shared" si="48"/>
        <v>5000000</v>
      </c>
      <c r="AR180" s="982">
        <f t="shared" si="57"/>
        <v>55000000</v>
      </c>
      <c r="AS180" s="973">
        <f t="shared" si="26"/>
        <v>5000000</v>
      </c>
    </row>
    <row r="181" spans="1:45" s="254" customFormat="1" ht="16.25" customHeight="1" outlineLevel="1">
      <c r="A181" s="272" t="s">
        <v>2439</v>
      </c>
      <c r="B181" s="916" t="s">
        <v>454</v>
      </c>
      <c r="C181" s="916" t="s">
        <v>455</v>
      </c>
      <c r="D181" s="916" t="s">
        <v>2127</v>
      </c>
      <c r="E181" s="275"/>
      <c r="F181" s="948" t="s">
        <v>2371</v>
      </c>
      <c r="G181" s="275"/>
      <c r="H181" s="275"/>
      <c r="I181" s="948" t="s">
        <v>2372</v>
      </c>
      <c r="J181" s="950">
        <v>40000000</v>
      </c>
      <c r="K181" s="275">
        <v>1</v>
      </c>
      <c r="L181" s="984">
        <f t="shared" si="53"/>
        <v>40000000</v>
      </c>
      <c r="M181" s="275"/>
      <c r="N181" s="1009">
        <v>46082</v>
      </c>
      <c r="O181" s="275">
        <v>12</v>
      </c>
      <c r="P181" s="527"/>
      <c r="Q181" s="276"/>
      <c r="R181" s="948"/>
      <c r="S181" s="948"/>
      <c r="T181" s="527"/>
      <c r="U181" s="276"/>
      <c r="V181" s="276"/>
      <c r="W181" s="276"/>
      <c r="X181" s="527"/>
      <c r="Y181" s="270" t="str">
        <f>LEFT(CAPEX_202510[[#This Row],[Mã tài khoản (Mã Chi phí_L4)]],3)</f>
        <v>642</v>
      </c>
      <c r="Z181" s="273">
        <v>6427002001</v>
      </c>
      <c r="AA181" s="271" t="s">
        <v>388</v>
      </c>
      <c r="AB181" s="271"/>
      <c r="AC181" s="973">
        <f t="shared" si="54"/>
        <v>40000000</v>
      </c>
      <c r="AD181" s="1010">
        <f t="shared" si="55"/>
        <v>0</v>
      </c>
      <c r="AE181" s="973">
        <f t="shared" si="56"/>
        <v>40000000</v>
      </c>
      <c r="AF181" s="973"/>
      <c r="AG181" s="973"/>
      <c r="AH181" s="973">
        <f t="shared" si="48"/>
        <v>3333333.3333333335</v>
      </c>
      <c r="AI181" s="973">
        <f t="shared" si="48"/>
        <v>3333333.3333333335</v>
      </c>
      <c r="AJ181" s="973">
        <f t="shared" si="48"/>
        <v>3333333.3333333335</v>
      </c>
      <c r="AK181" s="973">
        <f t="shared" si="48"/>
        <v>3333333.3333333335</v>
      </c>
      <c r="AL181" s="973">
        <f t="shared" si="48"/>
        <v>3333333.3333333335</v>
      </c>
      <c r="AM181" s="973">
        <f t="shared" si="48"/>
        <v>3333333.3333333335</v>
      </c>
      <c r="AN181" s="973">
        <f t="shared" si="48"/>
        <v>3333333.3333333335</v>
      </c>
      <c r="AO181" s="973">
        <f t="shared" si="48"/>
        <v>3333333.3333333335</v>
      </c>
      <c r="AP181" s="973">
        <f t="shared" si="48"/>
        <v>3333333.3333333335</v>
      </c>
      <c r="AQ181" s="973">
        <f t="shared" si="48"/>
        <v>3333333.3333333335</v>
      </c>
      <c r="AR181" s="982">
        <f t="shared" si="57"/>
        <v>33333333.333333328</v>
      </c>
      <c r="AS181" s="973">
        <f t="shared" si="26"/>
        <v>6666666.6666666716</v>
      </c>
    </row>
    <row r="182" spans="1:45" s="254" customFormat="1" ht="16.25" customHeight="1" outlineLevel="1">
      <c r="A182" s="272"/>
      <c r="B182" s="275"/>
      <c r="C182" s="916"/>
      <c r="D182" s="948"/>
      <c r="E182" s="275"/>
      <c r="F182" s="948"/>
      <c r="G182" s="275"/>
      <c r="H182" s="275"/>
      <c r="I182" s="948"/>
      <c r="J182" s="950"/>
      <c r="K182" s="275"/>
      <c r="L182" s="275"/>
      <c r="M182" s="275"/>
      <c r="N182" s="1009"/>
      <c r="O182" s="275"/>
      <c r="P182" s="527"/>
      <c r="Q182" s="276"/>
      <c r="R182" s="948"/>
      <c r="S182" s="948"/>
      <c r="T182" s="527"/>
      <c r="U182" s="276"/>
      <c r="V182" s="276"/>
      <c r="W182" s="276"/>
      <c r="X182" s="527"/>
      <c r="Y182" s="270"/>
      <c r="Z182" s="273"/>
      <c r="AA182" s="271"/>
      <c r="AB182" s="271"/>
      <c r="AC182" s="973">
        <f t="shared" si="54"/>
        <v>0</v>
      </c>
      <c r="AD182" s="1010">
        <f t="shared" si="55"/>
        <v>0</v>
      </c>
      <c r="AE182" s="973">
        <f t="shared" si="56"/>
        <v>0</v>
      </c>
      <c r="AF182" s="973"/>
      <c r="AG182" s="973"/>
      <c r="AH182" s="973">
        <f>IFERROR($AC182/$O182,)</f>
        <v>0</v>
      </c>
      <c r="AI182" s="973">
        <f t="shared" ref="AI182:AR185" si="58">IFERROR($AC182/$O182,)</f>
        <v>0</v>
      </c>
      <c r="AJ182" s="973">
        <f t="shared" si="58"/>
        <v>0</v>
      </c>
      <c r="AK182" s="973">
        <f t="shared" si="58"/>
        <v>0</v>
      </c>
      <c r="AL182" s="973">
        <f t="shared" si="58"/>
        <v>0</v>
      </c>
      <c r="AM182" s="973">
        <f t="shared" si="58"/>
        <v>0</v>
      </c>
      <c r="AN182" s="973">
        <f t="shared" si="58"/>
        <v>0</v>
      </c>
      <c r="AO182" s="973">
        <f t="shared" si="58"/>
        <v>0</v>
      </c>
      <c r="AP182" s="973">
        <f t="shared" si="58"/>
        <v>0</v>
      </c>
      <c r="AQ182" s="973">
        <f t="shared" si="58"/>
        <v>0</v>
      </c>
      <c r="AR182" s="973">
        <f t="shared" si="58"/>
        <v>0</v>
      </c>
      <c r="AS182" s="973">
        <f t="shared" si="26"/>
        <v>0</v>
      </c>
    </row>
    <row r="183" spans="1:45" s="254" customFormat="1" ht="16.25" customHeight="1" outlineLevel="1">
      <c r="A183" s="272"/>
      <c r="B183" s="275"/>
      <c r="C183" s="916"/>
      <c r="D183" s="948"/>
      <c r="E183" s="275"/>
      <c r="F183" s="948"/>
      <c r="G183" s="275"/>
      <c r="H183" s="275"/>
      <c r="I183" s="948"/>
      <c r="J183" s="950"/>
      <c r="K183" s="275"/>
      <c r="L183" s="275"/>
      <c r="M183" s="275"/>
      <c r="N183" s="1009"/>
      <c r="O183" s="275"/>
      <c r="P183" s="527"/>
      <c r="Q183" s="276"/>
      <c r="R183" s="948"/>
      <c r="S183" s="948"/>
      <c r="T183" s="527"/>
      <c r="U183" s="276"/>
      <c r="V183" s="276"/>
      <c r="W183" s="276"/>
      <c r="X183" s="527"/>
      <c r="Y183" s="270"/>
      <c r="Z183" s="273"/>
      <c r="AA183" s="271"/>
      <c r="AB183" s="271"/>
      <c r="AC183" s="973">
        <f t="shared" si="54"/>
        <v>0</v>
      </c>
      <c r="AD183" s="1010">
        <f t="shared" si="55"/>
        <v>0</v>
      </c>
      <c r="AE183" s="973">
        <f t="shared" si="56"/>
        <v>0</v>
      </c>
      <c r="AF183" s="973"/>
      <c r="AG183" s="973"/>
      <c r="AH183" s="973"/>
      <c r="AI183" s="973">
        <f t="shared" si="58"/>
        <v>0</v>
      </c>
      <c r="AJ183" s="973">
        <f t="shared" si="58"/>
        <v>0</v>
      </c>
      <c r="AK183" s="973">
        <f t="shared" si="58"/>
        <v>0</v>
      </c>
      <c r="AL183" s="973">
        <f t="shared" si="58"/>
        <v>0</v>
      </c>
      <c r="AM183" s="973">
        <f t="shared" si="58"/>
        <v>0</v>
      </c>
      <c r="AN183" s="973">
        <f t="shared" si="58"/>
        <v>0</v>
      </c>
      <c r="AO183" s="973">
        <f t="shared" si="58"/>
        <v>0</v>
      </c>
      <c r="AP183" s="973">
        <f t="shared" si="58"/>
        <v>0</v>
      </c>
      <c r="AQ183" s="973">
        <f t="shared" si="58"/>
        <v>0</v>
      </c>
      <c r="AR183" s="973">
        <f t="shared" si="58"/>
        <v>0</v>
      </c>
      <c r="AS183" s="973">
        <f t="shared" si="26"/>
        <v>0</v>
      </c>
    </row>
    <row r="184" spans="1:45" s="254" customFormat="1" ht="16.25" customHeight="1" outlineLevel="1">
      <c r="A184" s="272"/>
      <c r="B184" s="275"/>
      <c r="C184" s="916"/>
      <c r="D184" s="948"/>
      <c r="E184" s="275"/>
      <c r="F184" s="948"/>
      <c r="G184" s="275"/>
      <c r="H184" s="275"/>
      <c r="I184" s="948"/>
      <c r="J184" s="950"/>
      <c r="K184" s="275"/>
      <c r="L184" s="275"/>
      <c r="M184" s="275"/>
      <c r="N184" s="1009"/>
      <c r="O184" s="275"/>
      <c r="P184" s="527"/>
      <c r="Q184" s="276"/>
      <c r="R184" s="948"/>
      <c r="S184" s="948"/>
      <c r="T184" s="527"/>
      <c r="U184" s="276"/>
      <c r="V184" s="276"/>
      <c r="W184" s="276"/>
      <c r="X184" s="527"/>
      <c r="Y184" s="270"/>
      <c r="Z184" s="273"/>
      <c r="AA184" s="271"/>
      <c r="AB184" s="271"/>
      <c r="AC184" s="973">
        <f t="shared" si="54"/>
        <v>0</v>
      </c>
      <c r="AD184" s="1010">
        <f t="shared" si="55"/>
        <v>0</v>
      </c>
      <c r="AE184" s="973">
        <f t="shared" si="56"/>
        <v>0</v>
      </c>
      <c r="AF184" s="973"/>
      <c r="AG184" s="973"/>
      <c r="AH184" s="973"/>
      <c r="AI184" s="973">
        <f t="shared" si="58"/>
        <v>0</v>
      </c>
      <c r="AJ184" s="973">
        <f t="shared" si="58"/>
        <v>0</v>
      </c>
      <c r="AK184" s="973">
        <f t="shared" si="58"/>
        <v>0</v>
      </c>
      <c r="AL184" s="973">
        <f t="shared" si="58"/>
        <v>0</v>
      </c>
      <c r="AM184" s="973">
        <f t="shared" si="58"/>
        <v>0</v>
      </c>
      <c r="AN184" s="973">
        <f t="shared" si="58"/>
        <v>0</v>
      </c>
      <c r="AO184" s="973">
        <f t="shared" si="58"/>
        <v>0</v>
      </c>
      <c r="AP184" s="973">
        <f t="shared" si="58"/>
        <v>0</v>
      </c>
      <c r="AQ184" s="973">
        <f t="shared" si="58"/>
        <v>0</v>
      </c>
      <c r="AR184" s="973">
        <f t="shared" si="58"/>
        <v>0</v>
      </c>
      <c r="AS184" s="973">
        <f t="shared" si="26"/>
        <v>0</v>
      </c>
    </row>
    <row r="185" spans="1:45" s="254" customFormat="1" ht="16.25" customHeight="1" outlineLevel="1">
      <c r="A185" s="272"/>
      <c r="B185" s="275"/>
      <c r="C185" s="275"/>
      <c r="D185" s="948"/>
      <c r="E185" s="275"/>
      <c r="F185" s="948"/>
      <c r="G185" s="275"/>
      <c r="H185" s="275"/>
      <c r="I185" s="948"/>
      <c r="J185" s="950"/>
      <c r="K185" s="275"/>
      <c r="L185" s="275"/>
      <c r="M185" s="275"/>
      <c r="N185" s="1009"/>
      <c r="O185" s="275"/>
      <c r="P185" s="527"/>
      <c r="Q185" s="276"/>
      <c r="R185" s="948"/>
      <c r="S185" s="948"/>
      <c r="T185" s="527"/>
      <c r="U185" s="276"/>
      <c r="V185" s="276"/>
      <c r="W185" s="276"/>
      <c r="X185" s="527"/>
      <c r="Y185" s="270"/>
      <c r="Z185" s="273"/>
      <c r="AA185" s="271"/>
      <c r="AB185" s="271"/>
      <c r="AC185" s="973">
        <f t="shared" si="54"/>
        <v>0</v>
      </c>
      <c r="AD185" s="1010">
        <f t="shared" si="55"/>
        <v>0</v>
      </c>
      <c r="AE185" s="973">
        <f t="shared" si="56"/>
        <v>0</v>
      </c>
      <c r="AF185" s="973"/>
      <c r="AG185" s="973"/>
      <c r="AH185" s="973"/>
      <c r="AI185" s="973">
        <f t="shared" si="58"/>
        <v>0</v>
      </c>
      <c r="AJ185" s="973">
        <f t="shared" si="58"/>
        <v>0</v>
      </c>
      <c r="AK185" s="973">
        <f t="shared" si="58"/>
        <v>0</v>
      </c>
      <c r="AL185" s="973">
        <f t="shared" si="58"/>
        <v>0</v>
      </c>
      <c r="AM185" s="973">
        <f t="shared" si="58"/>
        <v>0</v>
      </c>
      <c r="AN185" s="973">
        <f t="shared" si="58"/>
        <v>0</v>
      </c>
      <c r="AO185" s="973">
        <f t="shared" si="58"/>
        <v>0</v>
      </c>
      <c r="AP185" s="973">
        <f t="shared" si="58"/>
        <v>0</v>
      </c>
      <c r="AQ185" s="973">
        <f t="shared" si="58"/>
        <v>0</v>
      </c>
      <c r="AR185" s="973">
        <f t="shared" si="58"/>
        <v>0</v>
      </c>
      <c r="AS185" s="973">
        <f t="shared" si="26"/>
        <v>0</v>
      </c>
    </row>
    <row r="186" spans="1:45" s="254" customFormat="1" ht="16.25" customHeight="1" outlineLevel="1">
      <c r="A186" s="272"/>
      <c r="B186" s="275"/>
      <c r="C186" s="275"/>
      <c r="D186" s="948"/>
      <c r="E186" s="275"/>
      <c r="F186" s="948"/>
      <c r="G186" s="275"/>
      <c r="H186" s="275"/>
      <c r="I186" s="948"/>
      <c r="J186" s="950"/>
      <c r="K186" s="275"/>
      <c r="L186" s="275"/>
      <c r="M186" s="275"/>
      <c r="N186" s="1009"/>
      <c r="O186" s="275"/>
      <c r="P186" s="527"/>
      <c r="Q186" s="276"/>
      <c r="R186" s="948"/>
      <c r="S186" s="948"/>
      <c r="T186" s="527"/>
      <c r="U186" s="276"/>
      <c r="V186" s="276"/>
      <c r="W186" s="276"/>
      <c r="X186" s="527"/>
      <c r="Y186" s="270"/>
      <c r="Z186" s="273"/>
      <c r="AA186" s="271"/>
      <c r="AB186" s="271"/>
      <c r="AC186" s="1010"/>
      <c r="AD186" s="1010">
        <f t="shared" ref="AD186:AD191" si="59">AC186-AE186</f>
        <v>0</v>
      </c>
      <c r="AE186" s="1010"/>
      <c r="AF186" s="968"/>
      <c r="AG186" s="968"/>
      <c r="AH186" s="968"/>
      <c r="AI186" s="968"/>
      <c r="AJ186" s="968"/>
      <c r="AK186" s="968"/>
      <c r="AL186" s="968"/>
      <c r="AM186" s="968"/>
      <c r="AN186" s="968"/>
      <c r="AO186" s="968"/>
      <c r="AP186" s="968"/>
      <c r="AQ186" s="983"/>
      <c r="AR186" s="982">
        <f t="shared" ref="AR186:AR191" si="60">SUM(AF186:AQ186)</f>
        <v>0</v>
      </c>
      <c r="AS186" s="973">
        <f t="shared" si="26"/>
        <v>0</v>
      </c>
    </row>
    <row r="187" spans="1:45" s="254" customFormat="1" ht="16.25" customHeight="1" outlineLevel="1">
      <c r="A187" s="272"/>
      <c r="B187" s="275"/>
      <c r="C187" s="275"/>
      <c r="D187" s="948"/>
      <c r="E187" s="275"/>
      <c r="F187" s="948"/>
      <c r="G187" s="275"/>
      <c r="H187" s="275"/>
      <c r="I187" s="948"/>
      <c r="J187" s="950"/>
      <c r="K187" s="275"/>
      <c r="L187" s="275"/>
      <c r="M187" s="275"/>
      <c r="N187" s="1009"/>
      <c r="O187" s="275"/>
      <c r="P187" s="527"/>
      <c r="Q187" s="276"/>
      <c r="R187" s="948"/>
      <c r="S187" s="948"/>
      <c r="T187" s="527"/>
      <c r="U187" s="276"/>
      <c r="V187" s="276"/>
      <c r="W187" s="276"/>
      <c r="X187" s="527"/>
      <c r="Y187" s="270"/>
      <c r="Z187" s="273"/>
      <c r="AA187" s="271"/>
      <c r="AB187" s="271"/>
      <c r="AC187" s="1010"/>
      <c r="AD187" s="1010">
        <f t="shared" si="59"/>
        <v>0</v>
      </c>
      <c r="AE187" s="1010"/>
      <c r="AF187" s="968"/>
      <c r="AG187" s="968"/>
      <c r="AH187" s="968"/>
      <c r="AI187" s="968"/>
      <c r="AJ187" s="968"/>
      <c r="AK187" s="968"/>
      <c r="AL187" s="968"/>
      <c r="AM187" s="968"/>
      <c r="AN187" s="968"/>
      <c r="AO187" s="968"/>
      <c r="AP187" s="968"/>
      <c r="AQ187" s="983"/>
      <c r="AR187" s="982">
        <f t="shared" si="60"/>
        <v>0</v>
      </c>
      <c r="AS187" s="973">
        <f t="shared" si="26"/>
        <v>0</v>
      </c>
    </row>
    <row r="188" spans="1:45" s="254" customFormat="1" ht="16.25" customHeight="1" outlineLevel="1">
      <c r="A188" s="272"/>
      <c r="B188" s="275"/>
      <c r="C188" s="275"/>
      <c r="D188" s="948"/>
      <c r="E188" s="275"/>
      <c r="F188" s="948"/>
      <c r="G188" s="275"/>
      <c r="H188" s="275"/>
      <c r="I188" s="948"/>
      <c r="J188" s="950"/>
      <c r="K188" s="275"/>
      <c r="L188" s="275"/>
      <c r="M188" s="275"/>
      <c r="N188" s="1009"/>
      <c r="O188" s="275"/>
      <c r="P188" s="527"/>
      <c r="Q188" s="276"/>
      <c r="R188" s="948"/>
      <c r="S188" s="948"/>
      <c r="T188" s="527"/>
      <c r="U188" s="276"/>
      <c r="V188" s="276"/>
      <c r="W188" s="276"/>
      <c r="X188" s="527"/>
      <c r="Y188" s="270"/>
      <c r="Z188" s="273"/>
      <c r="AA188" s="271"/>
      <c r="AB188" s="271"/>
      <c r="AC188" s="1010"/>
      <c r="AD188" s="1010">
        <f t="shared" si="59"/>
        <v>0</v>
      </c>
      <c r="AE188" s="1010"/>
      <c r="AF188" s="968"/>
      <c r="AG188" s="968"/>
      <c r="AH188" s="968"/>
      <c r="AI188" s="968"/>
      <c r="AJ188" s="968"/>
      <c r="AK188" s="968"/>
      <c r="AL188" s="968"/>
      <c r="AM188" s="968"/>
      <c r="AN188" s="968"/>
      <c r="AO188" s="968"/>
      <c r="AP188" s="968"/>
      <c r="AQ188" s="983"/>
      <c r="AR188" s="982">
        <f t="shared" si="60"/>
        <v>0</v>
      </c>
      <c r="AS188" s="973">
        <f t="shared" si="26"/>
        <v>0</v>
      </c>
    </row>
    <row r="189" spans="1:45" s="254" customFormat="1" ht="16.25" customHeight="1" outlineLevel="1">
      <c r="A189" s="272"/>
      <c r="B189" s="275"/>
      <c r="C189" s="275"/>
      <c r="D189" s="948"/>
      <c r="E189" s="275"/>
      <c r="F189" s="948"/>
      <c r="G189" s="275"/>
      <c r="H189" s="275"/>
      <c r="I189" s="948"/>
      <c r="J189" s="950"/>
      <c r="K189" s="275"/>
      <c r="L189" s="275"/>
      <c r="M189" s="275"/>
      <c r="N189" s="1009"/>
      <c r="O189" s="275"/>
      <c r="P189" s="527"/>
      <c r="Q189" s="276"/>
      <c r="R189" s="948"/>
      <c r="S189" s="948"/>
      <c r="T189" s="527"/>
      <c r="U189" s="276"/>
      <c r="V189" s="276"/>
      <c r="W189" s="276"/>
      <c r="X189" s="527"/>
      <c r="Y189" s="270"/>
      <c r="Z189" s="273"/>
      <c r="AA189" s="271"/>
      <c r="AB189" s="271"/>
      <c r="AC189" s="1010"/>
      <c r="AD189" s="1010">
        <f t="shared" si="59"/>
        <v>0</v>
      </c>
      <c r="AE189" s="1010"/>
      <c r="AF189" s="968"/>
      <c r="AG189" s="968"/>
      <c r="AH189" s="968"/>
      <c r="AI189" s="968"/>
      <c r="AJ189" s="968"/>
      <c r="AK189" s="968"/>
      <c r="AL189" s="968"/>
      <c r="AM189" s="968"/>
      <c r="AN189" s="968"/>
      <c r="AO189" s="968"/>
      <c r="AP189" s="968"/>
      <c r="AQ189" s="983"/>
      <c r="AR189" s="982">
        <f t="shared" si="60"/>
        <v>0</v>
      </c>
      <c r="AS189" s="973">
        <f t="shared" si="26"/>
        <v>0</v>
      </c>
    </row>
    <row r="190" spans="1:45" s="254" customFormat="1" ht="16.25" customHeight="1" outlineLevel="1">
      <c r="A190" s="272"/>
      <c r="B190" s="275"/>
      <c r="C190" s="275"/>
      <c r="D190" s="948"/>
      <c r="E190" s="275"/>
      <c r="F190" s="948"/>
      <c r="G190" s="275"/>
      <c r="H190" s="275"/>
      <c r="I190" s="948"/>
      <c r="J190" s="950"/>
      <c r="K190" s="275"/>
      <c r="L190" s="275"/>
      <c r="M190" s="275"/>
      <c r="N190" s="1009"/>
      <c r="O190" s="275"/>
      <c r="P190" s="527"/>
      <c r="Q190" s="276"/>
      <c r="R190" s="948"/>
      <c r="S190" s="948"/>
      <c r="T190" s="527"/>
      <c r="U190" s="276"/>
      <c r="V190" s="276"/>
      <c r="W190" s="276"/>
      <c r="X190" s="527"/>
      <c r="Y190" s="270"/>
      <c r="Z190" s="273"/>
      <c r="AA190" s="271"/>
      <c r="AB190" s="271"/>
      <c r="AC190" s="1010"/>
      <c r="AD190" s="1010">
        <f t="shared" si="59"/>
        <v>0</v>
      </c>
      <c r="AE190" s="1010"/>
      <c r="AF190" s="968"/>
      <c r="AG190" s="968"/>
      <c r="AH190" s="968"/>
      <c r="AI190" s="968"/>
      <c r="AJ190" s="968"/>
      <c r="AK190" s="968"/>
      <c r="AL190" s="968"/>
      <c r="AM190" s="968"/>
      <c r="AN190" s="968"/>
      <c r="AO190" s="968"/>
      <c r="AP190" s="968"/>
      <c r="AQ190" s="983"/>
      <c r="AR190" s="982">
        <f t="shared" si="60"/>
        <v>0</v>
      </c>
      <c r="AS190" s="973">
        <f t="shared" si="26"/>
        <v>0</v>
      </c>
    </row>
    <row r="191" spans="1:45" s="254" customFormat="1" ht="16.25" customHeight="1" outlineLevel="1">
      <c r="A191" s="272"/>
      <c r="B191" s="275"/>
      <c r="C191" s="275"/>
      <c r="D191" s="948"/>
      <c r="E191" s="275"/>
      <c r="F191" s="948"/>
      <c r="G191" s="275"/>
      <c r="H191" s="275"/>
      <c r="I191" s="948"/>
      <c r="J191" s="950"/>
      <c r="K191" s="275"/>
      <c r="L191" s="275"/>
      <c r="M191" s="275"/>
      <c r="N191" s="1009"/>
      <c r="O191" s="275"/>
      <c r="P191" s="527"/>
      <c r="Q191" s="276"/>
      <c r="R191" s="948"/>
      <c r="S191" s="948"/>
      <c r="T191" s="527"/>
      <c r="U191" s="276"/>
      <c r="V191" s="276"/>
      <c r="W191" s="276"/>
      <c r="X191" s="527"/>
      <c r="Y191" s="270"/>
      <c r="Z191" s="273"/>
      <c r="AA191" s="271"/>
      <c r="AB191" s="271"/>
      <c r="AC191" s="1010"/>
      <c r="AD191" s="1010">
        <f t="shared" si="59"/>
        <v>0</v>
      </c>
      <c r="AE191" s="1010"/>
      <c r="AF191" s="968"/>
      <c r="AG191" s="968"/>
      <c r="AH191" s="968"/>
      <c r="AI191" s="968"/>
      <c r="AJ191" s="968"/>
      <c r="AK191" s="968"/>
      <c r="AL191" s="968"/>
      <c r="AM191" s="968"/>
      <c r="AN191" s="968"/>
      <c r="AO191" s="968"/>
      <c r="AP191" s="968"/>
      <c r="AQ191" s="983"/>
      <c r="AR191" s="982">
        <f t="shared" si="60"/>
        <v>0</v>
      </c>
      <c r="AS191" s="973">
        <f t="shared" si="26"/>
        <v>0</v>
      </c>
    </row>
    <row r="192" spans="1:45" ht="22.25" customHeight="1">
      <c r="A192" s="277"/>
      <c r="B192" s="277"/>
      <c r="C192" s="278" t="s">
        <v>1692</v>
      </c>
      <c r="D192" s="279"/>
      <c r="E192" s="277"/>
      <c r="F192" s="279"/>
      <c r="G192" s="277"/>
      <c r="H192" s="277"/>
      <c r="I192" s="279"/>
      <c r="J192" s="277"/>
      <c r="K192" s="277"/>
      <c r="L192" s="277"/>
      <c r="M192" s="277"/>
      <c r="N192" s="1132"/>
      <c r="O192" s="1129"/>
      <c r="P192" s="277"/>
      <c r="Q192" s="277"/>
      <c r="R192" s="279"/>
      <c r="S192" s="279"/>
      <c r="T192" s="277"/>
      <c r="U192" s="251"/>
      <c r="V192" s="277"/>
      <c r="W192" s="277"/>
      <c r="X192" s="277"/>
      <c r="Y192" s="394">
        <v>622</v>
      </c>
      <c r="Z192" s="279"/>
      <c r="AA192" s="277"/>
      <c r="AB192" s="277"/>
      <c r="AC192" s="1011">
        <f>SUMIFS($AC$8:$AC$191,$Y$8:$Y$191,$Y192)</f>
        <v>59216600</v>
      </c>
      <c r="AD192" s="1011">
        <f t="shared" ref="AD192:AR194" si="61">SUMIFS(AD$8:AD$191,$Y$8:$Y$191,$Y192)</f>
        <v>9110289</v>
      </c>
      <c r="AE192" s="1011">
        <f t="shared" si="61"/>
        <v>50106311</v>
      </c>
      <c r="AF192" s="541">
        <f t="shared" si="61"/>
        <v>1248252</v>
      </c>
      <c r="AG192" s="541">
        <f t="shared" si="61"/>
        <v>973050</v>
      </c>
      <c r="AH192" s="541">
        <f t="shared" si="61"/>
        <v>973050</v>
      </c>
      <c r="AI192" s="541">
        <f t="shared" si="61"/>
        <v>4278466.666666667</v>
      </c>
      <c r="AJ192" s="541">
        <f t="shared" si="61"/>
        <v>4278466.666666667</v>
      </c>
      <c r="AK192" s="541">
        <f t="shared" si="61"/>
        <v>4278466.666666667</v>
      </c>
      <c r="AL192" s="541">
        <f t="shared" si="61"/>
        <v>4177666.666666666</v>
      </c>
      <c r="AM192" s="541">
        <f t="shared" si="61"/>
        <v>3502375.666666666</v>
      </c>
      <c r="AN192" s="541">
        <f t="shared" si="61"/>
        <v>3305416.666666666</v>
      </c>
      <c r="AO192" s="541">
        <f t="shared" si="61"/>
        <v>3305416.666666666</v>
      </c>
      <c r="AP192" s="541">
        <f t="shared" si="61"/>
        <v>3305416.666666666</v>
      </c>
      <c r="AQ192" s="541">
        <f t="shared" si="61"/>
        <v>3305416.666666666</v>
      </c>
      <c r="AR192" s="541">
        <f t="shared" si="61"/>
        <v>36931461</v>
      </c>
      <c r="AS192" s="242"/>
    </row>
    <row r="193" spans="1:45" ht="22.25" customHeight="1">
      <c r="A193" s="277"/>
      <c r="B193" s="277"/>
      <c r="C193" s="278" t="s">
        <v>1692</v>
      </c>
      <c r="D193" s="279"/>
      <c r="E193" s="277"/>
      <c r="F193" s="279"/>
      <c r="G193" s="277"/>
      <c r="H193" s="277"/>
      <c r="I193" s="279"/>
      <c r="J193" s="277"/>
      <c r="K193" s="277"/>
      <c r="L193" s="277"/>
      <c r="M193" s="277"/>
      <c r="N193" s="1132"/>
      <c r="O193" s="1129"/>
      <c r="P193" s="277"/>
      <c r="Q193" s="277"/>
      <c r="R193" s="279"/>
      <c r="S193" s="279"/>
      <c r="T193" s="277"/>
      <c r="U193" s="251"/>
      <c r="V193" s="277"/>
      <c r="W193" s="277"/>
      <c r="X193" s="277"/>
      <c r="Y193" s="394">
        <v>627</v>
      </c>
      <c r="Z193" s="279"/>
      <c r="AA193" s="277"/>
      <c r="AB193" s="277"/>
      <c r="AC193" s="1011">
        <f>SUMIFS($AC$8:$AC$191,$Y$8:$Y$191,$Y193)</f>
        <v>3217162130</v>
      </c>
      <c r="AD193" s="1011">
        <f t="shared" si="61"/>
        <v>321737966</v>
      </c>
      <c r="AE193" s="1011">
        <f t="shared" si="61"/>
        <v>2835424164</v>
      </c>
      <c r="AF193" s="541">
        <f t="shared" si="61"/>
        <v>64210150.999999993</v>
      </c>
      <c r="AG193" s="541">
        <f t="shared" si="61"/>
        <v>75633977</v>
      </c>
      <c r="AH193" s="541">
        <f t="shared" si="61"/>
        <v>154272529.16666669</v>
      </c>
      <c r="AI193" s="541">
        <f t="shared" si="61"/>
        <v>202683013.05555555</v>
      </c>
      <c r="AJ193" s="541">
        <f t="shared" si="61"/>
        <v>259054326.05555555</v>
      </c>
      <c r="AK193" s="541">
        <f t="shared" si="61"/>
        <v>264033308.05555555</v>
      </c>
      <c r="AL193" s="541">
        <f t="shared" si="61"/>
        <v>315759965.05555552</v>
      </c>
      <c r="AM193" s="541">
        <f t="shared" si="61"/>
        <v>314690778.05555552</v>
      </c>
      <c r="AN193" s="541">
        <f t="shared" si="61"/>
        <v>316018902.38888884</v>
      </c>
      <c r="AO193" s="541">
        <f t="shared" si="61"/>
        <v>315625625.38888884</v>
      </c>
      <c r="AP193" s="541">
        <f t="shared" si="61"/>
        <v>315625625.38888884</v>
      </c>
      <c r="AQ193" s="541">
        <f t="shared" si="61"/>
        <v>307931197.38888878</v>
      </c>
      <c r="AR193" s="541">
        <f t="shared" si="61"/>
        <v>2905539397.9999995</v>
      </c>
      <c r="AS193" s="242"/>
    </row>
    <row r="194" spans="1:45" ht="22.25" customHeight="1">
      <c r="A194" s="277"/>
      <c r="B194" s="277"/>
      <c r="C194" s="278" t="s">
        <v>1693</v>
      </c>
      <c r="D194" s="279"/>
      <c r="E194" s="277"/>
      <c r="F194" s="279"/>
      <c r="G194" s="277"/>
      <c r="H194" s="277"/>
      <c r="I194" s="279"/>
      <c r="J194" s="277"/>
      <c r="K194" s="277"/>
      <c r="L194" s="277"/>
      <c r="M194" s="277"/>
      <c r="N194" s="1132"/>
      <c r="O194" s="1129"/>
      <c r="P194" s="277"/>
      <c r="Q194" s="277"/>
      <c r="R194" s="279"/>
      <c r="S194" s="279"/>
      <c r="T194" s="277"/>
      <c r="U194" s="251"/>
      <c r="V194" s="277"/>
      <c r="W194" s="277"/>
      <c r="X194" s="277"/>
      <c r="Y194" s="394">
        <v>642</v>
      </c>
      <c r="Z194" s="279"/>
      <c r="AA194" s="277"/>
      <c r="AB194" s="277"/>
      <c r="AC194" s="1011">
        <f>SUMIFS($AC$8:$AC$191,$Y$8:$Y$191,$Y194)</f>
        <v>650877312</v>
      </c>
      <c r="AD194" s="1011">
        <f t="shared" si="61"/>
        <v>52490025</v>
      </c>
      <c r="AE194" s="1011">
        <f t="shared" si="61"/>
        <v>598387287</v>
      </c>
      <c r="AF194" s="541">
        <f t="shared" si="61"/>
        <v>24369031.999999996</v>
      </c>
      <c r="AG194" s="541">
        <f t="shared" si="61"/>
        <v>30262187.333333328</v>
      </c>
      <c r="AH194" s="541">
        <f t="shared" si="61"/>
        <v>36167020.666666664</v>
      </c>
      <c r="AI194" s="541">
        <f t="shared" si="61"/>
        <v>45887993</v>
      </c>
      <c r="AJ194" s="541">
        <f t="shared" si="61"/>
        <v>45552629</v>
      </c>
      <c r="AK194" s="541">
        <f t="shared" si="61"/>
        <v>45011507.074074075</v>
      </c>
      <c r="AL194" s="541">
        <f t="shared" si="61"/>
        <v>44736091.074074075</v>
      </c>
      <c r="AM194" s="541">
        <f t="shared" si="61"/>
        <v>44626063.074074075</v>
      </c>
      <c r="AN194" s="541">
        <f t="shared" si="61"/>
        <v>44521183.074074075</v>
      </c>
      <c r="AO194" s="541">
        <f t="shared" si="61"/>
        <v>44443320.074074075</v>
      </c>
      <c r="AP194" s="541">
        <f t="shared" si="61"/>
        <v>44138267.074074082</v>
      </c>
      <c r="AQ194" s="541">
        <f t="shared" si="61"/>
        <v>43995489.074074082</v>
      </c>
      <c r="AR194" s="541">
        <f t="shared" si="61"/>
        <v>493710782.51851851</v>
      </c>
      <c r="AS194" s="242"/>
    </row>
    <row r="195" spans="1:45" ht="22.25" customHeight="1">
      <c r="A195" s="277"/>
      <c r="B195" s="277"/>
      <c r="C195" s="278" t="s">
        <v>1694</v>
      </c>
      <c r="D195" s="279"/>
      <c r="E195" s="277"/>
      <c r="F195" s="279"/>
      <c r="G195" s="277"/>
      <c r="H195" s="277"/>
      <c r="I195" s="279"/>
      <c r="J195" s="277"/>
      <c r="K195" s="277"/>
      <c r="L195" s="277"/>
      <c r="M195" s="277"/>
      <c r="N195" s="1132"/>
      <c r="O195" s="1129"/>
      <c r="P195" s="277"/>
      <c r="Q195" s="277"/>
      <c r="R195" s="279"/>
      <c r="S195" s="279"/>
      <c r="T195" s="277"/>
      <c r="U195" s="251"/>
      <c r="V195" s="277"/>
      <c r="W195" s="277"/>
      <c r="X195" s="277"/>
      <c r="Y195" s="394"/>
      <c r="Z195" s="279"/>
      <c r="AA195" s="277"/>
      <c r="AB195" s="277"/>
      <c r="AC195" s="499">
        <f>AC193+AC194</f>
        <v>3868039442</v>
      </c>
      <c r="AD195" s="499">
        <f t="shared" ref="AD195:AE195" si="62">AD193+AD194</f>
        <v>374227991</v>
      </c>
      <c r="AE195" s="499">
        <f t="shared" si="62"/>
        <v>3433811451</v>
      </c>
      <c r="AF195" s="242">
        <f>AF192+AF193+AF194</f>
        <v>89827434.999999985</v>
      </c>
      <c r="AG195" s="242">
        <f t="shared" ref="AG195:AR195" si="63">AG192+AG193+AG194</f>
        <v>106869214.33333333</v>
      </c>
      <c r="AH195" s="242">
        <f t="shared" si="63"/>
        <v>191412599.83333334</v>
      </c>
      <c r="AI195" s="242">
        <f t="shared" si="63"/>
        <v>252849472.72222221</v>
      </c>
      <c r="AJ195" s="242">
        <f t="shared" si="63"/>
        <v>308885421.72222221</v>
      </c>
      <c r="AK195" s="242">
        <f t="shared" si="63"/>
        <v>313323281.7962963</v>
      </c>
      <c r="AL195" s="242">
        <f t="shared" si="63"/>
        <v>364673722.7962963</v>
      </c>
      <c r="AM195" s="242">
        <f t="shared" si="63"/>
        <v>362819216.7962963</v>
      </c>
      <c r="AN195" s="242">
        <f t="shared" si="63"/>
        <v>363845502.12962961</v>
      </c>
      <c r="AO195" s="242">
        <f t="shared" si="63"/>
        <v>363374362.12962961</v>
      </c>
      <c r="AP195" s="242">
        <f t="shared" si="63"/>
        <v>363069309.12962961</v>
      </c>
      <c r="AQ195" s="242">
        <f t="shared" si="63"/>
        <v>355232103.12962955</v>
      </c>
      <c r="AR195" s="242">
        <f t="shared" si="63"/>
        <v>3436181641.518518</v>
      </c>
      <c r="AS195" s="242"/>
    </row>
  </sheetData>
  <phoneticPr fontId="11" type="noConversion"/>
  <conditionalFormatting sqref="D1">
    <cfRule type="duplicateValues" dxfId="12" priority="4"/>
  </conditionalFormatting>
  <conditionalFormatting sqref="D1:D3">
    <cfRule type="containsText" dxfId="11" priority="5" operator="containsText" text="xxx">
      <formula>NOT(ISERROR(SEARCH("xxx",D1)))</formula>
    </cfRule>
  </conditionalFormatting>
  <conditionalFormatting sqref="D2">
    <cfRule type="duplicateValues" dxfId="10" priority="6"/>
  </conditionalFormatting>
  <conditionalFormatting sqref="D3">
    <cfRule type="duplicateValues" dxfId="9" priority="3"/>
  </conditionalFormatting>
  <conditionalFormatting sqref="Z7">
    <cfRule type="containsText" dxfId="8" priority="2" operator="containsText" text="xxx">
      <formula>NOT(ISERROR(SEARCH("xxx",Z7)))</formula>
    </cfRule>
  </conditionalFormatting>
  <conditionalFormatting sqref="AA7">
    <cfRule type="containsText" dxfId="7" priority="1" operator="containsText" text="xxx">
      <formula>NOT(ISERROR(SEARCH("xxx",AA7)))</formula>
    </cfRule>
  </conditionalFormatting>
  <dataValidations disablePrompts="1" count="1">
    <dataValidation type="list" allowBlank="1" showInputMessage="1" showErrorMessage="1" sqref="V8:V191" xr:uid="{6E6E231C-769C-48DE-88C9-14F75FBDC84E}">
      <formula1>INDIRECT("MD_Possible_CAPEX[Khả năng đầu tư]")</formula1>
    </dataValidation>
  </dataValidations>
  <pageMargins left="0.7" right="0.7" top="0.75" bottom="0.75" header="0.3" footer="0.3"/>
  <ignoredErrors>
    <ignoredError sqref="Y9:Y15 Y17:Y21 Y23:Y79" numberStoredAsText="1"/>
  </ignoredError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FFECDEFE-4D86-4651-BC0A-0A8E726B95A5}">
          <x14:formula1>
            <xm:f>MD!$J$2:$J$20</xm:f>
          </x14:formula1>
          <xm:sqref>C9:C16 C159:C184 C84:C155 B84:B181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4F1BC-EAD3-44F5-8A7C-FBCD424F47C0}">
  <sheetPr>
    <tabColor rgb="FFFFFF00"/>
  </sheetPr>
  <dimension ref="B3:H45"/>
  <sheetViews>
    <sheetView topLeftCell="A17" workbookViewId="0">
      <selection activeCell="D36" sqref="D36"/>
    </sheetView>
  </sheetViews>
  <sheetFormatPr defaultColWidth="8.90625" defaultRowHeight="12.5"/>
  <cols>
    <col min="1" max="1" width="8.90625" style="1"/>
    <col min="2" max="2" width="17.90625" style="1" customWidth="1"/>
    <col min="3" max="3" width="26.54296875" style="1" bestFit="1" customWidth="1"/>
    <col min="4" max="4" width="43.6328125" style="1" bestFit="1" customWidth="1"/>
    <col min="5" max="5" width="43" style="1" bestFit="1" customWidth="1"/>
    <col min="6" max="6" width="14.36328125" style="1" bestFit="1" customWidth="1"/>
    <col min="7" max="7" width="12.08984375" style="1" customWidth="1"/>
    <col min="8" max="8" width="17.81640625" style="1" customWidth="1"/>
    <col min="9" max="16384" width="8.90625" style="1"/>
  </cols>
  <sheetData>
    <row r="3" spans="2:8" ht="16.75" customHeight="1">
      <c r="B3" s="525" t="s">
        <v>615</v>
      </c>
      <c r="C3" s="280" t="s">
        <v>514</v>
      </c>
      <c r="D3" s="280" t="s">
        <v>411</v>
      </c>
      <c r="E3" s="281" t="s">
        <v>513</v>
      </c>
      <c r="F3" s="228" t="s">
        <v>1881</v>
      </c>
      <c r="G3" s="232" t="s">
        <v>1882</v>
      </c>
      <c r="H3" s="440" t="s">
        <v>1885</v>
      </c>
    </row>
    <row r="4" spans="2:8" ht="16.75" customHeight="1">
      <c r="B4" s="282" t="s">
        <v>612</v>
      </c>
      <c r="C4" s="283">
        <v>6274001901</v>
      </c>
      <c r="D4" s="284" t="s">
        <v>436</v>
      </c>
      <c r="E4" s="284" t="s">
        <v>596</v>
      </c>
      <c r="F4" s="859" t="s">
        <v>1909</v>
      </c>
      <c r="G4" s="859" t="s">
        <v>1068</v>
      </c>
      <c r="H4" s="860">
        <v>0</v>
      </c>
    </row>
    <row r="5" spans="2:8" ht="16.75" customHeight="1">
      <c r="B5" s="282" t="s">
        <v>612</v>
      </c>
      <c r="C5" s="283">
        <v>6274001902</v>
      </c>
      <c r="D5" s="284" t="s">
        <v>597</v>
      </c>
      <c r="E5" s="284" t="s">
        <v>598</v>
      </c>
      <c r="F5" s="859" t="s">
        <v>1909</v>
      </c>
      <c r="G5" s="859" t="s">
        <v>1068</v>
      </c>
      <c r="H5" s="860">
        <v>0</v>
      </c>
    </row>
    <row r="6" spans="2:8" ht="16.75" customHeight="1">
      <c r="B6" s="282" t="s">
        <v>612</v>
      </c>
      <c r="C6" s="283">
        <v>6274001903</v>
      </c>
      <c r="D6" s="284" t="s">
        <v>599</v>
      </c>
      <c r="E6" s="284" t="s">
        <v>598</v>
      </c>
      <c r="F6" s="859" t="s">
        <v>1909</v>
      </c>
      <c r="G6" s="859" t="s">
        <v>1068</v>
      </c>
      <c r="H6" s="860">
        <v>0</v>
      </c>
    </row>
    <row r="7" spans="2:8" ht="16.75" customHeight="1">
      <c r="B7" s="282" t="s">
        <v>612</v>
      </c>
      <c r="C7" s="283">
        <v>6274001904</v>
      </c>
      <c r="D7" s="284" t="s">
        <v>438</v>
      </c>
      <c r="E7" s="284" t="s">
        <v>600</v>
      </c>
      <c r="F7" s="859" t="s">
        <v>1909</v>
      </c>
      <c r="G7" s="859" t="s">
        <v>1068</v>
      </c>
      <c r="H7" s="860">
        <v>0</v>
      </c>
    </row>
    <row r="8" spans="2:8" ht="16.75" customHeight="1">
      <c r="B8" s="282" t="s">
        <v>612</v>
      </c>
      <c r="C8" s="283">
        <v>6274001905</v>
      </c>
      <c r="D8" s="284" t="s">
        <v>439</v>
      </c>
      <c r="E8" s="284" t="s">
        <v>601</v>
      </c>
      <c r="F8" s="859" t="s">
        <v>1909</v>
      </c>
      <c r="G8" s="859" t="s">
        <v>1068</v>
      </c>
      <c r="H8" s="860">
        <v>0</v>
      </c>
    </row>
    <row r="9" spans="2:8" ht="16.75" customHeight="1">
      <c r="B9" s="282" t="s">
        <v>612</v>
      </c>
      <c r="C9" s="283">
        <v>6274001906</v>
      </c>
      <c r="D9" s="284" t="s">
        <v>602</v>
      </c>
      <c r="E9" s="284" t="s">
        <v>598</v>
      </c>
      <c r="F9" s="859" t="s">
        <v>1909</v>
      </c>
      <c r="G9" s="859" t="s">
        <v>1068</v>
      </c>
      <c r="H9" s="860">
        <v>0</v>
      </c>
    </row>
    <row r="10" spans="2:8" ht="16.75" customHeight="1">
      <c r="B10" s="282" t="s">
        <v>612</v>
      </c>
      <c r="C10" s="283">
        <v>6274001907</v>
      </c>
      <c r="D10" s="284" t="s">
        <v>603</v>
      </c>
      <c r="E10" s="284" t="s">
        <v>604</v>
      </c>
      <c r="F10" s="859" t="s">
        <v>1909</v>
      </c>
      <c r="G10" s="859" t="s">
        <v>1068</v>
      </c>
      <c r="H10" s="860">
        <v>0</v>
      </c>
    </row>
    <row r="11" spans="2:8" ht="16.75" customHeight="1">
      <c r="B11" s="282" t="s">
        <v>612</v>
      </c>
      <c r="C11" s="283">
        <v>6274001909</v>
      </c>
      <c r="D11" s="284" t="s">
        <v>442</v>
      </c>
      <c r="E11" s="284" t="s">
        <v>605</v>
      </c>
      <c r="F11" s="859" t="s">
        <v>1909</v>
      </c>
      <c r="G11" s="859" t="s">
        <v>1068</v>
      </c>
      <c r="H11" s="860">
        <v>0</v>
      </c>
    </row>
    <row r="12" spans="2:8" ht="16.75" customHeight="1">
      <c r="B12" s="282" t="s">
        <v>612</v>
      </c>
      <c r="C12" s="283">
        <v>6274001910</v>
      </c>
      <c r="D12" s="284" t="s">
        <v>443</v>
      </c>
      <c r="E12" s="284" t="s">
        <v>606</v>
      </c>
      <c r="F12" s="859" t="s">
        <v>1909</v>
      </c>
      <c r="G12" s="859" t="s">
        <v>1068</v>
      </c>
      <c r="H12" s="860">
        <v>0</v>
      </c>
    </row>
    <row r="13" spans="2:8" ht="16.75" customHeight="1">
      <c r="B13" s="282" t="s">
        <v>612</v>
      </c>
      <c r="C13" s="283">
        <v>6274001915</v>
      </c>
      <c r="D13" s="284" t="s">
        <v>448</v>
      </c>
      <c r="E13" s="284" t="s">
        <v>607</v>
      </c>
      <c r="F13" s="859" t="s">
        <v>1909</v>
      </c>
      <c r="G13" s="859" t="s">
        <v>1068</v>
      </c>
      <c r="H13" s="860">
        <v>0</v>
      </c>
    </row>
    <row r="14" spans="2:8" ht="16.75" customHeight="1">
      <c r="B14" s="282" t="s">
        <v>611</v>
      </c>
      <c r="C14" s="283">
        <v>6424001901</v>
      </c>
      <c r="D14" s="284" t="s">
        <v>436</v>
      </c>
      <c r="E14" s="284" t="s">
        <v>596</v>
      </c>
      <c r="F14" s="859" t="s">
        <v>1886</v>
      </c>
      <c r="G14" s="859">
        <v>40</v>
      </c>
      <c r="H14" s="860">
        <v>0</v>
      </c>
    </row>
    <row r="15" spans="2:8" ht="16.75" customHeight="1">
      <c r="B15" s="282" t="s">
        <v>611</v>
      </c>
      <c r="C15" s="283">
        <v>6424001903</v>
      </c>
      <c r="D15" s="284" t="s">
        <v>437</v>
      </c>
      <c r="E15" s="284" t="s">
        <v>598</v>
      </c>
      <c r="F15" s="859" t="s">
        <v>1886</v>
      </c>
      <c r="G15" s="859">
        <v>40</v>
      </c>
      <c r="H15" s="860">
        <v>0</v>
      </c>
    </row>
    <row r="16" spans="2:8" ht="16.75" customHeight="1">
      <c r="B16" s="282" t="s">
        <v>611</v>
      </c>
      <c r="C16" s="283">
        <v>6424001904</v>
      </c>
      <c r="D16" s="284" t="s">
        <v>438</v>
      </c>
      <c r="E16" s="284" t="s">
        <v>600</v>
      </c>
      <c r="F16" s="859" t="s">
        <v>1886</v>
      </c>
      <c r="G16" s="859">
        <v>40</v>
      </c>
      <c r="H16" s="860">
        <v>0</v>
      </c>
    </row>
    <row r="17" spans="2:8" ht="16.75" customHeight="1">
      <c r="B17" s="282" t="s">
        <v>611</v>
      </c>
      <c r="C17" s="283">
        <v>6424001905</v>
      </c>
      <c r="D17" s="284" t="s">
        <v>439</v>
      </c>
      <c r="E17" s="284" t="s">
        <v>601</v>
      </c>
      <c r="F17" s="859" t="s">
        <v>1886</v>
      </c>
      <c r="G17" s="859">
        <v>40</v>
      </c>
      <c r="H17" s="860">
        <v>0</v>
      </c>
    </row>
    <row r="18" spans="2:8" ht="16.75" customHeight="1">
      <c r="B18" s="282" t="s">
        <v>611</v>
      </c>
      <c r="C18" s="283">
        <v>6424001906</v>
      </c>
      <c r="D18" s="284" t="s">
        <v>440</v>
      </c>
      <c r="E18" s="284" t="s">
        <v>600</v>
      </c>
      <c r="F18" s="859" t="s">
        <v>1886</v>
      </c>
      <c r="G18" s="859">
        <v>40</v>
      </c>
      <c r="H18" s="860">
        <v>0</v>
      </c>
    </row>
    <row r="19" spans="2:8" ht="16.75" customHeight="1">
      <c r="B19" s="282" t="s">
        <v>611</v>
      </c>
      <c r="C19" s="283">
        <v>6424001907</v>
      </c>
      <c r="D19" s="284" t="s">
        <v>441</v>
      </c>
      <c r="E19" s="284" t="s">
        <v>604</v>
      </c>
      <c r="F19" s="859" t="s">
        <v>1886</v>
      </c>
      <c r="G19" s="859">
        <v>40</v>
      </c>
      <c r="H19" s="860">
        <v>0</v>
      </c>
    </row>
    <row r="20" spans="2:8" ht="16.75" customHeight="1">
      <c r="B20" s="282" t="s">
        <v>611</v>
      </c>
      <c r="C20" s="283">
        <v>6424001909</v>
      </c>
      <c r="D20" s="284" t="s">
        <v>442</v>
      </c>
      <c r="E20" s="284" t="s">
        <v>605</v>
      </c>
      <c r="F20" s="859" t="s">
        <v>1886</v>
      </c>
      <c r="G20" s="859">
        <v>40</v>
      </c>
      <c r="H20" s="860">
        <v>0</v>
      </c>
    </row>
    <row r="21" spans="2:8" ht="16.75" customHeight="1">
      <c r="B21" s="282" t="s">
        <v>611</v>
      </c>
      <c r="C21" s="283">
        <v>6424001910</v>
      </c>
      <c r="D21" s="284" t="s">
        <v>443</v>
      </c>
      <c r="E21" s="284" t="s">
        <v>606</v>
      </c>
      <c r="F21" s="859" t="s">
        <v>1886</v>
      </c>
      <c r="G21" s="859">
        <v>40</v>
      </c>
      <c r="H21" s="860">
        <v>0</v>
      </c>
    </row>
    <row r="22" spans="2:8" ht="16.75" customHeight="1">
      <c r="B22" s="282" t="s">
        <v>611</v>
      </c>
      <c r="C22" s="283">
        <v>6424001911</v>
      </c>
      <c r="D22" s="284" t="s">
        <v>444</v>
      </c>
      <c r="E22" s="284" t="s">
        <v>608</v>
      </c>
      <c r="F22" s="859" t="s">
        <v>1886</v>
      </c>
      <c r="G22" s="859">
        <v>40</v>
      </c>
      <c r="H22" s="860">
        <v>0</v>
      </c>
    </row>
    <row r="23" spans="2:8" ht="16.75" customHeight="1">
      <c r="B23" s="282" t="s">
        <v>611</v>
      </c>
      <c r="C23" s="283">
        <v>6424001912</v>
      </c>
      <c r="D23" s="284" t="s">
        <v>445</v>
      </c>
      <c r="E23" s="284" t="s">
        <v>608</v>
      </c>
      <c r="F23" s="859" t="s">
        <v>1886</v>
      </c>
      <c r="G23" s="859">
        <v>40</v>
      </c>
      <c r="H23" s="860">
        <v>0</v>
      </c>
    </row>
    <row r="24" spans="2:8" ht="16.75" customHeight="1">
      <c r="B24" s="282" t="s">
        <v>611</v>
      </c>
      <c r="C24" s="283">
        <v>6424001913</v>
      </c>
      <c r="D24" s="284" t="s">
        <v>446</v>
      </c>
      <c r="E24" s="284" t="s">
        <v>608</v>
      </c>
      <c r="F24" s="859" t="s">
        <v>1886</v>
      </c>
      <c r="G24" s="859">
        <v>40</v>
      </c>
      <c r="H24" s="860">
        <v>0</v>
      </c>
    </row>
    <row r="25" spans="2:8" ht="16.75" customHeight="1">
      <c r="B25" s="282" t="s">
        <v>611</v>
      </c>
      <c r="C25" s="283">
        <v>6424001914</v>
      </c>
      <c r="D25" s="284" t="s">
        <v>447</v>
      </c>
      <c r="E25" s="284" t="s">
        <v>609</v>
      </c>
      <c r="F25" s="859" t="s">
        <v>1886</v>
      </c>
      <c r="G25" s="859">
        <v>40</v>
      </c>
      <c r="H25" s="860">
        <v>0</v>
      </c>
    </row>
    <row r="26" spans="2:8" ht="16.75" customHeight="1">
      <c r="B26" s="282" t="s">
        <v>611</v>
      </c>
      <c r="C26" s="283">
        <v>6424001915</v>
      </c>
      <c r="D26" s="284" t="s">
        <v>448</v>
      </c>
      <c r="E26" s="284" t="s">
        <v>607</v>
      </c>
      <c r="F26" s="859" t="s">
        <v>1886</v>
      </c>
      <c r="G26" s="859">
        <v>40</v>
      </c>
      <c r="H26" s="860">
        <v>0</v>
      </c>
    </row>
    <row r="27" spans="2:8" ht="16.75" customHeight="1">
      <c r="B27" s="282" t="s">
        <v>611</v>
      </c>
      <c r="C27" s="283">
        <v>6424001916</v>
      </c>
      <c r="D27" s="284" t="s">
        <v>449</v>
      </c>
      <c r="E27" s="284" t="s">
        <v>610</v>
      </c>
      <c r="F27" s="859" t="s">
        <v>1886</v>
      </c>
      <c r="G27" s="859">
        <v>40</v>
      </c>
      <c r="H27" s="860">
        <v>0</v>
      </c>
    </row>
    <row r="28" spans="2:8" ht="16.75" customHeight="1"/>
    <row r="29" spans="2:8" ht="16.75" customHeight="1">
      <c r="B29" s="525" t="s">
        <v>620</v>
      </c>
      <c r="C29" s="280" t="s">
        <v>514</v>
      </c>
      <c r="D29" s="280" t="s">
        <v>411</v>
      </c>
      <c r="E29" s="281" t="s">
        <v>513</v>
      </c>
      <c r="F29" s="228" t="s">
        <v>1881</v>
      </c>
      <c r="G29" s="232" t="s">
        <v>1882</v>
      </c>
      <c r="H29" s="440" t="s">
        <v>1885</v>
      </c>
    </row>
    <row r="30" spans="2:8" ht="16.75" customHeight="1">
      <c r="B30" s="282" t="s">
        <v>621</v>
      </c>
      <c r="C30" s="1243">
        <v>6271003001</v>
      </c>
      <c r="D30" s="284" t="s">
        <v>371</v>
      </c>
      <c r="E30" s="284" t="s">
        <v>516</v>
      </c>
      <c r="F30" s="859" t="s">
        <v>1909</v>
      </c>
      <c r="G30" s="859">
        <v>37</v>
      </c>
      <c r="H30" s="859" t="s">
        <v>1891</v>
      </c>
    </row>
    <row r="31" spans="2:8" ht="16.75" customHeight="1">
      <c r="B31" s="282" t="s">
        <v>621</v>
      </c>
      <c r="C31" s="1243">
        <v>6277003702</v>
      </c>
      <c r="D31" s="284" t="s">
        <v>81</v>
      </c>
      <c r="E31" s="284" t="s">
        <v>522</v>
      </c>
      <c r="F31" s="859" t="s">
        <v>1909</v>
      </c>
      <c r="G31" s="859">
        <v>31</v>
      </c>
      <c r="H31" s="859" t="s">
        <v>1889</v>
      </c>
    </row>
    <row r="32" spans="2:8" ht="16.75" customHeight="1">
      <c r="B32" s="282" t="s">
        <v>621</v>
      </c>
      <c r="C32" s="1243">
        <v>6273006501</v>
      </c>
      <c r="D32" s="284" t="s">
        <v>410</v>
      </c>
      <c r="E32" s="284" t="s">
        <v>525</v>
      </c>
      <c r="F32" s="859" t="s">
        <v>1909</v>
      </c>
      <c r="G32" s="859">
        <v>6</v>
      </c>
      <c r="H32" s="859" t="s">
        <v>1889</v>
      </c>
    </row>
    <row r="33" spans="2:8" ht="16.75" customHeight="1">
      <c r="B33" s="282" t="s">
        <v>621</v>
      </c>
      <c r="C33" s="1243">
        <v>6273002001</v>
      </c>
      <c r="D33" s="284" t="s">
        <v>552</v>
      </c>
      <c r="E33" s="284" t="s">
        <v>525</v>
      </c>
      <c r="F33" s="859" t="s">
        <v>1909</v>
      </c>
      <c r="G33" s="859">
        <v>6</v>
      </c>
      <c r="H33" s="859" t="s">
        <v>1889</v>
      </c>
    </row>
    <row r="34" spans="2:8" ht="16.75" customHeight="1">
      <c r="B34" s="282" t="s">
        <v>621</v>
      </c>
      <c r="C34" s="1243">
        <v>6277002204</v>
      </c>
      <c r="D34" s="284" t="s">
        <v>551</v>
      </c>
      <c r="E34" s="284" t="s">
        <v>525</v>
      </c>
      <c r="F34" s="859" t="s">
        <v>1909</v>
      </c>
      <c r="G34" s="859">
        <v>6</v>
      </c>
      <c r="H34" s="859" t="s">
        <v>1889</v>
      </c>
    </row>
    <row r="35" spans="2:8" ht="16.75" customHeight="1">
      <c r="B35" s="282" t="s">
        <v>621</v>
      </c>
      <c r="C35" s="1243">
        <v>6277002301</v>
      </c>
      <c r="D35" s="284" t="s">
        <v>426</v>
      </c>
      <c r="E35" s="284" t="s">
        <v>523</v>
      </c>
      <c r="F35" s="859" t="s">
        <v>1909</v>
      </c>
      <c r="G35" s="859">
        <v>17</v>
      </c>
      <c r="H35" s="859" t="s">
        <v>1889</v>
      </c>
    </row>
    <row r="36" spans="2:8" ht="16.75" customHeight="1">
      <c r="B36" s="282" t="s">
        <v>621</v>
      </c>
      <c r="C36" s="1243">
        <v>6273001908</v>
      </c>
      <c r="D36" s="284" t="s">
        <v>376</v>
      </c>
      <c r="E36" s="284" t="s">
        <v>526</v>
      </c>
      <c r="F36" s="859" t="s">
        <v>1909</v>
      </c>
      <c r="G36" s="859">
        <v>7</v>
      </c>
      <c r="H36" s="859" t="s">
        <v>1889</v>
      </c>
    </row>
    <row r="37" spans="2:8" ht="16.75" customHeight="1">
      <c r="B37" s="282" t="s">
        <v>622</v>
      </c>
      <c r="C37" s="283">
        <v>6421003001</v>
      </c>
      <c r="D37" s="284" t="s">
        <v>371</v>
      </c>
      <c r="E37" s="284" t="s">
        <v>516</v>
      </c>
      <c r="F37" s="859" t="s">
        <v>1886</v>
      </c>
      <c r="G37" s="859">
        <v>37</v>
      </c>
      <c r="H37" s="859" t="s">
        <v>1891</v>
      </c>
    </row>
    <row r="38" spans="2:8" ht="16.75" customHeight="1">
      <c r="B38" s="282" t="s">
        <v>622</v>
      </c>
      <c r="C38" s="283">
        <v>6427003101</v>
      </c>
      <c r="D38" s="284" t="s">
        <v>382</v>
      </c>
      <c r="E38" s="284" t="s">
        <v>516</v>
      </c>
      <c r="F38" s="859" t="s">
        <v>1886</v>
      </c>
      <c r="G38" s="859">
        <v>37</v>
      </c>
      <c r="H38" s="859" t="s">
        <v>1891</v>
      </c>
    </row>
    <row r="39" spans="2:8" ht="16.75" customHeight="1">
      <c r="B39" s="282" t="s">
        <v>622</v>
      </c>
      <c r="C39" s="283">
        <v>6423003002</v>
      </c>
      <c r="D39" s="284" t="s">
        <v>390</v>
      </c>
      <c r="E39" s="284" t="s">
        <v>526</v>
      </c>
      <c r="F39" s="859" t="s">
        <v>1886</v>
      </c>
      <c r="G39" s="859">
        <v>7</v>
      </c>
      <c r="H39" s="859" t="s">
        <v>1889</v>
      </c>
    </row>
    <row r="40" spans="2:8" ht="16.75" customHeight="1">
      <c r="B40" s="282" t="s">
        <v>622</v>
      </c>
      <c r="C40" s="283">
        <v>6423006501</v>
      </c>
      <c r="D40" s="284" t="s">
        <v>414</v>
      </c>
      <c r="E40" s="284" t="s">
        <v>525</v>
      </c>
      <c r="F40" s="859" t="s">
        <v>1886</v>
      </c>
      <c r="G40" s="859">
        <v>6</v>
      </c>
      <c r="H40" s="859" t="s">
        <v>1889</v>
      </c>
    </row>
    <row r="41" spans="2:8" ht="16.75" customHeight="1">
      <c r="B41" s="282" t="s">
        <v>622</v>
      </c>
      <c r="C41" s="283">
        <v>6427002001</v>
      </c>
      <c r="D41" s="284" t="s">
        <v>388</v>
      </c>
      <c r="E41" s="284" t="s">
        <v>525</v>
      </c>
      <c r="F41" s="859" t="s">
        <v>1886</v>
      </c>
      <c r="G41" s="859">
        <v>6</v>
      </c>
      <c r="H41" s="859" t="s">
        <v>1889</v>
      </c>
    </row>
    <row r="42" spans="2:8" ht="16.75" customHeight="1">
      <c r="B42" s="282" t="s">
        <v>622</v>
      </c>
      <c r="C42" s="283">
        <v>6427002301</v>
      </c>
      <c r="D42" s="284" t="s">
        <v>426</v>
      </c>
      <c r="E42" s="284" t="s">
        <v>523</v>
      </c>
      <c r="F42" s="859" t="s">
        <v>1886</v>
      </c>
      <c r="G42" s="859">
        <v>17</v>
      </c>
      <c r="H42" s="859" t="s">
        <v>1889</v>
      </c>
    </row>
    <row r="43" spans="2:8" ht="16.75" customHeight="1">
      <c r="B43" s="282" t="s">
        <v>622</v>
      </c>
      <c r="C43" s="283">
        <v>6427003802</v>
      </c>
      <c r="D43" s="284" t="s">
        <v>430</v>
      </c>
      <c r="E43" s="284" t="s">
        <v>540</v>
      </c>
      <c r="F43" s="859" t="s">
        <v>1886</v>
      </c>
      <c r="G43" s="859">
        <v>11</v>
      </c>
      <c r="H43" s="859" t="s">
        <v>1889</v>
      </c>
    </row>
    <row r="44" spans="2:8" ht="16.75" customHeight="1">
      <c r="B44" s="282" t="s">
        <v>622</v>
      </c>
      <c r="C44" s="283">
        <v>6427005801</v>
      </c>
      <c r="D44" s="284" t="s">
        <v>375</v>
      </c>
      <c r="E44" s="284" t="s">
        <v>536</v>
      </c>
      <c r="F44" s="859" t="s">
        <v>1886</v>
      </c>
      <c r="G44" s="859">
        <v>18</v>
      </c>
      <c r="H44" s="859" t="s">
        <v>1889</v>
      </c>
    </row>
    <row r="45" spans="2:8" ht="16.75" customHeight="1">
      <c r="B45" s="282" t="s">
        <v>622</v>
      </c>
      <c r="C45" s="283">
        <v>6423001908</v>
      </c>
      <c r="D45" s="284" t="s">
        <v>376</v>
      </c>
      <c r="E45" s="284" t="s">
        <v>526</v>
      </c>
      <c r="F45" s="859" t="s">
        <v>1886</v>
      </c>
      <c r="G45" s="859">
        <v>7</v>
      </c>
      <c r="H45" s="859" t="s">
        <v>1889</v>
      </c>
    </row>
  </sheetData>
  <conditionalFormatting sqref="C3:D3">
    <cfRule type="containsText" dxfId="6" priority="2" operator="containsText" text="xxx">
      <formula>NOT(ISERROR(SEARCH("xxx",C3)))</formula>
    </cfRule>
  </conditionalFormatting>
  <conditionalFormatting sqref="C29:D29">
    <cfRule type="containsText" dxfId="5" priority="1" operator="containsText" text="xxx">
      <formula>NOT(ISERROR(SEARCH("xxx",C29)))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005B5-57B7-45A9-BA5D-4481B3383FF2}">
  <sheetPr>
    <outlinePr summaryBelow="0"/>
  </sheetPr>
  <dimension ref="A1:AT360"/>
  <sheetViews>
    <sheetView topLeftCell="I42" workbookViewId="0">
      <selection activeCell="J42" sqref="J42"/>
    </sheetView>
  </sheetViews>
  <sheetFormatPr defaultColWidth="9" defaultRowHeight="14" outlineLevelRow="1" outlineLevelCol="1"/>
  <cols>
    <col min="1" max="1" width="20.08984375" style="315" bestFit="1" customWidth="1"/>
    <col min="2" max="2" width="18.36328125" style="315" bestFit="1" customWidth="1"/>
    <col min="3" max="3" width="14.1796875" style="316" bestFit="1" customWidth="1"/>
    <col min="4" max="4" width="20.36328125" style="317" bestFit="1" customWidth="1"/>
    <col min="5" max="5" width="18.36328125" style="317" bestFit="1" customWidth="1"/>
    <col min="6" max="6" width="24" style="317" bestFit="1" customWidth="1"/>
    <col min="7" max="7" width="36.90625" style="317" bestFit="1" customWidth="1"/>
    <col min="8" max="8" width="41.90625" style="317" customWidth="1"/>
    <col min="9" max="9" width="35.453125" style="316" bestFit="1" customWidth="1"/>
    <col min="10" max="10" width="62.453125" style="317" customWidth="1"/>
    <col min="11" max="11" width="47" style="317" customWidth="1"/>
    <col min="12" max="12" width="18.08984375" style="316" customWidth="1" outlineLevel="1"/>
    <col min="13" max="13" width="52.54296875" style="317" customWidth="1" outlineLevel="1"/>
    <col min="14" max="14" width="14.90625" style="317" customWidth="1"/>
    <col min="15" max="15" width="35.1796875" style="316" bestFit="1" customWidth="1"/>
    <col min="16" max="16" width="28.90625" style="317" bestFit="1" customWidth="1"/>
    <col min="17" max="17" width="21.54296875" style="317" bestFit="1" customWidth="1"/>
    <col min="18" max="29" width="14.90625" style="315" customWidth="1"/>
    <col min="30" max="30" width="18.08984375" style="315" customWidth="1"/>
    <col min="31" max="31" width="2.90625" style="320" customWidth="1"/>
    <col min="32" max="46" width="16.36328125" style="320" customWidth="1"/>
    <col min="47" max="16384" width="9" style="320"/>
  </cols>
  <sheetData>
    <row r="1" spans="1:46" s="311" customFormat="1" ht="20" hidden="1">
      <c r="A1" s="306"/>
      <c r="B1" s="306"/>
      <c r="C1" s="307"/>
      <c r="D1" s="308"/>
      <c r="E1" s="308"/>
      <c r="F1" s="308"/>
      <c r="G1" s="308"/>
      <c r="H1" s="309" t="s">
        <v>631</v>
      </c>
      <c r="I1" s="307"/>
      <c r="J1" s="308"/>
      <c r="K1" s="308"/>
      <c r="L1" s="307"/>
      <c r="M1" s="308"/>
      <c r="N1" s="308"/>
      <c r="O1" s="307"/>
      <c r="P1" s="308"/>
      <c r="Q1" s="308"/>
      <c r="R1" s="308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</row>
    <row r="2" spans="1:46" s="311" customFormat="1" ht="20" hidden="1">
      <c r="A2" s="306"/>
      <c r="B2" s="306"/>
      <c r="C2" s="307"/>
      <c r="D2" s="308"/>
      <c r="E2" s="308"/>
      <c r="F2" s="308"/>
      <c r="G2" s="308"/>
      <c r="H2" s="312" t="s">
        <v>571</v>
      </c>
      <c r="I2" s="307"/>
      <c r="J2" s="308"/>
      <c r="K2" s="308"/>
      <c r="L2" s="307"/>
      <c r="M2" s="308"/>
      <c r="N2" s="308"/>
      <c r="O2" s="307"/>
      <c r="P2" s="308"/>
      <c r="Q2" s="308"/>
      <c r="R2" s="308"/>
      <c r="S2" s="310"/>
      <c r="T2" s="310"/>
      <c r="U2" s="310"/>
      <c r="V2" s="310"/>
      <c r="W2" s="310"/>
      <c r="X2" s="310"/>
      <c r="Y2" s="310"/>
      <c r="Z2" s="310"/>
      <c r="AA2" s="310"/>
      <c r="AB2" s="310"/>
      <c r="AC2" s="310"/>
      <c r="AD2" s="310"/>
    </row>
    <row r="3" spans="1:46" s="311" customFormat="1" ht="20" hidden="1">
      <c r="A3" s="306"/>
      <c r="B3" s="306"/>
      <c r="C3" s="307"/>
      <c r="D3" s="308"/>
      <c r="E3" s="308"/>
      <c r="F3" s="308"/>
      <c r="G3" s="308"/>
      <c r="H3" s="313" t="s">
        <v>632</v>
      </c>
      <c r="I3" s="307"/>
      <c r="J3" s="308"/>
      <c r="K3" s="308"/>
      <c r="L3" s="312"/>
      <c r="M3" s="308"/>
      <c r="N3" s="308"/>
      <c r="O3" s="307"/>
      <c r="P3" s="308"/>
      <c r="Q3" s="308"/>
      <c r="S3" s="310"/>
      <c r="T3" s="310"/>
      <c r="U3" s="310"/>
      <c r="V3" s="310"/>
      <c r="W3" s="310"/>
      <c r="X3" s="310"/>
      <c r="Y3" s="310"/>
      <c r="Z3" s="310"/>
      <c r="AA3" s="310"/>
      <c r="AB3" s="310"/>
      <c r="AC3" s="310"/>
      <c r="AD3" s="310"/>
    </row>
    <row r="4" spans="1:46" s="311" customFormat="1" ht="20" hidden="1">
      <c r="A4" s="306"/>
      <c r="B4" s="306"/>
      <c r="C4" s="307"/>
      <c r="D4" s="308"/>
      <c r="E4" s="308"/>
      <c r="F4" s="308"/>
      <c r="G4" s="308"/>
      <c r="H4" s="314" t="s">
        <v>633</v>
      </c>
      <c r="I4" s="307"/>
      <c r="J4" s="308"/>
      <c r="K4" s="308"/>
      <c r="L4" s="314"/>
      <c r="M4" s="308"/>
      <c r="N4" s="308"/>
      <c r="O4" s="307"/>
      <c r="P4" s="308"/>
      <c r="Q4" s="308"/>
      <c r="R4" s="312"/>
      <c r="S4" s="310"/>
      <c r="T4" s="310"/>
      <c r="U4" s="310"/>
      <c r="V4" s="310"/>
      <c r="W4" s="310"/>
      <c r="X4" s="310"/>
      <c r="Y4" s="310"/>
      <c r="Z4" s="310"/>
      <c r="AA4" s="310"/>
      <c r="AB4" s="310"/>
      <c r="AC4" s="310"/>
      <c r="AD4" s="310"/>
    </row>
    <row r="5" spans="1:46" ht="20" hidden="1">
      <c r="H5" s="318"/>
      <c r="L5" s="319"/>
      <c r="R5" s="320"/>
      <c r="S5" s="321"/>
      <c r="T5" s="321"/>
      <c r="U5" s="321"/>
      <c r="V5" s="321"/>
      <c r="W5" s="321"/>
      <c r="X5" s="321"/>
      <c r="Y5" s="321"/>
      <c r="Z5" s="321"/>
      <c r="AA5" s="321"/>
      <c r="AB5" s="321"/>
      <c r="AC5" s="321"/>
      <c r="AD5" s="321"/>
    </row>
    <row r="6" spans="1:46" s="328" customFormat="1" ht="16.5" hidden="1">
      <c r="A6" s="322"/>
      <c r="B6" s="322"/>
      <c r="C6" s="323"/>
      <c r="D6" s="324"/>
      <c r="E6" s="325" t="s">
        <v>634</v>
      </c>
      <c r="F6" s="324"/>
      <c r="G6" s="324"/>
      <c r="H6" s="324"/>
      <c r="I6" s="326"/>
      <c r="J6" s="327"/>
      <c r="K6" s="324"/>
      <c r="L6" s="323"/>
      <c r="M6" s="324"/>
      <c r="N6" s="327"/>
      <c r="O6" s="326"/>
      <c r="P6" s="327"/>
      <c r="Q6" s="327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F6" s="330" t="s">
        <v>635</v>
      </c>
      <c r="AG6" s="331"/>
      <c r="AH6" s="331"/>
      <c r="AI6" s="331"/>
      <c r="AJ6" s="331"/>
      <c r="AK6" s="331"/>
      <c r="AL6" s="331"/>
      <c r="AM6" s="331"/>
      <c r="AN6" s="332" t="s">
        <v>636</v>
      </c>
      <c r="AO6" s="332"/>
      <c r="AP6" s="333"/>
      <c r="AQ6" s="333"/>
    </row>
    <row r="7" spans="1:46" s="337" customFormat="1" hidden="1">
      <c r="A7" s="334" t="s">
        <v>637</v>
      </c>
      <c r="B7" s="334" t="s">
        <v>638</v>
      </c>
      <c r="C7" s="334" t="s">
        <v>639</v>
      </c>
      <c r="D7" s="334" t="s">
        <v>640</v>
      </c>
      <c r="E7" s="334" t="s">
        <v>641</v>
      </c>
      <c r="F7" s="334" t="s">
        <v>642</v>
      </c>
      <c r="G7" s="334" t="s">
        <v>643</v>
      </c>
      <c r="H7" s="334" t="s">
        <v>644</v>
      </c>
      <c r="I7" s="334" t="s">
        <v>645</v>
      </c>
      <c r="J7" s="334" t="s">
        <v>646</v>
      </c>
      <c r="K7" s="334" t="s">
        <v>647</v>
      </c>
      <c r="L7" s="334" t="s">
        <v>648</v>
      </c>
      <c r="M7" s="334" t="s">
        <v>649</v>
      </c>
      <c r="N7" s="334"/>
      <c r="O7" s="335" t="s">
        <v>645</v>
      </c>
      <c r="P7" s="334" t="s">
        <v>646</v>
      </c>
      <c r="Q7" s="334" t="s">
        <v>646</v>
      </c>
      <c r="R7" s="336" t="s">
        <v>650</v>
      </c>
      <c r="S7" s="336" t="s">
        <v>651</v>
      </c>
      <c r="T7" s="336" t="s">
        <v>652</v>
      </c>
      <c r="U7" s="336" t="s">
        <v>653</v>
      </c>
      <c r="V7" s="336" t="s">
        <v>654</v>
      </c>
      <c r="W7" s="336" t="s">
        <v>655</v>
      </c>
      <c r="X7" s="336" t="s">
        <v>656</v>
      </c>
      <c r="Y7" s="336" t="s">
        <v>657</v>
      </c>
      <c r="Z7" s="336" t="s">
        <v>658</v>
      </c>
      <c r="AA7" s="336" t="s">
        <v>659</v>
      </c>
      <c r="AB7" s="336" t="s">
        <v>660</v>
      </c>
      <c r="AC7" s="336" t="s">
        <v>661</v>
      </c>
      <c r="AD7" s="336" t="s">
        <v>662</v>
      </c>
      <c r="AF7" s="338" t="s">
        <v>663</v>
      </c>
      <c r="AG7" s="338" t="s">
        <v>664</v>
      </c>
      <c r="AH7" s="338" t="s">
        <v>665</v>
      </c>
      <c r="AI7" s="338" t="s">
        <v>666</v>
      </c>
      <c r="AJ7" s="338" t="s">
        <v>667</v>
      </c>
      <c r="AK7" s="338" t="s">
        <v>668</v>
      </c>
      <c r="AL7" s="338" t="s">
        <v>669</v>
      </c>
      <c r="AM7" s="338" t="s">
        <v>670</v>
      </c>
      <c r="AN7" s="339" t="s">
        <v>671</v>
      </c>
      <c r="AO7" s="339" t="s">
        <v>672</v>
      </c>
      <c r="AP7" s="339" t="s">
        <v>673</v>
      </c>
      <c r="AQ7" s="339" t="s">
        <v>674</v>
      </c>
      <c r="AR7" s="338" t="s">
        <v>675</v>
      </c>
      <c r="AS7" s="340" t="s">
        <v>676</v>
      </c>
      <c r="AT7" s="340" t="s">
        <v>677</v>
      </c>
    </row>
    <row r="8" spans="1:46" s="348" customFormat="1" ht="39.75" customHeight="1">
      <c r="A8" s="334" t="s">
        <v>637</v>
      </c>
      <c r="B8" s="334" t="s">
        <v>638</v>
      </c>
      <c r="C8" s="334" t="s">
        <v>639</v>
      </c>
      <c r="D8" s="334" t="s">
        <v>678</v>
      </c>
      <c r="E8" s="334" t="s">
        <v>679</v>
      </c>
      <c r="F8" s="341" t="s">
        <v>680</v>
      </c>
      <c r="G8" s="341" t="s">
        <v>681</v>
      </c>
      <c r="H8" s="342" t="s">
        <v>682</v>
      </c>
      <c r="I8" s="343" t="s">
        <v>514</v>
      </c>
      <c r="J8" s="343" t="s">
        <v>411</v>
      </c>
      <c r="K8" s="344" t="s">
        <v>513</v>
      </c>
      <c r="L8" s="345" t="s">
        <v>683</v>
      </c>
      <c r="M8" s="345" t="s">
        <v>684</v>
      </c>
      <c r="N8" s="334" t="s">
        <v>685</v>
      </c>
      <c r="O8" s="346" t="s">
        <v>1696</v>
      </c>
      <c r="P8" s="347" t="s">
        <v>1697</v>
      </c>
      <c r="Q8" s="347" t="s">
        <v>686</v>
      </c>
      <c r="R8" s="336" t="s">
        <v>687</v>
      </c>
      <c r="S8" s="336" t="s">
        <v>688</v>
      </c>
      <c r="T8" s="336" t="s">
        <v>689</v>
      </c>
      <c r="U8" s="336" t="s">
        <v>690</v>
      </c>
      <c r="V8" s="336" t="s">
        <v>691</v>
      </c>
      <c r="W8" s="336" t="s">
        <v>692</v>
      </c>
      <c r="X8" s="336" t="s">
        <v>693</v>
      </c>
      <c r="Y8" s="336" t="s">
        <v>694</v>
      </c>
      <c r="Z8" s="336" t="s">
        <v>695</v>
      </c>
      <c r="AA8" s="336" t="s">
        <v>696</v>
      </c>
      <c r="AB8" s="336" t="s">
        <v>697</v>
      </c>
      <c r="AC8" s="336" t="s">
        <v>698</v>
      </c>
      <c r="AD8" s="336" t="s">
        <v>699</v>
      </c>
      <c r="AF8" s="349" t="s">
        <v>700</v>
      </c>
      <c r="AG8" s="349" t="s">
        <v>701</v>
      </c>
      <c r="AH8" s="349" t="s">
        <v>702</v>
      </c>
      <c r="AI8" s="349" t="s">
        <v>703</v>
      </c>
      <c r="AJ8" s="349" t="s">
        <v>704</v>
      </c>
      <c r="AK8" s="349" t="s">
        <v>705</v>
      </c>
      <c r="AL8" s="349" t="s">
        <v>706</v>
      </c>
      <c r="AM8" s="349" t="s">
        <v>707</v>
      </c>
      <c r="AN8" s="350" t="s">
        <v>708</v>
      </c>
      <c r="AO8" s="350" t="s">
        <v>672</v>
      </c>
      <c r="AP8" s="350" t="s">
        <v>673</v>
      </c>
      <c r="AQ8" s="350" t="s">
        <v>674</v>
      </c>
      <c r="AR8" s="349" t="s">
        <v>709</v>
      </c>
      <c r="AS8" s="351" t="s">
        <v>676</v>
      </c>
      <c r="AT8" s="351" t="s">
        <v>677</v>
      </c>
    </row>
    <row r="9" spans="1:46" s="357" customFormat="1" ht="16.399999999999999" customHeight="1">
      <c r="A9" s="352" t="s">
        <v>710</v>
      </c>
      <c r="B9" s="352" t="s">
        <v>711</v>
      </c>
      <c r="C9" s="353" t="s">
        <v>275</v>
      </c>
      <c r="D9" s="353"/>
      <c r="E9" s="353"/>
      <c r="F9" s="353"/>
      <c r="G9" s="353"/>
      <c r="H9" s="354" t="s">
        <v>712</v>
      </c>
      <c r="I9" s="354" t="s">
        <v>713</v>
      </c>
      <c r="J9" s="353"/>
      <c r="K9" s="353"/>
      <c r="L9" s="355"/>
      <c r="M9" s="355"/>
      <c r="N9" s="353"/>
      <c r="O9" s="354" t="s">
        <v>713</v>
      </c>
      <c r="P9" s="353"/>
      <c r="Q9" s="353"/>
      <c r="R9" s="356">
        <f t="shared" ref="R9:AC9" si="0">SUM(R10:R22)</f>
        <v>0</v>
      </c>
      <c r="S9" s="356">
        <f t="shared" si="0"/>
        <v>0</v>
      </c>
      <c r="T9" s="356">
        <f t="shared" si="0"/>
        <v>0</v>
      </c>
      <c r="U9" s="356">
        <f t="shared" si="0"/>
        <v>0</v>
      </c>
      <c r="V9" s="356">
        <f t="shared" si="0"/>
        <v>0</v>
      </c>
      <c r="W9" s="356">
        <f t="shared" si="0"/>
        <v>0</v>
      </c>
      <c r="X9" s="356">
        <f t="shared" si="0"/>
        <v>0</v>
      </c>
      <c r="Y9" s="356">
        <f t="shared" si="0"/>
        <v>0</v>
      </c>
      <c r="Z9" s="356">
        <f t="shared" si="0"/>
        <v>0</v>
      </c>
      <c r="AA9" s="356">
        <f t="shared" si="0"/>
        <v>0</v>
      </c>
      <c r="AB9" s="356">
        <f t="shared" si="0"/>
        <v>0</v>
      </c>
      <c r="AC9" s="356">
        <f t="shared" si="0"/>
        <v>0</v>
      </c>
      <c r="AD9" s="356">
        <f>SUM(R9:AC9)</f>
        <v>0</v>
      </c>
      <c r="AF9" s="356">
        <f t="shared" ref="AF9:AR9" si="1">SUM(AF10:AF22)</f>
        <v>0</v>
      </c>
      <c r="AG9" s="356">
        <f t="shared" si="1"/>
        <v>0</v>
      </c>
      <c r="AH9" s="356">
        <f t="shared" si="1"/>
        <v>0</v>
      </c>
      <c r="AI9" s="356">
        <f t="shared" si="1"/>
        <v>0</v>
      </c>
      <c r="AJ9" s="356">
        <f t="shared" si="1"/>
        <v>0</v>
      </c>
      <c r="AK9" s="356">
        <f t="shared" si="1"/>
        <v>0</v>
      </c>
      <c r="AL9" s="356">
        <f t="shared" si="1"/>
        <v>0</v>
      </c>
      <c r="AM9" s="356">
        <f t="shared" si="1"/>
        <v>0</v>
      </c>
      <c r="AN9" s="356">
        <f t="shared" si="1"/>
        <v>0</v>
      </c>
      <c r="AO9" s="356">
        <f t="shared" si="1"/>
        <v>0</v>
      </c>
      <c r="AP9" s="356">
        <f t="shared" si="1"/>
        <v>0</v>
      </c>
      <c r="AQ9" s="356">
        <f t="shared" si="1"/>
        <v>0</v>
      </c>
      <c r="AR9" s="356">
        <f t="shared" si="1"/>
        <v>0</v>
      </c>
      <c r="AS9" s="358">
        <f>AD9-AR9</f>
        <v>0</v>
      </c>
      <c r="AT9" s="358">
        <f>IFERROR(AS9/AR9,0)</f>
        <v>0</v>
      </c>
    </row>
    <row r="10" spans="1:46" s="364" customFormat="1" ht="16.399999999999999" customHeight="1" outlineLevel="1">
      <c r="A10" s="359" t="s">
        <v>710</v>
      </c>
      <c r="B10" s="359" t="s">
        <v>711</v>
      </c>
      <c r="C10" s="360" t="s">
        <v>275</v>
      </c>
      <c r="D10" s="361" t="s">
        <v>149</v>
      </c>
      <c r="E10" s="361" t="s">
        <v>714</v>
      </c>
      <c r="F10" s="361" t="s">
        <v>715</v>
      </c>
      <c r="G10" s="361" t="s">
        <v>554</v>
      </c>
      <c r="H10" s="361" t="s">
        <v>716</v>
      </c>
      <c r="I10" s="360" t="s">
        <v>717</v>
      </c>
      <c r="J10" s="361" t="s">
        <v>395</v>
      </c>
      <c r="K10" s="361" t="s">
        <v>515</v>
      </c>
      <c r="L10" s="360" t="s">
        <v>718</v>
      </c>
      <c r="M10" s="361" t="s">
        <v>719</v>
      </c>
      <c r="N10" s="361"/>
      <c r="O10" s="360"/>
      <c r="P10" s="361"/>
      <c r="Q10" s="361"/>
      <c r="R10" s="362"/>
      <c r="S10" s="362"/>
      <c r="T10" s="362"/>
      <c r="U10" s="362"/>
      <c r="V10" s="362"/>
      <c r="W10" s="362"/>
      <c r="X10" s="362"/>
      <c r="Y10" s="362"/>
      <c r="Z10" s="362"/>
      <c r="AA10" s="362"/>
      <c r="AB10" s="362"/>
      <c r="AC10" s="362"/>
      <c r="AD10" s="362">
        <f t="shared" ref="AD10:AD78" si="2">SUM(R10:AC10)</f>
        <v>0</v>
      </c>
      <c r="AE10" s="357"/>
      <c r="AF10" s="363"/>
      <c r="AG10" s="363"/>
      <c r="AH10" s="363"/>
      <c r="AI10" s="363"/>
      <c r="AJ10" s="363"/>
      <c r="AK10" s="363"/>
      <c r="AL10" s="363"/>
      <c r="AM10" s="363"/>
      <c r="AN10" s="363"/>
      <c r="AO10" s="363"/>
      <c r="AP10" s="363"/>
      <c r="AQ10" s="363"/>
      <c r="AR10" s="363">
        <f>SUM(AF10:AQ10)</f>
        <v>0</v>
      </c>
      <c r="AS10" s="363">
        <f t="shared" ref="AS10:AS77" si="3">AD10-AR10</f>
        <v>0</v>
      </c>
      <c r="AT10" s="363">
        <f t="shared" ref="AT10:AT77" si="4">IFERROR(AS10/AR10,0)</f>
        <v>0</v>
      </c>
    </row>
    <row r="11" spans="1:46" s="364" customFormat="1" ht="16.399999999999999" customHeight="1" outlineLevel="1">
      <c r="A11" s="359" t="s">
        <v>710</v>
      </c>
      <c r="B11" s="359" t="s">
        <v>711</v>
      </c>
      <c r="C11" s="360" t="s">
        <v>275</v>
      </c>
      <c r="D11" s="361" t="s">
        <v>149</v>
      </c>
      <c r="E11" s="361" t="s">
        <v>714</v>
      </c>
      <c r="F11" s="361" t="s">
        <v>715</v>
      </c>
      <c r="G11" s="361" t="s">
        <v>554</v>
      </c>
      <c r="H11" s="361" t="s">
        <v>716</v>
      </c>
      <c r="I11" s="360" t="s">
        <v>720</v>
      </c>
      <c r="J11" s="361" t="s">
        <v>396</v>
      </c>
      <c r="K11" s="361" t="s">
        <v>515</v>
      </c>
      <c r="L11" s="360" t="s">
        <v>721</v>
      </c>
      <c r="M11" s="361" t="s">
        <v>722</v>
      </c>
      <c r="N11" s="361"/>
      <c r="O11" s="360"/>
      <c r="P11" s="361"/>
      <c r="Q11" s="361"/>
      <c r="R11" s="362"/>
      <c r="S11" s="362"/>
      <c r="T11" s="362"/>
      <c r="U11" s="362"/>
      <c r="V11" s="362"/>
      <c r="W11" s="362"/>
      <c r="X11" s="362"/>
      <c r="Y11" s="362"/>
      <c r="Z11" s="362"/>
      <c r="AA11" s="362"/>
      <c r="AB11" s="362"/>
      <c r="AC11" s="362"/>
      <c r="AD11" s="362">
        <f t="shared" si="2"/>
        <v>0</v>
      </c>
      <c r="AE11" s="357"/>
      <c r="AF11" s="363"/>
      <c r="AG11" s="363"/>
      <c r="AH11" s="363"/>
      <c r="AI11" s="363"/>
      <c r="AJ11" s="363"/>
      <c r="AK11" s="363"/>
      <c r="AL11" s="363"/>
      <c r="AM11" s="363"/>
      <c r="AN11" s="363"/>
      <c r="AO11" s="363"/>
      <c r="AP11" s="363"/>
      <c r="AQ11" s="363"/>
      <c r="AR11" s="363">
        <f t="shared" ref="AR11:AR40" si="5">SUM(AF11:AQ11)</f>
        <v>0</v>
      </c>
      <c r="AS11" s="363">
        <f t="shared" si="3"/>
        <v>0</v>
      </c>
      <c r="AT11" s="363">
        <f t="shared" si="4"/>
        <v>0</v>
      </c>
    </row>
    <row r="12" spans="1:46" s="364" customFormat="1" ht="16.399999999999999" customHeight="1" outlineLevel="1">
      <c r="A12" s="359" t="s">
        <v>710</v>
      </c>
      <c r="B12" s="359" t="s">
        <v>711</v>
      </c>
      <c r="C12" s="360" t="s">
        <v>275</v>
      </c>
      <c r="D12" s="361" t="s">
        <v>149</v>
      </c>
      <c r="E12" s="361" t="s">
        <v>714</v>
      </c>
      <c r="F12" s="361" t="s">
        <v>723</v>
      </c>
      <c r="G12" s="361" t="s">
        <v>554</v>
      </c>
      <c r="H12" s="361" t="s">
        <v>716</v>
      </c>
      <c r="I12" s="360" t="s">
        <v>724</v>
      </c>
      <c r="J12" s="361" t="s">
        <v>397</v>
      </c>
      <c r="K12" s="361" t="s">
        <v>516</v>
      </c>
      <c r="L12" s="360" t="s">
        <v>725</v>
      </c>
      <c r="M12" s="361" t="s">
        <v>726</v>
      </c>
      <c r="N12" s="361"/>
      <c r="O12" s="360"/>
      <c r="P12" s="361"/>
      <c r="Q12" s="361"/>
      <c r="R12" s="362"/>
      <c r="S12" s="362"/>
      <c r="T12" s="362"/>
      <c r="U12" s="362"/>
      <c r="V12" s="362"/>
      <c r="W12" s="362"/>
      <c r="X12" s="362"/>
      <c r="Y12" s="362"/>
      <c r="Z12" s="362"/>
      <c r="AA12" s="362"/>
      <c r="AB12" s="362"/>
      <c r="AC12" s="362"/>
      <c r="AD12" s="362">
        <f t="shared" si="2"/>
        <v>0</v>
      </c>
      <c r="AE12" s="357"/>
      <c r="AF12" s="363"/>
      <c r="AG12" s="363"/>
      <c r="AH12" s="363"/>
      <c r="AI12" s="363"/>
      <c r="AJ12" s="363"/>
      <c r="AK12" s="363"/>
      <c r="AL12" s="363"/>
      <c r="AM12" s="363"/>
      <c r="AN12" s="363"/>
      <c r="AO12" s="363"/>
      <c r="AP12" s="363"/>
      <c r="AQ12" s="363"/>
      <c r="AR12" s="363">
        <f t="shared" si="5"/>
        <v>0</v>
      </c>
      <c r="AS12" s="363">
        <f t="shared" si="3"/>
        <v>0</v>
      </c>
      <c r="AT12" s="363">
        <f t="shared" si="4"/>
        <v>0</v>
      </c>
    </row>
    <row r="13" spans="1:46" s="364" customFormat="1" ht="16.399999999999999" customHeight="1" outlineLevel="1">
      <c r="A13" s="359" t="s">
        <v>710</v>
      </c>
      <c r="B13" s="359" t="s">
        <v>711</v>
      </c>
      <c r="C13" s="360" t="s">
        <v>275</v>
      </c>
      <c r="D13" s="361" t="s">
        <v>149</v>
      </c>
      <c r="E13" s="361" t="s">
        <v>714</v>
      </c>
      <c r="F13" s="361" t="s">
        <v>723</v>
      </c>
      <c r="G13" s="361" t="s">
        <v>554</v>
      </c>
      <c r="H13" s="361" t="s">
        <v>716</v>
      </c>
      <c r="I13" s="360" t="s">
        <v>724</v>
      </c>
      <c r="J13" s="361" t="s">
        <v>397</v>
      </c>
      <c r="K13" s="361" t="s">
        <v>516</v>
      </c>
      <c r="L13" s="360" t="s">
        <v>725</v>
      </c>
      <c r="M13" s="361" t="s">
        <v>726</v>
      </c>
      <c r="N13" s="361"/>
      <c r="O13" s="360"/>
      <c r="P13" s="361"/>
      <c r="Q13" s="361"/>
      <c r="R13" s="362"/>
      <c r="S13" s="362"/>
      <c r="T13" s="362"/>
      <c r="U13" s="362"/>
      <c r="V13" s="362"/>
      <c r="W13" s="362"/>
      <c r="X13" s="362"/>
      <c r="Y13" s="362"/>
      <c r="Z13" s="362"/>
      <c r="AA13" s="362"/>
      <c r="AB13" s="362"/>
      <c r="AC13" s="362"/>
      <c r="AD13" s="362">
        <f t="shared" si="2"/>
        <v>0</v>
      </c>
      <c r="AE13" s="357"/>
      <c r="AF13" s="363"/>
      <c r="AG13" s="363"/>
      <c r="AH13" s="363"/>
      <c r="AI13" s="363"/>
      <c r="AJ13" s="363"/>
      <c r="AK13" s="363"/>
      <c r="AL13" s="363"/>
      <c r="AM13" s="363"/>
      <c r="AN13" s="363"/>
      <c r="AO13" s="363"/>
      <c r="AP13" s="363"/>
      <c r="AQ13" s="363"/>
      <c r="AR13" s="363">
        <f t="shared" ref="AR13:AR14" si="6">SUM(AF13:AQ13)</f>
        <v>0</v>
      </c>
      <c r="AS13" s="363">
        <f t="shared" si="3"/>
        <v>0</v>
      </c>
      <c r="AT13" s="363">
        <f t="shared" si="4"/>
        <v>0</v>
      </c>
    </row>
    <row r="14" spans="1:46" s="364" customFormat="1" ht="16.399999999999999" customHeight="1" outlineLevel="1">
      <c r="A14" s="359" t="s">
        <v>710</v>
      </c>
      <c r="B14" s="359" t="s">
        <v>711</v>
      </c>
      <c r="C14" s="360" t="s">
        <v>275</v>
      </c>
      <c r="D14" s="361" t="s">
        <v>149</v>
      </c>
      <c r="E14" s="361" t="s">
        <v>714</v>
      </c>
      <c r="F14" s="361" t="s">
        <v>723</v>
      </c>
      <c r="G14" s="361" t="s">
        <v>554</v>
      </c>
      <c r="H14" s="361" t="s">
        <v>716</v>
      </c>
      <c r="I14" s="360" t="s">
        <v>724</v>
      </c>
      <c r="J14" s="361" t="s">
        <v>397</v>
      </c>
      <c r="K14" s="361" t="s">
        <v>516</v>
      </c>
      <c r="L14" s="360" t="s">
        <v>725</v>
      </c>
      <c r="M14" s="361" t="s">
        <v>726</v>
      </c>
      <c r="N14" s="361"/>
      <c r="O14" s="360"/>
      <c r="P14" s="361"/>
      <c r="Q14" s="361"/>
      <c r="R14" s="362"/>
      <c r="S14" s="362"/>
      <c r="T14" s="362"/>
      <c r="U14" s="362"/>
      <c r="V14" s="362"/>
      <c r="W14" s="362"/>
      <c r="X14" s="362"/>
      <c r="Y14" s="362"/>
      <c r="Z14" s="362"/>
      <c r="AA14" s="362"/>
      <c r="AB14" s="362"/>
      <c r="AC14" s="362"/>
      <c r="AD14" s="362">
        <f t="shared" si="2"/>
        <v>0</v>
      </c>
      <c r="AE14" s="357"/>
      <c r="AF14" s="363"/>
      <c r="AG14" s="363"/>
      <c r="AH14" s="363"/>
      <c r="AI14" s="363"/>
      <c r="AJ14" s="363"/>
      <c r="AK14" s="363"/>
      <c r="AL14" s="363"/>
      <c r="AM14" s="363"/>
      <c r="AN14" s="363"/>
      <c r="AO14" s="363"/>
      <c r="AP14" s="363"/>
      <c r="AQ14" s="363"/>
      <c r="AR14" s="363">
        <f t="shared" si="6"/>
        <v>0</v>
      </c>
      <c r="AS14" s="363">
        <f t="shared" si="3"/>
        <v>0</v>
      </c>
      <c r="AT14" s="363">
        <f t="shared" si="4"/>
        <v>0</v>
      </c>
    </row>
    <row r="15" spans="1:46" s="364" customFormat="1" ht="16.399999999999999" customHeight="1" outlineLevel="1">
      <c r="A15" s="359" t="s">
        <v>710</v>
      </c>
      <c r="B15" s="359" t="s">
        <v>711</v>
      </c>
      <c r="C15" s="360" t="s">
        <v>275</v>
      </c>
      <c r="D15" s="361" t="s">
        <v>149</v>
      </c>
      <c r="E15" s="361" t="s">
        <v>714</v>
      </c>
      <c r="F15" s="361" t="s">
        <v>727</v>
      </c>
      <c r="G15" s="361" t="s">
        <v>554</v>
      </c>
      <c r="H15" s="361" t="s">
        <v>728</v>
      </c>
      <c r="I15" s="360" t="s">
        <v>729</v>
      </c>
      <c r="J15" s="361" t="s">
        <v>398</v>
      </c>
      <c r="K15" s="361" t="s">
        <v>515</v>
      </c>
      <c r="L15" s="360" t="s">
        <v>730</v>
      </c>
      <c r="M15" s="361" t="s">
        <v>731</v>
      </c>
      <c r="N15" s="361"/>
      <c r="O15" s="360"/>
      <c r="P15" s="361"/>
      <c r="Q15" s="361"/>
      <c r="R15" s="362"/>
      <c r="S15" s="362"/>
      <c r="T15" s="362"/>
      <c r="U15" s="362"/>
      <c r="V15" s="362"/>
      <c r="W15" s="362"/>
      <c r="X15" s="362"/>
      <c r="Y15" s="362"/>
      <c r="Z15" s="362"/>
      <c r="AA15" s="362"/>
      <c r="AB15" s="362"/>
      <c r="AC15" s="362"/>
      <c r="AD15" s="362">
        <f t="shared" si="2"/>
        <v>0</v>
      </c>
      <c r="AE15" s="357"/>
      <c r="AF15" s="363"/>
      <c r="AG15" s="363"/>
      <c r="AH15" s="363"/>
      <c r="AI15" s="363"/>
      <c r="AJ15" s="363"/>
      <c r="AK15" s="363"/>
      <c r="AL15" s="363"/>
      <c r="AM15" s="363"/>
      <c r="AN15" s="363"/>
      <c r="AO15" s="363"/>
      <c r="AP15" s="363"/>
      <c r="AQ15" s="363"/>
      <c r="AR15" s="363">
        <f t="shared" si="5"/>
        <v>0</v>
      </c>
      <c r="AS15" s="363">
        <f t="shared" si="3"/>
        <v>0</v>
      </c>
      <c r="AT15" s="363">
        <f t="shared" si="4"/>
        <v>0</v>
      </c>
    </row>
    <row r="16" spans="1:46" s="364" customFormat="1" ht="16.399999999999999" customHeight="1" outlineLevel="1">
      <c r="A16" s="359" t="s">
        <v>710</v>
      </c>
      <c r="B16" s="359" t="s">
        <v>711</v>
      </c>
      <c r="C16" s="360" t="s">
        <v>275</v>
      </c>
      <c r="D16" s="361" t="s">
        <v>149</v>
      </c>
      <c r="E16" s="361" t="s">
        <v>714</v>
      </c>
      <c r="F16" s="361" t="s">
        <v>732</v>
      </c>
      <c r="G16" s="361" t="s">
        <v>554</v>
      </c>
      <c r="H16" s="361" t="s">
        <v>733</v>
      </c>
      <c r="I16" s="360" t="s">
        <v>734</v>
      </c>
      <c r="J16" s="361" t="s">
        <v>399</v>
      </c>
      <c r="K16" s="361" t="s">
        <v>516</v>
      </c>
      <c r="L16" s="360" t="s">
        <v>735</v>
      </c>
      <c r="M16" s="361" t="s">
        <v>736</v>
      </c>
      <c r="N16" s="361"/>
      <c r="O16" s="360"/>
      <c r="P16" s="361"/>
      <c r="Q16" s="361"/>
      <c r="R16" s="362"/>
      <c r="S16" s="362"/>
      <c r="T16" s="362"/>
      <c r="U16" s="362"/>
      <c r="V16" s="362"/>
      <c r="W16" s="362"/>
      <c r="X16" s="362"/>
      <c r="Y16" s="362"/>
      <c r="Z16" s="362"/>
      <c r="AA16" s="362"/>
      <c r="AB16" s="362"/>
      <c r="AC16" s="362"/>
      <c r="AD16" s="362">
        <f t="shared" si="2"/>
        <v>0</v>
      </c>
      <c r="AE16" s="357"/>
      <c r="AF16" s="363"/>
      <c r="AG16" s="363"/>
      <c r="AH16" s="363"/>
      <c r="AI16" s="363"/>
      <c r="AJ16" s="363"/>
      <c r="AK16" s="363"/>
      <c r="AL16" s="363"/>
      <c r="AM16" s="363"/>
      <c r="AN16" s="363"/>
      <c r="AO16" s="363"/>
      <c r="AP16" s="363"/>
      <c r="AQ16" s="363"/>
      <c r="AR16" s="363">
        <f t="shared" si="5"/>
        <v>0</v>
      </c>
      <c r="AS16" s="363">
        <f t="shared" si="3"/>
        <v>0</v>
      </c>
      <c r="AT16" s="363">
        <f t="shared" si="4"/>
        <v>0</v>
      </c>
    </row>
    <row r="17" spans="1:46" s="364" customFormat="1" ht="16.399999999999999" customHeight="1" outlineLevel="1">
      <c r="A17" s="359" t="s">
        <v>710</v>
      </c>
      <c r="B17" s="359" t="s">
        <v>711</v>
      </c>
      <c r="C17" s="360" t="s">
        <v>275</v>
      </c>
      <c r="D17" s="361" t="s">
        <v>149</v>
      </c>
      <c r="E17" s="361" t="s">
        <v>714</v>
      </c>
      <c r="F17" s="361" t="s">
        <v>732</v>
      </c>
      <c r="G17" s="361" t="s">
        <v>554</v>
      </c>
      <c r="H17" s="361" t="s">
        <v>733</v>
      </c>
      <c r="I17" s="360" t="s">
        <v>737</v>
      </c>
      <c r="J17" s="361" t="s">
        <v>412</v>
      </c>
      <c r="K17" s="361" t="s">
        <v>515</v>
      </c>
      <c r="L17" s="360" t="s">
        <v>738</v>
      </c>
      <c r="M17" s="361"/>
      <c r="N17" s="361"/>
      <c r="O17" s="360"/>
      <c r="P17" s="361"/>
      <c r="Q17" s="361"/>
      <c r="R17" s="362"/>
      <c r="S17" s="362"/>
      <c r="T17" s="362"/>
      <c r="U17" s="362"/>
      <c r="V17" s="362"/>
      <c r="W17" s="362"/>
      <c r="X17" s="362"/>
      <c r="Y17" s="362"/>
      <c r="Z17" s="362"/>
      <c r="AA17" s="362"/>
      <c r="AB17" s="362"/>
      <c r="AC17" s="362"/>
      <c r="AD17" s="362"/>
      <c r="AE17" s="357"/>
      <c r="AF17" s="363"/>
      <c r="AG17" s="363"/>
      <c r="AH17" s="363"/>
      <c r="AI17" s="363"/>
      <c r="AJ17" s="363"/>
      <c r="AK17" s="363"/>
      <c r="AL17" s="363"/>
      <c r="AM17" s="363"/>
      <c r="AN17" s="363"/>
      <c r="AO17" s="363"/>
      <c r="AP17" s="363"/>
      <c r="AQ17" s="363"/>
      <c r="AR17" s="363">
        <f t="shared" si="5"/>
        <v>0</v>
      </c>
      <c r="AS17" s="363">
        <f t="shared" si="3"/>
        <v>0</v>
      </c>
      <c r="AT17" s="363">
        <f t="shared" si="4"/>
        <v>0</v>
      </c>
    </row>
    <row r="18" spans="1:46" s="364" customFormat="1" ht="16.399999999999999" customHeight="1" outlineLevel="1">
      <c r="A18" s="359" t="s">
        <v>710</v>
      </c>
      <c r="B18" s="359" t="s">
        <v>711</v>
      </c>
      <c r="C18" s="360" t="s">
        <v>275</v>
      </c>
      <c r="D18" s="361" t="s">
        <v>149</v>
      </c>
      <c r="E18" s="361" t="s">
        <v>714</v>
      </c>
      <c r="F18" s="361" t="s">
        <v>739</v>
      </c>
      <c r="G18" s="361" t="s">
        <v>554</v>
      </c>
      <c r="H18" s="361" t="s">
        <v>740</v>
      </c>
      <c r="I18" s="360" t="s">
        <v>741</v>
      </c>
      <c r="J18" s="361" t="s">
        <v>400</v>
      </c>
      <c r="K18" s="361" t="s">
        <v>515</v>
      </c>
      <c r="L18" s="360" t="s">
        <v>742</v>
      </c>
      <c r="M18" s="361" t="s">
        <v>743</v>
      </c>
      <c r="N18" s="361"/>
      <c r="O18" s="360"/>
      <c r="P18" s="361"/>
      <c r="Q18" s="361"/>
      <c r="R18" s="362"/>
      <c r="S18" s="362"/>
      <c r="T18" s="362"/>
      <c r="U18" s="362"/>
      <c r="V18" s="362"/>
      <c r="W18" s="362"/>
      <c r="X18" s="362"/>
      <c r="Y18" s="362"/>
      <c r="Z18" s="362"/>
      <c r="AA18" s="362"/>
      <c r="AB18" s="362"/>
      <c r="AC18" s="362"/>
      <c r="AD18" s="362">
        <f t="shared" si="2"/>
        <v>0</v>
      </c>
      <c r="AE18" s="357"/>
      <c r="AF18" s="363"/>
      <c r="AG18" s="363"/>
      <c r="AH18" s="363"/>
      <c r="AI18" s="363"/>
      <c r="AJ18" s="363"/>
      <c r="AK18" s="363"/>
      <c r="AL18" s="363"/>
      <c r="AM18" s="363"/>
      <c r="AN18" s="363"/>
      <c r="AO18" s="363"/>
      <c r="AP18" s="363"/>
      <c r="AQ18" s="363"/>
      <c r="AR18" s="363">
        <f t="shared" si="5"/>
        <v>0</v>
      </c>
      <c r="AS18" s="363">
        <f t="shared" si="3"/>
        <v>0</v>
      </c>
      <c r="AT18" s="363">
        <f t="shared" si="4"/>
        <v>0</v>
      </c>
    </row>
    <row r="19" spans="1:46" s="364" customFormat="1" ht="16.399999999999999" customHeight="1" outlineLevel="1">
      <c r="A19" s="359" t="s">
        <v>710</v>
      </c>
      <c r="B19" s="359" t="s">
        <v>711</v>
      </c>
      <c r="C19" s="360" t="s">
        <v>275</v>
      </c>
      <c r="D19" s="361" t="s">
        <v>149</v>
      </c>
      <c r="E19" s="361" t="s">
        <v>714</v>
      </c>
      <c r="F19" s="361" t="s">
        <v>739</v>
      </c>
      <c r="G19" s="361" t="s">
        <v>554</v>
      </c>
      <c r="H19" s="361" t="s">
        <v>740</v>
      </c>
      <c r="L19" s="360" t="s">
        <v>745</v>
      </c>
      <c r="M19" s="361" t="s">
        <v>746</v>
      </c>
      <c r="N19" s="361"/>
      <c r="O19" s="360"/>
      <c r="P19" s="361"/>
      <c r="Q19" s="361"/>
      <c r="R19" s="362"/>
      <c r="S19" s="362"/>
      <c r="T19" s="362"/>
      <c r="U19" s="362"/>
      <c r="V19" s="362"/>
      <c r="W19" s="362"/>
      <c r="X19" s="362"/>
      <c r="Y19" s="362"/>
      <c r="Z19" s="362"/>
      <c r="AA19" s="362"/>
      <c r="AB19" s="362"/>
      <c r="AC19" s="362"/>
      <c r="AD19" s="362">
        <f t="shared" si="2"/>
        <v>0</v>
      </c>
      <c r="AE19" s="357"/>
      <c r="AF19" s="363"/>
      <c r="AG19" s="363"/>
      <c r="AH19" s="363"/>
      <c r="AI19" s="363"/>
      <c r="AJ19" s="363"/>
      <c r="AK19" s="363"/>
      <c r="AL19" s="363"/>
      <c r="AM19" s="363"/>
      <c r="AN19" s="363"/>
      <c r="AO19" s="363"/>
      <c r="AP19" s="363"/>
      <c r="AQ19" s="363"/>
      <c r="AR19" s="363">
        <f t="shared" si="5"/>
        <v>0</v>
      </c>
      <c r="AS19" s="363">
        <f t="shared" si="3"/>
        <v>0</v>
      </c>
      <c r="AT19" s="363">
        <f t="shared" si="4"/>
        <v>0</v>
      </c>
    </row>
    <row r="20" spans="1:46" s="364" customFormat="1" ht="16.399999999999999" customHeight="1" outlineLevel="1">
      <c r="A20" s="359" t="s">
        <v>710</v>
      </c>
      <c r="B20" s="359" t="s">
        <v>711</v>
      </c>
      <c r="C20" s="360" t="s">
        <v>275</v>
      </c>
      <c r="D20" s="361" t="s">
        <v>149</v>
      </c>
      <c r="E20" s="361" t="s">
        <v>714</v>
      </c>
      <c r="F20" s="361" t="s">
        <v>747</v>
      </c>
      <c r="G20" s="361" t="s">
        <v>554</v>
      </c>
      <c r="H20" s="361" t="s">
        <v>740</v>
      </c>
      <c r="I20" s="360" t="s">
        <v>748</v>
      </c>
      <c r="J20" s="361" t="s">
        <v>401</v>
      </c>
      <c r="K20" s="361" t="s">
        <v>516</v>
      </c>
      <c r="L20" s="360" t="s">
        <v>749</v>
      </c>
      <c r="M20" s="361" t="s">
        <v>750</v>
      </c>
      <c r="N20" s="361"/>
      <c r="O20" s="360"/>
      <c r="P20" s="361"/>
      <c r="Q20" s="361"/>
      <c r="R20" s="362"/>
      <c r="S20" s="362"/>
      <c r="T20" s="362"/>
      <c r="U20" s="362"/>
      <c r="V20" s="362"/>
      <c r="W20" s="362"/>
      <c r="X20" s="362"/>
      <c r="Y20" s="362"/>
      <c r="Z20" s="362"/>
      <c r="AA20" s="362"/>
      <c r="AB20" s="362"/>
      <c r="AC20" s="362"/>
      <c r="AD20" s="362">
        <f t="shared" si="2"/>
        <v>0</v>
      </c>
      <c r="AE20" s="357"/>
      <c r="AF20" s="363"/>
      <c r="AG20" s="363"/>
      <c r="AH20" s="363"/>
      <c r="AI20" s="363"/>
      <c r="AJ20" s="363"/>
      <c r="AK20" s="363"/>
      <c r="AL20" s="363"/>
      <c r="AM20" s="363"/>
      <c r="AN20" s="363"/>
      <c r="AO20" s="363"/>
      <c r="AP20" s="363"/>
      <c r="AQ20" s="363"/>
      <c r="AR20" s="363">
        <f t="shared" si="5"/>
        <v>0</v>
      </c>
      <c r="AS20" s="363">
        <f t="shared" si="3"/>
        <v>0</v>
      </c>
      <c r="AT20" s="363">
        <f t="shared" si="4"/>
        <v>0</v>
      </c>
    </row>
    <row r="21" spans="1:46" s="364" customFormat="1" ht="16.399999999999999" customHeight="1" outlineLevel="1">
      <c r="A21" s="359" t="s">
        <v>710</v>
      </c>
      <c r="B21" s="359" t="s">
        <v>711</v>
      </c>
      <c r="C21" s="360" t="s">
        <v>275</v>
      </c>
      <c r="D21" s="361" t="s">
        <v>751</v>
      </c>
      <c r="E21" s="361" t="s">
        <v>752</v>
      </c>
      <c r="F21" s="361" t="s">
        <v>753</v>
      </c>
      <c r="G21" s="361" t="s">
        <v>754</v>
      </c>
      <c r="H21" s="361" t="s">
        <v>755</v>
      </c>
      <c r="I21" s="360" t="s">
        <v>756</v>
      </c>
      <c r="J21" s="361" t="s">
        <v>371</v>
      </c>
      <c r="K21" s="361" t="s">
        <v>516</v>
      </c>
      <c r="L21" s="360" t="s">
        <v>757</v>
      </c>
      <c r="M21" s="361" t="s">
        <v>758</v>
      </c>
      <c r="N21" s="361"/>
      <c r="O21" s="360"/>
      <c r="P21" s="361"/>
      <c r="Q21" s="361"/>
      <c r="R21" s="362"/>
      <c r="S21" s="362"/>
      <c r="T21" s="362"/>
      <c r="U21" s="362"/>
      <c r="V21" s="362"/>
      <c r="W21" s="362"/>
      <c r="X21" s="362"/>
      <c r="Y21" s="362"/>
      <c r="Z21" s="362"/>
      <c r="AA21" s="362"/>
      <c r="AB21" s="362"/>
      <c r="AC21" s="362"/>
      <c r="AD21" s="365">
        <f t="shared" si="2"/>
        <v>0</v>
      </c>
      <c r="AE21" s="357"/>
      <c r="AF21" s="363"/>
      <c r="AG21" s="363"/>
      <c r="AH21" s="363"/>
      <c r="AI21" s="363"/>
      <c r="AJ21" s="363"/>
      <c r="AK21" s="363"/>
      <c r="AL21" s="363"/>
      <c r="AM21" s="363"/>
      <c r="AN21" s="363"/>
      <c r="AO21" s="363"/>
      <c r="AP21" s="363"/>
      <c r="AQ21" s="363"/>
      <c r="AR21" s="363">
        <f t="shared" si="5"/>
        <v>0</v>
      </c>
      <c r="AS21" s="363">
        <f t="shared" si="3"/>
        <v>0</v>
      </c>
      <c r="AT21" s="363">
        <f t="shared" si="4"/>
        <v>0</v>
      </c>
    </row>
    <row r="22" spans="1:46" s="357" customFormat="1" ht="16.399999999999999" customHeight="1" outlineLevel="1">
      <c r="A22" s="359" t="s">
        <v>710</v>
      </c>
      <c r="B22" s="359" t="s">
        <v>711</v>
      </c>
      <c r="C22" s="360" t="s">
        <v>275</v>
      </c>
      <c r="D22" s="361" t="s">
        <v>751</v>
      </c>
      <c r="E22" s="361" t="s">
        <v>752</v>
      </c>
      <c r="F22" s="361" t="s">
        <v>759</v>
      </c>
      <c r="G22" s="361" t="s">
        <v>754</v>
      </c>
      <c r="H22" s="361" t="s">
        <v>733</v>
      </c>
      <c r="I22" s="360" t="s">
        <v>760</v>
      </c>
      <c r="J22" s="361" t="s">
        <v>372</v>
      </c>
      <c r="K22" s="361" t="s">
        <v>516</v>
      </c>
      <c r="L22" s="360" t="s">
        <v>761</v>
      </c>
      <c r="M22" s="361" t="s">
        <v>762</v>
      </c>
      <c r="N22" s="361"/>
      <c r="O22" s="360"/>
      <c r="P22" s="361"/>
      <c r="Q22" s="361"/>
      <c r="R22" s="362"/>
      <c r="S22" s="362"/>
      <c r="T22" s="362"/>
      <c r="U22" s="362"/>
      <c r="V22" s="362"/>
      <c r="W22" s="362"/>
      <c r="X22" s="362"/>
      <c r="Y22" s="362"/>
      <c r="Z22" s="362"/>
      <c r="AA22" s="362"/>
      <c r="AB22" s="362"/>
      <c r="AC22" s="362"/>
      <c r="AD22" s="362">
        <f t="shared" si="2"/>
        <v>0</v>
      </c>
      <c r="AF22" s="366"/>
      <c r="AG22" s="366"/>
      <c r="AH22" s="366"/>
      <c r="AI22" s="366"/>
      <c r="AJ22" s="366"/>
      <c r="AK22" s="366"/>
      <c r="AL22" s="366"/>
      <c r="AM22" s="366"/>
      <c r="AN22" s="366"/>
      <c r="AO22" s="366"/>
      <c r="AP22" s="366"/>
      <c r="AQ22" s="366"/>
      <c r="AR22" s="363">
        <f t="shared" si="5"/>
        <v>0</v>
      </c>
      <c r="AS22" s="366">
        <f t="shared" si="3"/>
        <v>0</v>
      </c>
      <c r="AT22" s="366">
        <f t="shared" si="4"/>
        <v>0</v>
      </c>
    </row>
    <row r="23" spans="1:46" s="364" customFormat="1" ht="16.399999999999999" customHeight="1">
      <c r="A23" s="352" t="s">
        <v>710</v>
      </c>
      <c r="B23" s="352" t="s">
        <v>711</v>
      </c>
      <c r="C23" s="353" t="s">
        <v>106</v>
      </c>
      <c r="D23" s="353"/>
      <c r="E23" s="353"/>
      <c r="F23" s="353"/>
      <c r="G23" s="353"/>
      <c r="H23" s="354" t="s">
        <v>763</v>
      </c>
      <c r="I23" s="354" t="s">
        <v>369</v>
      </c>
      <c r="J23" s="367"/>
      <c r="K23" s="353"/>
      <c r="L23" s="353"/>
      <c r="M23" s="353"/>
      <c r="N23" s="367"/>
      <c r="O23" s="354" t="s">
        <v>369</v>
      </c>
      <c r="P23" s="367"/>
      <c r="Q23" s="367"/>
      <c r="R23" s="356">
        <f t="shared" ref="R23:AC23" si="7">R24</f>
        <v>0</v>
      </c>
      <c r="S23" s="356">
        <f t="shared" si="7"/>
        <v>0</v>
      </c>
      <c r="T23" s="356">
        <f t="shared" si="7"/>
        <v>0</v>
      </c>
      <c r="U23" s="356">
        <f t="shared" si="7"/>
        <v>0</v>
      </c>
      <c r="V23" s="356">
        <f t="shared" si="7"/>
        <v>0</v>
      </c>
      <c r="W23" s="356">
        <f t="shared" si="7"/>
        <v>0</v>
      </c>
      <c r="X23" s="356">
        <f t="shared" si="7"/>
        <v>0</v>
      </c>
      <c r="Y23" s="356">
        <f t="shared" si="7"/>
        <v>0</v>
      </c>
      <c r="Z23" s="356">
        <f t="shared" si="7"/>
        <v>0</v>
      </c>
      <c r="AA23" s="356">
        <f t="shared" si="7"/>
        <v>0</v>
      </c>
      <c r="AB23" s="356">
        <f>AB24</f>
        <v>0</v>
      </c>
      <c r="AC23" s="356">
        <f t="shared" si="7"/>
        <v>0</v>
      </c>
      <c r="AD23" s="356">
        <f t="shared" si="2"/>
        <v>0</v>
      </c>
      <c r="AE23" s="357"/>
      <c r="AF23" s="356">
        <f t="shared" ref="AF23:AR23" si="8">AF24</f>
        <v>0</v>
      </c>
      <c r="AG23" s="356">
        <f t="shared" si="8"/>
        <v>0</v>
      </c>
      <c r="AH23" s="356">
        <f t="shared" si="8"/>
        <v>0</v>
      </c>
      <c r="AI23" s="356">
        <f t="shared" si="8"/>
        <v>0</v>
      </c>
      <c r="AJ23" s="356">
        <f t="shared" si="8"/>
        <v>0</v>
      </c>
      <c r="AK23" s="356">
        <f t="shared" si="8"/>
        <v>0</v>
      </c>
      <c r="AL23" s="356">
        <f t="shared" si="8"/>
        <v>0</v>
      </c>
      <c r="AM23" s="356">
        <f t="shared" si="8"/>
        <v>0</v>
      </c>
      <c r="AN23" s="356">
        <f t="shared" si="8"/>
        <v>0</v>
      </c>
      <c r="AO23" s="356">
        <f t="shared" si="8"/>
        <v>0</v>
      </c>
      <c r="AP23" s="356">
        <f t="shared" si="8"/>
        <v>0</v>
      </c>
      <c r="AQ23" s="356">
        <f t="shared" si="8"/>
        <v>0</v>
      </c>
      <c r="AR23" s="356">
        <f t="shared" si="8"/>
        <v>0</v>
      </c>
      <c r="AS23" s="356">
        <f t="shared" si="3"/>
        <v>0</v>
      </c>
      <c r="AT23" s="356">
        <f t="shared" si="4"/>
        <v>0</v>
      </c>
    </row>
    <row r="24" spans="1:46" s="357" customFormat="1" ht="16.399999999999999" customHeight="1" outlineLevel="1">
      <c r="A24" s="359" t="s">
        <v>710</v>
      </c>
      <c r="B24" s="359" t="s">
        <v>711</v>
      </c>
      <c r="C24" s="360" t="s">
        <v>106</v>
      </c>
      <c r="D24" s="361" t="s">
        <v>764</v>
      </c>
      <c r="E24" s="361" t="s">
        <v>765</v>
      </c>
      <c r="F24" s="361" t="s">
        <v>766</v>
      </c>
      <c r="G24" s="361" t="s">
        <v>754</v>
      </c>
      <c r="H24" s="361" t="s">
        <v>767</v>
      </c>
      <c r="I24" s="360" t="s">
        <v>768</v>
      </c>
      <c r="J24" s="361" t="s">
        <v>369</v>
      </c>
      <c r="K24" s="361" t="s">
        <v>517</v>
      </c>
      <c r="L24" s="360" t="s">
        <v>769</v>
      </c>
      <c r="M24" s="361" t="s">
        <v>763</v>
      </c>
      <c r="N24" s="361"/>
      <c r="O24" s="360"/>
      <c r="P24" s="368"/>
      <c r="Q24" s="368"/>
      <c r="R24" s="362"/>
      <c r="S24" s="362"/>
      <c r="T24" s="362"/>
      <c r="U24" s="362"/>
      <c r="V24" s="362"/>
      <c r="W24" s="362"/>
      <c r="X24" s="362"/>
      <c r="Y24" s="362"/>
      <c r="Z24" s="362"/>
      <c r="AA24" s="362"/>
      <c r="AB24" s="362"/>
      <c r="AC24" s="362"/>
      <c r="AD24" s="365">
        <f t="shared" si="2"/>
        <v>0</v>
      </c>
      <c r="AF24" s="366"/>
      <c r="AG24" s="366"/>
      <c r="AH24" s="366"/>
      <c r="AI24" s="366"/>
      <c r="AJ24" s="366"/>
      <c r="AK24" s="366"/>
      <c r="AL24" s="366"/>
      <c r="AM24" s="366"/>
      <c r="AN24" s="366"/>
      <c r="AO24" s="366"/>
      <c r="AP24" s="366"/>
      <c r="AQ24" s="366"/>
      <c r="AR24" s="363">
        <f t="shared" si="5"/>
        <v>0</v>
      </c>
      <c r="AS24" s="366">
        <f t="shared" si="3"/>
        <v>0</v>
      </c>
      <c r="AT24" s="366">
        <f t="shared" si="4"/>
        <v>0</v>
      </c>
    </row>
    <row r="25" spans="1:46" s="364" customFormat="1" ht="16.399999999999999" customHeight="1">
      <c r="A25" s="352" t="s">
        <v>710</v>
      </c>
      <c r="B25" s="352" t="s">
        <v>711</v>
      </c>
      <c r="C25" s="353" t="s">
        <v>106</v>
      </c>
      <c r="D25" s="353"/>
      <c r="E25" s="353"/>
      <c r="F25" s="353"/>
      <c r="G25" s="353"/>
      <c r="H25" s="354" t="s">
        <v>770</v>
      </c>
      <c r="I25" s="354" t="s">
        <v>771</v>
      </c>
      <c r="J25" s="367"/>
      <c r="K25" s="353"/>
      <c r="L25" s="353"/>
      <c r="M25" s="353"/>
      <c r="N25" s="367"/>
      <c r="O25" s="354" t="s">
        <v>771</v>
      </c>
      <c r="P25" s="367"/>
      <c r="Q25" s="367"/>
      <c r="R25" s="356">
        <f t="shared" ref="R25:AC25" si="9">SUM(R26:R40)</f>
        <v>0</v>
      </c>
      <c r="S25" s="356">
        <f t="shared" si="9"/>
        <v>0</v>
      </c>
      <c r="T25" s="356">
        <f t="shared" si="9"/>
        <v>0</v>
      </c>
      <c r="U25" s="356">
        <f t="shared" si="9"/>
        <v>0</v>
      </c>
      <c r="V25" s="356">
        <f t="shared" si="9"/>
        <v>0</v>
      </c>
      <c r="W25" s="356">
        <f t="shared" si="9"/>
        <v>0</v>
      </c>
      <c r="X25" s="356">
        <f t="shared" si="9"/>
        <v>0</v>
      </c>
      <c r="Y25" s="356">
        <f t="shared" si="9"/>
        <v>0</v>
      </c>
      <c r="Z25" s="356">
        <f t="shared" si="9"/>
        <v>0</v>
      </c>
      <c r="AA25" s="356">
        <f t="shared" si="9"/>
        <v>0</v>
      </c>
      <c r="AB25" s="356">
        <f t="shared" si="9"/>
        <v>0</v>
      </c>
      <c r="AC25" s="356">
        <f t="shared" si="9"/>
        <v>0</v>
      </c>
      <c r="AD25" s="356">
        <f t="shared" si="2"/>
        <v>0</v>
      </c>
      <c r="AE25" s="357"/>
      <c r="AF25" s="356">
        <f t="shared" ref="AF25:AR25" si="10">SUM(AF26:AF40)</f>
        <v>0</v>
      </c>
      <c r="AG25" s="356">
        <f t="shared" si="10"/>
        <v>0</v>
      </c>
      <c r="AH25" s="356">
        <f t="shared" si="10"/>
        <v>0</v>
      </c>
      <c r="AI25" s="356">
        <f t="shared" si="10"/>
        <v>0</v>
      </c>
      <c r="AJ25" s="356">
        <f t="shared" si="10"/>
        <v>0</v>
      </c>
      <c r="AK25" s="356">
        <f t="shared" si="10"/>
        <v>0</v>
      </c>
      <c r="AL25" s="356">
        <f t="shared" si="10"/>
        <v>0</v>
      </c>
      <c r="AM25" s="356">
        <f t="shared" si="10"/>
        <v>0</v>
      </c>
      <c r="AN25" s="356">
        <f t="shared" si="10"/>
        <v>0</v>
      </c>
      <c r="AO25" s="356">
        <f t="shared" si="10"/>
        <v>0</v>
      </c>
      <c r="AP25" s="356">
        <f t="shared" si="10"/>
        <v>0</v>
      </c>
      <c r="AQ25" s="356">
        <f t="shared" si="10"/>
        <v>0</v>
      </c>
      <c r="AR25" s="356">
        <f t="shared" si="10"/>
        <v>0</v>
      </c>
      <c r="AS25" s="356">
        <f t="shared" si="3"/>
        <v>0</v>
      </c>
      <c r="AT25" s="356">
        <f t="shared" si="4"/>
        <v>0</v>
      </c>
    </row>
    <row r="26" spans="1:46" s="364" customFormat="1" ht="16.399999999999999" customHeight="1" outlineLevel="1">
      <c r="A26" s="359" t="s">
        <v>710</v>
      </c>
      <c r="B26" s="359" t="s">
        <v>711</v>
      </c>
      <c r="C26" s="360" t="s">
        <v>106</v>
      </c>
      <c r="D26" s="361" t="s">
        <v>149</v>
      </c>
      <c r="E26" s="361" t="s">
        <v>772</v>
      </c>
      <c r="F26" s="361" t="s">
        <v>773</v>
      </c>
      <c r="G26" s="361" t="s">
        <v>555</v>
      </c>
      <c r="H26" s="361" t="s">
        <v>774</v>
      </c>
      <c r="I26" s="360" t="s">
        <v>775</v>
      </c>
      <c r="J26" s="361" t="s">
        <v>402</v>
      </c>
      <c r="K26" s="361" t="s">
        <v>520</v>
      </c>
      <c r="L26" s="360" t="s">
        <v>776</v>
      </c>
      <c r="M26" s="361" t="s">
        <v>777</v>
      </c>
      <c r="N26" s="361"/>
      <c r="O26" s="360"/>
      <c r="P26" s="361"/>
      <c r="Q26" s="361"/>
      <c r="R26" s="362"/>
      <c r="S26" s="362"/>
      <c r="T26" s="362"/>
      <c r="U26" s="362"/>
      <c r="V26" s="362"/>
      <c r="W26" s="362"/>
      <c r="X26" s="362"/>
      <c r="Y26" s="362"/>
      <c r="Z26" s="362"/>
      <c r="AA26" s="362"/>
      <c r="AB26" s="362"/>
      <c r="AC26" s="362"/>
      <c r="AD26" s="362">
        <f t="shared" si="2"/>
        <v>0</v>
      </c>
      <c r="AE26" s="357"/>
      <c r="AF26" s="363"/>
      <c r="AG26" s="363"/>
      <c r="AH26" s="363"/>
      <c r="AI26" s="363"/>
      <c r="AJ26" s="363"/>
      <c r="AK26" s="363"/>
      <c r="AL26" s="363"/>
      <c r="AM26" s="363"/>
      <c r="AN26" s="363"/>
      <c r="AO26" s="363"/>
      <c r="AP26" s="363"/>
      <c r="AQ26" s="363"/>
      <c r="AR26" s="363">
        <f t="shared" si="5"/>
        <v>0</v>
      </c>
      <c r="AS26" s="363">
        <f t="shared" si="3"/>
        <v>0</v>
      </c>
      <c r="AT26" s="363">
        <f t="shared" si="4"/>
        <v>0</v>
      </c>
    </row>
    <row r="27" spans="1:46" s="364" customFormat="1" ht="16.399999999999999" customHeight="1" outlineLevel="1">
      <c r="A27" s="359" t="s">
        <v>710</v>
      </c>
      <c r="B27" s="359" t="s">
        <v>711</v>
      </c>
      <c r="C27" s="360" t="s">
        <v>106</v>
      </c>
      <c r="D27" s="361" t="s">
        <v>149</v>
      </c>
      <c r="E27" s="361" t="s">
        <v>772</v>
      </c>
      <c r="F27" s="361" t="s">
        <v>773</v>
      </c>
      <c r="G27" s="361" t="s">
        <v>555</v>
      </c>
      <c r="H27" s="361" t="s">
        <v>774</v>
      </c>
      <c r="I27" s="360" t="s">
        <v>778</v>
      </c>
      <c r="J27" s="361" t="s">
        <v>403</v>
      </c>
      <c r="K27" s="361" t="s">
        <v>520</v>
      </c>
      <c r="L27" s="360" t="s">
        <v>779</v>
      </c>
      <c r="M27" s="361" t="s">
        <v>780</v>
      </c>
      <c r="N27" s="361"/>
      <c r="O27" s="360"/>
      <c r="P27" s="361"/>
      <c r="Q27" s="361"/>
      <c r="R27" s="362"/>
      <c r="S27" s="362"/>
      <c r="T27" s="362"/>
      <c r="U27" s="362"/>
      <c r="V27" s="362"/>
      <c r="W27" s="362"/>
      <c r="X27" s="362"/>
      <c r="Y27" s="362"/>
      <c r="Z27" s="362"/>
      <c r="AA27" s="362"/>
      <c r="AB27" s="362"/>
      <c r="AC27" s="362"/>
      <c r="AD27" s="362">
        <f t="shared" si="2"/>
        <v>0</v>
      </c>
      <c r="AE27" s="357"/>
      <c r="AF27" s="363"/>
      <c r="AG27" s="363"/>
      <c r="AH27" s="363"/>
      <c r="AI27" s="363"/>
      <c r="AJ27" s="363"/>
      <c r="AK27" s="363"/>
      <c r="AL27" s="363"/>
      <c r="AM27" s="363"/>
      <c r="AN27" s="363"/>
      <c r="AO27" s="363"/>
      <c r="AP27" s="363"/>
      <c r="AQ27" s="363"/>
      <c r="AR27" s="363">
        <f t="shared" si="5"/>
        <v>0</v>
      </c>
      <c r="AS27" s="363">
        <f t="shared" si="3"/>
        <v>0</v>
      </c>
      <c r="AT27" s="363">
        <f t="shared" si="4"/>
        <v>0</v>
      </c>
    </row>
    <row r="28" spans="1:46" s="364" customFormat="1" ht="16.399999999999999" customHeight="1" outlineLevel="1">
      <c r="A28" s="359" t="s">
        <v>710</v>
      </c>
      <c r="B28" s="359" t="s">
        <v>711</v>
      </c>
      <c r="C28" s="360" t="s">
        <v>106</v>
      </c>
      <c r="D28" s="361" t="s">
        <v>149</v>
      </c>
      <c r="E28" s="361" t="s">
        <v>772</v>
      </c>
      <c r="F28" s="361" t="s">
        <v>781</v>
      </c>
      <c r="G28" s="361" t="s">
        <v>555</v>
      </c>
      <c r="H28" s="361" t="s">
        <v>774</v>
      </c>
      <c r="I28" s="360" t="s">
        <v>782</v>
      </c>
      <c r="J28" s="361" t="s">
        <v>404</v>
      </c>
      <c r="K28" s="361" t="s">
        <v>516</v>
      </c>
      <c r="L28" s="360" t="s">
        <v>725</v>
      </c>
      <c r="M28" s="361" t="s">
        <v>726</v>
      </c>
      <c r="N28" s="361"/>
      <c r="O28" s="360"/>
      <c r="P28" s="361"/>
      <c r="Q28" s="361"/>
      <c r="R28" s="362"/>
      <c r="S28" s="362"/>
      <c r="T28" s="362"/>
      <c r="U28" s="362"/>
      <c r="V28" s="362"/>
      <c r="W28" s="362"/>
      <c r="X28" s="362"/>
      <c r="Y28" s="362"/>
      <c r="Z28" s="362"/>
      <c r="AA28" s="362"/>
      <c r="AB28" s="362"/>
      <c r="AC28" s="362"/>
      <c r="AD28" s="362">
        <f t="shared" si="2"/>
        <v>0</v>
      </c>
      <c r="AE28" s="357"/>
      <c r="AF28" s="363"/>
      <c r="AG28" s="363"/>
      <c r="AH28" s="363"/>
      <c r="AI28" s="363"/>
      <c r="AJ28" s="363"/>
      <c r="AK28" s="363"/>
      <c r="AL28" s="363"/>
      <c r="AM28" s="363"/>
      <c r="AN28" s="363"/>
      <c r="AO28" s="363"/>
      <c r="AP28" s="363"/>
      <c r="AQ28" s="363"/>
      <c r="AR28" s="363">
        <f t="shared" si="5"/>
        <v>0</v>
      </c>
      <c r="AS28" s="363">
        <f t="shared" si="3"/>
        <v>0</v>
      </c>
      <c r="AT28" s="363">
        <f t="shared" si="4"/>
        <v>0</v>
      </c>
    </row>
    <row r="29" spans="1:46" s="364" customFormat="1" ht="16.399999999999999" customHeight="1" outlineLevel="1">
      <c r="A29" s="359" t="s">
        <v>710</v>
      </c>
      <c r="B29" s="359" t="s">
        <v>711</v>
      </c>
      <c r="C29" s="360" t="s">
        <v>106</v>
      </c>
      <c r="D29" s="361" t="s">
        <v>149</v>
      </c>
      <c r="E29" s="361" t="s">
        <v>772</v>
      </c>
      <c r="F29" s="361" t="s">
        <v>781</v>
      </c>
      <c r="G29" s="361" t="s">
        <v>555</v>
      </c>
      <c r="H29" s="361" t="s">
        <v>774</v>
      </c>
      <c r="I29" s="360" t="s">
        <v>782</v>
      </c>
      <c r="J29" s="361" t="s">
        <v>404</v>
      </c>
      <c r="K29" s="361" t="s">
        <v>516</v>
      </c>
      <c r="L29" s="360" t="s">
        <v>725</v>
      </c>
      <c r="M29" s="361" t="s">
        <v>726</v>
      </c>
      <c r="N29" s="361"/>
      <c r="O29" s="360"/>
      <c r="P29" s="361"/>
      <c r="Q29" s="361"/>
      <c r="R29" s="362"/>
      <c r="S29" s="362"/>
      <c r="T29" s="362"/>
      <c r="U29" s="362"/>
      <c r="V29" s="362"/>
      <c r="W29" s="362"/>
      <c r="X29" s="362"/>
      <c r="Y29" s="362"/>
      <c r="Z29" s="362"/>
      <c r="AA29" s="362"/>
      <c r="AB29" s="362"/>
      <c r="AC29" s="362"/>
      <c r="AD29" s="362">
        <f t="shared" si="2"/>
        <v>0</v>
      </c>
      <c r="AE29" s="357"/>
      <c r="AF29" s="363"/>
      <c r="AG29" s="363"/>
      <c r="AH29" s="363"/>
      <c r="AI29" s="363"/>
      <c r="AJ29" s="363"/>
      <c r="AK29" s="363"/>
      <c r="AL29" s="363"/>
      <c r="AM29" s="363"/>
      <c r="AN29" s="363"/>
      <c r="AO29" s="363"/>
      <c r="AP29" s="363"/>
      <c r="AQ29" s="363"/>
      <c r="AR29" s="363">
        <f t="shared" si="5"/>
        <v>0</v>
      </c>
      <c r="AS29" s="363">
        <f t="shared" si="3"/>
        <v>0</v>
      </c>
      <c r="AT29" s="363">
        <f t="shared" si="4"/>
        <v>0</v>
      </c>
    </row>
    <row r="30" spans="1:46" s="364" customFormat="1" ht="16.399999999999999" customHeight="1" outlineLevel="1">
      <c r="A30" s="359" t="s">
        <v>710</v>
      </c>
      <c r="B30" s="359" t="s">
        <v>711</v>
      </c>
      <c r="C30" s="360" t="s">
        <v>106</v>
      </c>
      <c r="D30" s="361" t="s">
        <v>149</v>
      </c>
      <c r="E30" s="361" t="s">
        <v>772</v>
      </c>
      <c r="F30" s="361" t="s">
        <v>781</v>
      </c>
      <c r="G30" s="361" t="s">
        <v>555</v>
      </c>
      <c r="H30" s="361" t="s">
        <v>774</v>
      </c>
      <c r="I30" s="360" t="s">
        <v>782</v>
      </c>
      <c r="J30" s="361" t="s">
        <v>404</v>
      </c>
      <c r="K30" s="361" t="s">
        <v>516</v>
      </c>
      <c r="L30" s="360" t="s">
        <v>725</v>
      </c>
      <c r="M30" s="361" t="s">
        <v>726</v>
      </c>
      <c r="N30" s="361"/>
      <c r="O30" s="360"/>
      <c r="P30" s="361"/>
      <c r="Q30" s="361"/>
      <c r="R30" s="362"/>
      <c r="S30" s="362"/>
      <c r="T30" s="362"/>
      <c r="U30" s="362"/>
      <c r="V30" s="362"/>
      <c r="W30" s="362"/>
      <c r="X30" s="362"/>
      <c r="Y30" s="362"/>
      <c r="Z30" s="362"/>
      <c r="AA30" s="362"/>
      <c r="AB30" s="362"/>
      <c r="AC30" s="362"/>
      <c r="AD30" s="362">
        <f t="shared" si="2"/>
        <v>0</v>
      </c>
      <c r="AE30" s="357"/>
      <c r="AF30" s="363"/>
      <c r="AG30" s="363"/>
      <c r="AH30" s="363"/>
      <c r="AI30" s="363"/>
      <c r="AJ30" s="363"/>
      <c r="AK30" s="363"/>
      <c r="AL30" s="363"/>
      <c r="AM30" s="363"/>
      <c r="AN30" s="363"/>
      <c r="AO30" s="363"/>
      <c r="AP30" s="363"/>
      <c r="AQ30" s="363"/>
      <c r="AR30" s="363">
        <f t="shared" si="5"/>
        <v>0</v>
      </c>
      <c r="AS30" s="363">
        <f t="shared" si="3"/>
        <v>0</v>
      </c>
      <c r="AT30" s="363">
        <f t="shared" si="4"/>
        <v>0</v>
      </c>
    </row>
    <row r="31" spans="1:46" s="364" customFormat="1" ht="16.399999999999999" customHeight="1" outlineLevel="1">
      <c r="A31" s="359" t="s">
        <v>710</v>
      </c>
      <c r="B31" s="359" t="s">
        <v>711</v>
      </c>
      <c r="C31" s="360" t="s">
        <v>106</v>
      </c>
      <c r="D31" s="361" t="s">
        <v>149</v>
      </c>
      <c r="E31" s="361" t="s">
        <v>772</v>
      </c>
      <c r="F31" s="361" t="s">
        <v>783</v>
      </c>
      <c r="G31" s="361" t="s">
        <v>555</v>
      </c>
      <c r="H31" s="361" t="s">
        <v>784</v>
      </c>
      <c r="I31" s="360" t="s">
        <v>785</v>
      </c>
      <c r="J31" s="361" t="s">
        <v>405</v>
      </c>
      <c r="K31" s="361" t="s">
        <v>520</v>
      </c>
      <c r="L31" s="360" t="s">
        <v>786</v>
      </c>
      <c r="M31" s="361" t="s">
        <v>787</v>
      </c>
      <c r="N31" s="361"/>
      <c r="O31" s="360"/>
      <c r="P31" s="361"/>
      <c r="Q31" s="361"/>
      <c r="R31" s="362"/>
      <c r="S31" s="362"/>
      <c r="T31" s="362"/>
      <c r="U31" s="362"/>
      <c r="V31" s="362"/>
      <c r="W31" s="362"/>
      <c r="X31" s="362"/>
      <c r="Y31" s="362"/>
      <c r="Z31" s="362"/>
      <c r="AA31" s="362"/>
      <c r="AB31" s="362"/>
      <c r="AC31" s="362"/>
      <c r="AD31" s="362">
        <f t="shared" si="2"/>
        <v>0</v>
      </c>
      <c r="AE31" s="357"/>
      <c r="AF31" s="363"/>
      <c r="AG31" s="363"/>
      <c r="AH31" s="363"/>
      <c r="AI31" s="363"/>
      <c r="AJ31" s="363"/>
      <c r="AK31" s="363"/>
      <c r="AL31" s="363"/>
      <c r="AM31" s="363"/>
      <c r="AN31" s="363"/>
      <c r="AO31" s="363"/>
      <c r="AP31" s="363"/>
      <c r="AQ31" s="363"/>
      <c r="AR31" s="363">
        <f t="shared" si="5"/>
        <v>0</v>
      </c>
      <c r="AS31" s="363">
        <f t="shared" si="3"/>
        <v>0</v>
      </c>
      <c r="AT31" s="363">
        <f t="shared" si="4"/>
        <v>0</v>
      </c>
    </row>
    <row r="32" spans="1:46" s="364" customFormat="1" ht="16.399999999999999" customHeight="1" outlineLevel="1">
      <c r="A32" s="359" t="s">
        <v>710</v>
      </c>
      <c r="B32" s="359" t="s">
        <v>711</v>
      </c>
      <c r="C32" s="360" t="s">
        <v>106</v>
      </c>
      <c r="D32" s="361" t="s">
        <v>149</v>
      </c>
      <c r="E32" s="361" t="s">
        <v>772</v>
      </c>
      <c r="F32" s="361" t="s">
        <v>788</v>
      </c>
      <c r="G32" s="361" t="s">
        <v>555</v>
      </c>
      <c r="H32" s="361" t="s">
        <v>789</v>
      </c>
      <c r="I32" s="360" t="s">
        <v>790</v>
      </c>
      <c r="J32" s="361" t="s">
        <v>406</v>
      </c>
      <c r="K32" s="361" t="s">
        <v>516</v>
      </c>
      <c r="L32" s="360" t="s">
        <v>735</v>
      </c>
      <c r="M32" s="361" t="s">
        <v>736</v>
      </c>
      <c r="N32" s="361"/>
      <c r="O32" s="360"/>
      <c r="P32" s="361"/>
      <c r="Q32" s="361"/>
      <c r="R32" s="362"/>
      <c r="S32" s="362"/>
      <c r="T32" s="362"/>
      <c r="U32" s="362"/>
      <c r="V32" s="362"/>
      <c r="W32" s="362"/>
      <c r="X32" s="362"/>
      <c r="Y32" s="362"/>
      <c r="Z32" s="362"/>
      <c r="AA32" s="362"/>
      <c r="AB32" s="362"/>
      <c r="AC32" s="362"/>
      <c r="AD32" s="362">
        <f t="shared" si="2"/>
        <v>0</v>
      </c>
      <c r="AE32" s="357"/>
      <c r="AF32" s="363"/>
      <c r="AG32" s="363"/>
      <c r="AH32" s="363"/>
      <c r="AI32" s="363"/>
      <c r="AJ32" s="363"/>
      <c r="AK32" s="363"/>
      <c r="AL32" s="363"/>
      <c r="AM32" s="363"/>
      <c r="AN32" s="363"/>
      <c r="AO32" s="363"/>
      <c r="AP32" s="363"/>
      <c r="AQ32" s="363"/>
      <c r="AR32" s="363">
        <f t="shared" si="5"/>
        <v>0</v>
      </c>
      <c r="AS32" s="363">
        <f t="shared" si="3"/>
        <v>0</v>
      </c>
      <c r="AT32" s="363">
        <f t="shared" si="4"/>
        <v>0</v>
      </c>
    </row>
    <row r="33" spans="1:46" s="364" customFormat="1" ht="16.399999999999999" customHeight="1" outlineLevel="1">
      <c r="A33" s="359" t="s">
        <v>710</v>
      </c>
      <c r="B33" s="359" t="s">
        <v>711</v>
      </c>
      <c r="C33" s="360" t="s">
        <v>106</v>
      </c>
      <c r="D33" s="361" t="s">
        <v>149</v>
      </c>
      <c r="E33" s="361" t="s">
        <v>772</v>
      </c>
      <c r="F33" s="361" t="s">
        <v>788</v>
      </c>
      <c r="G33" s="361" t="s">
        <v>555</v>
      </c>
      <c r="H33" s="361" t="s">
        <v>789</v>
      </c>
      <c r="I33" s="360" t="s">
        <v>791</v>
      </c>
      <c r="J33" s="361" t="s">
        <v>413</v>
      </c>
      <c r="K33" s="361" t="s">
        <v>520</v>
      </c>
      <c r="L33" s="360" t="s">
        <v>738</v>
      </c>
      <c r="M33" s="361"/>
      <c r="N33" s="361"/>
      <c r="O33" s="360"/>
      <c r="P33" s="361"/>
      <c r="Q33" s="361"/>
      <c r="R33" s="362"/>
      <c r="S33" s="362"/>
      <c r="T33" s="362"/>
      <c r="U33" s="362"/>
      <c r="V33" s="362"/>
      <c r="W33" s="362"/>
      <c r="X33" s="362"/>
      <c r="Y33" s="362"/>
      <c r="Z33" s="362"/>
      <c r="AA33" s="362"/>
      <c r="AB33" s="362"/>
      <c r="AC33" s="362"/>
      <c r="AD33" s="362"/>
      <c r="AE33" s="357"/>
      <c r="AF33" s="363"/>
      <c r="AG33" s="363"/>
      <c r="AH33" s="363"/>
      <c r="AI33" s="363"/>
      <c r="AJ33" s="363"/>
      <c r="AK33" s="363"/>
      <c r="AL33" s="363"/>
      <c r="AM33" s="363"/>
      <c r="AN33" s="363"/>
      <c r="AO33" s="363"/>
      <c r="AP33" s="363"/>
      <c r="AQ33" s="363"/>
      <c r="AR33" s="363">
        <f t="shared" si="5"/>
        <v>0</v>
      </c>
      <c r="AS33" s="363">
        <f t="shared" si="3"/>
        <v>0</v>
      </c>
      <c r="AT33" s="363">
        <f t="shared" si="4"/>
        <v>0</v>
      </c>
    </row>
    <row r="34" spans="1:46" s="364" customFormat="1" ht="16.399999999999999" customHeight="1" outlineLevel="1">
      <c r="A34" s="359" t="s">
        <v>710</v>
      </c>
      <c r="B34" s="359" t="s">
        <v>711</v>
      </c>
      <c r="C34" s="360" t="s">
        <v>106</v>
      </c>
      <c r="D34" s="361" t="s">
        <v>149</v>
      </c>
      <c r="E34" s="361" t="s">
        <v>772</v>
      </c>
      <c r="F34" s="361" t="s">
        <v>792</v>
      </c>
      <c r="G34" s="361" t="s">
        <v>555</v>
      </c>
      <c r="H34" s="361" t="s">
        <v>793</v>
      </c>
      <c r="I34" s="360" t="s">
        <v>794</v>
      </c>
      <c r="J34" s="361" t="s">
        <v>407</v>
      </c>
      <c r="K34" s="361" t="s">
        <v>520</v>
      </c>
      <c r="L34" s="360" t="s">
        <v>742</v>
      </c>
      <c r="M34" s="361" t="s">
        <v>743</v>
      </c>
      <c r="N34" s="361"/>
      <c r="O34" s="360"/>
      <c r="P34" s="361"/>
      <c r="Q34" s="361"/>
      <c r="R34" s="362"/>
      <c r="S34" s="362"/>
      <c r="T34" s="362"/>
      <c r="U34" s="362"/>
      <c r="V34" s="362"/>
      <c r="W34" s="362"/>
      <c r="X34" s="362"/>
      <c r="Y34" s="362"/>
      <c r="Z34" s="362"/>
      <c r="AA34" s="362"/>
      <c r="AB34" s="362"/>
      <c r="AC34" s="362"/>
      <c r="AD34" s="362">
        <f t="shared" si="2"/>
        <v>0</v>
      </c>
      <c r="AE34" s="357"/>
      <c r="AF34" s="363"/>
      <c r="AG34" s="363"/>
      <c r="AH34" s="363"/>
      <c r="AI34" s="363"/>
      <c r="AJ34" s="363"/>
      <c r="AK34" s="363"/>
      <c r="AL34" s="363"/>
      <c r="AM34" s="363"/>
      <c r="AN34" s="363"/>
      <c r="AO34" s="363"/>
      <c r="AP34" s="363"/>
      <c r="AQ34" s="363"/>
      <c r="AR34" s="363">
        <f t="shared" si="5"/>
        <v>0</v>
      </c>
      <c r="AS34" s="363">
        <f t="shared" si="3"/>
        <v>0</v>
      </c>
      <c r="AT34" s="363">
        <f t="shared" si="4"/>
        <v>0</v>
      </c>
    </row>
    <row r="35" spans="1:46" s="364" customFormat="1" ht="16.399999999999999" customHeight="1" outlineLevel="1">
      <c r="A35" s="359" t="s">
        <v>710</v>
      </c>
      <c r="B35" s="359" t="s">
        <v>711</v>
      </c>
      <c r="C35" s="360" t="s">
        <v>106</v>
      </c>
      <c r="D35" s="361" t="s">
        <v>149</v>
      </c>
      <c r="E35" s="361" t="s">
        <v>772</v>
      </c>
      <c r="F35" s="361" t="s">
        <v>792</v>
      </c>
      <c r="G35" s="361" t="s">
        <v>555</v>
      </c>
      <c r="H35" s="361" t="s">
        <v>793</v>
      </c>
      <c r="I35" s="360" t="s">
        <v>795</v>
      </c>
      <c r="J35" s="361" t="s">
        <v>796</v>
      </c>
      <c r="K35" s="361" t="s">
        <v>520</v>
      </c>
      <c r="L35" s="360" t="s">
        <v>797</v>
      </c>
      <c r="M35" s="361" t="s">
        <v>798</v>
      </c>
      <c r="N35" s="361"/>
      <c r="O35" s="360"/>
      <c r="P35" s="361"/>
      <c r="Q35" s="361"/>
      <c r="R35" s="362"/>
      <c r="S35" s="362"/>
      <c r="T35" s="362"/>
      <c r="U35" s="362"/>
      <c r="V35" s="362"/>
      <c r="W35" s="362"/>
      <c r="X35" s="362"/>
      <c r="Y35" s="362"/>
      <c r="Z35" s="362"/>
      <c r="AA35" s="362"/>
      <c r="AB35" s="362"/>
      <c r="AC35" s="362"/>
      <c r="AD35" s="362">
        <f t="shared" si="2"/>
        <v>0</v>
      </c>
      <c r="AE35" s="357"/>
      <c r="AF35" s="363"/>
      <c r="AG35" s="363"/>
      <c r="AH35" s="363"/>
      <c r="AI35" s="363"/>
      <c r="AJ35" s="363"/>
      <c r="AK35" s="363"/>
      <c r="AL35" s="363"/>
      <c r="AM35" s="363"/>
      <c r="AN35" s="363"/>
      <c r="AO35" s="363"/>
      <c r="AP35" s="363"/>
      <c r="AQ35" s="363"/>
      <c r="AR35" s="363">
        <f t="shared" si="5"/>
        <v>0</v>
      </c>
      <c r="AS35" s="363">
        <f t="shared" si="3"/>
        <v>0</v>
      </c>
      <c r="AT35" s="363">
        <f t="shared" si="4"/>
        <v>0</v>
      </c>
    </row>
    <row r="36" spans="1:46" s="364" customFormat="1" ht="16.399999999999999" customHeight="1" outlineLevel="1">
      <c r="A36" s="359" t="s">
        <v>710</v>
      </c>
      <c r="B36" s="359" t="s">
        <v>711</v>
      </c>
      <c r="C36" s="360" t="s">
        <v>106</v>
      </c>
      <c r="D36" s="361" t="s">
        <v>149</v>
      </c>
      <c r="E36" s="361" t="s">
        <v>772</v>
      </c>
      <c r="F36" s="361" t="s">
        <v>792</v>
      </c>
      <c r="G36" s="361" t="s">
        <v>555</v>
      </c>
      <c r="H36" s="361" t="s">
        <v>793</v>
      </c>
      <c r="I36" s="360" t="s">
        <v>799</v>
      </c>
      <c r="J36" s="361" t="s">
        <v>800</v>
      </c>
      <c r="K36" s="361" t="s">
        <v>744</v>
      </c>
      <c r="L36" s="360" t="s">
        <v>745</v>
      </c>
      <c r="M36" s="361" t="s">
        <v>746</v>
      </c>
      <c r="N36" s="361"/>
      <c r="O36" s="360"/>
      <c r="P36" s="361"/>
      <c r="Q36" s="361"/>
      <c r="R36" s="362"/>
      <c r="S36" s="362"/>
      <c r="T36" s="362"/>
      <c r="U36" s="362"/>
      <c r="V36" s="362"/>
      <c r="W36" s="362"/>
      <c r="X36" s="362"/>
      <c r="Y36" s="362"/>
      <c r="Z36" s="362"/>
      <c r="AA36" s="362"/>
      <c r="AB36" s="362"/>
      <c r="AC36" s="362"/>
      <c r="AD36" s="362">
        <f t="shared" si="2"/>
        <v>0</v>
      </c>
      <c r="AE36" s="357"/>
      <c r="AF36" s="363"/>
      <c r="AG36" s="363"/>
      <c r="AH36" s="363"/>
      <c r="AI36" s="363"/>
      <c r="AJ36" s="363"/>
      <c r="AK36" s="363"/>
      <c r="AL36" s="363"/>
      <c r="AM36" s="363"/>
      <c r="AN36" s="363"/>
      <c r="AO36" s="363"/>
      <c r="AP36" s="363"/>
      <c r="AQ36" s="363"/>
      <c r="AR36" s="363">
        <f t="shared" si="5"/>
        <v>0</v>
      </c>
      <c r="AS36" s="363">
        <f t="shared" si="3"/>
        <v>0</v>
      </c>
      <c r="AT36" s="363">
        <f t="shared" si="4"/>
        <v>0</v>
      </c>
    </row>
    <row r="37" spans="1:46" s="364" customFormat="1" ht="16.399999999999999" customHeight="1" outlineLevel="1">
      <c r="A37" s="359" t="s">
        <v>710</v>
      </c>
      <c r="B37" s="359" t="s">
        <v>711</v>
      </c>
      <c r="C37" s="360" t="s">
        <v>106</v>
      </c>
      <c r="D37" s="361" t="s">
        <v>149</v>
      </c>
      <c r="E37" s="361" t="s">
        <v>772</v>
      </c>
      <c r="F37" s="361" t="s">
        <v>801</v>
      </c>
      <c r="G37" s="361" t="s">
        <v>555</v>
      </c>
      <c r="H37" s="361" t="s">
        <v>793</v>
      </c>
      <c r="I37" s="360" t="s">
        <v>802</v>
      </c>
      <c r="J37" s="361" t="s">
        <v>408</v>
      </c>
      <c r="K37" s="361" t="s">
        <v>516</v>
      </c>
      <c r="L37" s="360" t="s">
        <v>803</v>
      </c>
      <c r="M37" s="361" t="s">
        <v>804</v>
      </c>
      <c r="N37" s="361"/>
      <c r="O37" s="360"/>
      <c r="P37" s="361"/>
      <c r="Q37" s="361"/>
      <c r="R37" s="362"/>
      <c r="S37" s="362"/>
      <c r="T37" s="362"/>
      <c r="U37" s="362"/>
      <c r="V37" s="362"/>
      <c r="W37" s="362"/>
      <c r="X37" s="362"/>
      <c r="Y37" s="362"/>
      <c r="Z37" s="362"/>
      <c r="AA37" s="362"/>
      <c r="AB37" s="362"/>
      <c r="AC37" s="362"/>
      <c r="AD37" s="362">
        <f t="shared" si="2"/>
        <v>0</v>
      </c>
      <c r="AE37" s="357"/>
      <c r="AF37" s="363"/>
      <c r="AG37" s="363"/>
      <c r="AH37" s="363"/>
      <c r="AI37" s="363"/>
      <c r="AJ37" s="363"/>
      <c r="AK37" s="363"/>
      <c r="AL37" s="363"/>
      <c r="AM37" s="363"/>
      <c r="AN37" s="363"/>
      <c r="AO37" s="363"/>
      <c r="AP37" s="363"/>
      <c r="AQ37" s="363"/>
      <c r="AR37" s="363">
        <f t="shared" si="5"/>
        <v>0</v>
      </c>
      <c r="AS37" s="363">
        <f t="shared" si="3"/>
        <v>0</v>
      </c>
      <c r="AT37" s="363">
        <f t="shared" si="4"/>
        <v>0</v>
      </c>
    </row>
    <row r="38" spans="1:46" s="364" customFormat="1" ht="16.399999999999999" customHeight="1" outlineLevel="1">
      <c r="A38" s="359" t="s">
        <v>710</v>
      </c>
      <c r="B38" s="359" t="s">
        <v>711</v>
      </c>
      <c r="C38" s="360" t="s">
        <v>106</v>
      </c>
      <c r="D38" s="361" t="s">
        <v>751</v>
      </c>
      <c r="E38" s="361" t="s">
        <v>752</v>
      </c>
      <c r="F38" s="361" t="s">
        <v>805</v>
      </c>
      <c r="G38" s="361" t="s">
        <v>754</v>
      </c>
      <c r="H38" s="361" t="s">
        <v>806</v>
      </c>
      <c r="I38" s="360" t="s">
        <v>807</v>
      </c>
      <c r="J38" s="361" t="s">
        <v>808</v>
      </c>
      <c r="K38" s="361" t="s">
        <v>543</v>
      </c>
      <c r="L38" s="360" t="s">
        <v>809</v>
      </c>
      <c r="M38" s="361" t="s">
        <v>810</v>
      </c>
      <c r="N38" s="361"/>
      <c r="O38" s="360"/>
      <c r="P38" s="361"/>
      <c r="Q38" s="361"/>
      <c r="R38" s="362"/>
      <c r="S38" s="362"/>
      <c r="T38" s="362"/>
      <c r="U38" s="362"/>
      <c r="V38" s="362"/>
      <c r="W38" s="362"/>
      <c r="X38" s="362"/>
      <c r="Y38" s="362"/>
      <c r="Z38" s="362"/>
      <c r="AA38" s="362"/>
      <c r="AB38" s="362"/>
      <c r="AC38" s="362"/>
      <c r="AD38" s="362">
        <f t="shared" si="2"/>
        <v>0</v>
      </c>
      <c r="AE38" s="357"/>
      <c r="AF38" s="363"/>
      <c r="AG38" s="363"/>
      <c r="AH38" s="363"/>
      <c r="AI38" s="363"/>
      <c r="AJ38" s="363"/>
      <c r="AK38" s="363"/>
      <c r="AL38" s="363"/>
      <c r="AM38" s="363"/>
      <c r="AN38" s="363"/>
      <c r="AO38" s="363"/>
      <c r="AP38" s="363"/>
      <c r="AQ38" s="363"/>
      <c r="AR38" s="363">
        <f t="shared" si="5"/>
        <v>0</v>
      </c>
      <c r="AS38" s="363">
        <f t="shared" si="3"/>
        <v>0</v>
      </c>
      <c r="AT38" s="363">
        <f t="shared" si="4"/>
        <v>0</v>
      </c>
    </row>
    <row r="39" spans="1:46" s="357" customFormat="1" ht="16.399999999999999" customHeight="1" outlineLevel="1">
      <c r="A39" s="359" t="s">
        <v>710</v>
      </c>
      <c r="B39" s="359" t="s">
        <v>711</v>
      </c>
      <c r="C39" s="360" t="s">
        <v>106</v>
      </c>
      <c r="D39" s="361" t="s">
        <v>751</v>
      </c>
      <c r="E39" s="361" t="s">
        <v>752</v>
      </c>
      <c r="F39" s="361" t="s">
        <v>753</v>
      </c>
      <c r="G39" s="361" t="s">
        <v>754</v>
      </c>
      <c r="H39" s="361" t="s">
        <v>811</v>
      </c>
      <c r="I39" s="360" t="s">
        <v>812</v>
      </c>
      <c r="J39" s="361" t="s">
        <v>371</v>
      </c>
      <c r="K39" s="361" t="s">
        <v>516</v>
      </c>
      <c r="L39" s="360" t="s">
        <v>757</v>
      </c>
      <c r="M39" s="361" t="s">
        <v>758</v>
      </c>
      <c r="N39" s="361"/>
      <c r="O39" s="360"/>
      <c r="P39" s="361"/>
      <c r="Q39" s="361"/>
      <c r="R39" s="362"/>
      <c r="S39" s="362"/>
      <c r="T39" s="362"/>
      <c r="U39" s="362"/>
      <c r="V39" s="362"/>
      <c r="W39" s="362"/>
      <c r="X39" s="362"/>
      <c r="Y39" s="362"/>
      <c r="Z39" s="362"/>
      <c r="AA39" s="362"/>
      <c r="AB39" s="362"/>
      <c r="AC39" s="362"/>
      <c r="AD39" s="365">
        <f t="shared" si="2"/>
        <v>0</v>
      </c>
      <c r="AF39" s="366"/>
      <c r="AG39" s="366"/>
      <c r="AH39" s="366"/>
      <c r="AI39" s="366"/>
      <c r="AJ39" s="366"/>
      <c r="AK39" s="366"/>
      <c r="AL39" s="366"/>
      <c r="AM39" s="366"/>
      <c r="AN39" s="366"/>
      <c r="AO39" s="366"/>
      <c r="AP39" s="366"/>
      <c r="AQ39" s="366"/>
      <c r="AR39" s="363">
        <f t="shared" si="5"/>
        <v>0</v>
      </c>
      <c r="AS39" s="366">
        <f t="shared" si="3"/>
        <v>0</v>
      </c>
      <c r="AT39" s="366">
        <f t="shared" si="4"/>
        <v>0</v>
      </c>
    </row>
    <row r="40" spans="1:46" s="364" customFormat="1" ht="16.399999999999999" customHeight="1" outlineLevel="1">
      <c r="A40" s="359" t="s">
        <v>710</v>
      </c>
      <c r="B40" s="359" t="s">
        <v>711</v>
      </c>
      <c r="C40" s="360" t="s">
        <v>106</v>
      </c>
      <c r="D40" s="361" t="s">
        <v>751</v>
      </c>
      <c r="E40" s="361" t="s">
        <v>752</v>
      </c>
      <c r="F40" s="361" t="s">
        <v>759</v>
      </c>
      <c r="G40" s="361" t="s">
        <v>754</v>
      </c>
      <c r="H40" s="361" t="s">
        <v>789</v>
      </c>
      <c r="I40" s="360" t="s">
        <v>813</v>
      </c>
      <c r="J40" s="361" t="s">
        <v>372</v>
      </c>
      <c r="K40" s="361" t="s">
        <v>516</v>
      </c>
      <c r="L40" s="360" t="s">
        <v>761</v>
      </c>
      <c r="M40" s="361" t="s">
        <v>762</v>
      </c>
      <c r="N40" s="361"/>
      <c r="O40" s="360"/>
      <c r="P40" s="361"/>
      <c r="Q40" s="361"/>
      <c r="R40" s="362"/>
      <c r="S40" s="362"/>
      <c r="T40" s="362"/>
      <c r="U40" s="362"/>
      <c r="V40" s="362"/>
      <c r="W40" s="362"/>
      <c r="X40" s="362"/>
      <c r="Y40" s="362"/>
      <c r="Z40" s="362"/>
      <c r="AA40" s="362"/>
      <c r="AB40" s="362"/>
      <c r="AC40" s="362"/>
      <c r="AD40" s="362">
        <f>SUM(R40:AC40)</f>
        <v>0</v>
      </c>
      <c r="AE40" s="357"/>
      <c r="AF40" s="363"/>
      <c r="AG40" s="363"/>
      <c r="AH40" s="363"/>
      <c r="AI40" s="363"/>
      <c r="AJ40" s="363"/>
      <c r="AK40" s="363"/>
      <c r="AL40" s="363"/>
      <c r="AM40" s="363"/>
      <c r="AN40" s="363"/>
      <c r="AO40" s="363"/>
      <c r="AP40" s="363"/>
      <c r="AQ40" s="363"/>
      <c r="AR40" s="363">
        <f t="shared" si="5"/>
        <v>0</v>
      </c>
      <c r="AS40" s="363">
        <f t="shared" si="3"/>
        <v>0</v>
      </c>
      <c r="AT40" s="363">
        <f t="shared" si="4"/>
        <v>0</v>
      </c>
    </row>
    <row r="41" spans="1:46" s="364" customFormat="1" ht="16.399999999999999" customHeight="1">
      <c r="A41" s="352" t="s">
        <v>710</v>
      </c>
      <c r="B41" s="352" t="s">
        <v>711</v>
      </c>
      <c r="C41" s="353" t="s">
        <v>106</v>
      </c>
      <c r="D41" s="353"/>
      <c r="E41" s="353"/>
      <c r="F41" s="353"/>
      <c r="G41" s="353"/>
      <c r="H41" s="354" t="s">
        <v>814</v>
      </c>
      <c r="I41" s="354" t="s">
        <v>815</v>
      </c>
      <c r="J41" s="367"/>
      <c r="K41" s="353"/>
      <c r="L41" s="353"/>
      <c r="M41" s="353"/>
      <c r="N41" s="367"/>
      <c r="O41" s="354" t="s">
        <v>815</v>
      </c>
      <c r="P41" s="367"/>
      <c r="Q41" s="367"/>
      <c r="R41" s="356">
        <f t="shared" ref="R41:AC41" si="11">SUM(R42:R110)</f>
        <v>0</v>
      </c>
      <c r="S41" s="356">
        <f t="shared" si="11"/>
        <v>0</v>
      </c>
      <c r="T41" s="356">
        <f t="shared" si="11"/>
        <v>0</v>
      </c>
      <c r="U41" s="356">
        <f t="shared" si="11"/>
        <v>0</v>
      </c>
      <c r="V41" s="356">
        <f t="shared" si="11"/>
        <v>0</v>
      </c>
      <c r="W41" s="356">
        <f t="shared" si="11"/>
        <v>0</v>
      </c>
      <c r="X41" s="356">
        <f t="shared" si="11"/>
        <v>0</v>
      </c>
      <c r="Y41" s="356">
        <f t="shared" si="11"/>
        <v>0</v>
      </c>
      <c r="Z41" s="356">
        <f t="shared" si="11"/>
        <v>0</v>
      </c>
      <c r="AA41" s="356">
        <f t="shared" si="11"/>
        <v>0</v>
      </c>
      <c r="AB41" s="356">
        <f t="shared" si="11"/>
        <v>0</v>
      </c>
      <c r="AC41" s="356">
        <f t="shared" si="11"/>
        <v>0</v>
      </c>
      <c r="AD41" s="356">
        <f t="shared" si="2"/>
        <v>0</v>
      </c>
      <c r="AE41" s="357"/>
      <c r="AF41" s="356">
        <f t="shared" ref="AF41:AR41" si="12">SUM(AF42:AF110)</f>
        <v>0</v>
      </c>
      <c r="AG41" s="356">
        <f t="shared" si="12"/>
        <v>0</v>
      </c>
      <c r="AH41" s="356">
        <f t="shared" si="12"/>
        <v>0</v>
      </c>
      <c r="AI41" s="356">
        <f t="shared" si="12"/>
        <v>0</v>
      </c>
      <c r="AJ41" s="356">
        <f t="shared" si="12"/>
        <v>0</v>
      </c>
      <c r="AK41" s="356">
        <f t="shared" si="12"/>
        <v>0</v>
      </c>
      <c r="AL41" s="356">
        <f t="shared" si="12"/>
        <v>0</v>
      </c>
      <c r="AM41" s="356">
        <f t="shared" si="12"/>
        <v>0</v>
      </c>
      <c r="AN41" s="356">
        <f t="shared" si="12"/>
        <v>0</v>
      </c>
      <c r="AO41" s="356">
        <f t="shared" si="12"/>
        <v>0</v>
      </c>
      <c r="AP41" s="356">
        <f t="shared" si="12"/>
        <v>0</v>
      </c>
      <c r="AQ41" s="356">
        <f t="shared" si="12"/>
        <v>0</v>
      </c>
      <c r="AR41" s="356">
        <f t="shared" si="12"/>
        <v>0</v>
      </c>
      <c r="AS41" s="356">
        <f t="shared" si="3"/>
        <v>0</v>
      </c>
      <c r="AT41" s="356">
        <f t="shared" si="4"/>
        <v>0</v>
      </c>
    </row>
    <row r="42" spans="1:46" s="364" customFormat="1" ht="16.399999999999999" customHeight="1" outlineLevel="1">
      <c r="A42" s="359" t="s">
        <v>710</v>
      </c>
      <c r="B42" s="359" t="s">
        <v>711</v>
      </c>
      <c r="C42" s="360" t="s">
        <v>106</v>
      </c>
      <c r="D42" s="361" t="s">
        <v>751</v>
      </c>
      <c r="E42" s="361" t="s">
        <v>752</v>
      </c>
      <c r="F42" s="361" t="s">
        <v>816</v>
      </c>
      <c r="G42" s="361" t="s">
        <v>754</v>
      </c>
      <c r="H42" s="361" t="s">
        <v>793</v>
      </c>
      <c r="I42" s="360" t="s">
        <v>817</v>
      </c>
      <c r="J42" s="361" t="s">
        <v>818</v>
      </c>
      <c r="K42" s="361" t="s">
        <v>516</v>
      </c>
      <c r="L42" s="360" t="s">
        <v>819</v>
      </c>
      <c r="M42" s="361" t="s">
        <v>820</v>
      </c>
      <c r="N42" s="369"/>
      <c r="O42" s="360"/>
      <c r="P42" s="361"/>
      <c r="Q42" s="361"/>
      <c r="R42" s="362"/>
      <c r="S42" s="362"/>
      <c r="T42" s="362"/>
      <c r="U42" s="362"/>
      <c r="V42" s="362"/>
      <c r="W42" s="362"/>
      <c r="X42" s="362"/>
      <c r="Y42" s="362"/>
      <c r="Z42" s="362"/>
      <c r="AA42" s="362"/>
      <c r="AB42" s="362"/>
      <c r="AC42" s="362"/>
      <c r="AD42" s="362">
        <f t="shared" si="2"/>
        <v>0</v>
      </c>
      <c r="AE42" s="357"/>
      <c r="AF42" s="363"/>
      <c r="AG42" s="363"/>
      <c r="AH42" s="363"/>
      <c r="AI42" s="363"/>
      <c r="AJ42" s="363"/>
      <c r="AK42" s="363"/>
      <c r="AL42" s="363"/>
      <c r="AM42" s="363"/>
      <c r="AN42" s="363"/>
      <c r="AO42" s="363"/>
      <c r="AP42" s="363"/>
      <c r="AQ42" s="363"/>
      <c r="AR42" s="363">
        <f>SUM(AF42:AQ42)</f>
        <v>0</v>
      </c>
      <c r="AS42" s="363">
        <f t="shared" si="3"/>
        <v>0</v>
      </c>
      <c r="AT42" s="363">
        <f t="shared" si="4"/>
        <v>0</v>
      </c>
    </row>
    <row r="43" spans="1:46" s="364" customFormat="1" ht="16.399999999999999" customHeight="1" outlineLevel="1">
      <c r="A43" s="359" t="s">
        <v>710</v>
      </c>
      <c r="B43" s="359" t="s">
        <v>711</v>
      </c>
      <c r="C43" s="360" t="s">
        <v>106</v>
      </c>
      <c r="D43" s="361" t="s">
        <v>751</v>
      </c>
      <c r="E43" s="361" t="s">
        <v>752</v>
      </c>
      <c r="F43" s="361" t="s">
        <v>816</v>
      </c>
      <c r="G43" s="361" t="s">
        <v>754</v>
      </c>
      <c r="H43" s="361" t="s">
        <v>793</v>
      </c>
      <c r="I43" s="360" t="s">
        <v>821</v>
      </c>
      <c r="J43" s="361" t="s">
        <v>822</v>
      </c>
      <c r="K43" s="361" t="s">
        <v>516</v>
      </c>
      <c r="L43" s="360" t="s">
        <v>819</v>
      </c>
      <c r="M43" s="361" t="s">
        <v>820</v>
      </c>
      <c r="N43" s="369"/>
      <c r="O43" s="360"/>
      <c r="P43" s="361"/>
      <c r="Q43" s="361"/>
      <c r="R43" s="362"/>
      <c r="S43" s="362"/>
      <c r="T43" s="362"/>
      <c r="U43" s="362"/>
      <c r="V43" s="362"/>
      <c r="W43" s="362"/>
      <c r="X43" s="362"/>
      <c r="Y43" s="362"/>
      <c r="Z43" s="362"/>
      <c r="AA43" s="362"/>
      <c r="AB43" s="362"/>
      <c r="AC43" s="362"/>
      <c r="AD43" s="362">
        <f t="shared" si="2"/>
        <v>0</v>
      </c>
      <c r="AE43" s="357"/>
      <c r="AF43" s="363"/>
      <c r="AG43" s="363"/>
      <c r="AH43" s="363"/>
      <c r="AI43" s="363"/>
      <c r="AJ43" s="363"/>
      <c r="AK43" s="363"/>
      <c r="AL43" s="363"/>
      <c r="AM43" s="363"/>
      <c r="AN43" s="363"/>
      <c r="AO43" s="363"/>
      <c r="AP43" s="363"/>
      <c r="AQ43" s="363"/>
      <c r="AR43" s="363">
        <f t="shared" ref="AR43:AR106" si="13">SUM(AF43:AQ43)</f>
        <v>0</v>
      </c>
      <c r="AS43" s="363">
        <f t="shared" si="3"/>
        <v>0</v>
      </c>
      <c r="AT43" s="363">
        <f t="shared" si="4"/>
        <v>0</v>
      </c>
    </row>
    <row r="44" spans="1:46" s="364" customFormat="1" ht="16.399999999999999" customHeight="1" outlineLevel="1">
      <c r="A44" s="359" t="s">
        <v>710</v>
      </c>
      <c r="B44" s="359" t="s">
        <v>711</v>
      </c>
      <c r="C44" s="360" t="s">
        <v>106</v>
      </c>
      <c r="D44" s="361" t="s">
        <v>764</v>
      </c>
      <c r="E44" s="361" t="s">
        <v>752</v>
      </c>
      <c r="F44" s="361" t="s">
        <v>823</v>
      </c>
      <c r="G44" s="361" t="s">
        <v>754</v>
      </c>
      <c r="H44" s="361" t="s">
        <v>824</v>
      </c>
      <c r="I44" s="360" t="s">
        <v>825</v>
      </c>
      <c r="J44" s="370" t="s">
        <v>826</v>
      </c>
      <c r="K44" s="361" t="s">
        <v>517</v>
      </c>
      <c r="L44" s="360" t="s">
        <v>827</v>
      </c>
      <c r="M44" s="361" t="s">
        <v>824</v>
      </c>
      <c r="N44" s="370"/>
      <c r="O44" s="360"/>
      <c r="P44" s="370"/>
      <c r="Q44" s="370"/>
      <c r="R44" s="362"/>
      <c r="S44" s="362"/>
      <c r="T44" s="362"/>
      <c r="U44" s="362"/>
      <c r="V44" s="362"/>
      <c r="W44" s="362"/>
      <c r="X44" s="362"/>
      <c r="Y44" s="362"/>
      <c r="Z44" s="362"/>
      <c r="AA44" s="362"/>
      <c r="AB44" s="362"/>
      <c r="AC44" s="362"/>
      <c r="AD44" s="365">
        <f t="shared" si="2"/>
        <v>0</v>
      </c>
      <c r="AE44" s="357"/>
      <c r="AF44" s="363"/>
      <c r="AG44" s="363"/>
      <c r="AH44" s="363"/>
      <c r="AI44" s="363"/>
      <c r="AJ44" s="363"/>
      <c r="AK44" s="363"/>
      <c r="AL44" s="363"/>
      <c r="AM44" s="363"/>
      <c r="AN44" s="363"/>
      <c r="AO44" s="363"/>
      <c r="AP44" s="363"/>
      <c r="AQ44" s="363"/>
      <c r="AR44" s="363">
        <f t="shared" si="13"/>
        <v>0</v>
      </c>
      <c r="AS44" s="363">
        <f t="shared" si="3"/>
        <v>0</v>
      </c>
      <c r="AT44" s="363">
        <f t="shared" si="4"/>
        <v>0</v>
      </c>
    </row>
    <row r="45" spans="1:46" s="364" customFormat="1" ht="16.399999999999999" customHeight="1" outlineLevel="1">
      <c r="A45" s="359" t="s">
        <v>710</v>
      </c>
      <c r="B45" s="359" t="s">
        <v>711</v>
      </c>
      <c r="C45" s="360" t="s">
        <v>106</v>
      </c>
      <c r="D45" s="361" t="s">
        <v>751</v>
      </c>
      <c r="E45" s="361" t="s">
        <v>752</v>
      </c>
      <c r="F45" s="361" t="s">
        <v>828</v>
      </c>
      <c r="G45" s="361" t="s">
        <v>754</v>
      </c>
      <c r="H45" s="361" t="s">
        <v>829</v>
      </c>
      <c r="I45" s="360" t="s">
        <v>830</v>
      </c>
      <c r="J45" s="361" t="s">
        <v>831</v>
      </c>
      <c r="K45" s="361" t="s">
        <v>526</v>
      </c>
      <c r="L45" s="360" t="s">
        <v>832</v>
      </c>
      <c r="M45" s="371" t="s">
        <v>833</v>
      </c>
      <c r="N45" s="361"/>
      <c r="O45" s="360"/>
      <c r="P45" s="361"/>
      <c r="Q45" s="361"/>
      <c r="R45" s="362"/>
      <c r="S45" s="362"/>
      <c r="T45" s="362"/>
      <c r="U45" s="362"/>
      <c r="V45" s="362"/>
      <c r="W45" s="362"/>
      <c r="X45" s="362"/>
      <c r="Y45" s="362"/>
      <c r="Z45" s="362"/>
      <c r="AA45" s="362"/>
      <c r="AB45" s="362"/>
      <c r="AC45" s="362"/>
      <c r="AD45" s="362">
        <f t="shared" si="2"/>
        <v>0</v>
      </c>
      <c r="AE45" s="357"/>
      <c r="AF45" s="363"/>
      <c r="AG45" s="363"/>
      <c r="AH45" s="363"/>
      <c r="AI45" s="363"/>
      <c r="AJ45" s="363"/>
      <c r="AK45" s="363"/>
      <c r="AL45" s="363"/>
      <c r="AM45" s="363"/>
      <c r="AN45" s="363"/>
      <c r="AO45" s="363"/>
      <c r="AP45" s="363"/>
      <c r="AQ45" s="363"/>
      <c r="AR45" s="363">
        <f t="shared" si="13"/>
        <v>0</v>
      </c>
      <c r="AS45" s="363">
        <f t="shared" si="3"/>
        <v>0</v>
      </c>
      <c r="AT45" s="363">
        <f t="shared" si="4"/>
        <v>0</v>
      </c>
    </row>
    <row r="46" spans="1:46" s="364" customFormat="1" ht="16.399999999999999" customHeight="1" outlineLevel="1">
      <c r="A46" s="359" t="s">
        <v>710</v>
      </c>
      <c r="B46" s="359" t="s">
        <v>711</v>
      </c>
      <c r="C46" s="360" t="s">
        <v>106</v>
      </c>
      <c r="D46" s="361" t="s">
        <v>751</v>
      </c>
      <c r="E46" s="361" t="s">
        <v>752</v>
      </c>
      <c r="F46" s="361" t="s">
        <v>828</v>
      </c>
      <c r="G46" s="361" t="s">
        <v>754</v>
      </c>
      <c r="H46" s="361" t="s">
        <v>829</v>
      </c>
      <c r="I46" s="360" t="s">
        <v>834</v>
      </c>
      <c r="J46" s="361" t="s">
        <v>373</v>
      </c>
      <c r="K46" s="361" t="s">
        <v>526</v>
      </c>
      <c r="L46" s="360" t="s">
        <v>835</v>
      </c>
      <c r="M46" s="361" t="s">
        <v>836</v>
      </c>
      <c r="N46" s="369"/>
      <c r="O46" s="360"/>
      <c r="P46" s="361"/>
      <c r="Q46" s="361"/>
      <c r="R46" s="362"/>
      <c r="S46" s="362"/>
      <c r="T46" s="362"/>
      <c r="U46" s="362"/>
      <c r="V46" s="362"/>
      <c r="W46" s="362"/>
      <c r="X46" s="362"/>
      <c r="Y46" s="362"/>
      <c r="Z46" s="362"/>
      <c r="AA46" s="362"/>
      <c r="AB46" s="362"/>
      <c r="AC46" s="362"/>
      <c r="AD46" s="362">
        <f t="shared" si="2"/>
        <v>0</v>
      </c>
      <c r="AE46" s="357"/>
      <c r="AF46" s="363"/>
      <c r="AG46" s="363"/>
      <c r="AH46" s="363"/>
      <c r="AI46" s="363"/>
      <c r="AJ46" s="363"/>
      <c r="AK46" s="363"/>
      <c r="AL46" s="363"/>
      <c r="AM46" s="363"/>
      <c r="AN46" s="363"/>
      <c r="AO46" s="363"/>
      <c r="AP46" s="363"/>
      <c r="AQ46" s="363"/>
      <c r="AR46" s="363">
        <f t="shared" si="13"/>
        <v>0</v>
      </c>
      <c r="AS46" s="363">
        <f t="shared" si="3"/>
        <v>0</v>
      </c>
      <c r="AT46" s="363">
        <f t="shared" si="4"/>
        <v>0</v>
      </c>
    </row>
    <row r="47" spans="1:46" s="364" customFormat="1" ht="16.399999999999999" customHeight="1" outlineLevel="1">
      <c r="A47" s="359" t="s">
        <v>710</v>
      </c>
      <c r="B47" s="359" t="s">
        <v>711</v>
      </c>
      <c r="C47" s="360" t="s">
        <v>106</v>
      </c>
      <c r="D47" s="361" t="s">
        <v>764</v>
      </c>
      <c r="E47" s="361" t="s">
        <v>752</v>
      </c>
      <c r="F47" s="361" t="s">
        <v>828</v>
      </c>
      <c r="G47" s="361" t="s">
        <v>754</v>
      </c>
      <c r="H47" s="361" t="s">
        <v>829</v>
      </c>
      <c r="I47" s="360" t="s">
        <v>837</v>
      </c>
      <c r="J47" s="370" t="s">
        <v>370</v>
      </c>
      <c r="K47" s="361" t="s">
        <v>518</v>
      </c>
      <c r="L47" s="360" t="s">
        <v>835</v>
      </c>
      <c r="M47" s="361" t="s">
        <v>836</v>
      </c>
      <c r="N47" s="370"/>
      <c r="O47" s="360"/>
      <c r="P47" s="370"/>
      <c r="Q47" s="370"/>
      <c r="R47" s="362"/>
      <c r="S47" s="362"/>
      <c r="T47" s="362"/>
      <c r="U47" s="362"/>
      <c r="V47" s="362"/>
      <c r="W47" s="362"/>
      <c r="X47" s="362"/>
      <c r="Y47" s="362"/>
      <c r="Z47" s="362"/>
      <c r="AA47" s="362"/>
      <c r="AB47" s="362"/>
      <c r="AC47" s="362"/>
      <c r="AD47" s="365">
        <f t="shared" si="2"/>
        <v>0</v>
      </c>
      <c r="AE47" s="357"/>
      <c r="AF47" s="363"/>
      <c r="AG47" s="363"/>
      <c r="AH47" s="363"/>
      <c r="AI47" s="363"/>
      <c r="AJ47" s="363"/>
      <c r="AK47" s="363"/>
      <c r="AL47" s="363"/>
      <c r="AM47" s="363"/>
      <c r="AN47" s="363"/>
      <c r="AO47" s="363"/>
      <c r="AP47" s="363"/>
      <c r="AQ47" s="363"/>
      <c r="AR47" s="363">
        <f t="shared" si="13"/>
        <v>0</v>
      </c>
      <c r="AS47" s="363">
        <f t="shared" si="3"/>
        <v>0</v>
      </c>
      <c r="AT47" s="363">
        <f t="shared" si="4"/>
        <v>0</v>
      </c>
    </row>
    <row r="48" spans="1:46" s="364" customFormat="1" ht="16.399999999999999" customHeight="1" outlineLevel="1">
      <c r="A48" s="359" t="s">
        <v>710</v>
      </c>
      <c r="B48" s="359" t="s">
        <v>711</v>
      </c>
      <c r="C48" s="360" t="s">
        <v>106</v>
      </c>
      <c r="D48" s="361" t="s">
        <v>751</v>
      </c>
      <c r="E48" s="361" t="s">
        <v>752</v>
      </c>
      <c r="F48" s="361" t="s">
        <v>828</v>
      </c>
      <c r="G48" s="361" t="s">
        <v>754</v>
      </c>
      <c r="H48" s="361" t="s">
        <v>829</v>
      </c>
      <c r="I48" s="360" t="s">
        <v>838</v>
      </c>
      <c r="J48" s="361" t="s">
        <v>839</v>
      </c>
      <c r="K48" s="361" t="s">
        <v>526</v>
      </c>
      <c r="L48" s="360" t="s">
        <v>840</v>
      </c>
      <c r="M48" s="361" t="s">
        <v>841</v>
      </c>
      <c r="N48" s="361"/>
      <c r="O48" s="360"/>
      <c r="P48" s="361"/>
      <c r="Q48" s="361"/>
      <c r="R48" s="362"/>
      <c r="S48" s="362"/>
      <c r="T48" s="362"/>
      <c r="U48" s="362"/>
      <c r="V48" s="362"/>
      <c r="W48" s="362"/>
      <c r="X48" s="362"/>
      <c r="Y48" s="362"/>
      <c r="Z48" s="362"/>
      <c r="AA48" s="362"/>
      <c r="AB48" s="362"/>
      <c r="AC48" s="362"/>
      <c r="AD48" s="362">
        <f t="shared" si="2"/>
        <v>0</v>
      </c>
      <c r="AE48" s="357"/>
      <c r="AF48" s="363"/>
      <c r="AG48" s="363"/>
      <c r="AH48" s="363"/>
      <c r="AI48" s="363"/>
      <c r="AJ48" s="363"/>
      <c r="AK48" s="363"/>
      <c r="AL48" s="363"/>
      <c r="AM48" s="363"/>
      <c r="AN48" s="363"/>
      <c r="AO48" s="363"/>
      <c r="AP48" s="363"/>
      <c r="AQ48" s="363"/>
      <c r="AR48" s="363">
        <f t="shared" si="13"/>
        <v>0</v>
      </c>
      <c r="AS48" s="363">
        <f t="shared" si="3"/>
        <v>0</v>
      </c>
      <c r="AT48" s="363">
        <f t="shared" si="4"/>
        <v>0</v>
      </c>
    </row>
    <row r="49" spans="1:46" s="364" customFormat="1" ht="16.399999999999999" customHeight="1" outlineLevel="1">
      <c r="A49" s="359" t="s">
        <v>710</v>
      </c>
      <c r="B49" s="359" t="s">
        <v>711</v>
      </c>
      <c r="C49" s="360" t="s">
        <v>106</v>
      </c>
      <c r="D49" s="361" t="s">
        <v>751</v>
      </c>
      <c r="E49" s="361" t="s">
        <v>752</v>
      </c>
      <c r="F49" s="361" t="s">
        <v>828</v>
      </c>
      <c r="G49" s="361" t="s">
        <v>754</v>
      </c>
      <c r="H49" s="361" t="s">
        <v>829</v>
      </c>
      <c r="I49" s="360" t="s">
        <v>842</v>
      </c>
      <c r="J49" s="361" t="s">
        <v>843</v>
      </c>
      <c r="K49" s="361" t="s">
        <v>526</v>
      </c>
      <c r="L49" s="360" t="s">
        <v>844</v>
      </c>
      <c r="M49" s="361" t="s">
        <v>845</v>
      </c>
      <c r="N49" s="361"/>
      <c r="O49" s="360"/>
      <c r="P49" s="361"/>
      <c r="Q49" s="361"/>
      <c r="R49" s="362"/>
      <c r="S49" s="362"/>
      <c r="T49" s="362"/>
      <c r="U49" s="362"/>
      <c r="V49" s="362"/>
      <c r="W49" s="362"/>
      <c r="X49" s="362"/>
      <c r="Y49" s="362"/>
      <c r="Z49" s="362"/>
      <c r="AA49" s="362"/>
      <c r="AB49" s="362"/>
      <c r="AC49" s="362"/>
      <c r="AD49" s="362">
        <f t="shared" si="2"/>
        <v>0</v>
      </c>
      <c r="AE49" s="357"/>
      <c r="AF49" s="363"/>
      <c r="AG49" s="363"/>
      <c r="AH49" s="363"/>
      <c r="AI49" s="363"/>
      <c r="AJ49" s="363"/>
      <c r="AK49" s="363"/>
      <c r="AL49" s="363"/>
      <c r="AM49" s="363"/>
      <c r="AN49" s="363"/>
      <c r="AO49" s="363"/>
      <c r="AP49" s="363"/>
      <c r="AQ49" s="363"/>
      <c r="AR49" s="363">
        <f t="shared" si="13"/>
        <v>0</v>
      </c>
      <c r="AS49" s="363">
        <f t="shared" si="3"/>
        <v>0</v>
      </c>
      <c r="AT49" s="363">
        <f t="shared" si="4"/>
        <v>0</v>
      </c>
    </row>
    <row r="50" spans="1:46" s="364" customFormat="1" ht="16.399999999999999" customHeight="1" outlineLevel="1">
      <c r="A50" s="359" t="s">
        <v>710</v>
      </c>
      <c r="B50" s="359" t="s">
        <v>711</v>
      </c>
      <c r="C50" s="360" t="s">
        <v>106</v>
      </c>
      <c r="D50" s="361" t="s">
        <v>764</v>
      </c>
      <c r="E50" s="361" t="s">
        <v>752</v>
      </c>
      <c r="F50" s="361" t="s">
        <v>828</v>
      </c>
      <c r="G50" s="361" t="s">
        <v>754</v>
      </c>
      <c r="H50" s="361" t="s">
        <v>829</v>
      </c>
      <c r="I50" s="360" t="s">
        <v>846</v>
      </c>
      <c r="J50" s="370" t="s">
        <v>847</v>
      </c>
      <c r="K50" s="361" t="s">
        <v>518</v>
      </c>
      <c r="L50" s="360" t="s">
        <v>848</v>
      </c>
      <c r="M50" s="371" t="s">
        <v>836</v>
      </c>
      <c r="N50" s="370"/>
      <c r="O50" s="360"/>
      <c r="P50" s="370"/>
      <c r="Q50" s="370"/>
      <c r="R50" s="362"/>
      <c r="S50" s="362"/>
      <c r="T50" s="362"/>
      <c r="U50" s="362"/>
      <c r="V50" s="362"/>
      <c r="W50" s="362"/>
      <c r="X50" s="362"/>
      <c r="Y50" s="362"/>
      <c r="Z50" s="362"/>
      <c r="AA50" s="362"/>
      <c r="AB50" s="362"/>
      <c r="AC50" s="362"/>
      <c r="AD50" s="365">
        <f t="shared" si="2"/>
        <v>0</v>
      </c>
      <c r="AE50" s="357"/>
      <c r="AF50" s="363"/>
      <c r="AG50" s="363"/>
      <c r="AH50" s="363"/>
      <c r="AI50" s="363"/>
      <c r="AJ50" s="363"/>
      <c r="AK50" s="363"/>
      <c r="AL50" s="363"/>
      <c r="AM50" s="363"/>
      <c r="AN50" s="363"/>
      <c r="AO50" s="363"/>
      <c r="AP50" s="363"/>
      <c r="AQ50" s="363"/>
      <c r="AR50" s="363">
        <f t="shared" si="13"/>
        <v>0</v>
      </c>
      <c r="AS50" s="363">
        <f t="shared" si="3"/>
        <v>0</v>
      </c>
      <c r="AT50" s="363">
        <f t="shared" si="4"/>
        <v>0</v>
      </c>
    </row>
    <row r="51" spans="1:46" s="364" customFormat="1" ht="16.399999999999999" customHeight="1" outlineLevel="1">
      <c r="A51" s="359" t="s">
        <v>710</v>
      </c>
      <c r="B51" s="359" t="s">
        <v>711</v>
      </c>
      <c r="C51" s="360" t="s">
        <v>106</v>
      </c>
      <c r="D51" s="361" t="s">
        <v>764</v>
      </c>
      <c r="E51" s="361" t="s">
        <v>752</v>
      </c>
      <c r="F51" s="361" t="s">
        <v>828</v>
      </c>
      <c r="G51" s="361" t="s">
        <v>754</v>
      </c>
      <c r="H51" s="361" t="s">
        <v>829</v>
      </c>
      <c r="I51" s="360" t="s">
        <v>849</v>
      </c>
      <c r="J51" s="370" t="s">
        <v>847</v>
      </c>
      <c r="K51" s="361" t="s">
        <v>518</v>
      </c>
      <c r="L51" s="360" t="s">
        <v>848</v>
      </c>
      <c r="M51" s="371" t="s">
        <v>836</v>
      </c>
      <c r="N51" s="370"/>
      <c r="O51" s="360"/>
      <c r="P51" s="370"/>
      <c r="Q51" s="370"/>
      <c r="R51" s="362"/>
      <c r="S51" s="362"/>
      <c r="T51" s="362"/>
      <c r="U51" s="362"/>
      <c r="V51" s="362"/>
      <c r="W51" s="362"/>
      <c r="X51" s="362"/>
      <c r="Y51" s="362"/>
      <c r="Z51" s="362"/>
      <c r="AA51" s="362"/>
      <c r="AB51" s="362"/>
      <c r="AC51" s="362"/>
      <c r="AD51" s="365">
        <f t="shared" si="2"/>
        <v>0</v>
      </c>
      <c r="AE51" s="357"/>
      <c r="AF51" s="363"/>
      <c r="AG51" s="363"/>
      <c r="AH51" s="363"/>
      <c r="AI51" s="363"/>
      <c r="AJ51" s="363"/>
      <c r="AK51" s="363"/>
      <c r="AL51" s="363"/>
      <c r="AM51" s="363"/>
      <c r="AN51" s="363"/>
      <c r="AO51" s="363"/>
      <c r="AP51" s="363"/>
      <c r="AQ51" s="363"/>
      <c r="AR51" s="363">
        <f t="shared" si="13"/>
        <v>0</v>
      </c>
      <c r="AS51" s="363">
        <f t="shared" si="3"/>
        <v>0</v>
      </c>
      <c r="AT51" s="363">
        <f t="shared" si="4"/>
        <v>0</v>
      </c>
    </row>
    <row r="52" spans="1:46" s="364" customFormat="1" ht="16.399999999999999" customHeight="1" outlineLevel="1">
      <c r="A52" s="359" t="s">
        <v>710</v>
      </c>
      <c r="B52" s="359" t="s">
        <v>711</v>
      </c>
      <c r="C52" s="360" t="s">
        <v>106</v>
      </c>
      <c r="D52" s="361" t="s">
        <v>751</v>
      </c>
      <c r="E52" s="361" t="s">
        <v>752</v>
      </c>
      <c r="F52" s="361" t="s">
        <v>828</v>
      </c>
      <c r="G52" s="361" t="s">
        <v>754</v>
      </c>
      <c r="H52" s="361" t="s">
        <v>829</v>
      </c>
      <c r="I52" s="360" t="s">
        <v>850</v>
      </c>
      <c r="J52" s="361" t="s">
        <v>851</v>
      </c>
      <c r="K52" s="361" t="s">
        <v>526</v>
      </c>
      <c r="L52" s="360" t="s">
        <v>852</v>
      </c>
      <c r="M52" s="361" t="s">
        <v>853</v>
      </c>
      <c r="N52" s="361"/>
      <c r="O52" s="360"/>
      <c r="P52" s="361"/>
      <c r="Q52" s="361"/>
      <c r="R52" s="362"/>
      <c r="S52" s="362"/>
      <c r="T52" s="362"/>
      <c r="U52" s="362"/>
      <c r="V52" s="362"/>
      <c r="W52" s="362"/>
      <c r="X52" s="362"/>
      <c r="Y52" s="362"/>
      <c r="Z52" s="362"/>
      <c r="AA52" s="362"/>
      <c r="AB52" s="362"/>
      <c r="AC52" s="362"/>
      <c r="AD52" s="362">
        <f t="shared" si="2"/>
        <v>0</v>
      </c>
      <c r="AE52" s="357"/>
      <c r="AF52" s="363"/>
      <c r="AG52" s="363"/>
      <c r="AH52" s="363"/>
      <c r="AI52" s="363"/>
      <c r="AJ52" s="363"/>
      <c r="AK52" s="363"/>
      <c r="AL52" s="363"/>
      <c r="AM52" s="363"/>
      <c r="AN52" s="363"/>
      <c r="AO52" s="363"/>
      <c r="AP52" s="363"/>
      <c r="AQ52" s="363"/>
      <c r="AR52" s="363">
        <f t="shared" si="13"/>
        <v>0</v>
      </c>
      <c r="AS52" s="363">
        <f t="shared" si="3"/>
        <v>0</v>
      </c>
      <c r="AT52" s="363">
        <f t="shared" si="4"/>
        <v>0</v>
      </c>
    </row>
    <row r="53" spans="1:46" s="364" customFormat="1" ht="16.399999999999999" customHeight="1" outlineLevel="1">
      <c r="A53" s="359" t="s">
        <v>710</v>
      </c>
      <c r="B53" s="359" t="s">
        <v>711</v>
      </c>
      <c r="C53" s="360" t="s">
        <v>106</v>
      </c>
      <c r="D53" s="361" t="s">
        <v>764</v>
      </c>
      <c r="E53" s="361" t="s">
        <v>752</v>
      </c>
      <c r="F53" s="361" t="s">
        <v>828</v>
      </c>
      <c r="G53" s="361" t="s">
        <v>754</v>
      </c>
      <c r="H53" s="361" t="s">
        <v>829</v>
      </c>
      <c r="I53" s="360" t="s">
        <v>854</v>
      </c>
      <c r="J53" s="361" t="s">
        <v>855</v>
      </c>
      <c r="K53" s="361" t="s">
        <v>526</v>
      </c>
      <c r="L53" s="360" t="s">
        <v>856</v>
      </c>
      <c r="M53" s="361" t="s">
        <v>857</v>
      </c>
      <c r="N53" s="361"/>
      <c r="O53" s="360"/>
      <c r="P53" s="361"/>
      <c r="Q53" s="361"/>
      <c r="R53" s="362"/>
      <c r="S53" s="362"/>
      <c r="T53" s="362"/>
      <c r="U53" s="362"/>
      <c r="V53" s="362"/>
      <c r="W53" s="362"/>
      <c r="X53" s="362"/>
      <c r="Y53" s="362"/>
      <c r="Z53" s="362"/>
      <c r="AA53" s="362"/>
      <c r="AB53" s="362"/>
      <c r="AC53" s="362"/>
      <c r="AD53" s="362">
        <f t="shared" si="2"/>
        <v>0</v>
      </c>
      <c r="AE53" s="357"/>
      <c r="AF53" s="363"/>
      <c r="AG53" s="363"/>
      <c r="AH53" s="363"/>
      <c r="AI53" s="363"/>
      <c r="AJ53" s="363"/>
      <c r="AK53" s="363"/>
      <c r="AL53" s="363"/>
      <c r="AM53" s="363"/>
      <c r="AN53" s="363"/>
      <c r="AO53" s="363"/>
      <c r="AP53" s="363"/>
      <c r="AQ53" s="363"/>
      <c r="AR53" s="363">
        <f t="shared" si="13"/>
        <v>0</v>
      </c>
      <c r="AS53" s="363">
        <f t="shared" si="3"/>
        <v>0</v>
      </c>
      <c r="AT53" s="363">
        <f t="shared" si="4"/>
        <v>0</v>
      </c>
    </row>
    <row r="54" spans="1:46" s="364" customFormat="1" ht="16.399999999999999" customHeight="1" outlineLevel="1">
      <c r="A54" s="359" t="s">
        <v>710</v>
      </c>
      <c r="B54" s="359" t="s">
        <v>711</v>
      </c>
      <c r="C54" s="360" t="s">
        <v>106</v>
      </c>
      <c r="D54" s="361" t="s">
        <v>751</v>
      </c>
      <c r="E54" s="361" t="s">
        <v>752</v>
      </c>
      <c r="F54" s="361" t="s">
        <v>828</v>
      </c>
      <c r="G54" s="361" t="s">
        <v>754</v>
      </c>
      <c r="H54" s="361" t="s">
        <v>829</v>
      </c>
      <c r="I54" s="360" t="s">
        <v>858</v>
      </c>
      <c r="J54" s="361" t="s">
        <v>859</v>
      </c>
      <c r="K54" s="361" t="s">
        <v>525</v>
      </c>
      <c r="L54" s="360" t="s">
        <v>860</v>
      </c>
      <c r="M54" s="361" t="s">
        <v>861</v>
      </c>
      <c r="N54" s="361"/>
      <c r="O54" s="360"/>
      <c r="P54" s="361"/>
      <c r="Q54" s="361"/>
      <c r="R54" s="362"/>
      <c r="S54" s="362"/>
      <c r="T54" s="362"/>
      <c r="U54" s="362"/>
      <c r="V54" s="362"/>
      <c r="W54" s="362"/>
      <c r="X54" s="362"/>
      <c r="Y54" s="362"/>
      <c r="Z54" s="362"/>
      <c r="AA54" s="362"/>
      <c r="AB54" s="362"/>
      <c r="AC54" s="362"/>
      <c r="AD54" s="362">
        <f t="shared" si="2"/>
        <v>0</v>
      </c>
      <c r="AE54" s="357"/>
      <c r="AF54" s="363"/>
      <c r="AG54" s="363"/>
      <c r="AH54" s="363"/>
      <c r="AI54" s="363"/>
      <c r="AJ54" s="363"/>
      <c r="AK54" s="363"/>
      <c r="AL54" s="363"/>
      <c r="AM54" s="363"/>
      <c r="AN54" s="363"/>
      <c r="AO54" s="363"/>
      <c r="AP54" s="363"/>
      <c r="AQ54" s="363"/>
      <c r="AR54" s="363">
        <f t="shared" si="13"/>
        <v>0</v>
      </c>
      <c r="AS54" s="363">
        <f t="shared" si="3"/>
        <v>0</v>
      </c>
      <c r="AT54" s="363">
        <f t="shared" si="4"/>
        <v>0</v>
      </c>
    </row>
    <row r="55" spans="1:46" s="364" customFormat="1" ht="16.399999999999999" customHeight="1" outlineLevel="1">
      <c r="A55" s="359" t="s">
        <v>710</v>
      </c>
      <c r="B55" s="359" t="s">
        <v>711</v>
      </c>
      <c r="C55" s="360" t="s">
        <v>106</v>
      </c>
      <c r="D55" s="361" t="s">
        <v>764</v>
      </c>
      <c r="E55" s="361" t="s">
        <v>752</v>
      </c>
      <c r="F55" s="361" t="s">
        <v>862</v>
      </c>
      <c r="G55" s="361" t="s">
        <v>754</v>
      </c>
      <c r="H55" s="361" t="s">
        <v>863</v>
      </c>
      <c r="I55" s="360" t="s">
        <v>864</v>
      </c>
      <c r="J55" s="370" t="s">
        <v>865</v>
      </c>
      <c r="K55" s="361" t="s">
        <v>866</v>
      </c>
      <c r="L55" s="360" t="s">
        <v>867</v>
      </c>
      <c r="M55" s="361" t="s">
        <v>863</v>
      </c>
      <c r="N55" s="370"/>
      <c r="O55" s="360"/>
      <c r="P55" s="370"/>
      <c r="Q55" s="370"/>
      <c r="R55" s="362"/>
      <c r="S55" s="362"/>
      <c r="T55" s="362"/>
      <c r="U55" s="362"/>
      <c r="V55" s="362"/>
      <c r="W55" s="362"/>
      <c r="X55" s="362"/>
      <c r="Y55" s="362"/>
      <c r="Z55" s="362"/>
      <c r="AA55" s="362"/>
      <c r="AB55" s="362"/>
      <c r="AC55" s="362"/>
      <c r="AD55" s="365">
        <f t="shared" si="2"/>
        <v>0</v>
      </c>
      <c r="AE55" s="357"/>
      <c r="AF55" s="363"/>
      <c r="AG55" s="363"/>
      <c r="AH55" s="363"/>
      <c r="AI55" s="363"/>
      <c r="AJ55" s="363"/>
      <c r="AK55" s="363"/>
      <c r="AL55" s="363"/>
      <c r="AM55" s="363"/>
      <c r="AN55" s="363"/>
      <c r="AO55" s="363"/>
      <c r="AP55" s="363"/>
      <c r="AQ55" s="363"/>
      <c r="AR55" s="363">
        <f t="shared" si="13"/>
        <v>0</v>
      </c>
      <c r="AS55" s="363">
        <f t="shared" si="3"/>
        <v>0</v>
      </c>
      <c r="AT55" s="363">
        <f t="shared" si="4"/>
        <v>0</v>
      </c>
    </row>
    <row r="56" spans="1:46" s="364" customFormat="1" ht="16.399999999999999" customHeight="1" outlineLevel="1">
      <c r="A56" s="359" t="s">
        <v>710</v>
      </c>
      <c r="B56" s="359" t="s">
        <v>711</v>
      </c>
      <c r="C56" s="360" t="s">
        <v>106</v>
      </c>
      <c r="D56" s="361" t="s">
        <v>751</v>
      </c>
      <c r="E56" s="361" t="s">
        <v>752</v>
      </c>
      <c r="F56" s="361" t="s">
        <v>868</v>
      </c>
      <c r="G56" s="361" t="s">
        <v>754</v>
      </c>
      <c r="H56" s="361" t="s">
        <v>869</v>
      </c>
      <c r="I56" s="360" t="s">
        <v>870</v>
      </c>
      <c r="J56" s="361" t="s">
        <v>374</v>
      </c>
      <c r="K56" s="361" t="s">
        <v>524</v>
      </c>
      <c r="L56" s="360" t="s">
        <v>871</v>
      </c>
      <c r="M56" s="361" t="s">
        <v>869</v>
      </c>
      <c r="N56" s="361"/>
      <c r="O56" s="360"/>
      <c r="P56" s="361"/>
      <c r="Q56" s="361"/>
      <c r="R56" s="362"/>
      <c r="S56" s="362"/>
      <c r="T56" s="362"/>
      <c r="U56" s="362"/>
      <c r="V56" s="362"/>
      <c r="W56" s="362"/>
      <c r="X56" s="362"/>
      <c r="Y56" s="362"/>
      <c r="Z56" s="362"/>
      <c r="AA56" s="362"/>
      <c r="AB56" s="362"/>
      <c r="AC56" s="362"/>
      <c r="AD56" s="362">
        <f t="shared" si="2"/>
        <v>0</v>
      </c>
      <c r="AE56" s="357"/>
      <c r="AF56" s="363"/>
      <c r="AG56" s="363"/>
      <c r="AH56" s="363"/>
      <c r="AI56" s="363"/>
      <c r="AJ56" s="363"/>
      <c r="AK56" s="363"/>
      <c r="AL56" s="363"/>
      <c r="AM56" s="363"/>
      <c r="AN56" s="363"/>
      <c r="AO56" s="363"/>
      <c r="AP56" s="363"/>
      <c r="AQ56" s="363"/>
      <c r="AR56" s="363">
        <f t="shared" si="13"/>
        <v>0</v>
      </c>
      <c r="AS56" s="363">
        <f t="shared" si="3"/>
        <v>0</v>
      </c>
      <c r="AT56" s="363">
        <f t="shared" si="4"/>
        <v>0</v>
      </c>
    </row>
    <row r="57" spans="1:46" s="364" customFormat="1" ht="16.399999999999999" customHeight="1" outlineLevel="1">
      <c r="A57" s="359" t="s">
        <v>710</v>
      </c>
      <c r="B57" s="359" t="s">
        <v>711</v>
      </c>
      <c r="C57" s="360" t="s">
        <v>106</v>
      </c>
      <c r="D57" s="361" t="s">
        <v>764</v>
      </c>
      <c r="E57" s="361" t="s">
        <v>752</v>
      </c>
      <c r="F57" s="361" t="s">
        <v>872</v>
      </c>
      <c r="G57" s="361" t="s">
        <v>754</v>
      </c>
      <c r="H57" s="361" t="s">
        <v>410</v>
      </c>
      <c r="I57" s="360" t="s">
        <v>873</v>
      </c>
      <c r="J57" s="361" t="s">
        <v>874</v>
      </c>
      <c r="K57" s="361" t="s">
        <v>525</v>
      </c>
      <c r="L57" s="360" t="s">
        <v>875</v>
      </c>
      <c r="M57" s="361" t="s">
        <v>410</v>
      </c>
      <c r="N57" s="361"/>
      <c r="O57" s="360"/>
      <c r="P57" s="361"/>
      <c r="Q57" s="361"/>
      <c r="R57" s="362"/>
      <c r="S57" s="362"/>
      <c r="T57" s="362"/>
      <c r="U57" s="362"/>
      <c r="V57" s="362"/>
      <c r="W57" s="362"/>
      <c r="X57" s="362"/>
      <c r="Y57" s="362"/>
      <c r="Z57" s="362"/>
      <c r="AA57" s="362"/>
      <c r="AB57" s="362"/>
      <c r="AC57" s="362"/>
      <c r="AD57" s="362">
        <f t="shared" si="2"/>
        <v>0</v>
      </c>
      <c r="AE57" s="357"/>
      <c r="AF57" s="363"/>
      <c r="AG57" s="363"/>
      <c r="AH57" s="363"/>
      <c r="AI57" s="363"/>
      <c r="AJ57" s="363"/>
      <c r="AK57" s="363"/>
      <c r="AL57" s="363"/>
      <c r="AM57" s="363"/>
      <c r="AN57" s="363"/>
      <c r="AO57" s="363"/>
      <c r="AP57" s="363"/>
      <c r="AQ57" s="363"/>
      <c r="AR57" s="363">
        <f t="shared" si="13"/>
        <v>0</v>
      </c>
      <c r="AS57" s="363">
        <f t="shared" si="3"/>
        <v>0</v>
      </c>
      <c r="AT57" s="363">
        <f t="shared" si="4"/>
        <v>0</v>
      </c>
    </row>
    <row r="58" spans="1:46" s="364" customFormat="1" ht="16.399999999999999" customHeight="1" outlineLevel="1">
      <c r="A58" s="359" t="s">
        <v>710</v>
      </c>
      <c r="B58" s="359" t="s">
        <v>711</v>
      </c>
      <c r="C58" s="360" t="s">
        <v>106</v>
      </c>
      <c r="D58" s="361" t="s">
        <v>751</v>
      </c>
      <c r="E58" s="361" t="s">
        <v>752</v>
      </c>
      <c r="F58" s="361" t="s">
        <v>872</v>
      </c>
      <c r="G58" s="361" t="s">
        <v>754</v>
      </c>
      <c r="H58" s="361" t="s">
        <v>410</v>
      </c>
      <c r="I58" s="360" t="s">
        <v>876</v>
      </c>
      <c r="J58" s="370" t="s">
        <v>548</v>
      </c>
      <c r="K58" s="361" t="s">
        <v>525</v>
      </c>
      <c r="L58" s="360" t="s">
        <v>875</v>
      </c>
      <c r="M58" s="361" t="s">
        <v>410</v>
      </c>
      <c r="N58" s="370"/>
      <c r="O58" s="360"/>
      <c r="P58" s="370"/>
      <c r="Q58" s="370"/>
      <c r="R58" s="362"/>
      <c r="S58" s="362"/>
      <c r="T58" s="362"/>
      <c r="U58" s="362"/>
      <c r="V58" s="362"/>
      <c r="W58" s="362"/>
      <c r="X58" s="362"/>
      <c r="Y58" s="362"/>
      <c r="Z58" s="362"/>
      <c r="AA58" s="362"/>
      <c r="AB58" s="362"/>
      <c r="AC58" s="362"/>
      <c r="AD58" s="365">
        <f t="shared" si="2"/>
        <v>0</v>
      </c>
      <c r="AE58" s="357"/>
      <c r="AF58" s="363"/>
      <c r="AG58" s="363"/>
      <c r="AH58" s="363"/>
      <c r="AI58" s="363"/>
      <c r="AJ58" s="363"/>
      <c r="AK58" s="363"/>
      <c r="AL58" s="363"/>
      <c r="AM58" s="363"/>
      <c r="AN58" s="363"/>
      <c r="AO58" s="363"/>
      <c r="AP58" s="363"/>
      <c r="AQ58" s="363"/>
      <c r="AR58" s="363">
        <f t="shared" si="13"/>
        <v>0</v>
      </c>
      <c r="AS58" s="363">
        <f t="shared" si="3"/>
        <v>0</v>
      </c>
      <c r="AT58" s="363">
        <f t="shared" si="4"/>
        <v>0</v>
      </c>
    </row>
    <row r="59" spans="1:46" s="364" customFormat="1" ht="16.399999999999999" customHeight="1" outlineLevel="1">
      <c r="A59" s="359" t="s">
        <v>710</v>
      </c>
      <c r="B59" s="359" t="s">
        <v>711</v>
      </c>
      <c r="C59" s="360" t="s">
        <v>106</v>
      </c>
      <c r="D59" s="361" t="s">
        <v>751</v>
      </c>
      <c r="E59" s="361" t="s">
        <v>752</v>
      </c>
      <c r="F59" s="361" t="s">
        <v>872</v>
      </c>
      <c r="G59" s="361" t="s">
        <v>754</v>
      </c>
      <c r="H59" s="361" t="s">
        <v>410</v>
      </c>
      <c r="I59" s="360" t="s">
        <v>877</v>
      </c>
      <c r="J59" s="370" t="s">
        <v>549</v>
      </c>
      <c r="K59" s="361" t="s">
        <v>525</v>
      </c>
      <c r="L59" s="360" t="s">
        <v>875</v>
      </c>
      <c r="M59" s="361" t="s">
        <v>410</v>
      </c>
      <c r="N59" s="370"/>
      <c r="O59" s="360"/>
      <c r="P59" s="370"/>
      <c r="Q59" s="370"/>
      <c r="R59" s="362"/>
      <c r="S59" s="362"/>
      <c r="T59" s="362"/>
      <c r="U59" s="362"/>
      <c r="V59" s="362"/>
      <c r="W59" s="362"/>
      <c r="X59" s="362"/>
      <c r="Y59" s="362"/>
      <c r="Z59" s="362"/>
      <c r="AA59" s="362"/>
      <c r="AB59" s="362"/>
      <c r="AC59" s="362"/>
      <c r="AD59" s="362">
        <f t="shared" si="2"/>
        <v>0</v>
      </c>
      <c r="AE59" s="357"/>
      <c r="AF59" s="363"/>
      <c r="AG59" s="363"/>
      <c r="AH59" s="363"/>
      <c r="AI59" s="363"/>
      <c r="AJ59" s="363"/>
      <c r="AK59" s="363"/>
      <c r="AL59" s="363"/>
      <c r="AM59" s="363"/>
      <c r="AN59" s="363"/>
      <c r="AO59" s="363"/>
      <c r="AP59" s="363"/>
      <c r="AQ59" s="363"/>
      <c r="AR59" s="363">
        <f t="shared" si="13"/>
        <v>0</v>
      </c>
      <c r="AS59" s="363">
        <f t="shared" si="3"/>
        <v>0</v>
      </c>
      <c r="AT59" s="363">
        <f t="shared" si="4"/>
        <v>0</v>
      </c>
    </row>
    <row r="60" spans="1:46" s="364" customFormat="1" ht="16.399999999999999" customHeight="1" outlineLevel="1">
      <c r="A60" s="359" t="s">
        <v>710</v>
      </c>
      <c r="B60" s="359" t="s">
        <v>711</v>
      </c>
      <c r="C60" s="360" t="s">
        <v>106</v>
      </c>
      <c r="D60" s="361" t="s">
        <v>751</v>
      </c>
      <c r="E60" s="361" t="s">
        <v>752</v>
      </c>
      <c r="F60" s="361" t="s">
        <v>878</v>
      </c>
      <c r="G60" s="361" t="s">
        <v>754</v>
      </c>
      <c r="H60" s="361" t="s">
        <v>879</v>
      </c>
      <c r="I60" s="360" t="s">
        <v>880</v>
      </c>
      <c r="J60" s="361" t="s">
        <v>375</v>
      </c>
      <c r="K60" s="361" t="s">
        <v>536</v>
      </c>
      <c r="L60" s="360" t="s">
        <v>881</v>
      </c>
      <c r="M60" s="361" t="s">
        <v>882</v>
      </c>
      <c r="N60" s="361"/>
      <c r="O60" s="360"/>
      <c r="P60" s="361"/>
      <c r="Q60" s="361"/>
      <c r="R60" s="362"/>
      <c r="S60" s="362"/>
      <c r="T60" s="362"/>
      <c r="U60" s="362"/>
      <c r="V60" s="362"/>
      <c r="W60" s="362"/>
      <c r="X60" s="362"/>
      <c r="Y60" s="362"/>
      <c r="Z60" s="362"/>
      <c r="AA60" s="362"/>
      <c r="AB60" s="362"/>
      <c r="AC60" s="362"/>
      <c r="AD60" s="362">
        <f t="shared" si="2"/>
        <v>0</v>
      </c>
      <c r="AE60" s="357"/>
      <c r="AF60" s="363"/>
      <c r="AG60" s="363"/>
      <c r="AH60" s="363"/>
      <c r="AI60" s="363"/>
      <c r="AJ60" s="363"/>
      <c r="AK60" s="363"/>
      <c r="AL60" s="363"/>
      <c r="AM60" s="363"/>
      <c r="AN60" s="363"/>
      <c r="AO60" s="363"/>
      <c r="AP60" s="363"/>
      <c r="AQ60" s="363"/>
      <c r="AR60" s="363">
        <f t="shared" si="13"/>
        <v>0</v>
      </c>
      <c r="AS60" s="363">
        <f t="shared" si="3"/>
        <v>0</v>
      </c>
      <c r="AT60" s="363">
        <f t="shared" si="4"/>
        <v>0</v>
      </c>
    </row>
    <row r="61" spans="1:46" s="364" customFormat="1" ht="16.399999999999999" customHeight="1" outlineLevel="1">
      <c r="A61" s="359" t="s">
        <v>710</v>
      </c>
      <c r="B61" s="359" t="s">
        <v>711</v>
      </c>
      <c r="C61" s="360" t="s">
        <v>106</v>
      </c>
      <c r="D61" s="361" t="s">
        <v>751</v>
      </c>
      <c r="E61" s="361" t="s">
        <v>752</v>
      </c>
      <c r="F61" s="361" t="s">
        <v>883</v>
      </c>
      <c r="G61" s="361" t="s">
        <v>754</v>
      </c>
      <c r="H61" s="361" t="s">
        <v>884</v>
      </c>
      <c r="I61" s="360" t="s">
        <v>885</v>
      </c>
      <c r="J61" s="361" t="s">
        <v>886</v>
      </c>
      <c r="K61" s="361" t="s">
        <v>526</v>
      </c>
      <c r="L61" s="360" t="s">
        <v>887</v>
      </c>
      <c r="M61" s="361" t="s">
        <v>888</v>
      </c>
      <c r="N61" s="361"/>
      <c r="O61" s="360"/>
      <c r="P61" s="361"/>
      <c r="Q61" s="361"/>
      <c r="R61" s="362"/>
      <c r="S61" s="362"/>
      <c r="T61" s="362"/>
      <c r="U61" s="362"/>
      <c r="V61" s="362"/>
      <c r="W61" s="362"/>
      <c r="X61" s="362"/>
      <c r="Y61" s="362"/>
      <c r="Z61" s="362"/>
      <c r="AA61" s="362"/>
      <c r="AB61" s="362"/>
      <c r="AC61" s="362"/>
      <c r="AD61" s="362">
        <f t="shared" si="2"/>
        <v>0</v>
      </c>
      <c r="AE61" s="357"/>
      <c r="AF61" s="363"/>
      <c r="AG61" s="363"/>
      <c r="AH61" s="363"/>
      <c r="AI61" s="363"/>
      <c r="AJ61" s="363"/>
      <c r="AK61" s="363"/>
      <c r="AL61" s="363"/>
      <c r="AM61" s="363"/>
      <c r="AN61" s="363"/>
      <c r="AO61" s="363"/>
      <c r="AP61" s="363"/>
      <c r="AQ61" s="363"/>
      <c r="AR61" s="363">
        <f t="shared" si="13"/>
        <v>0</v>
      </c>
      <c r="AS61" s="363">
        <f t="shared" si="3"/>
        <v>0</v>
      </c>
      <c r="AT61" s="363">
        <f t="shared" si="4"/>
        <v>0</v>
      </c>
    </row>
    <row r="62" spans="1:46" s="364" customFormat="1" ht="16.399999999999999" customHeight="1" outlineLevel="1">
      <c r="A62" s="359" t="s">
        <v>710</v>
      </c>
      <c r="B62" s="359" t="s">
        <v>711</v>
      </c>
      <c r="C62" s="360" t="s">
        <v>106</v>
      </c>
      <c r="D62" s="361" t="s">
        <v>751</v>
      </c>
      <c r="E62" s="361" t="s">
        <v>752</v>
      </c>
      <c r="F62" s="361" t="s">
        <v>883</v>
      </c>
      <c r="G62" s="361" t="s">
        <v>754</v>
      </c>
      <c r="H62" s="361" t="s">
        <v>884</v>
      </c>
      <c r="I62" s="360" t="s">
        <v>889</v>
      </c>
      <c r="J62" s="361" t="s">
        <v>886</v>
      </c>
      <c r="K62" s="361" t="s">
        <v>525</v>
      </c>
      <c r="L62" s="360" t="s">
        <v>887</v>
      </c>
      <c r="M62" s="361" t="s">
        <v>888</v>
      </c>
      <c r="N62" s="361"/>
      <c r="O62" s="360"/>
      <c r="P62" s="361"/>
      <c r="Q62" s="361"/>
      <c r="R62" s="362"/>
      <c r="S62" s="362"/>
      <c r="T62" s="362"/>
      <c r="U62" s="362"/>
      <c r="V62" s="362"/>
      <c r="W62" s="362"/>
      <c r="X62" s="362"/>
      <c r="Y62" s="362"/>
      <c r="Z62" s="362"/>
      <c r="AA62" s="362"/>
      <c r="AB62" s="362"/>
      <c r="AC62" s="362"/>
      <c r="AD62" s="362">
        <f t="shared" si="2"/>
        <v>0</v>
      </c>
      <c r="AE62" s="357"/>
      <c r="AF62" s="363"/>
      <c r="AG62" s="363"/>
      <c r="AH62" s="363"/>
      <c r="AI62" s="363"/>
      <c r="AJ62" s="363"/>
      <c r="AK62" s="363"/>
      <c r="AL62" s="363"/>
      <c r="AM62" s="363"/>
      <c r="AN62" s="363"/>
      <c r="AO62" s="363"/>
      <c r="AP62" s="363"/>
      <c r="AQ62" s="363"/>
      <c r="AR62" s="363">
        <f t="shared" si="13"/>
        <v>0</v>
      </c>
      <c r="AS62" s="363">
        <f t="shared" si="3"/>
        <v>0</v>
      </c>
      <c r="AT62" s="363">
        <f t="shared" si="4"/>
        <v>0</v>
      </c>
    </row>
    <row r="63" spans="1:46" s="364" customFormat="1" ht="16.399999999999999" customHeight="1" outlineLevel="1">
      <c r="A63" s="359" t="s">
        <v>710</v>
      </c>
      <c r="B63" s="359" t="s">
        <v>711</v>
      </c>
      <c r="C63" s="360" t="s">
        <v>106</v>
      </c>
      <c r="D63" s="361" t="s">
        <v>751</v>
      </c>
      <c r="E63" s="361" t="s">
        <v>752</v>
      </c>
      <c r="F63" s="361" t="s">
        <v>883</v>
      </c>
      <c r="G63" s="361" t="s">
        <v>754</v>
      </c>
      <c r="H63" s="361" t="s">
        <v>884</v>
      </c>
      <c r="I63" s="360" t="s">
        <v>890</v>
      </c>
      <c r="J63" s="361" t="s">
        <v>891</v>
      </c>
      <c r="K63" s="361" t="s">
        <v>526</v>
      </c>
      <c r="L63" s="360" t="s">
        <v>892</v>
      </c>
      <c r="M63" s="361" t="s">
        <v>893</v>
      </c>
      <c r="N63" s="361"/>
      <c r="O63" s="360"/>
      <c r="P63" s="361"/>
      <c r="Q63" s="361"/>
      <c r="R63" s="362"/>
      <c r="S63" s="362"/>
      <c r="T63" s="362"/>
      <c r="U63" s="362"/>
      <c r="V63" s="362"/>
      <c r="W63" s="362"/>
      <c r="X63" s="362"/>
      <c r="Y63" s="362"/>
      <c r="Z63" s="362"/>
      <c r="AA63" s="362"/>
      <c r="AB63" s="362"/>
      <c r="AC63" s="362"/>
      <c r="AD63" s="362">
        <f t="shared" si="2"/>
        <v>0</v>
      </c>
      <c r="AE63" s="357"/>
      <c r="AF63" s="363"/>
      <c r="AG63" s="363"/>
      <c r="AH63" s="363"/>
      <c r="AI63" s="363"/>
      <c r="AJ63" s="363"/>
      <c r="AK63" s="363"/>
      <c r="AL63" s="363"/>
      <c r="AM63" s="363"/>
      <c r="AN63" s="363"/>
      <c r="AO63" s="363"/>
      <c r="AP63" s="363"/>
      <c r="AQ63" s="363"/>
      <c r="AR63" s="363">
        <f t="shared" si="13"/>
        <v>0</v>
      </c>
      <c r="AS63" s="363">
        <f t="shared" si="3"/>
        <v>0</v>
      </c>
      <c r="AT63" s="363">
        <f t="shared" si="4"/>
        <v>0</v>
      </c>
    </row>
    <row r="64" spans="1:46" s="364" customFormat="1" ht="16.399999999999999" customHeight="1" outlineLevel="1">
      <c r="A64" s="359" t="s">
        <v>710</v>
      </c>
      <c r="B64" s="359" t="s">
        <v>711</v>
      </c>
      <c r="C64" s="360" t="s">
        <v>106</v>
      </c>
      <c r="D64" s="361" t="s">
        <v>751</v>
      </c>
      <c r="E64" s="361" t="s">
        <v>752</v>
      </c>
      <c r="F64" s="361" t="s">
        <v>883</v>
      </c>
      <c r="G64" s="361" t="s">
        <v>754</v>
      </c>
      <c r="H64" s="361" t="s">
        <v>884</v>
      </c>
      <c r="I64" s="360" t="s">
        <v>894</v>
      </c>
      <c r="J64" s="370" t="s">
        <v>895</v>
      </c>
      <c r="K64" s="361" t="s">
        <v>525</v>
      </c>
      <c r="L64" s="360" t="s">
        <v>896</v>
      </c>
      <c r="M64" s="361" t="s">
        <v>897</v>
      </c>
      <c r="N64" s="370"/>
      <c r="O64" s="360"/>
      <c r="P64" s="370"/>
      <c r="Q64" s="370"/>
      <c r="R64" s="362"/>
      <c r="S64" s="362"/>
      <c r="T64" s="362"/>
      <c r="U64" s="362"/>
      <c r="V64" s="362"/>
      <c r="W64" s="362"/>
      <c r="X64" s="362"/>
      <c r="Y64" s="362"/>
      <c r="Z64" s="362"/>
      <c r="AA64" s="362"/>
      <c r="AB64" s="362"/>
      <c r="AC64" s="362"/>
      <c r="AD64" s="365">
        <f t="shared" si="2"/>
        <v>0</v>
      </c>
      <c r="AE64" s="357"/>
      <c r="AF64" s="363"/>
      <c r="AG64" s="363"/>
      <c r="AH64" s="363"/>
      <c r="AI64" s="363"/>
      <c r="AJ64" s="363"/>
      <c r="AK64" s="363"/>
      <c r="AL64" s="363"/>
      <c r="AM64" s="363"/>
      <c r="AN64" s="363"/>
      <c r="AO64" s="363"/>
      <c r="AP64" s="363"/>
      <c r="AQ64" s="363"/>
      <c r="AR64" s="363">
        <f t="shared" si="13"/>
        <v>0</v>
      </c>
      <c r="AS64" s="363">
        <f t="shared" si="3"/>
        <v>0</v>
      </c>
      <c r="AT64" s="363">
        <f t="shared" si="4"/>
        <v>0</v>
      </c>
    </row>
    <row r="65" spans="1:46" s="364" customFormat="1" ht="16.399999999999999" customHeight="1" outlineLevel="1">
      <c r="A65" s="359" t="s">
        <v>710</v>
      </c>
      <c r="B65" s="359" t="s">
        <v>711</v>
      </c>
      <c r="C65" s="360" t="s">
        <v>106</v>
      </c>
      <c r="D65" s="361" t="s">
        <v>751</v>
      </c>
      <c r="E65" s="361" t="s">
        <v>752</v>
      </c>
      <c r="F65" s="361" t="s">
        <v>883</v>
      </c>
      <c r="G65" s="361" t="s">
        <v>754</v>
      </c>
      <c r="H65" s="361" t="s">
        <v>884</v>
      </c>
      <c r="I65" s="360" t="s">
        <v>898</v>
      </c>
      <c r="J65" s="361" t="s">
        <v>899</v>
      </c>
      <c r="K65" s="361" t="s">
        <v>525</v>
      </c>
      <c r="L65" s="360" t="s">
        <v>896</v>
      </c>
      <c r="M65" s="361" t="s">
        <v>897</v>
      </c>
      <c r="N65" s="361"/>
      <c r="O65" s="360"/>
      <c r="P65" s="361"/>
      <c r="Q65" s="361"/>
      <c r="R65" s="362"/>
      <c r="S65" s="362"/>
      <c r="T65" s="362"/>
      <c r="U65" s="362"/>
      <c r="V65" s="362"/>
      <c r="W65" s="362"/>
      <c r="X65" s="362"/>
      <c r="Y65" s="362"/>
      <c r="Z65" s="362"/>
      <c r="AA65" s="362"/>
      <c r="AB65" s="362"/>
      <c r="AC65" s="362"/>
      <c r="AD65" s="362">
        <f t="shared" si="2"/>
        <v>0</v>
      </c>
      <c r="AE65" s="357"/>
      <c r="AF65" s="363"/>
      <c r="AG65" s="363"/>
      <c r="AH65" s="363"/>
      <c r="AI65" s="363"/>
      <c r="AJ65" s="363"/>
      <c r="AK65" s="363"/>
      <c r="AL65" s="363"/>
      <c r="AM65" s="363"/>
      <c r="AN65" s="363"/>
      <c r="AO65" s="363"/>
      <c r="AP65" s="363"/>
      <c r="AQ65" s="363"/>
      <c r="AR65" s="363">
        <f t="shared" si="13"/>
        <v>0</v>
      </c>
      <c r="AS65" s="363">
        <f t="shared" si="3"/>
        <v>0</v>
      </c>
      <c r="AT65" s="363">
        <f t="shared" si="4"/>
        <v>0</v>
      </c>
    </row>
    <row r="66" spans="1:46" s="364" customFormat="1" ht="16.399999999999999" customHeight="1" outlineLevel="1">
      <c r="A66" s="359" t="s">
        <v>710</v>
      </c>
      <c r="B66" s="359" t="s">
        <v>711</v>
      </c>
      <c r="C66" s="360" t="s">
        <v>106</v>
      </c>
      <c r="D66" s="361" t="s">
        <v>751</v>
      </c>
      <c r="E66" s="361" t="s">
        <v>752</v>
      </c>
      <c r="F66" s="361" t="s">
        <v>883</v>
      </c>
      <c r="G66" s="361" t="s">
        <v>754</v>
      </c>
      <c r="H66" s="361" t="s">
        <v>884</v>
      </c>
      <c r="I66" s="360" t="s">
        <v>900</v>
      </c>
      <c r="J66" s="361" t="s">
        <v>901</v>
      </c>
      <c r="K66" s="361" t="s">
        <v>525</v>
      </c>
      <c r="L66" s="360" t="s">
        <v>902</v>
      </c>
      <c r="M66" s="361" t="s">
        <v>903</v>
      </c>
      <c r="N66" s="361"/>
      <c r="O66" s="360"/>
      <c r="P66" s="361"/>
      <c r="Q66" s="361"/>
      <c r="R66" s="362"/>
      <c r="S66" s="362"/>
      <c r="T66" s="362"/>
      <c r="U66" s="362"/>
      <c r="V66" s="362"/>
      <c r="W66" s="362"/>
      <c r="X66" s="362"/>
      <c r="Y66" s="362"/>
      <c r="Z66" s="362"/>
      <c r="AA66" s="362"/>
      <c r="AB66" s="362"/>
      <c r="AC66" s="362"/>
      <c r="AD66" s="362">
        <f t="shared" si="2"/>
        <v>0</v>
      </c>
      <c r="AE66" s="357"/>
      <c r="AF66" s="363"/>
      <c r="AG66" s="363"/>
      <c r="AH66" s="363"/>
      <c r="AI66" s="363"/>
      <c r="AJ66" s="363"/>
      <c r="AK66" s="363"/>
      <c r="AL66" s="363"/>
      <c r="AM66" s="363"/>
      <c r="AN66" s="363"/>
      <c r="AO66" s="363"/>
      <c r="AP66" s="363"/>
      <c r="AQ66" s="363"/>
      <c r="AR66" s="363">
        <f t="shared" si="13"/>
        <v>0</v>
      </c>
      <c r="AS66" s="363">
        <f t="shared" si="3"/>
        <v>0</v>
      </c>
      <c r="AT66" s="363">
        <f t="shared" si="4"/>
        <v>0</v>
      </c>
    </row>
    <row r="67" spans="1:46" s="364" customFormat="1" ht="16.399999999999999" customHeight="1" outlineLevel="1">
      <c r="A67" s="359" t="s">
        <v>710</v>
      </c>
      <c r="B67" s="359" t="s">
        <v>711</v>
      </c>
      <c r="C67" s="360" t="s">
        <v>106</v>
      </c>
      <c r="D67" s="361" t="s">
        <v>751</v>
      </c>
      <c r="E67" s="361" t="s">
        <v>752</v>
      </c>
      <c r="F67" s="361" t="s">
        <v>883</v>
      </c>
      <c r="G67" s="361" t="s">
        <v>754</v>
      </c>
      <c r="H67" s="361" t="s">
        <v>884</v>
      </c>
      <c r="I67" s="360" t="s">
        <v>904</v>
      </c>
      <c r="J67" s="361" t="s">
        <v>905</v>
      </c>
      <c r="K67" s="361" t="s">
        <v>526</v>
      </c>
      <c r="L67" s="360" t="s">
        <v>906</v>
      </c>
      <c r="M67" s="361" t="s">
        <v>907</v>
      </c>
      <c r="N67" s="361"/>
      <c r="O67" s="360"/>
      <c r="P67" s="361"/>
      <c r="Q67" s="361"/>
      <c r="R67" s="362"/>
      <c r="S67" s="362"/>
      <c r="T67" s="362"/>
      <c r="U67" s="362"/>
      <c r="V67" s="362"/>
      <c r="W67" s="362"/>
      <c r="X67" s="362"/>
      <c r="Y67" s="362"/>
      <c r="Z67" s="362"/>
      <c r="AA67" s="362"/>
      <c r="AB67" s="362"/>
      <c r="AC67" s="362"/>
      <c r="AD67" s="362">
        <f t="shared" si="2"/>
        <v>0</v>
      </c>
      <c r="AE67" s="357"/>
      <c r="AF67" s="363"/>
      <c r="AG67" s="363"/>
      <c r="AH67" s="363"/>
      <c r="AI67" s="363"/>
      <c r="AJ67" s="363"/>
      <c r="AK67" s="363"/>
      <c r="AL67" s="363"/>
      <c r="AM67" s="363"/>
      <c r="AN67" s="363"/>
      <c r="AO67" s="363"/>
      <c r="AP67" s="363"/>
      <c r="AQ67" s="363"/>
      <c r="AR67" s="363">
        <f t="shared" si="13"/>
        <v>0</v>
      </c>
      <c r="AS67" s="363">
        <f t="shared" si="3"/>
        <v>0</v>
      </c>
      <c r="AT67" s="363">
        <f t="shared" si="4"/>
        <v>0</v>
      </c>
    </row>
    <row r="68" spans="1:46" s="364" customFormat="1" ht="16.399999999999999" customHeight="1" outlineLevel="1">
      <c r="A68" s="359" t="s">
        <v>710</v>
      </c>
      <c r="B68" s="359" t="s">
        <v>711</v>
      </c>
      <c r="C68" s="360" t="s">
        <v>106</v>
      </c>
      <c r="D68" s="361" t="s">
        <v>751</v>
      </c>
      <c r="E68" s="361" t="s">
        <v>752</v>
      </c>
      <c r="F68" s="361" t="s">
        <v>908</v>
      </c>
      <c r="G68" s="361" t="s">
        <v>754</v>
      </c>
      <c r="H68" s="361" t="s">
        <v>909</v>
      </c>
      <c r="I68" s="360" t="s">
        <v>910</v>
      </c>
      <c r="J68" s="370" t="s">
        <v>376</v>
      </c>
      <c r="K68" s="361" t="s">
        <v>526</v>
      </c>
      <c r="L68" s="360" t="s">
        <v>911</v>
      </c>
      <c r="M68" s="361" t="s">
        <v>912</v>
      </c>
      <c r="N68" s="372"/>
      <c r="O68" s="360"/>
      <c r="P68" s="361"/>
      <c r="Q68" s="361"/>
      <c r="R68" s="362"/>
      <c r="S68" s="362"/>
      <c r="T68" s="362"/>
      <c r="U68" s="362"/>
      <c r="V68" s="362"/>
      <c r="W68" s="362"/>
      <c r="X68" s="362"/>
      <c r="Y68" s="362"/>
      <c r="Z68" s="362"/>
      <c r="AA68" s="362"/>
      <c r="AB68" s="362"/>
      <c r="AC68" s="362"/>
      <c r="AD68" s="365">
        <f t="shared" si="2"/>
        <v>0</v>
      </c>
      <c r="AE68" s="357"/>
      <c r="AF68" s="363"/>
      <c r="AG68" s="363"/>
      <c r="AH68" s="363"/>
      <c r="AI68" s="363"/>
      <c r="AJ68" s="363"/>
      <c r="AK68" s="363"/>
      <c r="AL68" s="363"/>
      <c r="AM68" s="363"/>
      <c r="AN68" s="363"/>
      <c r="AO68" s="363"/>
      <c r="AP68" s="363"/>
      <c r="AQ68" s="363"/>
      <c r="AR68" s="363">
        <f t="shared" si="13"/>
        <v>0</v>
      </c>
      <c r="AS68" s="363">
        <f t="shared" si="3"/>
        <v>0</v>
      </c>
      <c r="AT68" s="363">
        <f t="shared" si="4"/>
        <v>0</v>
      </c>
    </row>
    <row r="69" spans="1:46" s="364" customFormat="1" ht="16.399999999999999" customHeight="1" outlineLevel="1">
      <c r="A69" s="359" t="s">
        <v>710</v>
      </c>
      <c r="B69" s="359" t="s">
        <v>711</v>
      </c>
      <c r="C69" s="360" t="s">
        <v>106</v>
      </c>
      <c r="D69" s="361" t="s">
        <v>751</v>
      </c>
      <c r="E69" s="361" t="s">
        <v>752</v>
      </c>
      <c r="F69" s="361" t="s">
        <v>908</v>
      </c>
      <c r="G69" s="361" t="s">
        <v>754</v>
      </c>
      <c r="H69" s="361" t="s">
        <v>909</v>
      </c>
      <c r="I69" s="360">
        <v>6273002401</v>
      </c>
      <c r="J69" s="370" t="s">
        <v>913</v>
      </c>
      <c r="K69" s="361" t="s">
        <v>526</v>
      </c>
      <c r="L69" s="360" t="s">
        <v>914</v>
      </c>
      <c r="M69" s="361" t="s">
        <v>915</v>
      </c>
      <c r="N69" s="372"/>
      <c r="O69" s="360"/>
      <c r="P69" s="361"/>
      <c r="Q69" s="361"/>
      <c r="R69" s="362"/>
      <c r="S69" s="362"/>
      <c r="T69" s="362"/>
      <c r="U69" s="362"/>
      <c r="V69" s="362"/>
      <c r="W69" s="362"/>
      <c r="X69" s="362"/>
      <c r="Y69" s="362"/>
      <c r="Z69" s="362"/>
      <c r="AA69" s="362"/>
      <c r="AB69" s="362"/>
      <c r="AC69" s="362"/>
      <c r="AD69" s="365">
        <f t="shared" si="2"/>
        <v>0</v>
      </c>
      <c r="AE69" s="357"/>
      <c r="AF69" s="363"/>
      <c r="AG69" s="363"/>
      <c r="AH69" s="363"/>
      <c r="AI69" s="363"/>
      <c r="AJ69" s="363"/>
      <c r="AK69" s="363"/>
      <c r="AL69" s="363"/>
      <c r="AM69" s="363"/>
      <c r="AN69" s="363"/>
      <c r="AO69" s="363"/>
      <c r="AP69" s="363"/>
      <c r="AQ69" s="363"/>
      <c r="AR69" s="363">
        <f t="shared" si="13"/>
        <v>0</v>
      </c>
      <c r="AS69" s="363">
        <f t="shared" si="3"/>
        <v>0</v>
      </c>
      <c r="AT69" s="363">
        <f t="shared" si="4"/>
        <v>0</v>
      </c>
    </row>
    <row r="70" spans="1:46" s="364" customFormat="1" ht="16.399999999999999" customHeight="1" outlineLevel="1">
      <c r="A70" s="359" t="s">
        <v>710</v>
      </c>
      <c r="B70" s="359" t="s">
        <v>711</v>
      </c>
      <c r="C70" s="360" t="s">
        <v>106</v>
      </c>
      <c r="D70" s="361" t="s">
        <v>751</v>
      </c>
      <c r="E70" s="361" t="s">
        <v>752</v>
      </c>
      <c r="F70" s="361" t="s">
        <v>908</v>
      </c>
      <c r="G70" s="361" t="s">
        <v>754</v>
      </c>
      <c r="H70" s="361" t="s">
        <v>909</v>
      </c>
      <c r="I70" s="360" t="s">
        <v>916</v>
      </c>
      <c r="J70" s="361" t="s">
        <v>377</v>
      </c>
      <c r="K70" s="361" t="s">
        <v>526</v>
      </c>
      <c r="L70" s="360" t="s">
        <v>917</v>
      </c>
      <c r="M70" s="361" t="s">
        <v>918</v>
      </c>
      <c r="N70" s="361"/>
      <c r="O70" s="360"/>
      <c r="P70" s="361"/>
      <c r="Q70" s="361"/>
      <c r="R70" s="362"/>
      <c r="S70" s="362"/>
      <c r="T70" s="362"/>
      <c r="U70" s="362"/>
      <c r="V70" s="362"/>
      <c r="W70" s="362"/>
      <c r="X70" s="362"/>
      <c r="Y70" s="362"/>
      <c r="Z70" s="362"/>
      <c r="AA70" s="362"/>
      <c r="AB70" s="362"/>
      <c r="AC70" s="362"/>
      <c r="AD70" s="362">
        <f t="shared" si="2"/>
        <v>0</v>
      </c>
      <c r="AE70" s="357"/>
      <c r="AF70" s="363"/>
      <c r="AG70" s="363"/>
      <c r="AH70" s="363"/>
      <c r="AI70" s="363"/>
      <c r="AJ70" s="363"/>
      <c r="AK70" s="363"/>
      <c r="AL70" s="363"/>
      <c r="AM70" s="363"/>
      <c r="AN70" s="363"/>
      <c r="AO70" s="363"/>
      <c r="AP70" s="363"/>
      <c r="AQ70" s="363"/>
      <c r="AR70" s="363">
        <f t="shared" si="13"/>
        <v>0</v>
      </c>
      <c r="AS70" s="363">
        <f t="shared" si="3"/>
        <v>0</v>
      </c>
      <c r="AT70" s="363">
        <f t="shared" si="4"/>
        <v>0</v>
      </c>
    </row>
    <row r="71" spans="1:46" s="364" customFormat="1" ht="16.399999999999999" customHeight="1" outlineLevel="1">
      <c r="A71" s="359" t="s">
        <v>710</v>
      </c>
      <c r="B71" s="359" t="s">
        <v>711</v>
      </c>
      <c r="C71" s="360" t="s">
        <v>106</v>
      </c>
      <c r="D71" s="361" t="s">
        <v>751</v>
      </c>
      <c r="E71" s="361" t="s">
        <v>752</v>
      </c>
      <c r="F71" s="361" t="s">
        <v>908</v>
      </c>
      <c r="G71" s="361" t="s">
        <v>754</v>
      </c>
      <c r="H71" s="361" t="s">
        <v>909</v>
      </c>
      <c r="I71" s="360" t="s">
        <v>919</v>
      </c>
      <c r="J71" s="361" t="s">
        <v>377</v>
      </c>
      <c r="K71" s="361" t="s">
        <v>526</v>
      </c>
      <c r="L71" s="360" t="s">
        <v>917</v>
      </c>
      <c r="M71" s="361" t="s">
        <v>918</v>
      </c>
      <c r="N71" s="361"/>
      <c r="O71" s="360"/>
      <c r="P71" s="361"/>
      <c r="Q71" s="361"/>
      <c r="R71" s="362"/>
      <c r="S71" s="362"/>
      <c r="T71" s="362"/>
      <c r="U71" s="362"/>
      <c r="V71" s="362"/>
      <c r="W71" s="362"/>
      <c r="X71" s="362"/>
      <c r="Y71" s="362"/>
      <c r="Z71" s="362"/>
      <c r="AA71" s="362"/>
      <c r="AB71" s="362"/>
      <c r="AC71" s="362"/>
      <c r="AD71" s="362">
        <f t="shared" si="2"/>
        <v>0</v>
      </c>
      <c r="AE71" s="357"/>
      <c r="AF71" s="363"/>
      <c r="AG71" s="363"/>
      <c r="AH71" s="363"/>
      <c r="AI71" s="363"/>
      <c r="AJ71" s="363"/>
      <c r="AK71" s="363"/>
      <c r="AL71" s="363"/>
      <c r="AM71" s="363"/>
      <c r="AN71" s="363"/>
      <c r="AO71" s="363"/>
      <c r="AP71" s="363"/>
      <c r="AQ71" s="363"/>
      <c r="AR71" s="363">
        <f t="shared" si="13"/>
        <v>0</v>
      </c>
      <c r="AS71" s="363">
        <f t="shared" si="3"/>
        <v>0</v>
      </c>
      <c r="AT71" s="363">
        <f t="shared" si="4"/>
        <v>0</v>
      </c>
    </row>
    <row r="72" spans="1:46" s="364" customFormat="1" ht="16.399999999999999" customHeight="1" outlineLevel="1">
      <c r="A72" s="359" t="s">
        <v>710</v>
      </c>
      <c r="B72" s="359" t="s">
        <v>711</v>
      </c>
      <c r="C72" s="360" t="s">
        <v>106</v>
      </c>
      <c r="D72" s="361" t="s">
        <v>751</v>
      </c>
      <c r="E72" s="361" t="s">
        <v>752</v>
      </c>
      <c r="F72" s="361" t="s">
        <v>920</v>
      </c>
      <c r="G72" s="361" t="s">
        <v>754</v>
      </c>
      <c r="H72" s="361" t="s">
        <v>921</v>
      </c>
      <c r="I72" s="360" t="s">
        <v>922</v>
      </c>
      <c r="J72" s="361" t="s">
        <v>378</v>
      </c>
      <c r="K72" s="361" t="s">
        <v>516</v>
      </c>
      <c r="L72" s="360" t="s">
        <v>923</v>
      </c>
      <c r="M72" s="361" t="s">
        <v>924</v>
      </c>
      <c r="N72" s="369"/>
      <c r="O72" s="360"/>
      <c r="P72" s="361"/>
      <c r="Q72" s="361"/>
      <c r="R72" s="362"/>
      <c r="S72" s="362"/>
      <c r="T72" s="362"/>
      <c r="U72" s="362"/>
      <c r="V72" s="362"/>
      <c r="W72" s="362"/>
      <c r="X72" s="362"/>
      <c r="Y72" s="362"/>
      <c r="Z72" s="362"/>
      <c r="AA72" s="362"/>
      <c r="AB72" s="362"/>
      <c r="AC72" s="362"/>
      <c r="AD72" s="362">
        <f t="shared" si="2"/>
        <v>0</v>
      </c>
      <c r="AE72" s="357"/>
      <c r="AF72" s="363"/>
      <c r="AG72" s="363"/>
      <c r="AH72" s="363"/>
      <c r="AI72" s="363"/>
      <c r="AJ72" s="363"/>
      <c r="AK72" s="363"/>
      <c r="AL72" s="363"/>
      <c r="AM72" s="363"/>
      <c r="AN72" s="363"/>
      <c r="AO72" s="363"/>
      <c r="AP72" s="363"/>
      <c r="AQ72" s="363"/>
      <c r="AR72" s="363">
        <f t="shared" si="13"/>
        <v>0</v>
      </c>
      <c r="AS72" s="363">
        <f t="shared" si="3"/>
        <v>0</v>
      </c>
      <c r="AT72" s="363">
        <f t="shared" si="4"/>
        <v>0</v>
      </c>
    </row>
    <row r="73" spans="1:46" s="364" customFormat="1" ht="16.399999999999999" customHeight="1" outlineLevel="1">
      <c r="A73" s="359" t="s">
        <v>710</v>
      </c>
      <c r="B73" s="359" t="s">
        <v>711</v>
      </c>
      <c r="C73" s="360" t="s">
        <v>106</v>
      </c>
      <c r="D73" s="361" t="s">
        <v>751</v>
      </c>
      <c r="E73" s="361" t="s">
        <v>752</v>
      </c>
      <c r="F73" s="361" t="s">
        <v>925</v>
      </c>
      <c r="G73" s="361" t="s">
        <v>754</v>
      </c>
      <c r="H73" s="361" t="s">
        <v>551</v>
      </c>
      <c r="I73" s="360" t="s">
        <v>926</v>
      </c>
      <c r="J73" s="370" t="s">
        <v>927</v>
      </c>
      <c r="K73" s="361" t="s">
        <v>525</v>
      </c>
      <c r="L73" s="360" t="s">
        <v>928</v>
      </c>
      <c r="M73" s="361" t="s">
        <v>929</v>
      </c>
      <c r="N73" s="372"/>
      <c r="O73" s="360"/>
      <c r="P73" s="361"/>
      <c r="Q73" s="361"/>
      <c r="R73" s="362"/>
      <c r="S73" s="362"/>
      <c r="T73" s="362"/>
      <c r="U73" s="362"/>
      <c r="V73" s="362"/>
      <c r="W73" s="362"/>
      <c r="X73" s="362"/>
      <c r="Y73" s="362"/>
      <c r="Z73" s="362"/>
      <c r="AA73" s="362"/>
      <c r="AB73" s="362"/>
      <c r="AC73" s="362"/>
      <c r="AD73" s="365">
        <f t="shared" si="2"/>
        <v>0</v>
      </c>
      <c r="AE73" s="357"/>
      <c r="AF73" s="363"/>
      <c r="AG73" s="363"/>
      <c r="AH73" s="363"/>
      <c r="AI73" s="363"/>
      <c r="AJ73" s="363"/>
      <c r="AK73" s="363"/>
      <c r="AL73" s="363"/>
      <c r="AM73" s="363"/>
      <c r="AN73" s="363"/>
      <c r="AO73" s="363"/>
      <c r="AP73" s="363"/>
      <c r="AQ73" s="363"/>
      <c r="AR73" s="363">
        <f t="shared" si="13"/>
        <v>0</v>
      </c>
      <c r="AS73" s="363">
        <f t="shared" si="3"/>
        <v>0</v>
      </c>
      <c r="AT73" s="363">
        <f t="shared" si="4"/>
        <v>0</v>
      </c>
    </row>
    <row r="74" spans="1:46" s="364" customFormat="1" ht="16.399999999999999" customHeight="1" outlineLevel="1">
      <c r="A74" s="359" t="s">
        <v>710</v>
      </c>
      <c r="B74" s="359" t="s">
        <v>711</v>
      </c>
      <c r="C74" s="360" t="s">
        <v>106</v>
      </c>
      <c r="D74" s="361" t="s">
        <v>751</v>
      </c>
      <c r="E74" s="361" t="s">
        <v>752</v>
      </c>
      <c r="F74" s="361" t="s">
        <v>925</v>
      </c>
      <c r="G74" s="361" t="s">
        <v>754</v>
      </c>
      <c r="H74" s="361" t="s">
        <v>551</v>
      </c>
      <c r="I74" s="360" t="s">
        <v>930</v>
      </c>
      <c r="J74" s="361" t="s">
        <v>931</v>
      </c>
      <c r="K74" s="361" t="s">
        <v>525</v>
      </c>
      <c r="L74" s="360" t="s">
        <v>928</v>
      </c>
      <c r="M74" s="361" t="s">
        <v>929</v>
      </c>
      <c r="N74" s="369"/>
      <c r="O74" s="360"/>
      <c r="P74" s="361"/>
      <c r="Q74" s="361"/>
      <c r="R74" s="362"/>
      <c r="S74" s="362"/>
      <c r="T74" s="362"/>
      <c r="U74" s="362"/>
      <c r="V74" s="362"/>
      <c r="W74" s="362"/>
      <c r="X74" s="362"/>
      <c r="Y74" s="362"/>
      <c r="Z74" s="362"/>
      <c r="AA74" s="362"/>
      <c r="AB74" s="362"/>
      <c r="AC74" s="362"/>
      <c r="AD74" s="362">
        <f t="shared" si="2"/>
        <v>0</v>
      </c>
      <c r="AE74" s="357"/>
      <c r="AF74" s="363"/>
      <c r="AG74" s="363"/>
      <c r="AH74" s="363"/>
      <c r="AI74" s="363"/>
      <c r="AJ74" s="363"/>
      <c r="AK74" s="363"/>
      <c r="AL74" s="363"/>
      <c r="AM74" s="363"/>
      <c r="AN74" s="363"/>
      <c r="AO74" s="363"/>
      <c r="AP74" s="363"/>
      <c r="AQ74" s="363"/>
      <c r="AR74" s="363">
        <f t="shared" si="13"/>
        <v>0</v>
      </c>
      <c r="AS74" s="363">
        <f t="shared" si="3"/>
        <v>0</v>
      </c>
      <c r="AT74" s="363">
        <f t="shared" si="4"/>
        <v>0</v>
      </c>
    </row>
    <row r="75" spans="1:46" s="364" customFormat="1" ht="16.399999999999999" customHeight="1" outlineLevel="1">
      <c r="A75" s="359" t="s">
        <v>710</v>
      </c>
      <c r="B75" s="359" t="s">
        <v>711</v>
      </c>
      <c r="C75" s="360" t="s">
        <v>106</v>
      </c>
      <c r="D75" s="361" t="s">
        <v>751</v>
      </c>
      <c r="E75" s="361" t="s">
        <v>752</v>
      </c>
      <c r="F75" s="361" t="s">
        <v>925</v>
      </c>
      <c r="G75" s="361" t="s">
        <v>754</v>
      </c>
      <c r="H75" s="361" t="s">
        <v>551</v>
      </c>
      <c r="I75" s="360" t="s">
        <v>932</v>
      </c>
      <c r="J75" s="361" t="s">
        <v>550</v>
      </c>
      <c r="K75" s="361" t="s">
        <v>525</v>
      </c>
      <c r="L75" s="360" t="s">
        <v>933</v>
      </c>
      <c r="M75" s="361" t="s">
        <v>934</v>
      </c>
      <c r="N75" s="369"/>
      <c r="O75" s="360"/>
      <c r="P75" s="361"/>
      <c r="Q75" s="361"/>
      <c r="R75" s="362"/>
      <c r="S75" s="362"/>
      <c r="T75" s="362"/>
      <c r="U75" s="362"/>
      <c r="V75" s="362"/>
      <c r="W75" s="362"/>
      <c r="X75" s="362"/>
      <c r="Y75" s="362"/>
      <c r="Z75" s="362"/>
      <c r="AA75" s="362"/>
      <c r="AB75" s="362"/>
      <c r="AC75" s="362"/>
      <c r="AD75" s="362">
        <f t="shared" si="2"/>
        <v>0</v>
      </c>
      <c r="AE75" s="357"/>
      <c r="AF75" s="363"/>
      <c r="AG75" s="363"/>
      <c r="AH75" s="363"/>
      <c r="AI75" s="363"/>
      <c r="AJ75" s="363"/>
      <c r="AK75" s="363"/>
      <c r="AL75" s="363"/>
      <c r="AM75" s="363"/>
      <c r="AN75" s="363"/>
      <c r="AO75" s="363"/>
      <c r="AP75" s="363"/>
      <c r="AQ75" s="363"/>
      <c r="AR75" s="363">
        <f t="shared" si="13"/>
        <v>0</v>
      </c>
      <c r="AS75" s="363">
        <f t="shared" si="3"/>
        <v>0</v>
      </c>
      <c r="AT75" s="363">
        <f t="shared" si="4"/>
        <v>0</v>
      </c>
    </row>
    <row r="76" spans="1:46" s="364" customFormat="1" ht="16.399999999999999" customHeight="1" outlineLevel="1">
      <c r="A76" s="359" t="s">
        <v>710</v>
      </c>
      <c r="B76" s="359" t="s">
        <v>711</v>
      </c>
      <c r="C76" s="360" t="s">
        <v>106</v>
      </c>
      <c r="D76" s="361" t="s">
        <v>751</v>
      </c>
      <c r="E76" s="361" t="s">
        <v>752</v>
      </c>
      <c r="F76" s="361" t="s">
        <v>805</v>
      </c>
      <c r="G76" s="361" t="s">
        <v>754</v>
      </c>
      <c r="H76" s="361" t="s">
        <v>806</v>
      </c>
      <c r="I76" s="360" t="s">
        <v>935</v>
      </c>
      <c r="J76" s="361" t="s">
        <v>379</v>
      </c>
      <c r="K76" s="361" t="s">
        <v>543</v>
      </c>
      <c r="L76" s="360" t="s">
        <v>936</v>
      </c>
      <c r="M76" s="361" t="s">
        <v>937</v>
      </c>
      <c r="N76" s="361"/>
      <c r="O76" s="360"/>
      <c r="P76" s="361"/>
      <c r="Q76" s="361"/>
      <c r="R76" s="362"/>
      <c r="S76" s="362"/>
      <c r="T76" s="362"/>
      <c r="U76" s="362"/>
      <c r="V76" s="362"/>
      <c r="W76" s="362"/>
      <c r="X76" s="362"/>
      <c r="Y76" s="362"/>
      <c r="Z76" s="362"/>
      <c r="AA76" s="362"/>
      <c r="AB76" s="362"/>
      <c r="AC76" s="362"/>
      <c r="AD76" s="362">
        <f t="shared" si="2"/>
        <v>0</v>
      </c>
      <c r="AE76" s="357"/>
      <c r="AF76" s="363"/>
      <c r="AG76" s="363"/>
      <c r="AH76" s="363"/>
      <c r="AI76" s="363"/>
      <c r="AJ76" s="363"/>
      <c r="AK76" s="363"/>
      <c r="AL76" s="363"/>
      <c r="AM76" s="363"/>
      <c r="AN76" s="363"/>
      <c r="AO76" s="363"/>
      <c r="AP76" s="363"/>
      <c r="AQ76" s="363"/>
      <c r="AR76" s="363">
        <f t="shared" si="13"/>
        <v>0</v>
      </c>
      <c r="AS76" s="363">
        <f t="shared" si="3"/>
        <v>0</v>
      </c>
      <c r="AT76" s="363">
        <f t="shared" si="4"/>
        <v>0</v>
      </c>
    </row>
    <row r="77" spans="1:46" s="364" customFormat="1" ht="16.399999999999999" customHeight="1" outlineLevel="1">
      <c r="A77" s="359" t="s">
        <v>710</v>
      </c>
      <c r="B77" s="359" t="s">
        <v>711</v>
      </c>
      <c r="C77" s="360" t="s">
        <v>106</v>
      </c>
      <c r="D77" s="361" t="s">
        <v>751</v>
      </c>
      <c r="E77" s="361" t="s">
        <v>752</v>
      </c>
      <c r="F77" s="361" t="s">
        <v>805</v>
      </c>
      <c r="G77" s="361" t="s">
        <v>754</v>
      </c>
      <c r="H77" s="361" t="s">
        <v>806</v>
      </c>
      <c r="I77" s="360" t="s">
        <v>938</v>
      </c>
      <c r="J77" s="361" t="s">
        <v>380</v>
      </c>
      <c r="K77" s="361" t="s">
        <v>544</v>
      </c>
      <c r="L77" s="360" t="s">
        <v>939</v>
      </c>
      <c r="M77" s="361" t="s">
        <v>940</v>
      </c>
      <c r="N77" s="361"/>
      <c r="O77" s="360"/>
      <c r="P77" s="361"/>
      <c r="Q77" s="361"/>
      <c r="R77" s="362"/>
      <c r="S77" s="362"/>
      <c r="T77" s="362"/>
      <c r="U77" s="362"/>
      <c r="V77" s="362"/>
      <c r="W77" s="362"/>
      <c r="X77" s="362"/>
      <c r="Y77" s="362"/>
      <c r="Z77" s="362"/>
      <c r="AA77" s="362"/>
      <c r="AB77" s="362"/>
      <c r="AC77" s="362"/>
      <c r="AD77" s="362">
        <f t="shared" si="2"/>
        <v>0</v>
      </c>
      <c r="AE77" s="357"/>
      <c r="AF77" s="363"/>
      <c r="AG77" s="363"/>
      <c r="AH77" s="363"/>
      <c r="AI77" s="363"/>
      <c r="AJ77" s="363"/>
      <c r="AK77" s="363"/>
      <c r="AL77" s="363"/>
      <c r="AM77" s="363"/>
      <c r="AN77" s="363"/>
      <c r="AO77" s="363"/>
      <c r="AP77" s="363"/>
      <c r="AQ77" s="363"/>
      <c r="AR77" s="363">
        <f t="shared" si="13"/>
        <v>0</v>
      </c>
      <c r="AS77" s="363">
        <f t="shared" si="3"/>
        <v>0</v>
      </c>
      <c r="AT77" s="363">
        <f t="shared" si="4"/>
        <v>0</v>
      </c>
    </row>
    <row r="78" spans="1:46" s="364" customFormat="1" ht="16.399999999999999" customHeight="1" outlineLevel="1">
      <c r="A78" s="359" t="s">
        <v>710</v>
      </c>
      <c r="B78" s="359" t="s">
        <v>711</v>
      </c>
      <c r="C78" s="360" t="s">
        <v>106</v>
      </c>
      <c r="D78" s="361" t="s">
        <v>751</v>
      </c>
      <c r="E78" s="361" t="s">
        <v>752</v>
      </c>
      <c r="F78" s="361" t="s">
        <v>805</v>
      </c>
      <c r="G78" s="361" t="s">
        <v>754</v>
      </c>
      <c r="H78" s="361" t="s">
        <v>806</v>
      </c>
      <c r="I78" s="360" t="s">
        <v>941</v>
      </c>
      <c r="J78" s="361" t="s">
        <v>381</v>
      </c>
      <c r="K78" s="361" t="s">
        <v>543</v>
      </c>
      <c r="L78" s="360" t="s">
        <v>942</v>
      </c>
      <c r="M78" s="361" t="s">
        <v>943</v>
      </c>
      <c r="N78" s="361"/>
      <c r="O78" s="360"/>
      <c r="P78" s="361"/>
      <c r="Q78" s="361"/>
      <c r="R78" s="362"/>
      <c r="S78" s="362"/>
      <c r="T78" s="362"/>
      <c r="U78" s="362"/>
      <c r="V78" s="362"/>
      <c r="W78" s="362"/>
      <c r="X78" s="362"/>
      <c r="Y78" s="362"/>
      <c r="Z78" s="362"/>
      <c r="AA78" s="362"/>
      <c r="AB78" s="362"/>
      <c r="AC78" s="362"/>
      <c r="AD78" s="362">
        <f t="shared" si="2"/>
        <v>0</v>
      </c>
      <c r="AE78" s="357"/>
      <c r="AF78" s="363"/>
      <c r="AG78" s="363"/>
      <c r="AH78" s="363"/>
      <c r="AI78" s="363"/>
      <c r="AJ78" s="363"/>
      <c r="AK78" s="363"/>
      <c r="AL78" s="363"/>
      <c r="AM78" s="363"/>
      <c r="AN78" s="363"/>
      <c r="AO78" s="363"/>
      <c r="AP78" s="363"/>
      <c r="AQ78" s="363"/>
      <c r="AR78" s="363">
        <f t="shared" si="13"/>
        <v>0</v>
      </c>
      <c r="AS78" s="363">
        <f t="shared" ref="AS78:AS141" si="14">AD78-AR78</f>
        <v>0</v>
      </c>
      <c r="AT78" s="363">
        <f t="shared" ref="AT78:AT141" si="15">IFERROR(AS78/AR78,0)</f>
        <v>0</v>
      </c>
    </row>
    <row r="79" spans="1:46" s="364" customFormat="1" ht="16.399999999999999" customHeight="1" outlineLevel="1">
      <c r="A79" s="359" t="s">
        <v>710</v>
      </c>
      <c r="B79" s="359" t="s">
        <v>711</v>
      </c>
      <c r="C79" s="360" t="s">
        <v>106</v>
      </c>
      <c r="D79" s="361" t="s">
        <v>751</v>
      </c>
      <c r="E79" s="361" t="s">
        <v>752</v>
      </c>
      <c r="F79" s="361" t="s">
        <v>944</v>
      </c>
      <c r="G79" s="361" t="s">
        <v>754</v>
      </c>
      <c r="H79" s="361" t="s">
        <v>945</v>
      </c>
      <c r="I79" s="360" t="s">
        <v>946</v>
      </c>
      <c r="J79" s="361" t="s">
        <v>91</v>
      </c>
      <c r="K79" s="361" t="s">
        <v>546</v>
      </c>
      <c r="L79" s="360" t="s">
        <v>947</v>
      </c>
      <c r="M79" s="361" t="s">
        <v>945</v>
      </c>
      <c r="N79" s="361"/>
      <c r="O79" s="360"/>
      <c r="P79" s="361"/>
      <c r="Q79" s="361"/>
      <c r="R79" s="362"/>
      <c r="S79" s="362"/>
      <c r="T79" s="362"/>
      <c r="U79" s="362"/>
      <c r="V79" s="362"/>
      <c r="W79" s="362"/>
      <c r="X79" s="362"/>
      <c r="Y79" s="362"/>
      <c r="Z79" s="362"/>
      <c r="AA79" s="362"/>
      <c r="AB79" s="362"/>
      <c r="AC79" s="362"/>
      <c r="AD79" s="362">
        <f t="shared" ref="AD79:AD143" si="16">SUM(R79:AC79)</f>
        <v>0</v>
      </c>
      <c r="AE79" s="357"/>
      <c r="AF79" s="363"/>
      <c r="AG79" s="363"/>
      <c r="AH79" s="363"/>
      <c r="AI79" s="363"/>
      <c r="AJ79" s="363"/>
      <c r="AK79" s="363"/>
      <c r="AL79" s="363"/>
      <c r="AM79" s="363"/>
      <c r="AN79" s="363"/>
      <c r="AO79" s="363"/>
      <c r="AP79" s="363"/>
      <c r="AQ79" s="363"/>
      <c r="AR79" s="363">
        <f t="shared" si="13"/>
        <v>0</v>
      </c>
      <c r="AS79" s="363">
        <f t="shared" si="14"/>
        <v>0</v>
      </c>
      <c r="AT79" s="363">
        <f t="shared" si="15"/>
        <v>0</v>
      </c>
    </row>
    <row r="80" spans="1:46" s="364" customFormat="1" ht="16.399999999999999" customHeight="1" outlineLevel="1">
      <c r="A80" s="359" t="s">
        <v>710</v>
      </c>
      <c r="B80" s="359" t="s">
        <v>711</v>
      </c>
      <c r="C80" s="360" t="s">
        <v>106</v>
      </c>
      <c r="D80" s="361" t="s">
        <v>751</v>
      </c>
      <c r="E80" s="361" t="s">
        <v>752</v>
      </c>
      <c r="F80" s="361" t="s">
        <v>920</v>
      </c>
      <c r="G80" s="361" t="s">
        <v>754</v>
      </c>
      <c r="H80" s="361" t="s">
        <v>948</v>
      </c>
      <c r="I80" s="360" t="s">
        <v>949</v>
      </c>
      <c r="J80" s="361" t="s">
        <v>382</v>
      </c>
      <c r="K80" s="361" t="s">
        <v>516</v>
      </c>
      <c r="L80" s="360" t="s">
        <v>950</v>
      </c>
      <c r="M80" s="361" t="s">
        <v>951</v>
      </c>
      <c r="N80" s="361"/>
      <c r="O80" s="360"/>
      <c r="P80" s="361"/>
      <c r="Q80" s="361"/>
      <c r="R80" s="362"/>
      <c r="S80" s="362"/>
      <c r="T80" s="362"/>
      <c r="U80" s="362"/>
      <c r="V80" s="362"/>
      <c r="W80" s="362"/>
      <c r="X80" s="362"/>
      <c r="Y80" s="362"/>
      <c r="Z80" s="362"/>
      <c r="AA80" s="362"/>
      <c r="AB80" s="362"/>
      <c r="AC80" s="362"/>
      <c r="AD80" s="362">
        <f t="shared" si="16"/>
        <v>0</v>
      </c>
      <c r="AE80" s="357"/>
      <c r="AF80" s="363"/>
      <c r="AG80" s="363"/>
      <c r="AH80" s="363"/>
      <c r="AI80" s="363"/>
      <c r="AJ80" s="363"/>
      <c r="AK80" s="363"/>
      <c r="AL80" s="363"/>
      <c r="AM80" s="363"/>
      <c r="AN80" s="363"/>
      <c r="AO80" s="363"/>
      <c r="AP80" s="363"/>
      <c r="AQ80" s="363"/>
      <c r="AR80" s="363">
        <f t="shared" si="13"/>
        <v>0</v>
      </c>
      <c r="AS80" s="363">
        <f t="shared" si="14"/>
        <v>0</v>
      </c>
      <c r="AT80" s="363">
        <f t="shared" si="15"/>
        <v>0</v>
      </c>
    </row>
    <row r="81" spans="1:46" s="364" customFormat="1" ht="16.399999999999999" customHeight="1" outlineLevel="1">
      <c r="A81" s="359" t="s">
        <v>710</v>
      </c>
      <c r="B81" s="359" t="s">
        <v>711</v>
      </c>
      <c r="C81" s="360" t="s">
        <v>106</v>
      </c>
      <c r="D81" s="361" t="s">
        <v>751</v>
      </c>
      <c r="E81" s="361" t="s">
        <v>752</v>
      </c>
      <c r="F81" s="361" t="s">
        <v>952</v>
      </c>
      <c r="G81" s="361" t="s">
        <v>754</v>
      </c>
      <c r="H81" s="361" t="s">
        <v>953</v>
      </c>
      <c r="I81" s="360" t="s">
        <v>954</v>
      </c>
      <c r="J81" s="370" t="s">
        <v>383</v>
      </c>
      <c r="K81" s="361" t="s">
        <v>538</v>
      </c>
      <c r="L81" s="360" t="s">
        <v>955</v>
      </c>
      <c r="M81" s="361" t="s">
        <v>956</v>
      </c>
      <c r="N81" s="370"/>
      <c r="O81" s="360"/>
      <c r="P81" s="370"/>
      <c r="Q81" s="370"/>
      <c r="R81" s="362"/>
      <c r="S81" s="362"/>
      <c r="T81" s="362"/>
      <c r="U81" s="362"/>
      <c r="V81" s="362"/>
      <c r="W81" s="362"/>
      <c r="X81" s="362"/>
      <c r="Y81" s="362"/>
      <c r="Z81" s="362"/>
      <c r="AA81" s="362"/>
      <c r="AB81" s="362"/>
      <c r="AC81" s="362"/>
      <c r="AD81" s="365">
        <f t="shared" si="16"/>
        <v>0</v>
      </c>
      <c r="AE81" s="357"/>
      <c r="AF81" s="363"/>
      <c r="AG81" s="363"/>
      <c r="AH81" s="363"/>
      <c r="AI81" s="363"/>
      <c r="AJ81" s="363"/>
      <c r="AK81" s="363"/>
      <c r="AL81" s="363"/>
      <c r="AM81" s="363"/>
      <c r="AN81" s="363"/>
      <c r="AO81" s="363"/>
      <c r="AP81" s="363"/>
      <c r="AQ81" s="363"/>
      <c r="AR81" s="363">
        <f t="shared" si="13"/>
        <v>0</v>
      </c>
      <c r="AS81" s="363">
        <f t="shared" si="14"/>
        <v>0</v>
      </c>
      <c r="AT81" s="363">
        <f t="shared" si="15"/>
        <v>0</v>
      </c>
    </row>
    <row r="82" spans="1:46" s="364" customFormat="1" ht="16.399999999999999" customHeight="1" outlineLevel="1">
      <c r="A82" s="359" t="s">
        <v>710</v>
      </c>
      <c r="B82" s="359" t="s">
        <v>711</v>
      </c>
      <c r="C82" s="360" t="s">
        <v>106</v>
      </c>
      <c r="D82" s="361" t="s">
        <v>751</v>
      </c>
      <c r="E82" s="361" t="s">
        <v>752</v>
      </c>
      <c r="F82" s="361" t="s">
        <v>952</v>
      </c>
      <c r="G82" s="361" t="s">
        <v>754</v>
      </c>
      <c r="H82" s="361" t="s">
        <v>953</v>
      </c>
      <c r="I82" s="360" t="s">
        <v>957</v>
      </c>
      <c r="J82" s="370" t="s">
        <v>384</v>
      </c>
      <c r="K82" s="361" t="s">
        <v>516</v>
      </c>
      <c r="L82" s="360" t="s">
        <v>958</v>
      </c>
      <c r="M82" s="361" t="s">
        <v>959</v>
      </c>
      <c r="N82" s="370"/>
      <c r="O82" s="360"/>
      <c r="P82" s="370"/>
      <c r="Q82" s="370"/>
      <c r="R82" s="362"/>
      <c r="S82" s="362"/>
      <c r="T82" s="362"/>
      <c r="U82" s="362"/>
      <c r="V82" s="362"/>
      <c r="W82" s="362"/>
      <c r="X82" s="362"/>
      <c r="Y82" s="362"/>
      <c r="Z82" s="362"/>
      <c r="AA82" s="362"/>
      <c r="AB82" s="362"/>
      <c r="AC82" s="362"/>
      <c r="AD82" s="365">
        <f t="shared" si="16"/>
        <v>0</v>
      </c>
      <c r="AE82" s="357"/>
      <c r="AF82" s="363"/>
      <c r="AG82" s="363"/>
      <c r="AH82" s="363"/>
      <c r="AI82" s="363"/>
      <c r="AJ82" s="363"/>
      <c r="AK82" s="363"/>
      <c r="AL82" s="363"/>
      <c r="AM82" s="363"/>
      <c r="AN82" s="363"/>
      <c r="AO82" s="363"/>
      <c r="AP82" s="363"/>
      <c r="AQ82" s="363"/>
      <c r="AR82" s="363">
        <f t="shared" si="13"/>
        <v>0</v>
      </c>
      <c r="AS82" s="363">
        <f t="shared" si="14"/>
        <v>0</v>
      </c>
      <c r="AT82" s="363">
        <f t="shared" si="15"/>
        <v>0</v>
      </c>
    </row>
    <row r="83" spans="1:46" s="364" customFormat="1" ht="16.399999999999999" customHeight="1" outlineLevel="1">
      <c r="A83" s="359" t="s">
        <v>710</v>
      </c>
      <c r="B83" s="359" t="s">
        <v>711</v>
      </c>
      <c r="C83" s="360" t="s">
        <v>106</v>
      </c>
      <c r="D83" s="361" t="s">
        <v>751</v>
      </c>
      <c r="E83" s="361" t="s">
        <v>752</v>
      </c>
      <c r="F83" s="361" t="s">
        <v>952</v>
      </c>
      <c r="G83" s="361" t="s">
        <v>754</v>
      </c>
      <c r="H83" s="361" t="s">
        <v>953</v>
      </c>
      <c r="I83" s="360" t="s">
        <v>960</v>
      </c>
      <c r="J83" s="370" t="s">
        <v>385</v>
      </c>
      <c r="K83" s="361" t="s">
        <v>538</v>
      </c>
      <c r="L83" s="360" t="s">
        <v>961</v>
      </c>
      <c r="M83" s="361" t="s">
        <v>385</v>
      </c>
      <c r="N83" s="370"/>
      <c r="O83" s="360"/>
      <c r="P83" s="370"/>
      <c r="Q83" s="370"/>
      <c r="R83" s="362"/>
      <c r="S83" s="362"/>
      <c r="T83" s="362"/>
      <c r="U83" s="362"/>
      <c r="V83" s="362"/>
      <c r="W83" s="362"/>
      <c r="X83" s="362"/>
      <c r="Y83" s="362"/>
      <c r="Z83" s="362"/>
      <c r="AA83" s="362"/>
      <c r="AB83" s="362"/>
      <c r="AC83" s="362"/>
      <c r="AD83" s="365">
        <f t="shared" si="16"/>
        <v>0</v>
      </c>
      <c r="AE83" s="357"/>
      <c r="AF83" s="363"/>
      <c r="AG83" s="363"/>
      <c r="AH83" s="363"/>
      <c r="AI83" s="363"/>
      <c r="AJ83" s="363"/>
      <c r="AK83" s="363"/>
      <c r="AL83" s="363"/>
      <c r="AM83" s="363"/>
      <c r="AN83" s="363"/>
      <c r="AO83" s="363"/>
      <c r="AP83" s="363"/>
      <c r="AQ83" s="363"/>
      <c r="AR83" s="363">
        <f t="shared" si="13"/>
        <v>0</v>
      </c>
      <c r="AS83" s="363">
        <f t="shared" si="14"/>
        <v>0</v>
      </c>
      <c r="AT83" s="363">
        <f t="shared" si="15"/>
        <v>0</v>
      </c>
    </row>
    <row r="84" spans="1:46" s="364" customFormat="1" ht="16.399999999999999" customHeight="1" outlineLevel="1">
      <c r="A84" s="359" t="s">
        <v>710</v>
      </c>
      <c r="B84" s="359" t="s">
        <v>711</v>
      </c>
      <c r="C84" s="360" t="s">
        <v>106</v>
      </c>
      <c r="D84" s="361" t="s">
        <v>751</v>
      </c>
      <c r="E84" s="361" t="s">
        <v>752</v>
      </c>
      <c r="F84" s="361" t="s">
        <v>952</v>
      </c>
      <c r="G84" s="361" t="s">
        <v>754</v>
      </c>
      <c r="H84" s="361" t="s">
        <v>953</v>
      </c>
      <c r="I84" s="360" t="s">
        <v>962</v>
      </c>
      <c r="J84" s="361" t="s">
        <v>963</v>
      </c>
      <c r="K84" s="361" t="s">
        <v>964</v>
      </c>
      <c r="L84" s="360" t="s">
        <v>965</v>
      </c>
      <c r="M84" s="361" t="s">
        <v>966</v>
      </c>
      <c r="N84" s="361"/>
      <c r="O84" s="360"/>
      <c r="P84" s="361"/>
      <c r="Q84" s="361"/>
      <c r="R84" s="362"/>
      <c r="S84" s="362"/>
      <c r="T84" s="362"/>
      <c r="U84" s="362"/>
      <c r="V84" s="362"/>
      <c r="W84" s="362"/>
      <c r="X84" s="362"/>
      <c r="Y84" s="362"/>
      <c r="Z84" s="362"/>
      <c r="AA84" s="362"/>
      <c r="AB84" s="362"/>
      <c r="AC84" s="362"/>
      <c r="AD84" s="362">
        <f t="shared" si="16"/>
        <v>0</v>
      </c>
      <c r="AE84" s="357"/>
      <c r="AF84" s="363"/>
      <c r="AG84" s="363"/>
      <c r="AH84" s="363"/>
      <c r="AI84" s="363"/>
      <c r="AJ84" s="363"/>
      <c r="AK84" s="363"/>
      <c r="AL84" s="363"/>
      <c r="AM84" s="363"/>
      <c r="AN84" s="363"/>
      <c r="AO84" s="363"/>
      <c r="AP84" s="363"/>
      <c r="AQ84" s="363"/>
      <c r="AR84" s="363">
        <f t="shared" si="13"/>
        <v>0</v>
      </c>
      <c r="AS84" s="363">
        <f t="shared" si="14"/>
        <v>0</v>
      </c>
      <c r="AT84" s="363">
        <f t="shared" si="15"/>
        <v>0</v>
      </c>
    </row>
    <row r="85" spans="1:46" s="364" customFormat="1" ht="16.399999999999999" customHeight="1" outlineLevel="1">
      <c r="A85" s="359" t="s">
        <v>710</v>
      </c>
      <c r="B85" s="359" t="s">
        <v>711</v>
      </c>
      <c r="C85" s="360" t="s">
        <v>106</v>
      </c>
      <c r="D85" s="361" t="s">
        <v>751</v>
      </c>
      <c r="E85" s="361" t="s">
        <v>752</v>
      </c>
      <c r="F85" s="361" t="s">
        <v>967</v>
      </c>
      <c r="G85" s="361" t="s">
        <v>754</v>
      </c>
      <c r="H85" s="361" t="s">
        <v>968</v>
      </c>
      <c r="I85" s="360" t="s">
        <v>969</v>
      </c>
      <c r="J85" s="370" t="s">
        <v>88</v>
      </c>
      <c r="K85" s="361" t="s">
        <v>518</v>
      </c>
      <c r="L85" s="360" t="s">
        <v>970</v>
      </c>
      <c r="M85" s="361" t="s">
        <v>971</v>
      </c>
      <c r="N85" s="370"/>
      <c r="O85" s="360"/>
      <c r="P85" s="370"/>
      <c r="Q85" s="370"/>
      <c r="R85" s="362"/>
      <c r="S85" s="362"/>
      <c r="T85" s="362"/>
      <c r="U85" s="362"/>
      <c r="V85" s="362"/>
      <c r="W85" s="362"/>
      <c r="X85" s="362"/>
      <c r="Y85" s="362"/>
      <c r="Z85" s="362"/>
      <c r="AA85" s="362"/>
      <c r="AB85" s="362"/>
      <c r="AC85" s="362"/>
      <c r="AD85" s="365">
        <f t="shared" si="16"/>
        <v>0</v>
      </c>
      <c r="AE85" s="357"/>
      <c r="AF85" s="363"/>
      <c r="AG85" s="363"/>
      <c r="AH85" s="363"/>
      <c r="AI85" s="363"/>
      <c r="AJ85" s="363"/>
      <c r="AK85" s="363"/>
      <c r="AL85" s="363"/>
      <c r="AM85" s="363"/>
      <c r="AN85" s="363"/>
      <c r="AO85" s="363"/>
      <c r="AP85" s="363"/>
      <c r="AQ85" s="363"/>
      <c r="AR85" s="363">
        <f t="shared" si="13"/>
        <v>0</v>
      </c>
      <c r="AS85" s="363">
        <f t="shared" si="14"/>
        <v>0</v>
      </c>
      <c r="AT85" s="363">
        <f t="shared" si="15"/>
        <v>0</v>
      </c>
    </row>
    <row r="86" spans="1:46" s="364" customFormat="1" ht="16.399999999999999" customHeight="1" outlineLevel="1">
      <c r="A86" s="359" t="s">
        <v>710</v>
      </c>
      <c r="B86" s="359" t="s">
        <v>711</v>
      </c>
      <c r="C86" s="360" t="s">
        <v>106</v>
      </c>
      <c r="D86" s="361" t="s">
        <v>751</v>
      </c>
      <c r="E86" s="361" t="s">
        <v>752</v>
      </c>
      <c r="F86" s="361" t="s">
        <v>967</v>
      </c>
      <c r="G86" s="361" t="s">
        <v>754</v>
      </c>
      <c r="H86" s="361" t="s">
        <v>968</v>
      </c>
      <c r="I86" s="360" t="s">
        <v>972</v>
      </c>
      <c r="J86" s="361" t="s">
        <v>88</v>
      </c>
      <c r="K86" s="361" t="s">
        <v>518</v>
      </c>
      <c r="L86" s="360" t="s">
        <v>970</v>
      </c>
      <c r="M86" s="361" t="s">
        <v>971</v>
      </c>
      <c r="N86" s="361"/>
      <c r="O86" s="360"/>
      <c r="P86" s="361"/>
      <c r="Q86" s="361"/>
      <c r="R86" s="362"/>
      <c r="S86" s="362"/>
      <c r="T86" s="362"/>
      <c r="U86" s="362"/>
      <c r="V86" s="362"/>
      <c r="W86" s="362"/>
      <c r="X86" s="362"/>
      <c r="Y86" s="362"/>
      <c r="Z86" s="362"/>
      <c r="AA86" s="362"/>
      <c r="AB86" s="362"/>
      <c r="AC86" s="362"/>
      <c r="AD86" s="362">
        <f t="shared" si="16"/>
        <v>0</v>
      </c>
      <c r="AE86" s="357"/>
      <c r="AF86" s="363"/>
      <c r="AG86" s="363"/>
      <c r="AH86" s="363"/>
      <c r="AI86" s="363"/>
      <c r="AJ86" s="363"/>
      <c r="AK86" s="363"/>
      <c r="AL86" s="363"/>
      <c r="AM86" s="363"/>
      <c r="AN86" s="363"/>
      <c r="AO86" s="363"/>
      <c r="AP86" s="363"/>
      <c r="AQ86" s="363"/>
      <c r="AR86" s="363">
        <f t="shared" si="13"/>
        <v>0</v>
      </c>
      <c r="AS86" s="363">
        <f t="shared" si="14"/>
        <v>0</v>
      </c>
      <c r="AT86" s="363">
        <f t="shared" si="15"/>
        <v>0</v>
      </c>
    </row>
    <row r="87" spans="1:46" s="364" customFormat="1" ht="16.399999999999999" customHeight="1" outlineLevel="1">
      <c r="A87" s="359" t="s">
        <v>710</v>
      </c>
      <c r="B87" s="359" t="s">
        <v>711</v>
      </c>
      <c r="C87" s="360" t="s">
        <v>106</v>
      </c>
      <c r="D87" s="361" t="s">
        <v>751</v>
      </c>
      <c r="E87" s="361" t="s">
        <v>752</v>
      </c>
      <c r="F87" s="361" t="s">
        <v>967</v>
      </c>
      <c r="G87" s="361" t="s">
        <v>754</v>
      </c>
      <c r="H87" s="361" t="s">
        <v>968</v>
      </c>
      <c r="I87" s="360" t="s">
        <v>973</v>
      </c>
      <c r="J87" s="361" t="s">
        <v>386</v>
      </c>
      <c r="K87" s="361" t="s">
        <v>518</v>
      </c>
      <c r="L87" s="360" t="s">
        <v>974</v>
      </c>
      <c r="M87" s="361" t="s">
        <v>975</v>
      </c>
      <c r="N87" s="361"/>
      <c r="O87" s="360"/>
      <c r="P87" s="361"/>
      <c r="Q87" s="361"/>
      <c r="R87" s="362"/>
      <c r="S87" s="362"/>
      <c r="T87" s="362"/>
      <c r="U87" s="362"/>
      <c r="V87" s="362"/>
      <c r="W87" s="362"/>
      <c r="X87" s="362"/>
      <c r="Y87" s="362"/>
      <c r="Z87" s="362"/>
      <c r="AA87" s="362"/>
      <c r="AB87" s="362"/>
      <c r="AC87" s="362"/>
      <c r="AD87" s="362">
        <f t="shared" si="16"/>
        <v>0</v>
      </c>
      <c r="AE87" s="357"/>
      <c r="AF87" s="363"/>
      <c r="AG87" s="363"/>
      <c r="AH87" s="363"/>
      <c r="AI87" s="363"/>
      <c r="AJ87" s="363"/>
      <c r="AK87" s="363"/>
      <c r="AL87" s="363"/>
      <c r="AM87" s="363"/>
      <c r="AN87" s="363"/>
      <c r="AO87" s="363"/>
      <c r="AP87" s="363"/>
      <c r="AQ87" s="363"/>
      <c r="AR87" s="363">
        <f t="shared" si="13"/>
        <v>0</v>
      </c>
      <c r="AS87" s="363">
        <f t="shared" si="14"/>
        <v>0</v>
      </c>
      <c r="AT87" s="363">
        <f t="shared" si="15"/>
        <v>0</v>
      </c>
    </row>
    <row r="88" spans="1:46" s="364" customFormat="1" ht="16.399999999999999" customHeight="1" outlineLevel="1">
      <c r="A88" s="359" t="s">
        <v>710</v>
      </c>
      <c r="B88" s="359" t="s">
        <v>711</v>
      </c>
      <c r="C88" s="360" t="s">
        <v>106</v>
      </c>
      <c r="D88" s="361" t="s">
        <v>751</v>
      </c>
      <c r="E88" s="361" t="s">
        <v>752</v>
      </c>
      <c r="F88" s="361" t="s">
        <v>976</v>
      </c>
      <c r="G88" s="361" t="s">
        <v>754</v>
      </c>
      <c r="H88" s="361" t="s">
        <v>977</v>
      </c>
      <c r="I88" s="360" t="s">
        <v>978</v>
      </c>
      <c r="J88" s="361" t="s">
        <v>387</v>
      </c>
      <c r="K88" s="361" t="s">
        <v>531</v>
      </c>
      <c r="L88" s="360" t="s">
        <v>979</v>
      </c>
      <c r="M88" s="361" t="s">
        <v>980</v>
      </c>
      <c r="N88" s="361"/>
      <c r="O88" s="360"/>
      <c r="P88" s="361"/>
      <c r="Q88" s="361"/>
      <c r="R88" s="362"/>
      <c r="S88" s="362"/>
      <c r="T88" s="362"/>
      <c r="U88" s="362"/>
      <c r="V88" s="362"/>
      <c r="W88" s="362"/>
      <c r="X88" s="362"/>
      <c r="Y88" s="362"/>
      <c r="Z88" s="362"/>
      <c r="AA88" s="362"/>
      <c r="AB88" s="362"/>
      <c r="AC88" s="362"/>
      <c r="AD88" s="362">
        <f t="shared" si="16"/>
        <v>0</v>
      </c>
      <c r="AE88" s="357"/>
      <c r="AF88" s="363"/>
      <c r="AG88" s="363"/>
      <c r="AH88" s="363"/>
      <c r="AI88" s="363"/>
      <c r="AJ88" s="363"/>
      <c r="AK88" s="363"/>
      <c r="AL88" s="363"/>
      <c r="AM88" s="363"/>
      <c r="AN88" s="363"/>
      <c r="AO88" s="363"/>
      <c r="AP88" s="363"/>
      <c r="AQ88" s="363"/>
      <c r="AR88" s="363">
        <f t="shared" si="13"/>
        <v>0</v>
      </c>
      <c r="AS88" s="363">
        <f t="shared" si="14"/>
        <v>0</v>
      </c>
      <c r="AT88" s="363">
        <f t="shared" si="15"/>
        <v>0</v>
      </c>
    </row>
    <row r="89" spans="1:46" s="364" customFormat="1" ht="16.399999999999999" customHeight="1" outlineLevel="1">
      <c r="A89" s="359" t="s">
        <v>710</v>
      </c>
      <c r="B89" s="359" t="s">
        <v>711</v>
      </c>
      <c r="C89" s="360" t="s">
        <v>106</v>
      </c>
      <c r="D89" s="361" t="s">
        <v>751</v>
      </c>
      <c r="E89" s="361" t="s">
        <v>752</v>
      </c>
      <c r="F89" s="361" t="s">
        <v>981</v>
      </c>
      <c r="G89" s="361" t="s">
        <v>754</v>
      </c>
      <c r="H89" s="361" t="s">
        <v>982</v>
      </c>
      <c r="I89" s="360" t="s">
        <v>983</v>
      </c>
      <c r="J89" s="361" t="s">
        <v>984</v>
      </c>
      <c r="K89" s="361" t="s">
        <v>525</v>
      </c>
      <c r="L89" s="360" t="s">
        <v>985</v>
      </c>
      <c r="M89" s="361" t="s">
        <v>986</v>
      </c>
      <c r="N89" s="361"/>
      <c r="O89" s="360"/>
      <c r="P89" s="361"/>
      <c r="Q89" s="361"/>
      <c r="R89" s="362"/>
      <c r="S89" s="362"/>
      <c r="T89" s="362"/>
      <c r="U89" s="362"/>
      <c r="V89" s="362"/>
      <c r="W89" s="362"/>
      <c r="X89" s="362"/>
      <c r="Y89" s="362"/>
      <c r="Z89" s="362"/>
      <c r="AA89" s="362"/>
      <c r="AB89" s="362"/>
      <c r="AC89" s="362"/>
      <c r="AD89" s="362">
        <f t="shared" si="16"/>
        <v>0</v>
      </c>
      <c r="AE89" s="357"/>
      <c r="AF89" s="363"/>
      <c r="AG89" s="363"/>
      <c r="AH89" s="363"/>
      <c r="AI89" s="363"/>
      <c r="AJ89" s="363"/>
      <c r="AK89" s="363"/>
      <c r="AL89" s="363"/>
      <c r="AM89" s="363"/>
      <c r="AN89" s="363"/>
      <c r="AO89" s="363"/>
      <c r="AP89" s="363"/>
      <c r="AQ89" s="363"/>
      <c r="AR89" s="363">
        <f t="shared" si="13"/>
        <v>0</v>
      </c>
      <c r="AS89" s="363">
        <f t="shared" si="14"/>
        <v>0</v>
      </c>
      <c r="AT89" s="363">
        <f t="shared" si="15"/>
        <v>0</v>
      </c>
    </row>
    <row r="90" spans="1:46" s="364" customFormat="1" ht="16.399999999999999" customHeight="1" outlineLevel="1">
      <c r="A90" s="359" t="s">
        <v>710</v>
      </c>
      <c r="B90" s="359" t="s">
        <v>711</v>
      </c>
      <c r="C90" s="360" t="s">
        <v>106</v>
      </c>
      <c r="D90" s="361" t="s">
        <v>751</v>
      </c>
      <c r="E90" s="361" t="s">
        <v>752</v>
      </c>
      <c r="F90" s="361" t="s">
        <v>981</v>
      </c>
      <c r="G90" s="361" t="s">
        <v>754</v>
      </c>
      <c r="H90" s="361" t="s">
        <v>982</v>
      </c>
      <c r="I90" s="360" t="s">
        <v>987</v>
      </c>
      <c r="J90" s="361" t="s">
        <v>984</v>
      </c>
      <c r="K90" s="361" t="s">
        <v>525</v>
      </c>
      <c r="L90" s="360" t="s">
        <v>985</v>
      </c>
      <c r="M90" s="361" t="s">
        <v>986</v>
      </c>
      <c r="N90" s="361"/>
      <c r="O90" s="360"/>
      <c r="P90" s="361"/>
      <c r="Q90" s="361"/>
      <c r="R90" s="362"/>
      <c r="S90" s="362"/>
      <c r="T90" s="362"/>
      <c r="U90" s="362"/>
      <c r="V90" s="362"/>
      <c r="W90" s="362"/>
      <c r="X90" s="362"/>
      <c r="Y90" s="362"/>
      <c r="Z90" s="362"/>
      <c r="AA90" s="362"/>
      <c r="AB90" s="362"/>
      <c r="AC90" s="362"/>
      <c r="AD90" s="362">
        <f t="shared" si="16"/>
        <v>0</v>
      </c>
      <c r="AE90" s="357"/>
      <c r="AF90" s="363"/>
      <c r="AG90" s="363"/>
      <c r="AH90" s="363"/>
      <c r="AI90" s="363"/>
      <c r="AJ90" s="363"/>
      <c r="AK90" s="363"/>
      <c r="AL90" s="363"/>
      <c r="AM90" s="363"/>
      <c r="AN90" s="363"/>
      <c r="AO90" s="363"/>
      <c r="AP90" s="363"/>
      <c r="AQ90" s="363"/>
      <c r="AR90" s="363">
        <f t="shared" si="13"/>
        <v>0</v>
      </c>
      <c r="AS90" s="363">
        <f t="shared" si="14"/>
        <v>0</v>
      </c>
      <c r="AT90" s="363">
        <f t="shared" si="15"/>
        <v>0</v>
      </c>
    </row>
    <row r="91" spans="1:46" s="364" customFormat="1" ht="16.399999999999999" customHeight="1" outlineLevel="1">
      <c r="A91" s="359" t="s">
        <v>710</v>
      </c>
      <c r="B91" s="359" t="s">
        <v>711</v>
      </c>
      <c r="C91" s="360" t="s">
        <v>106</v>
      </c>
      <c r="D91" s="361" t="s">
        <v>751</v>
      </c>
      <c r="E91" s="361" t="s">
        <v>752</v>
      </c>
      <c r="F91" s="361" t="s">
        <v>988</v>
      </c>
      <c r="G91" s="361" t="s">
        <v>754</v>
      </c>
      <c r="H91" s="361" t="s">
        <v>552</v>
      </c>
      <c r="I91" s="360" t="s">
        <v>989</v>
      </c>
      <c r="J91" s="361" t="s">
        <v>388</v>
      </c>
      <c r="K91" s="361" t="s">
        <v>525</v>
      </c>
      <c r="L91" s="360" t="s">
        <v>990</v>
      </c>
      <c r="M91" s="361" t="s">
        <v>991</v>
      </c>
      <c r="N91" s="369"/>
      <c r="O91" s="373"/>
      <c r="P91" s="368"/>
      <c r="Q91" s="368"/>
      <c r="R91" s="362"/>
      <c r="S91" s="362"/>
      <c r="T91" s="362"/>
      <c r="U91" s="362"/>
      <c r="V91" s="362"/>
      <c r="W91" s="362"/>
      <c r="X91" s="362"/>
      <c r="Y91" s="362"/>
      <c r="Z91" s="362"/>
      <c r="AA91" s="362"/>
      <c r="AB91" s="362"/>
      <c r="AC91" s="362"/>
      <c r="AD91" s="362">
        <f t="shared" si="16"/>
        <v>0</v>
      </c>
      <c r="AE91" s="357"/>
      <c r="AF91" s="363"/>
      <c r="AG91" s="363"/>
      <c r="AH91" s="363"/>
      <c r="AI91" s="363"/>
      <c r="AJ91" s="363"/>
      <c r="AK91" s="363"/>
      <c r="AL91" s="363"/>
      <c r="AM91" s="363"/>
      <c r="AN91" s="363"/>
      <c r="AO91" s="363"/>
      <c r="AP91" s="363"/>
      <c r="AQ91" s="363"/>
      <c r="AR91" s="363">
        <f t="shared" si="13"/>
        <v>0</v>
      </c>
      <c r="AS91" s="363">
        <f t="shared" si="14"/>
        <v>0</v>
      </c>
      <c r="AT91" s="363">
        <f t="shared" si="15"/>
        <v>0</v>
      </c>
    </row>
    <row r="92" spans="1:46" s="364" customFormat="1" ht="16.399999999999999" customHeight="1" outlineLevel="1">
      <c r="A92" s="359" t="s">
        <v>710</v>
      </c>
      <c r="B92" s="359" t="s">
        <v>711</v>
      </c>
      <c r="C92" s="360" t="s">
        <v>106</v>
      </c>
      <c r="D92" s="361" t="s">
        <v>751</v>
      </c>
      <c r="E92" s="361" t="s">
        <v>752</v>
      </c>
      <c r="F92" s="361" t="s">
        <v>988</v>
      </c>
      <c r="G92" s="361" t="s">
        <v>754</v>
      </c>
      <c r="H92" s="361" t="s">
        <v>552</v>
      </c>
      <c r="I92" s="360" t="s">
        <v>992</v>
      </c>
      <c r="J92" s="370" t="s">
        <v>388</v>
      </c>
      <c r="K92" s="361" t="s">
        <v>525</v>
      </c>
      <c r="L92" s="360" t="s">
        <v>990</v>
      </c>
      <c r="M92" s="361" t="s">
        <v>991</v>
      </c>
      <c r="N92" s="372"/>
      <c r="O92" s="360"/>
      <c r="P92" s="361"/>
      <c r="Q92" s="361"/>
      <c r="R92" s="362"/>
      <c r="S92" s="362"/>
      <c r="T92" s="362"/>
      <c r="U92" s="362"/>
      <c r="V92" s="362"/>
      <c r="W92" s="362"/>
      <c r="X92" s="362"/>
      <c r="Y92" s="362"/>
      <c r="Z92" s="362"/>
      <c r="AA92" s="362"/>
      <c r="AB92" s="362"/>
      <c r="AC92" s="362"/>
      <c r="AD92" s="365">
        <f t="shared" si="16"/>
        <v>0</v>
      </c>
      <c r="AE92" s="357"/>
      <c r="AF92" s="363"/>
      <c r="AG92" s="363"/>
      <c r="AH92" s="363"/>
      <c r="AI92" s="363"/>
      <c r="AJ92" s="363"/>
      <c r="AK92" s="363"/>
      <c r="AL92" s="363"/>
      <c r="AM92" s="363"/>
      <c r="AN92" s="363"/>
      <c r="AO92" s="363"/>
      <c r="AP92" s="363"/>
      <c r="AQ92" s="363"/>
      <c r="AR92" s="363">
        <f t="shared" si="13"/>
        <v>0</v>
      </c>
      <c r="AS92" s="363">
        <f t="shared" si="14"/>
        <v>0</v>
      </c>
      <c r="AT92" s="363">
        <f t="shared" si="15"/>
        <v>0</v>
      </c>
    </row>
    <row r="93" spans="1:46" s="364" customFormat="1" ht="16.399999999999999" customHeight="1" outlineLevel="1">
      <c r="A93" s="359" t="s">
        <v>710</v>
      </c>
      <c r="B93" s="359" t="s">
        <v>711</v>
      </c>
      <c r="C93" s="360" t="s">
        <v>106</v>
      </c>
      <c r="D93" s="361" t="s">
        <v>751</v>
      </c>
      <c r="E93" s="361" t="s">
        <v>752</v>
      </c>
      <c r="F93" s="361" t="s">
        <v>993</v>
      </c>
      <c r="G93" s="361" t="s">
        <v>754</v>
      </c>
      <c r="H93" s="361" t="s">
        <v>994</v>
      </c>
      <c r="I93" s="360" t="s">
        <v>995</v>
      </c>
      <c r="J93" s="361" t="s">
        <v>389</v>
      </c>
      <c r="K93" s="361" t="s">
        <v>540</v>
      </c>
      <c r="L93" s="360" t="s">
        <v>996</v>
      </c>
      <c r="M93" s="361" t="s">
        <v>997</v>
      </c>
      <c r="N93" s="361"/>
      <c r="O93" s="360"/>
      <c r="P93" s="361"/>
      <c r="Q93" s="361"/>
      <c r="R93" s="362"/>
      <c r="S93" s="362"/>
      <c r="T93" s="362"/>
      <c r="U93" s="362"/>
      <c r="V93" s="362"/>
      <c r="W93" s="362"/>
      <c r="X93" s="362"/>
      <c r="Y93" s="362"/>
      <c r="Z93" s="362"/>
      <c r="AA93" s="362"/>
      <c r="AB93" s="362"/>
      <c r="AC93" s="362"/>
      <c r="AD93" s="362">
        <f t="shared" si="16"/>
        <v>0</v>
      </c>
      <c r="AE93" s="357"/>
      <c r="AF93" s="363"/>
      <c r="AG93" s="363"/>
      <c r="AH93" s="363"/>
      <c r="AI93" s="363"/>
      <c r="AJ93" s="363"/>
      <c r="AK93" s="363"/>
      <c r="AL93" s="363"/>
      <c r="AM93" s="363"/>
      <c r="AN93" s="363"/>
      <c r="AO93" s="363"/>
      <c r="AP93" s="363"/>
      <c r="AQ93" s="363"/>
      <c r="AR93" s="363">
        <f t="shared" si="13"/>
        <v>0</v>
      </c>
      <c r="AS93" s="363">
        <f t="shared" si="14"/>
        <v>0</v>
      </c>
      <c r="AT93" s="363">
        <f t="shared" si="15"/>
        <v>0</v>
      </c>
    </row>
    <row r="94" spans="1:46" s="364" customFormat="1" ht="16.399999999999999" customHeight="1" outlineLevel="1">
      <c r="A94" s="359" t="s">
        <v>710</v>
      </c>
      <c r="B94" s="359" t="s">
        <v>711</v>
      </c>
      <c r="C94" s="360" t="s">
        <v>106</v>
      </c>
      <c r="D94" s="361" t="s">
        <v>751</v>
      </c>
      <c r="E94" s="361" t="s">
        <v>752</v>
      </c>
      <c r="F94" s="361" t="s">
        <v>993</v>
      </c>
      <c r="G94" s="361" t="s">
        <v>754</v>
      </c>
      <c r="H94" s="361" t="s">
        <v>994</v>
      </c>
      <c r="I94" s="360" t="s">
        <v>998</v>
      </c>
      <c r="J94" s="361" t="s">
        <v>999</v>
      </c>
      <c r="K94" s="361" t="s">
        <v>540</v>
      </c>
      <c r="L94" s="360" t="s">
        <v>1000</v>
      </c>
      <c r="M94" s="361" t="s">
        <v>1001</v>
      </c>
      <c r="N94" s="361"/>
      <c r="O94" s="360"/>
      <c r="P94" s="361"/>
      <c r="Q94" s="361"/>
      <c r="R94" s="362"/>
      <c r="S94" s="362"/>
      <c r="T94" s="362"/>
      <c r="U94" s="362"/>
      <c r="V94" s="362"/>
      <c r="W94" s="362"/>
      <c r="X94" s="362"/>
      <c r="Y94" s="362"/>
      <c r="Z94" s="362"/>
      <c r="AA94" s="362"/>
      <c r="AB94" s="362"/>
      <c r="AC94" s="362"/>
      <c r="AD94" s="362">
        <f t="shared" si="16"/>
        <v>0</v>
      </c>
      <c r="AE94" s="357"/>
      <c r="AF94" s="363"/>
      <c r="AG94" s="363"/>
      <c r="AH94" s="363"/>
      <c r="AI94" s="363"/>
      <c r="AJ94" s="363"/>
      <c r="AK94" s="363"/>
      <c r="AL94" s="363"/>
      <c r="AM94" s="363"/>
      <c r="AN94" s="363"/>
      <c r="AO94" s="363"/>
      <c r="AP94" s="363"/>
      <c r="AQ94" s="363"/>
      <c r="AR94" s="363">
        <f t="shared" si="13"/>
        <v>0</v>
      </c>
      <c r="AS94" s="363">
        <f t="shared" si="14"/>
        <v>0</v>
      </c>
      <c r="AT94" s="363">
        <f t="shared" si="15"/>
        <v>0</v>
      </c>
    </row>
    <row r="95" spans="1:46" s="364" customFormat="1" ht="16.399999999999999" customHeight="1" outlineLevel="1">
      <c r="A95" s="359" t="s">
        <v>710</v>
      </c>
      <c r="B95" s="359" t="s">
        <v>711</v>
      </c>
      <c r="C95" s="360" t="s">
        <v>106</v>
      </c>
      <c r="D95" s="361" t="s">
        <v>751</v>
      </c>
      <c r="E95" s="361" t="s">
        <v>752</v>
      </c>
      <c r="F95" s="361" t="s">
        <v>993</v>
      </c>
      <c r="G95" s="361" t="s">
        <v>754</v>
      </c>
      <c r="H95" s="361" t="s">
        <v>994</v>
      </c>
      <c r="I95" s="360" t="s">
        <v>1002</v>
      </c>
      <c r="J95" s="361" t="s">
        <v>999</v>
      </c>
      <c r="K95" s="361" t="s">
        <v>540</v>
      </c>
      <c r="L95" s="360" t="s">
        <v>1000</v>
      </c>
      <c r="M95" s="361" t="s">
        <v>1001</v>
      </c>
      <c r="N95" s="361"/>
      <c r="O95" s="360"/>
      <c r="P95" s="361"/>
      <c r="Q95" s="361"/>
      <c r="R95" s="362"/>
      <c r="S95" s="362"/>
      <c r="T95" s="362"/>
      <c r="U95" s="362"/>
      <c r="V95" s="362"/>
      <c r="W95" s="362"/>
      <c r="X95" s="362"/>
      <c r="Y95" s="362"/>
      <c r="Z95" s="362"/>
      <c r="AA95" s="362"/>
      <c r="AB95" s="362"/>
      <c r="AC95" s="362"/>
      <c r="AD95" s="362">
        <f t="shared" si="16"/>
        <v>0</v>
      </c>
      <c r="AE95" s="357"/>
      <c r="AF95" s="363"/>
      <c r="AG95" s="363"/>
      <c r="AH95" s="363"/>
      <c r="AI95" s="363"/>
      <c r="AJ95" s="363"/>
      <c r="AK95" s="363"/>
      <c r="AL95" s="363"/>
      <c r="AM95" s="363"/>
      <c r="AN95" s="363"/>
      <c r="AO95" s="363"/>
      <c r="AP95" s="363"/>
      <c r="AQ95" s="363"/>
      <c r="AR95" s="363">
        <f t="shared" si="13"/>
        <v>0</v>
      </c>
      <c r="AS95" s="363">
        <f t="shared" si="14"/>
        <v>0</v>
      </c>
      <c r="AT95" s="363">
        <f t="shared" si="15"/>
        <v>0</v>
      </c>
    </row>
    <row r="96" spans="1:46" s="364" customFormat="1" ht="16.399999999999999" customHeight="1" outlineLevel="1">
      <c r="A96" s="359" t="s">
        <v>710</v>
      </c>
      <c r="B96" s="359" t="s">
        <v>711</v>
      </c>
      <c r="C96" s="360" t="s">
        <v>106</v>
      </c>
      <c r="D96" s="361" t="s">
        <v>751</v>
      </c>
      <c r="E96" s="361" t="s">
        <v>752</v>
      </c>
      <c r="F96" s="361" t="s">
        <v>993</v>
      </c>
      <c r="G96" s="361" t="s">
        <v>754</v>
      </c>
      <c r="H96" s="361" t="s">
        <v>994</v>
      </c>
      <c r="I96" s="360" t="s">
        <v>1003</v>
      </c>
      <c r="J96" s="361" t="s">
        <v>1004</v>
      </c>
      <c r="K96" s="361" t="s">
        <v>540</v>
      </c>
      <c r="L96" s="360" t="s">
        <v>1005</v>
      </c>
      <c r="M96" s="361" t="s">
        <v>1006</v>
      </c>
      <c r="N96" s="361"/>
      <c r="O96" s="360"/>
      <c r="P96" s="361"/>
      <c r="Q96" s="361"/>
      <c r="R96" s="362"/>
      <c r="S96" s="362"/>
      <c r="T96" s="362"/>
      <c r="U96" s="362"/>
      <c r="V96" s="362"/>
      <c r="W96" s="362"/>
      <c r="X96" s="362"/>
      <c r="Y96" s="362"/>
      <c r="Z96" s="362"/>
      <c r="AA96" s="362"/>
      <c r="AB96" s="362"/>
      <c r="AC96" s="362"/>
      <c r="AD96" s="362">
        <f t="shared" si="16"/>
        <v>0</v>
      </c>
      <c r="AE96" s="357"/>
      <c r="AF96" s="363"/>
      <c r="AG96" s="363"/>
      <c r="AH96" s="363"/>
      <c r="AI96" s="363"/>
      <c r="AJ96" s="363"/>
      <c r="AK96" s="363"/>
      <c r="AL96" s="363"/>
      <c r="AM96" s="363"/>
      <c r="AN96" s="363"/>
      <c r="AO96" s="363"/>
      <c r="AP96" s="363"/>
      <c r="AQ96" s="363"/>
      <c r="AR96" s="363">
        <f t="shared" si="13"/>
        <v>0</v>
      </c>
      <c r="AS96" s="363">
        <f t="shared" si="14"/>
        <v>0</v>
      </c>
      <c r="AT96" s="363">
        <f t="shared" si="15"/>
        <v>0</v>
      </c>
    </row>
    <row r="97" spans="1:46" s="364" customFormat="1" ht="16.399999999999999" customHeight="1" outlineLevel="1">
      <c r="A97" s="359" t="s">
        <v>710</v>
      </c>
      <c r="B97" s="359" t="s">
        <v>711</v>
      </c>
      <c r="C97" s="360" t="s">
        <v>106</v>
      </c>
      <c r="D97" s="361" t="s">
        <v>751</v>
      </c>
      <c r="E97" s="361" t="s">
        <v>752</v>
      </c>
      <c r="F97" s="361" t="s">
        <v>993</v>
      </c>
      <c r="G97" s="361" t="s">
        <v>754</v>
      </c>
      <c r="H97" s="361" t="s">
        <v>994</v>
      </c>
      <c r="I97" s="360" t="s">
        <v>1007</v>
      </c>
      <c r="J97" s="361" t="s">
        <v>1004</v>
      </c>
      <c r="K97" s="361" t="s">
        <v>540</v>
      </c>
      <c r="L97" s="360" t="s">
        <v>1005</v>
      </c>
      <c r="M97" s="361" t="s">
        <v>1006</v>
      </c>
      <c r="N97" s="361"/>
      <c r="O97" s="360"/>
      <c r="P97" s="361"/>
      <c r="Q97" s="361"/>
      <c r="R97" s="362"/>
      <c r="S97" s="362"/>
      <c r="T97" s="362"/>
      <c r="U97" s="362"/>
      <c r="V97" s="362"/>
      <c r="W97" s="362"/>
      <c r="X97" s="362"/>
      <c r="Y97" s="362"/>
      <c r="Z97" s="362"/>
      <c r="AA97" s="362"/>
      <c r="AB97" s="362"/>
      <c r="AC97" s="362"/>
      <c r="AD97" s="362">
        <f t="shared" si="16"/>
        <v>0</v>
      </c>
      <c r="AE97" s="357"/>
      <c r="AF97" s="363"/>
      <c r="AG97" s="363"/>
      <c r="AH97" s="363"/>
      <c r="AI97" s="363"/>
      <c r="AJ97" s="363"/>
      <c r="AK97" s="363"/>
      <c r="AL97" s="363"/>
      <c r="AM97" s="363"/>
      <c r="AN97" s="363"/>
      <c r="AO97" s="363"/>
      <c r="AP97" s="363"/>
      <c r="AQ97" s="363"/>
      <c r="AR97" s="363">
        <f t="shared" si="13"/>
        <v>0</v>
      </c>
      <c r="AS97" s="363">
        <f t="shared" si="14"/>
        <v>0</v>
      </c>
      <c r="AT97" s="363">
        <f t="shared" si="15"/>
        <v>0</v>
      </c>
    </row>
    <row r="98" spans="1:46" s="364" customFormat="1" ht="16.399999999999999" customHeight="1" outlineLevel="1">
      <c r="A98" s="359" t="s">
        <v>710</v>
      </c>
      <c r="B98" s="359" t="s">
        <v>711</v>
      </c>
      <c r="C98" s="360" t="s">
        <v>106</v>
      </c>
      <c r="D98" s="361" t="s">
        <v>751</v>
      </c>
      <c r="E98" s="361" t="s">
        <v>752</v>
      </c>
      <c r="F98" s="361" t="s">
        <v>993</v>
      </c>
      <c r="G98" s="361" t="s">
        <v>754</v>
      </c>
      <c r="H98" s="361" t="s">
        <v>994</v>
      </c>
      <c r="I98" s="360" t="s">
        <v>1008</v>
      </c>
      <c r="J98" s="361" t="s">
        <v>1009</v>
      </c>
      <c r="K98" s="361" t="s">
        <v>1010</v>
      </c>
      <c r="L98" s="360" t="s">
        <v>1011</v>
      </c>
      <c r="M98" s="361" t="s">
        <v>1012</v>
      </c>
      <c r="N98" s="361"/>
      <c r="O98" s="360"/>
      <c r="P98" s="361"/>
      <c r="Q98" s="361"/>
      <c r="R98" s="362"/>
      <c r="S98" s="362"/>
      <c r="T98" s="362"/>
      <c r="U98" s="362"/>
      <c r="V98" s="362"/>
      <c r="W98" s="362"/>
      <c r="X98" s="362"/>
      <c r="Y98" s="362"/>
      <c r="Z98" s="362"/>
      <c r="AA98" s="362"/>
      <c r="AB98" s="362"/>
      <c r="AC98" s="362"/>
      <c r="AD98" s="362">
        <f t="shared" si="16"/>
        <v>0</v>
      </c>
      <c r="AE98" s="357"/>
      <c r="AF98" s="363"/>
      <c r="AG98" s="363"/>
      <c r="AH98" s="363"/>
      <c r="AI98" s="363"/>
      <c r="AJ98" s="363"/>
      <c r="AK98" s="363"/>
      <c r="AL98" s="363"/>
      <c r="AM98" s="363"/>
      <c r="AN98" s="363"/>
      <c r="AO98" s="363"/>
      <c r="AP98" s="363"/>
      <c r="AQ98" s="363"/>
      <c r="AR98" s="363">
        <f t="shared" si="13"/>
        <v>0</v>
      </c>
      <c r="AS98" s="363">
        <f t="shared" si="14"/>
        <v>0</v>
      </c>
      <c r="AT98" s="363">
        <f t="shared" si="15"/>
        <v>0</v>
      </c>
    </row>
    <row r="99" spans="1:46" s="364" customFormat="1" ht="16.399999999999999" customHeight="1" outlineLevel="1">
      <c r="A99" s="359" t="s">
        <v>710</v>
      </c>
      <c r="B99" s="359" t="s">
        <v>711</v>
      </c>
      <c r="C99" s="360" t="s">
        <v>106</v>
      </c>
      <c r="D99" s="361" t="s">
        <v>751</v>
      </c>
      <c r="E99" s="361" t="s">
        <v>752</v>
      </c>
      <c r="F99" s="361" t="s">
        <v>1013</v>
      </c>
      <c r="G99" s="361" t="s">
        <v>754</v>
      </c>
      <c r="H99" s="361" t="s">
        <v>1014</v>
      </c>
      <c r="I99" s="360" t="s">
        <v>1015</v>
      </c>
      <c r="J99" s="370" t="s">
        <v>1016</v>
      </c>
      <c r="K99" s="361" t="s">
        <v>540</v>
      </c>
      <c r="L99" s="360" t="s">
        <v>1017</v>
      </c>
      <c r="M99" s="361" t="s">
        <v>1018</v>
      </c>
      <c r="N99" s="370"/>
      <c r="O99" s="360"/>
      <c r="P99" s="370"/>
      <c r="Q99" s="370"/>
      <c r="R99" s="362"/>
      <c r="S99" s="362"/>
      <c r="T99" s="362"/>
      <c r="U99" s="362"/>
      <c r="V99" s="362"/>
      <c r="W99" s="362"/>
      <c r="X99" s="362"/>
      <c r="Y99" s="362"/>
      <c r="Z99" s="362"/>
      <c r="AA99" s="362"/>
      <c r="AB99" s="362"/>
      <c r="AC99" s="362"/>
      <c r="AD99" s="365">
        <f t="shared" si="16"/>
        <v>0</v>
      </c>
      <c r="AE99" s="357"/>
      <c r="AF99" s="363"/>
      <c r="AG99" s="363"/>
      <c r="AH99" s="363"/>
      <c r="AI99" s="363"/>
      <c r="AJ99" s="363"/>
      <c r="AK99" s="363"/>
      <c r="AL99" s="363"/>
      <c r="AM99" s="363"/>
      <c r="AN99" s="363"/>
      <c r="AO99" s="363"/>
      <c r="AP99" s="363"/>
      <c r="AQ99" s="363"/>
      <c r="AR99" s="363">
        <f t="shared" si="13"/>
        <v>0</v>
      </c>
      <c r="AS99" s="363">
        <f t="shared" si="14"/>
        <v>0</v>
      </c>
      <c r="AT99" s="363">
        <f t="shared" si="15"/>
        <v>0</v>
      </c>
    </row>
    <row r="100" spans="1:46" s="364" customFormat="1" ht="16.399999999999999" customHeight="1" outlineLevel="1">
      <c r="A100" s="359" t="s">
        <v>710</v>
      </c>
      <c r="B100" s="359" t="s">
        <v>711</v>
      </c>
      <c r="C100" s="360" t="s">
        <v>106</v>
      </c>
      <c r="D100" s="361" t="s">
        <v>751</v>
      </c>
      <c r="E100" s="361" t="s">
        <v>752</v>
      </c>
      <c r="F100" s="361" t="s">
        <v>1019</v>
      </c>
      <c r="G100" s="361" t="s">
        <v>754</v>
      </c>
      <c r="H100" s="361" t="s">
        <v>1020</v>
      </c>
      <c r="I100" s="360" t="s">
        <v>1021</v>
      </c>
      <c r="J100" s="370" t="s">
        <v>81</v>
      </c>
      <c r="K100" s="361" t="s">
        <v>522</v>
      </c>
      <c r="L100" s="360" t="s">
        <v>1022</v>
      </c>
      <c r="M100" s="361" t="s">
        <v>1023</v>
      </c>
      <c r="N100" s="372"/>
      <c r="O100" s="373"/>
      <c r="P100" s="368"/>
      <c r="Q100" s="368"/>
      <c r="R100" s="362"/>
      <c r="S100" s="362"/>
      <c r="T100" s="362"/>
      <c r="U100" s="362"/>
      <c r="V100" s="362"/>
      <c r="W100" s="362"/>
      <c r="X100" s="362"/>
      <c r="Y100" s="362"/>
      <c r="Z100" s="362"/>
      <c r="AA100" s="362"/>
      <c r="AB100" s="362"/>
      <c r="AC100" s="362"/>
      <c r="AD100" s="365">
        <f t="shared" si="16"/>
        <v>0</v>
      </c>
      <c r="AE100" s="357"/>
      <c r="AF100" s="363"/>
      <c r="AG100" s="363"/>
      <c r="AH100" s="363"/>
      <c r="AI100" s="363"/>
      <c r="AJ100" s="363"/>
      <c r="AK100" s="363"/>
      <c r="AL100" s="363"/>
      <c r="AM100" s="363"/>
      <c r="AN100" s="363"/>
      <c r="AO100" s="363"/>
      <c r="AP100" s="363"/>
      <c r="AQ100" s="363"/>
      <c r="AR100" s="363">
        <f t="shared" si="13"/>
        <v>0</v>
      </c>
      <c r="AS100" s="363">
        <f t="shared" si="14"/>
        <v>0</v>
      </c>
      <c r="AT100" s="363">
        <f t="shared" si="15"/>
        <v>0</v>
      </c>
    </row>
    <row r="101" spans="1:46" s="364" customFormat="1" ht="16.399999999999999" customHeight="1" outlineLevel="1">
      <c r="A101" s="359" t="s">
        <v>710</v>
      </c>
      <c r="B101" s="359" t="s">
        <v>711</v>
      </c>
      <c r="C101" s="360" t="s">
        <v>106</v>
      </c>
      <c r="D101" s="361" t="s">
        <v>751</v>
      </c>
      <c r="E101" s="361" t="s">
        <v>752</v>
      </c>
      <c r="F101" s="361" t="s">
        <v>753</v>
      </c>
      <c r="G101" s="361" t="s">
        <v>754</v>
      </c>
      <c r="H101" s="361" t="s">
        <v>755</v>
      </c>
      <c r="I101" s="360" t="s">
        <v>1024</v>
      </c>
      <c r="J101" s="370" t="s">
        <v>390</v>
      </c>
      <c r="K101" s="361" t="s">
        <v>526</v>
      </c>
      <c r="L101" s="360" t="s">
        <v>1025</v>
      </c>
      <c r="M101" s="361" t="s">
        <v>1026</v>
      </c>
      <c r="N101" s="370"/>
      <c r="O101" s="360"/>
      <c r="P101" s="370"/>
      <c r="Q101" s="370"/>
      <c r="R101" s="362"/>
      <c r="S101" s="362"/>
      <c r="T101" s="362"/>
      <c r="U101" s="362"/>
      <c r="V101" s="362"/>
      <c r="W101" s="362"/>
      <c r="X101" s="362"/>
      <c r="Y101" s="362"/>
      <c r="Z101" s="362"/>
      <c r="AA101" s="362"/>
      <c r="AB101" s="362"/>
      <c r="AC101" s="362"/>
      <c r="AD101" s="365">
        <f t="shared" si="16"/>
        <v>0</v>
      </c>
      <c r="AE101" s="357"/>
      <c r="AF101" s="363"/>
      <c r="AG101" s="363"/>
      <c r="AH101" s="363"/>
      <c r="AI101" s="363"/>
      <c r="AJ101" s="363"/>
      <c r="AK101" s="363"/>
      <c r="AL101" s="363"/>
      <c r="AM101" s="363"/>
      <c r="AN101" s="363"/>
      <c r="AO101" s="363"/>
      <c r="AP101" s="363"/>
      <c r="AQ101" s="363"/>
      <c r="AR101" s="363">
        <f t="shared" si="13"/>
        <v>0</v>
      </c>
      <c r="AS101" s="363">
        <f t="shared" si="14"/>
        <v>0</v>
      </c>
      <c r="AT101" s="363">
        <f t="shared" si="15"/>
        <v>0</v>
      </c>
    </row>
    <row r="102" spans="1:46" s="364" customFormat="1" ht="16.399999999999999" customHeight="1" outlineLevel="1">
      <c r="A102" s="359" t="s">
        <v>710</v>
      </c>
      <c r="B102" s="359" t="s">
        <v>711</v>
      </c>
      <c r="C102" s="360" t="s">
        <v>106</v>
      </c>
      <c r="D102" s="361" t="s">
        <v>751</v>
      </c>
      <c r="E102" s="361" t="s">
        <v>752</v>
      </c>
      <c r="F102" s="361" t="s">
        <v>1027</v>
      </c>
      <c r="G102" s="361" t="s">
        <v>754</v>
      </c>
      <c r="H102" s="361" t="s">
        <v>1028</v>
      </c>
      <c r="I102" s="360" t="s">
        <v>1029</v>
      </c>
      <c r="J102" s="370" t="s">
        <v>391</v>
      </c>
      <c r="K102" s="361" t="s">
        <v>519</v>
      </c>
      <c r="L102" s="360" t="s">
        <v>1030</v>
      </c>
      <c r="M102" s="361" t="s">
        <v>1028</v>
      </c>
      <c r="N102" s="370"/>
      <c r="O102" s="360"/>
      <c r="P102" s="370"/>
      <c r="Q102" s="370"/>
      <c r="R102" s="362"/>
      <c r="S102" s="362"/>
      <c r="T102" s="362"/>
      <c r="U102" s="362"/>
      <c r="V102" s="362"/>
      <c r="W102" s="362"/>
      <c r="X102" s="362"/>
      <c r="Y102" s="362"/>
      <c r="Z102" s="362"/>
      <c r="AA102" s="362"/>
      <c r="AB102" s="362"/>
      <c r="AC102" s="362"/>
      <c r="AD102" s="365">
        <f t="shared" si="16"/>
        <v>0</v>
      </c>
      <c r="AE102" s="357"/>
      <c r="AF102" s="363"/>
      <c r="AG102" s="363"/>
      <c r="AH102" s="363"/>
      <c r="AI102" s="363"/>
      <c r="AJ102" s="363"/>
      <c r="AK102" s="363"/>
      <c r="AL102" s="363"/>
      <c r="AM102" s="363"/>
      <c r="AN102" s="363"/>
      <c r="AO102" s="363"/>
      <c r="AP102" s="363"/>
      <c r="AQ102" s="363"/>
      <c r="AR102" s="363">
        <f t="shared" si="13"/>
        <v>0</v>
      </c>
      <c r="AS102" s="363">
        <f t="shared" si="14"/>
        <v>0</v>
      </c>
      <c r="AT102" s="363">
        <f t="shared" si="15"/>
        <v>0</v>
      </c>
    </row>
    <row r="103" spans="1:46" s="364" customFormat="1" ht="16.399999999999999" customHeight="1" outlineLevel="1">
      <c r="A103" s="359" t="s">
        <v>710</v>
      </c>
      <c r="B103" s="359" t="s">
        <v>711</v>
      </c>
      <c r="C103" s="360" t="s">
        <v>106</v>
      </c>
      <c r="D103" s="361" t="s">
        <v>751</v>
      </c>
      <c r="E103" s="361" t="s">
        <v>752</v>
      </c>
      <c r="F103" s="361" t="s">
        <v>1031</v>
      </c>
      <c r="G103" s="361" t="s">
        <v>754</v>
      </c>
      <c r="H103" s="361" t="s">
        <v>1032</v>
      </c>
      <c r="I103" s="360" t="s">
        <v>1033</v>
      </c>
      <c r="J103" s="361" t="s">
        <v>1034</v>
      </c>
      <c r="K103" s="361" t="s">
        <v>1035</v>
      </c>
      <c r="L103" s="360" t="s">
        <v>1036</v>
      </c>
      <c r="M103" s="361" t="s">
        <v>1037</v>
      </c>
      <c r="N103" s="361"/>
      <c r="O103" s="360"/>
      <c r="P103" s="361"/>
      <c r="Q103" s="361"/>
      <c r="R103" s="362"/>
      <c r="S103" s="362"/>
      <c r="T103" s="362"/>
      <c r="U103" s="362"/>
      <c r="V103" s="362"/>
      <c r="W103" s="362"/>
      <c r="X103" s="362"/>
      <c r="Y103" s="362"/>
      <c r="Z103" s="362"/>
      <c r="AA103" s="362"/>
      <c r="AB103" s="362"/>
      <c r="AC103" s="362"/>
      <c r="AD103" s="362">
        <f t="shared" si="16"/>
        <v>0</v>
      </c>
      <c r="AE103" s="357"/>
      <c r="AF103" s="363"/>
      <c r="AG103" s="363"/>
      <c r="AH103" s="363"/>
      <c r="AI103" s="363"/>
      <c r="AJ103" s="363"/>
      <c r="AK103" s="363"/>
      <c r="AL103" s="363"/>
      <c r="AM103" s="363"/>
      <c r="AN103" s="363"/>
      <c r="AO103" s="363"/>
      <c r="AP103" s="363"/>
      <c r="AQ103" s="363"/>
      <c r="AR103" s="363">
        <f t="shared" si="13"/>
        <v>0</v>
      </c>
      <c r="AS103" s="363">
        <f t="shared" si="14"/>
        <v>0</v>
      </c>
      <c r="AT103" s="363">
        <f t="shared" si="15"/>
        <v>0</v>
      </c>
    </row>
    <row r="104" spans="1:46" s="364" customFormat="1" ht="16.399999999999999" customHeight="1" outlineLevel="1">
      <c r="A104" s="359" t="s">
        <v>710</v>
      </c>
      <c r="B104" s="359" t="s">
        <v>711</v>
      </c>
      <c r="C104" s="360" t="s">
        <v>106</v>
      </c>
      <c r="D104" s="361" t="s">
        <v>751</v>
      </c>
      <c r="E104" s="361" t="s">
        <v>752</v>
      </c>
      <c r="F104" s="361" t="s">
        <v>816</v>
      </c>
      <c r="G104" s="361" t="s">
        <v>754</v>
      </c>
      <c r="H104" s="361" t="s">
        <v>1038</v>
      </c>
      <c r="I104" s="360" t="s">
        <v>1039</v>
      </c>
      <c r="J104" s="361" t="s">
        <v>392</v>
      </c>
      <c r="K104" s="361" t="s">
        <v>521</v>
      </c>
      <c r="L104" s="360" t="s">
        <v>1040</v>
      </c>
      <c r="M104" s="361" t="s">
        <v>1041</v>
      </c>
      <c r="N104" s="361"/>
      <c r="O104" s="360"/>
      <c r="P104" s="361"/>
      <c r="Q104" s="361"/>
      <c r="R104" s="362"/>
      <c r="S104" s="362"/>
      <c r="T104" s="362"/>
      <c r="U104" s="362"/>
      <c r="V104" s="362"/>
      <c r="W104" s="362"/>
      <c r="X104" s="362"/>
      <c r="Y104" s="362"/>
      <c r="Z104" s="362"/>
      <c r="AA104" s="362"/>
      <c r="AB104" s="362"/>
      <c r="AC104" s="362"/>
      <c r="AD104" s="362">
        <f t="shared" si="16"/>
        <v>0</v>
      </c>
      <c r="AE104" s="357"/>
      <c r="AF104" s="363"/>
      <c r="AG104" s="363"/>
      <c r="AH104" s="363"/>
      <c r="AI104" s="363"/>
      <c r="AJ104" s="363"/>
      <c r="AK104" s="363"/>
      <c r="AL104" s="363"/>
      <c r="AM104" s="363"/>
      <c r="AN104" s="363"/>
      <c r="AO104" s="363"/>
      <c r="AP104" s="363"/>
      <c r="AQ104" s="363"/>
      <c r="AR104" s="363">
        <f t="shared" si="13"/>
        <v>0</v>
      </c>
      <c r="AS104" s="363">
        <f t="shared" si="14"/>
        <v>0</v>
      </c>
      <c r="AT104" s="363">
        <f t="shared" si="15"/>
        <v>0</v>
      </c>
    </row>
    <row r="105" spans="1:46" s="364" customFormat="1" ht="16.399999999999999" customHeight="1" outlineLevel="1">
      <c r="A105" s="359" t="s">
        <v>710</v>
      </c>
      <c r="B105" s="359" t="s">
        <v>711</v>
      </c>
      <c r="C105" s="360" t="s">
        <v>106</v>
      </c>
      <c r="D105" s="361" t="s">
        <v>751</v>
      </c>
      <c r="E105" s="361" t="s">
        <v>752</v>
      </c>
      <c r="F105" s="361" t="s">
        <v>816</v>
      </c>
      <c r="G105" s="361" t="s">
        <v>754</v>
      </c>
      <c r="H105" s="361" t="s">
        <v>1038</v>
      </c>
      <c r="I105" s="360" t="s">
        <v>1042</v>
      </c>
      <c r="J105" s="361" t="s">
        <v>1043</v>
      </c>
      <c r="K105" s="361" t="s">
        <v>521</v>
      </c>
      <c r="L105" s="360" t="s">
        <v>1044</v>
      </c>
      <c r="M105" s="361" t="s">
        <v>1045</v>
      </c>
      <c r="N105" s="361"/>
      <c r="O105" s="360"/>
      <c r="P105" s="361"/>
      <c r="Q105" s="361"/>
      <c r="R105" s="362"/>
      <c r="S105" s="362"/>
      <c r="T105" s="362"/>
      <c r="U105" s="362"/>
      <c r="V105" s="362"/>
      <c r="W105" s="362"/>
      <c r="X105" s="362"/>
      <c r="Y105" s="362"/>
      <c r="Z105" s="362"/>
      <c r="AA105" s="362"/>
      <c r="AB105" s="362"/>
      <c r="AC105" s="362"/>
      <c r="AD105" s="362">
        <f t="shared" si="16"/>
        <v>0</v>
      </c>
      <c r="AE105" s="357"/>
      <c r="AF105" s="363"/>
      <c r="AG105" s="363"/>
      <c r="AH105" s="363"/>
      <c r="AI105" s="363"/>
      <c r="AJ105" s="363"/>
      <c r="AK105" s="363"/>
      <c r="AL105" s="363"/>
      <c r="AM105" s="363"/>
      <c r="AN105" s="363"/>
      <c r="AO105" s="363"/>
      <c r="AP105" s="363"/>
      <c r="AQ105" s="363"/>
      <c r="AR105" s="363">
        <f t="shared" si="13"/>
        <v>0</v>
      </c>
      <c r="AS105" s="363">
        <f t="shared" si="14"/>
        <v>0</v>
      </c>
      <c r="AT105" s="363">
        <f t="shared" si="15"/>
        <v>0</v>
      </c>
    </row>
    <row r="106" spans="1:46" s="364" customFormat="1" ht="16.399999999999999" customHeight="1" outlineLevel="1">
      <c r="A106" s="359" t="s">
        <v>710</v>
      </c>
      <c r="B106" s="359" t="s">
        <v>711</v>
      </c>
      <c r="C106" s="360" t="s">
        <v>106</v>
      </c>
      <c r="D106" s="361" t="s">
        <v>751</v>
      </c>
      <c r="E106" s="361" t="s">
        <v>752</v>
      </c>
      <c r="F106" s="361" t="s">
        <v>993</v>
      </c>
      <c r="G106" s="361" t="s">
        <v>754</v>
      </c>
      <c r="H106" s="361" t="s">
        <v>1046</v>
      </c>
      <c r="I106" s="360" t="s">
        <v>1047</v>
      </c>
      <c r="J106" s="361" t="s">
        <v>1048</v>
      </c>
      <c r="K106" s="361" t="s">
        <v>540</v>
      </c>
      <c r="L106" s="360" t="s">
        <v>1049</v>
      </c>
      <c r="M106" s="361" t="s">
        <v>1050</v>
      </c>
      <c r="N106" s="361"/>
      <c r="O106" s="360"/>
      <c r="P106" s="361"/>
      <c r="Q106" s="361"/>
      <c r="R106" s="362"/>
      <c r="S106" s="362"/>
      <c r="T106" s="362"/>
      <c r="U106" s="362"/>
      <c r="V106" s="362"/>
      <c r="W106" s="362"/>
      <c r="X106" s="362"/>
      <c r="Y106" s="362"/>
      <c r="Z106" s="362"/>
      <c r="AA106" s="362"/>
      <c r="AB106" s="362"/>
      <c r="AC106" s="362"/>
      <c r="AD106" s="362">
        <f t="shared" si="16"/>
        <v>0</v>
      </c>
      <c r="AE106" s="357"/>
      <c r="AF106" s="363"/>
      <c r="AG106" s="363"/>
      <c r="AH106" s="363"/>
      <c r="AI106" s="363"/>
      <c r="AJ106" s="363"/>
      <c r="AK106" s="363"/>
      <c r="AL106" s="363"/>
      <c r="AM106" s="363"/>
      <c r="AN106" s="363"/>
      <c r="AO106" s="363"/>
      <c r="AP106" s="363"/>
      <c r="AQ106" s="363"/>
      <c r="AR106" s="363">
        <f t="shared" si="13"/>
        <v>0</v>
      </c>
      <c r="AS106" s="363">
        <f t="shared" si="14"/>
        <v>0</v>
      </c>
      <c r="AT106" s="363">
        <f t="shared" si="15"/>
        <v>0</v>
      </c>
    </row>
    <row r="107" spans="1:46" s="364" customFormat="1" ht="16.399999999999999" customHeight="1" outlineLevel="1">
      <c r="A107" s="359" t="s">
        <v>710</v>
      </c>
      <c r="B107" s="359" t="s">
        <v>711</v>
      </c>
      <c r="C107" s="360" t="s">
        <v>106</v>
      </c>
      <c r="D107" s="361" t="s">
        <v>751</v>
      </c>
      <c r="E107" s="361" t="s">
        <v>752</v>
      </c>
      <c r="F107" s="361" t="s">
        <v>1051</v>
      </c>
      <c r="G107" s="361" t="s">
        <v>754</v>
      </c>
      <c r="H107" s="361" t="s">
        <v>1052</v>
      </c>
      <c r="I107" s="360" t="s">
        <v>1053</v>
      </c>
      <c r="J107" s="361" t="s">
        <v>393</v>
      </c>
      <c r="K107" s="361" t="s">
        <v>521</v>
      </c>
      <c r="L107" s="360" t="s">
        <v>1054</v>
      </c>
      <c r="M107" s="361" t="s">
        <v>1055</v>
      </c>
      <c r="N107" s="361"/>
      <c r="O107" s="360"/>
      <c r="P107" s="361"/>
      <c r="Q107" s="361"/>
      <c r="R107" s="362"/>
      <c r="S107" s="362"/>
      <c r="T107" s="362"/>
      <c r="U107" s="362"/>
      <c r="V107" s="362"/>
      <c r="W107" s="362"/>
      <c r="X107" s="362"/>
      <c r="Y107" s="362"/>
      <c r="Z107" s="362"/>
      <c r="AA107" s="362"/>
      <c r="AB107" s="362"/>
      <c r="AC107" s="362"/>
      <c r="AD107" s="362">
        <f t="shared" si="16"/>
        <v>0</v>
      </c>
      <c r="AE107" s="357"/>
      <c r="AF107" s="363"/>
      <c r="AG107" s="363"/>
      <c r="AH107" s="363"/>
      <c r="AI107" s="363"/>
      <c r="AJ107" s="363"/>
      <c r="AK107" s="363"/>
      <c r="AL107" s="363"/>
      <c r="AM107" s="363"/>
      <c r="AN107" s="363"/>
      <c r="AO107" s="363"/>
      <c r="AP107" s="363"/>
      <c r="AQ107" s="363"/>
      <c r="AR107" s="363">
        <f t="shared" ref="AR107:AR170" si="17">SUM(AF107:AQ107)</f>
        <v>0</v>
      </c>
      <c r="AS107" s="363">
        <f t="shared" si="14"/>
        <v>0</v>
      </c>
      <c r="AT107" s="363">
        <f t="shared" si="15"/>
        <v>0</v>
      </c>
    </row>
    <row r="108" spans="1:46" s="364" customFormat="1" ht="16.399999999999999" customHeight="1" outlineLevel="1">
      <c r="A108" s="359" t="s">
        <v>710</v>
      </c>
      <c r="B108" s="359" t="s">
        <v>711</v>
      </c>
      <c r="C108" s="360" t="s">
        <v>106</v>
      </c>
      <c r="D108" s="361" t="s">
        <v>751</v>
      </c>
      <c r="E108" s="361" t="s">
        <v>752</v>
      </c>
      <c r="F108" s="361" t="s">
        <v>1056</v>
      </c>
      <c r="G108" s="361" t="s">
        <v>754</v>
      </c>
      <c r="H108" s="361" t="s">
        <v>1057</v>
      </c>
      <c r="I108" s="360" t="s">
        <v>1058</v>
      </c>
      <c r="J108" s="361" t="s">
        <v>394</v>
      </c>
      <c r="K108" s="361" t="s">
        <v>519</v>
      </c>
      <c r="L108" s="360" t="s">
        <v>1059</v>
      </c>
      <c r="M108" s="361" t="s">
        <v>1060</v>
      </c>
      <c r="N108" s="361"/>
      <c r="O108" s="360"/>
      <c r="P108" s="361"/>
      <c r="Q108" s="361"/>
      <c r="R108" s="362"/>
      <c r="S108" s="362"/>
      <c r="T108" s="362"/>
      <c r="U108" s="362"/>
      <c r="V108" s="362"/>
      <c r="W108" s="362"/>
      <c r="X108" s="362"/>
      <c r="Y108" s="362"/>
      <c r="Z108" s="362"/>
      <c r="AA108" s="362"/>
      <c r="AB108" s="362"/>
      <c r="AC108" s="362"/>
      <c r="AD108" s="362">
        <f t="shared" si="16"/>
        <v>0</v>
      </c>
      <c r="AE108" s="357"/>
      <c r="AF108" s="363"/>
      <c r="AG108" s="363"/>
      <c r="AH108" s="363"/>
      <c r="AI108" s="363"/>
      <c r="AJ108" s="363"/>
      <c r="AK108" s="363"/>
      <c r="AL108" s="363"/>
      <c r="AM108" s="363"/>
      <c r="AN108" s="363"/>
      <c r="AO108" s="363"/>
      <c r="AP108" s="363"/>
      <c r="AQ108" s="363"/>
      <c r="AR108" s="363">
        <f t="shared" si="17"/>
        <v>0</v>
      </c>
      <c r="AS108" s="363">
        <f t="shared" si="14"/>
        <v>0</v>
      </c>
      <c r="AT108" s="363">
        <f t="shared" si="15"/>
        <v>0</v>
      </c>
    </row>
    <row r="109" spans="1:46" s="357" customFormat="1" ht="16.399999999999999" customHeight="1" outlineLevel="1">
      <c r="A109" s="359" t="s">
        <v>710</v>
      </c>
      <c r="B109" s="359" t="s">
        <v>711</v>
      </c>
      <c r="C109" s="360" t="s">
        <v>106</v>
      </c>
      <c r="D109" s="361" t="s">
        <v>751</v>
      </c>
      <c r="E109" s="361" t="s">
        <v>752</v>
      </c>
      <c r="F109" s="361" t="s">
        <v>1056</v>
      </c>
      <c r="G109" s="361" t="s">
        <v>754</v>
      </c>
      <c r="H109" s="361" t="s">
        <v>1057</v>
      </c>
      <c r="I109" s="360" t="s">
        <v>1061</v>
      </c>
      <c r="J109" s="370" t="s">
        <v>13</v>
      </c>
      <c r="K109" s="361" t="s">
        <v>519</v>
      </c>
      <c r="L109" s="360" t="s">
        <v>1062</v>
      </c>
      <c r="M109" s="361" t="s">
        <v>1063</v>
      </c>
      <c r="N109" s="372"/>
      <c r="O109" s="373"/>
      <c r="P109" s="368"/>
      <c r="Q109" s="368"/>
      <c r="R109" s="362"/>
      <c r="S109" s="362"/>
      <c r="T109" s="362"/>
      <c r="U109" s="362"/>
      <c r="V109" s="362"/>
      <c r="W109" s="362"/>
      <c r="X109" s="362"/>
      <c r="Y109" s="362"/>
      <c r="Z109" s="362"/>
      <c r="AA109" s="362"/>
      <c r="AB109" s="362"/>
      <c r="AC109" s="362"/>
      <c r="AD109" s="365">
        <f t="shared" si="16"/>
        <v>0</v>
      </c>
      <c r="AF109" s="366"/>
      <c r="AG109" s="366"/>
      <c r="AH109" s="366"/>
      <c r="AI109" s="366"/>
      <c r="AJ109" s="366"/>
      <c r="AK109" s="366"/>
      <c r="AL109" s="366"/>
      <c r="AM109" s="366"/>
      <c r="AN109" s="366"/>
      <c r="AO109" s="366"/>
      <c r="AP109" s="366"/>
      <c r="AQ109" s="366"/>
      <c r="AR109" s="363">
        <f t="shared" si="17"/>
        <v>0</v>
      </c>
      <c r="AS109" s="366">
        <f t="shared" si="14"/>
        <v>0</v>
      </c>
      <c r="AT109" s="366">
        <f t="shared" si="15"/>
        <v>0</v>
      </c>
    </row>
    <row r="110" spans="1:46" s="357" customFormat="1" ht="16.399999999999999" customHeight="1" outlineLevel="1">
      <c r="A110" s="359" t="s">
        <v>710</v>
      </c>
      <c r="B110" s="359" t="s">
        <v>711</v>
      </c>
      <c r="C110" s="360" t="s">
        <v>106</v>
      </c>
      <c r="D110" s="361" t="s">
        <v>751</v>
      </c>
      <c r="E110" s="361" t="s">
        <v>752</v>
      </c>
      <c r="F110" s="361" t="s">
        <v>1056</v>
      </c>
      <c r="G110" s="361" t="s">
        <v>754</v>
      </c>
      <c r="H110" s="361" t="s">
        <v>1057</v>
      </c>
      <c r="I110" s="360" t="s">
        <v>1064</v>
      </c>
      <c r="J110" s="361" t="s">
        <v>93</v>
      </c>
      <c r="K110" s="361" t="s">
        <v>521</v>
      </c>
      <c r="L110" s="360" t="s">
        <v>1065</v>
      </c>
      <c r="M110" s="361" t="s">
        <v>1066</v>
      </c>
      <c r="N110" s="361"/>
      <c r="O110" s="360"/>
      <c r="P110" s="361"/>
      <c r="Q110" s="361"/>
      <c r="R110" s="362"/>
      <c r="S110" s="362"/>
      <c r="T110" s="362"/>
      <c r="U110" s="362"/>
      <c r="V110" s="362"/>
      <c r="W110" s="362"/>
      <c r="X110" s="362"/>
      <c r="Y110" s="362"/>
      <c r="Z110" s="362"/>
      <c r="AA110" s="362"/>
      <c r="AB110" s="362"/>
      <c r="AC110" s="362"/>
      <c r="AD110" s="362">
        <f t="shared" si="16"/>
        <v>0</v>
      </c>
      <c r="AF110" s="366"/>
      <c r="AG110" s="366"/>
      <c r="AH110" s="366"/>
      <c r="AI110" s="366"/>
      <c r="AJ110" s="366"/>
      <c r="AK110" s="366"/>
      <c r="AL110" s="366"/>
      <c r="AM110" s="366"/>
      <c r="AN110" s="366"/>
      <c r="AO110" s="366"/>
      <c r="AP110" s="366"/>
      <c r="AQ110" s="366"/>
      <c r="AR110" s="363">
        <f t="shared" si="17"/>
        <v>0</v>
      </c>
      <c r="AS110" s="366">
        <f t="shared" si="14"/>
        <v>0</v>
      </c>
      <c r="AT110" s="366">
        <f t="shared" si="15"/>
        <v>0</v>
      </c>
    </row>
    <row r="111" spans="1:46" s="357" customFormat="1" ht="16.399999999999999" customHeight="1">
      <c r="A111" s="352" t="s">
        <v>710</v>
      </c>
      <c r="B111" s="352" t="s">
        <v>711</v>
      </c>
      <c r="C111" s="353" t="s">
        <v>106</v>
      </c>
      <c r="D111" s="353"/>
      <c r="E111" s="353"/>
      <c r="F111" s="353"/>
      <c r="G111" s="353"/>
      <c r="H111" s="354" t="s">
        <v>1067</v>
      </c>
      <c r="I111" s="354" t="s">
        <v>612</v>
      </c>
      <c r="J111" s="367"/>
      <c r="K111" s="353"/>
      <c r="L111" s="353"/>
      <c r="M111" s="353"/>
      <c r="N111" s="367"/>
      <c r="O111" s="354" t="s">
        <v>612</v>
      </c>
      <c r="P111" s="367"/>
      <c r="Q111" s="367"/>
      <c r="R111" s="356">
        <f t="shared" ref="R111:AC111" si="18">SUM(R112:R121)</f>
        <v>0</v>
      </c>
      <c r="S111" s="356">
        <f t="shared" si="18"/>
        <v>0</v>
      </c>
      <c r="T111" s="356">
        <f t="shared" si="18"/>
        <v>0</v>
      </c>
      <c r="U111" s="356">
        <f t="shared" si="18"/>
        <v>0</v>
      </c>
      <c r="V111" s="356">
        <f t="shared" si="18"/>
        <v>0</v>
      </c>
      <c r="W111" s="356">
        <f t="shared" si="18"/>
        <v>0</v>
      </c>
      <c r="X111" s="356">
        <f t="shared" si="18"/>
        <v>0</v>
      </c>
      <c r="Y111" s="356">
        <f t="shared" si="18"/>
        <v>0</v>
      </c>
      <c r="Z111" s="356">
        <f t="shared" si="18"/>
        <v>0</v>
      </c>
      <c r="AA111" s="356">
        <f t="shared" si="18"/>
        <v>0</v>
      </c>
      <c r="AB111" s="356">
        <f t="shared" si="18"/>
        <v>0</v>
      </c>
      <c r="AC111" s="356">
        <f t="shared" si="18"/>
        <v>0</v>
      </c>
      <c r="AD111" s="356">
        <f t="shared" si="16"/>
        <v>0</v>
      </c>
      <c r="AF111" s="356">
        <f t="shared" ref="AF111:AR111" si="19">SUM(AF112:AF121)</f>
        <v>0</v>
      </c>
      <c r="AG111" s="356">
        <f t="shared" si="19"/>
        <v>0</v>
      </c>
      <c r="AH111" s="356">
        <f t="shared" si="19"/>
        <v>0</v>
      </c>
      <c r="AI111" s="356">
        <f t="shared" si="19"/>
        <v>0</v>
      </c>
      <c r="AJ111" s="356">
        <f t="shared" si="19"/>
        <v>0</v>
      </c>
      <c r="AK111" s="356">
        <f t="shared" si="19"/>
        <v>0</v>
      </c>
      <c r="AL111" s="356">
        <f t="shared" si="19"/>
        <v>0</v>
      </c>
      <c r="AM111" s="356">
        <f t="shared" si="19"/>
        <v>0</v>
      </c>
      <c r="AN111" s="356">
        <f t="shared" si="19"/>
        <v>0</v>
      </c>
      <c r="AO111" s="356">
        <f t="shared" si="19"/>
        <v>0</v>
      </c>
      <c r="AP111" s="356">
        <f t="shared" si="19"/>
        <v>0</v>
      </c>
      <c r="AQ111" s="356">
        <f t="shared" si="19"/>
        <v>0</v>
      </c>
      <c r="AR111" s="356">
        <f t="shared" si="19"/>
        <v>0</v>
      </c>
      <c r="AS111" s="356">
        <f t="shared" si="14"/>
        <v>0</v>
      </c>
      <c r="AT111" s="356">
        <f t="shared" si="15"/>
        <v>0</v>
      </c>
    </row>
    <row r="112" spans="1:46" s="357" customFormat="1" ht="16.399999999999999" customHeight="1" outlineLevel="1">
      <c r="A112" s="359" t="s">
        <v>710</v>
      </c>
      <c r="B112" s="359" t="s">
        <v>711</v>
      </c>
      <c r="C112" s="360" t="s">
        <v>106</v>
      </c>
      <c r="D112" s="361" t="s">
        <v>1068</v>
      </c>
      <c r="E112" s="361" t="s">
        <v>1069</v>
      </c>
      <c r="F112" s="361" t="s">
        <v>1070</v>
      </c>
      <c r="G112" s="361" t="s">
        <v>1068</v>
      </c>
      <c r="H112" s="361" t="s">
        <v>1069</v>
      </c>
      <c r="I112" s="360" t="s">
        <v>1071</v>
      </c>
      <c r="J112" s="361" t="s">
        <v>436</v>
      </c>
      <c r="K112" s="361" t="s">
        <v>596</v>
      </c>
      <c r="L112" s="360" t="s">
        <v>1072</v>
      </c>
      <c r="M112" s="361" t="s">
        <v>1073</v>
      </c>
      <c r="N112" s="361"/>
      <c r="O112" s="360"/>
      <c r="P112" s="361"/>
      <c r="Q112" s="361"/>
      <c r="R112" s="362"/>
      <c r="S112" s="362"/>
      <c r="T112" s="362"/>
      <c r="U112" s="362"/>
      <c r="V112" s="362"/>
      <c r="W112" s="362"/>
      <c r="X112" s="362"/>
      <c r="Y112" s="362"/>
      <c r="Z112" s="362"/>
      <c r="AA112" s="362"/>
      <c r="AB112" s="362"/>
      <c r="AC112" s="362"/>
      <c r="AD112" s="362">
        <f t="shared" si="16"/>
        <v>0</v>
      </c>
      <c r="AF112" s="366"/>
      <c r="AG112" s="366"/>
      <c r="AH112" s="366"/>
      <c r="AI112" s="366"/>
      <c r="AJ112" s="366"/>
      <c r="AK112" s="366"/>
      <c r="AL112" s="366"/>
      <c r="AM112" s="366"/>
      <c r="AN112" s="366"/>
      <c r="AO112" s="366"/>
      <c r="AP112" s="366"/>
      <c r="AQ112" s="366"/>
      <c r="AR112" s="363">
        <f t="shared" si="17"/>
        <v>0</v>
      </c>
      <c r="AS112" s="366">
        <f t="shared" si="14"/>
        <v>0</v>
      </c>
      <c r="AT112" s="366">
        <f t="shared" si="15"/>
        <v>0</v>
      </c>
    </row>
    <row r="113" spans="1:46" s="357" customFormat="1" ht="16.399999999999999" customHeight="1" outlineLevel="1">
      <c r="A113" s="359" t="s">
        <v>710</v>
      </c>
      <c r="B113" s="359" t="s">
        <v>711</v>
      </c>
      <c r="C113" s="360" t="s">
        <v>106</v>
      </c>
      <c r="D113" s="361" t="s">
        <v>1068</v>
      </c>
      <c r="E113" s="361" t="s">
        <v>1069</v>
      </c>
      <c r="F113" s="361" t="s">
        <v>1070</v>
      </c>
      <c r="G113" s="361" t="s">
        <v>1068</v>
      </c>
      <c r="H113" s="361" t="s">
        <v>1069</v>
      </c>
      <c r="I113" s="360" t="s">
        <v>1074</v>
      </c>
      <c r="J113" s="361" t="s">
        <v>597</v>
      </c>
      <c r="K113" s="361" t="s">
        <v>598</v>
      </c>
      <c r="L113" s="360" t="s">
        <v>1075</v>
      </c>
      <c r="M113" s="361" t="s">
        <v>1076</v>
      </c>
      <c r="N113" s="361"/>
      <c r="O113" s="360"/>
      <c r="P113" s="361"/>
      <c r="Q113" s="361"/>
      <c r="R113" s="362"/>
      <c r="S113" s="362"/>
      <c r="T113" s="362"/>
      <c r="U113" s="362"/>
      <c r="V113" s="362"/>
      <c r="W113" s="362"/>
      <c r="X113" s="362"/>
      <c r="Y113" s="362"/>
      <c r="Z113" s="362"/>
      <c r="AA113" s="362"/>
      <c r="AB113" s="362"/>
      <c r="AC113" s="362"/>
      <c r="AD113" s="362">
        <f t="shared" si="16"/>
        <v>0</v>
      </c>
      <c r="AF113" s="366"/>
      <c r="AG113" s="366"/>
      <c r="AH113" s="366"/>
      <c r="AI113" s="366"/>
      <c r="AJ113" s="366"/>
      <c r="AK113" s="366"/>
      <c r="AL113" s="366"/>
      <c r="AM113" s="366"/>
      <c r="AN113" s="366"/>
      <c r="AO113" s="366"/>
      <c r="AP113" s="366"/>
      <c r="AQ113" s="366"/>
      <c r="AR113" s="363">
        <f t="shared" si="17"/>
        <v>0</v>
      </c>
      <c r="AS113" s="366">
        <f t="shared" si="14"/>
        <v>0</v>
      </c>
      <c r="AT113" s="366">
        <f t="shared" si="15"/>
        <v>0</v>
      </c>
    </row>
    <row r="114" spans="1:46" s="357" customFormat="1" ht="16.399999999999999" customHeight="1" outlineLevel="1">
      <c r="A114" s="359" t="s">
        <v>710</v>
      </c>
      <c r="B114" s="359" t="s">
        <v>711</v>
      </c>
      <c r="C114" s="360" t="s">
        <v>106</v>
      </c>
      <c r="D114" s="361" t="s">
        <v>1068</v>
      </c>
      <c r="E114" s="361" t="s">
        <v>1069</v>
      </c>
      <c r="F114" s="361" t="s">
        <v>1070</v>
      </c>
      <c r="G114" s="361" t="s">
        <v>1068</v>
      </c>
      <c r="H114" s="361" t="s">
        <v>1069</v>
      </c>
      <c r="I114" s="360" t="s">
        <v>1077</v>
      </c>
      <c r="J114" s="361" t="s">
        <v>599</v>
      </c>
      <c r="K114" s="361" t="s">
        <v>598</v>
      </c>
      <c r="L114" s="360" t="s">
        <v>1078</v>
      </c>
      <c r="M114" s="361" t="s">
        <v>1079</v>
      </c>
      <c r="N114" s="361"/>
      <c r="O114" s="360"/>
      <c r="P114" s="361"/>
      <c r="Q114" s="361"/>
      <c r="R114" s="362"/>
      <c r="S114" s="362"/>
      <c r="T114" s="362"/>
      <c r="U114" s="362"/>
      <c r="V114" s="362"/>
      <c r="W114" s="362"/>
      <c r="X114" s="362"/>
      <c r="Y114" s="362"/>
      <c r="Z114" s="362"/>
      <c r="AA114" s="362"/>
      <c r="AB114" s="362"/>
      <c r="AC114" s="362"/>
      <c r="AD114" s="362">
        <f t="shared" si="16"/>
        <v>0</v>
      </c>
      <c r="AF114" s="366"/>
      <c r="AG114" s="366"/>
      <c r="AH114" s="366"/>
      <c r="AI114" s="366"/>
      <c r="AJ114" s="366"/>
      <c r="AK114" s="366"/>
      <c r="AL114" s="366"/>
      <c r="AM114" s="366"/>
      <c r="AN114" s="366"/>
      <c r="AO114" s="366"/>
      <c r="AP114" s="366"/>
      <c r="AQ114" s="366"/>
      <c r="AR114" s="363">
        <f t="shared" si="17"/>
        <v>0</v>
      </c>
      <c r="AS114" s="366">
        <f t="shared" si="14"/>
        <v>0</v>
      </c>
      <c r="AT114" s="366">
        <f t="shared" si="15"/>
        <v>0</v>
      </c>
    </row>
    <row r="115" spans="1:46" s="357" customFormat="1" ht="16.399999999999999" customHeight="1" outlineLevel="1">
      <c r="A115" s="359" t="s">
        <v>710</v>
      </c>
      <c r="B115" s="359" t="s">
        <v>711</v>
      </c>
      <c r="C115" s="360" t="s">
        <v>106</v>
      </c>
      <c r="D115" s="361" t="s">
        <v>1068</v>
      </c>
      <c r="E115" s="361" t="s">
        <v>1069</v>
      </c>
      <c r="F115" s="361" t="s">
        <v>1070</v>
      </c>
      <c r="G115" s="361" t="s">
        <v>1068</v>
      </c>
      <c r="H115" s="361" t="s">
        <v>1069</v>
      </c>
      <c r="I115" s="360" t="s">
        <v>1080</v>
      </c>
      <c r="J115" s="361" t="s">
        <v>438</v>
      </c>
      <c r="K115" s="361" t="s">
        <v>600</v>
      </c>
      <c r="L115" s="360" t="s">
        <v>1081</v>
      </c>
      <c r="M115" s="361" t="s">
        <v>1082</v>
      </c>
      <c r="N115" s="361"/>
      <c r="O115" s="360"/>
      <c r="P115" s="361"/>
      <c r="Q115" s="361"/>
      <c r="R115" s="362"/>
      <c r="S115" s="362"/>
      <c r="T115" s="362"/>
      <c r="U115" s="362"/>
      <c r="V115" s="362"/>
      <c r="W115" s="362"/>
      <c r="X115" s="362"/>
      <c r="Y115" s="362"/>
      <c r="Z115" s="362"/>
      <c r="AA115" s="362"/>
      <c r="AB115" s="362"/>
      <c r="AC115" s="362"/>
      <c r="AD115" s="362">
        <f t="shared" si="16"/>
        <v>0</v>
      </c>
      <c r="AF115" s="366"/>
      <c r="AG115" s="366"/>
      <c r="AH115" s="366"/>
      <c r="AI115" s="366"/>
      <c r="AJ115" s="366"/>
      <c r="AK115" s="366"/>
      <c r="AL115" s="366"/>
      <c r="AM115" s="366"/>
      <c r="AN115" s="366"/>
      <c r="AO115" s="366"/>
      <c r="AP115" s="366"/>
      <c r="AQ115" s="366"/>
      <c r="AR115" s="363">
        <f t="shared" si="17"/>
        <v>0</v>
      </c>
      <c r="AS115" s="366">
        <f t="shared" si="14"/>
        <v>0</v>
      </c>
      <c r="AT115" s="366">
        <f t="shared" si="15"/>
        <v>0</v>
      </c>
    </row>
    <row r="116" spans="1:46" s="357" customFormat="1" ht="16.399999999999999" customHeight="1" outlineLevel="1">
      <c r="A116" s="359" t="s">
        <v>710</v>
      </c>
      <c r="B116" s="359" t="s">
        <v>711</v>
      </c>
      <c r="C116" s="360" t="s">
        <v>106</v>
      </c>
      <c r="D116" s="361" t="s">
        <v>1068</v>
      </c>
      <c r="E116" s="361" t="s">
        <v>1069</v>
      </c>
      <c r="F116" s="361" t="s">
        <v>1070</v>
      </c>
      <c r="G116" s="361" t="s">
        <v>1068</v>
      </c>
      <c r="H116" s="361" t="s">
        <v>1069</v>
      </c>
      <c r="I116" s="360" t="s">
        <v>1083</v>
      </c>
      <c r="J116" s="361" t="s">
        <v>439</v>
      </c>
      <c r="K116" s="361" t="s">
        <v>601</v>
      </c>
      <c r="L116" s="360" t="s">
        <v>1084</v>
      </c>
      <c r="M116" s="361" t="s">
        <v>1085</v>
      </c>
      <c r="N116" s="361"/>
      <c r="O116" s="360"/>
      <c r="P116" s="361"/>
      <c r="Q116" s="361"/>
      <c r="R116" s="362"/>
      <c r="S116" s="362"/>
      <c r="T116" s="362"/>
      <c r="U116" s="362"/>
      <c r="V116" s="362"/>
      <c r="W116" s="362"/>
      <c r="X116" s="362"/>
      <c r="Y116" s="362"/>
      <c r="Z116" s="362"/>
      <c r="AA116" s="362"/>
      <c r="AB116" s="362"/>
      <c r="AC116" s="362"/>
      <c r="AD116" s="362">
        <f t="shared" si="16"/>
        <v>0</v>
      </c>
      <c r="AF116" s="366"/>
      <c r="AG116" s="366"/>
      <c r="AH116" s="366"/>
      <c r="AI116" s="366"/>
      <c r="AJ116" s="366"/>
      <c r="AK116" s="366"/>
      <c r="AL116" s="366"/>
      <c r="AM116" s="366"/>
      <c r="AN116" s="366"/>
      <c r="AO116" s="366"/>
      <c r="AP116" s="366"/>
      <c r="AQ116" s="366"/>
      <c r="AR116" s="363">
        <f t="shared" si="17"/>
        <v>0</v>
      </c>
      <c r="AS116" s="366">
        <f t="shared" si="14"/>
        <v>0</v>
      </c>
      <c r="AT116" s="366">
        <f t="shared" si="15"/>
        <v>0</v>
      </c>
    </row>
    <row r="117" spans="1:46" s="357" customFormat="1" ht="16.399999999999999" customHeight="1" outlineLevel="1">
      <c r="A117" s="359" t="s">
        <v>710</v>
      </c>
      <c r="B117" s="359" t="s">
        <v>711</v>
      </c>
      <c r="C117" s="360" t="s">
        <v>106</v>
      </c>
      <c r="D117" s="361" t="s">
        <v>1068</v>
      </c>
      <c r="E117" s="361" t="s">
        <v>1069</v>
      </c>
      <c r="F117" s="361" t="s">
        <v>1070</v>
      </c>
      <c r="G117" s="361" t="s">
        <v>1068</v>
      </c>
      <c r="H117" s="361" t="s">
        <v>1069</v>
      </c>
      <c r="I117" s="360" t="s">
        <v>1086</v>
      </c>
      <c r="J117" s="361" t="s">
        <v>602</v>
      </c>
      <c r="K117" s="361" t="s">
        <v>598</v>
      </c>
      <c r="L117" s="360" t="s">
        <v>1087</v>
      </c>
      <c r="M117" s="361" t="s">
        <v>1088</v>
      </c>
      <c r="N117" s="361"/>
      <c r="O117" s="360"/>
      <c r="P117" s="361"/>
      <c r="Q117" s="361"/>
      <c r="R117" s="362"/>
      <c r="S117" s="362"/>
      <c r="T117" s="362"/>
      <c r="U117" s="362"/>
      <c r="V117" s="362"/>
      <c r="W117" s="362"/>
      <c r="X117" s="362"/>
      <c r="Y117" s="362"/>
      <c r="Z117" s="362"/>
      <c r="AA117" s="362"/>
      <c r="AB117" s="362"/>
      <c r="AC117" s="362"/>
      <c r="AD117" s="362">
        <f t="shared" si="16"/>
        <v>0</v>
      </c>
      <c r="AF117" s="366"/>
      <c r="AG117" s="366"/>
      <c r="AH117" s="366"/>
      <c r="AI117" s="366"/>
      <c r="AJ117" s="366"/>
      <c r="AK117" s="366"/>
      <c r="AL117" s="366"/>
      <c r="AM117" s="366"/>
      <c r="AN117" s="366"/>
      <c r="AO117" s="366"/>
      <c r="AP117" s="366"/>
      <c r="AQ117" s="366"/>
      <c r="AR117" s="363">
        <f t="shared" si="17"/>
        <v>0</v>
      </c>
      <c r="AS117" s="366">
        <f t="shared" si="14"/>
        <v>0</v>
      </c>
      <c r="AT117" s="366">
        <f t="shared" si="15"/>
        <v>0</v>
      </c>
    </row>
    <row r="118" spans="1:46" s="357" customFormat="1" ht="16.399999999999999" customHeight="1" outlineLevel="1">
      <c r="A118" s="359" t="s">
        <v>710</v>
      </c>
      <c r="B118" s="359" t="s">
        <v>711</v>
      </c>
      <c r="C118" s="360" t="s">
        <v>106</v>
      </c>
      <c r="D118" s="361" t="s">
        <v>1068</v>
      </c>
      <c r="E118" s="361" t="s">
        <v>1069</v>
      </c>
      <c r="F118" s="361" t="s">
        <v>1070</v>
      </c>
      <c r="G118" s="361" t="s">
        <v>1068</v>
      </c>
      <c r="H118" s="361" t="s">
        <v>1069</v>
      </c>
      <c r="I118" s="360" t="s">
        <v>1089</v>
      </c>
      <c r="J118" s="361" t="s">
        <v>603</v>
      </c>
      <c r="K118" s="361" t="s">
        <v>604</v>
      </c>
      <c r="L118" s="360" t="s">
        <v>1090</v>
      </c>
      <c r="M118" s="361" t="s">
        <v>1091</v>
      </c>
      <c r="N118" s="361"/>
      <c r="O118" s="360"/>
      <c r="P118" s="361"/>
      <c r="Q118" s="361"/>
      <c r="R118" s="362"/>
      <c r="S118" s="362"/>
      <c r="T118" s="362"/>
      <c r="U118" s="362"/>
      <c r="V118" s="362"/>
      <c r="W118" s="362"/>
      <c r="X118" s="362"/>
      <c r="Y118" s="362"/>
      <c r="Z118" s="362"/>
      <c r="AA118" s="362"/>
      <c r="AB118" s="362"/>
      <c r="AC118" s="362"/>
      <c r="AD118" s="362">
        <f t="shared" si="16"/>
        <v>0</v>
      </c>
      <c r="AF118" s="366"/>
      <c r="AG118" s="366"/>
      <c r="AH118" s="366"/>
      <c r="AI118" s="366"/>
      <c r="AJ118" s="366"/>
      <c r="AK118" s="366"/>
      <c r="AL118" s="366"/>
      <c r="AM118" s="366"/>
      <c r="AN118" s="366"/>
      <c r="AO118" s="366"/>
      <c r="AP118" s="366"/>
      <c r="AQ118" s="366"/>
      <c r="AR118" s="363">
        <f t="shared" si="17"/>
        <v>0</v>
      </c>
      <c r="AS118" s="366">
        <f t="shared" si="14"/>
        <v>0</v>
      </c>
      <c r="AT118" s="366">
        <f t="shared" si="15"/>
        <v>0</v>
      </c>
    </row>
    <row r="119" spans="1:46" s="357" customFormat="1" ht="16.399999999999999" customHeight="1" outlineLevel="1">
      <c r="A119" s="359" t="s">
        <v>710</v>
      </c>
      <c r="B119" s="359" t="s">
        <v>711</v>
      </c>
      <c r="C119" s="360" t="s">
        <v>106</v>
      </c>
      <c r="D119" s="361" t="s">
        <v>1068</v>
      </c>
      <c r="E119" s="361" t="s">
        <v>1069</v>
      </c>
      <c r="F119" s="361" t="s">
        <v>1070</v>
      </c>
      <c r="G119" s="361" t="s">
        <v>1068</v>
      </c>
      <c r="H119" s="361" t="s">
        <v>1069</v>
      </c>
      <c r="I119" s="360" t="s">
        <v>1092</v>
      </c>
      <c r="J119" s="361" t="s">
        <v>442</v>
      </c>
      <c r="K119" s="361" t="s">
        <v>605</v>
      </c>
      <c r="L119" s="360" t="s">
        <v>1093</v>
      </c>
      <c r="M119" s="361" t="s">
        <v>1094</v>
      </c>
      <c r="N119" s="361"/>
      <c r="O119" s="360"/>
      <c r="P119" s="361"/>
      <c r="Q119" s="361"/>
      <c r="R119" s="362"/>
      <c r="S119" s="362"/>
      <c r="T119" s="362"/>
      <c r="U119" s="362"/>
      <c r="V119" s="362"/>
      <c r="W119" s="362"/>
      <c r="X119" s="362"/>
      <c r="Y119" s="362"/>
      <c r="Z119" s="362"/>
      <c r="AA119" s="362"/>
      <c r="AB119" s="362"/>
      <c r="AC119" s="362"/>
      <c r="AD119" s="362">
        <f t="shared" si="16"/>
        <v>0</v>
      </c>
      <c r="AF119" s="366"/>
      <c r="AG119" s="366"/>
      <c r="AH119" s="366"/>
      <c r="AI119" s="366"/>
      <c r="AJ119" s="366"/>
      <c r="AK119" s="366"/>
      <c r="AL119" s="366"/>
      <c r="AM119" s="366"/>
      <c r="AN119" s="366"/>
      <c r="AO119" s="366"/>
      <c r="AP119" s="366"/>
      <c r="AQ119" s="366"/>
      <c r="AR119" s="363">
        <f t="shared" si="17"/>
        <v>0</v>
      </c>
      <c r="AS119" s="366">
        <f t="shared" si="14"/>
        <v>0</v>
      </c>
      <c r="AT119" s="366">
        <f t="shared" si="15"/>
        <v>0</v>
      </c>
    </row>
    <row r="120" spans="1:46" s="357" customFormat="1" ht="16.399999999999999" customHeight="1" outlineLevel="1">
      <c r="A120" s="359" t="s">
        <v>710</v>
      </c>
      <c r="B120" s="359" t="s">
        <v>711</v>
      </c>
      <c r="C120" s="360" t="s">
        <v>106</v>
      </c>
      <c r="D120" s="361" t="s">
        <v>1068</v>
      </c>
      <c r="E120" s="361" t="s">
        <v>1069</v>
      </c>
      <c r="F120" s="361" t="s">
        <v>1070</v>
      </c>
      <c r="G120" s="361" t="s">
        <v>1068</v>
      </c>
      <c r="H120" s="361" t="s">
        <v>1069</v>
      </c>
      <c r="I120" s="360" t="s">
        <v>1095</v>
      </c>
      <c r="J120" s="361" t="s">
        <v>443</v>
      </c>
      <c r="K120" s="361" t="s">
        <v>606</v>
      </c>
      <c r="L120" s="360" t="s">
        <v>1096</v>
      </c>
      <c r="M120" s="361" t="s">
        <v>1097</v>
      </c>
      <c r="N120" s="361"/>
      <c r="O120" s="360"/>
      <c r="P120" s="361"/>
      <c r="Q120" s="361"/>
      <c r="R120" s="362"/>
      <c r="S120" s="362"/>
      <c r="T120" s="362"/>
      <c r="U120" s="362"/>
      <c r="V120" s="362"/>
      <c r="W120" s="362"/>
      <c r="X120" s="362"/>
      <c r="Y120" s="362"/>
      <c r="Z120" s="362"/>
      <c r="AA120" s="362"/>
      <c r="AB120" s="362"/>
      <c r="AC120" s="362"/>
      <c r="AD120" s="362">
        <f t="shared" si="16"/>
        <v>0</v>
      </c>
      <c r="AF120" s="366"/>
      <c r="AG120" s="366"/>
      <c r="AH120" s="366"/>
      <c r="AI120" s="366"/>
      <c r="AJ120" s="366"/>
      <c r="AK120" s="366"/>
      <c r="AL120" s="366"/>
      <c r="AM120" s="366"/>
      <c r="AN120" s="366"/>
      <c r="AO120" s="366"/>
      <c r="AP120" s="366"/>
      <c r="AQ120" s="366"/>
      <c r="AR120" s="363">
        <f t="shared" si="17"/>
        <v>0</v>
      </c>
      <c r="AS120" s="366">
        <f t="shared" si="14"/>
        <v>0</v>
      </c>
      <c r="AT120" s="366">
        <f t="shared" si="15"/>
        <v>0</v>
      </c>
    </row>
    <row r="121" spans="1:46" s="357" customFormat="1" ht="16.399999999999999" customHeight="1" outlineLevel="1">
      <c r="A121" s="359" t="s">
        <v>710</v>
      </c>
      <c r="B121" s="359" t="s">
        <v>711</v>
      </c>
      <c r="C121" s="360" t="s">
        <v>106</v>
      </c>
      <c r="D121" s="361" t="s">
        <v>1068</v>
      </c>
      <c r="E121" s="361" t="s">
        <v>1069</v>
      </c>
      <c r="F121" s="361" t="s">
        <v>1070</v>
      </c>
      <c r="G121" s="361" t="s">
        <v>1068</v>
      </c>
      <c r="H121" s="361" t="s">
        <v>1069</v>
      </c>
      <c r="I121" s="360" t="s">
        <v>1098</v>
      </c>
      <c r="J121" s="361" t="s">
        <v>448</v>
      </c>
      <c r="K121" s="361" t="s">
        <v>607</v>
      </c>
      <c r="L121" s="360" t="s">
        <v>1099</v>
      </c>
      <c r="M121" s="361" t="s">
        <v>1100</v>
      </c>
      <c r="N121" s="361"/>
      <c r="O121" s="360"/>
      <c r="P121" s="361"/>
      <c r="Q121" s="361"/>
      <c r="R121" s="362"/>
      <c r="S121" s="362"/>
      <c r="T121" s="362"/>
      <c r="U121" s="362"/>
      <c r="V121" s="362"/>
      <c r="W121" s="362"/>
      <c r="X121" s="362"/>
      <c r="Y121" s="362"/>
      <c r="Z121" s="362"/>
      <c r="AA121" s="362"/>
      <c r="AB121" s="362"/>
      <c r="AC121" s="362"/>
      <c r="AD121" s="362">
        <f t="shared" si="16"/>
        <v>0</v>
      </c>
      <c r="AF121" s="366"/>
      <c r="AG121" s="366"/>
      <c r="AH121" s="366"/>
      <c r="AI121" s="366"/>
      <c r="AJ121" s="366"/>
      <c r="AK121" s="366"/>
      <c r="AL121" s="366"/>
      <c r="AM121" s="366"/>
      <c r="AN121" s="366"/>
      <c r="AO121" s="366"/>
      <c r="AP121" s="366"/>
      <c r="AQ121" s="366"/>
      <c r="AR121" s="363">
        <f t="shared" si="17"/>
        <v>0</v>
      </c>
      <c r="AS121" s="366">
        <f t="shared" si="14"/>
        <v>0</v>
      </c>
      <c r="AT121" s="366">
        <f t="shared" si="15"/>
        <v>0</v>
      </c>
    </row>
    <row r="122" spans="1:46" s="357" customFormat="1" ht="16.399999999999999" customHeight="1">
      <c r="A122" s="352" t="s">
        <v>710</v>
      </c>
      <c r="B122" s="352" t="s">
        <v>711</v>
      </c>
      <c r="C122" s="353" t="s">
        <v>1101</v>
      </c>
      <c r="D122" s="353"/>
      <c r="E122" s="353"/>
      <c r="F122" s="353"/>
      <c r="G122" s="353"/>
      <c r="H122" s="354" t="s">
        <v>1102</v>
      </c>
      <c r="I122" s="354" t="s">
        <v>1103</v>
      </c>
      <c r="J122" s="367"/>
      <c r="K122" s="353"/>
      <c r="L122" s="353"/>
      <c r="M122" s="353"/>
      <c r="N122" s="367"/>
      <c r="O122" s="354" t="s">
        <v>1103</v>
      </c>
      <c r="P122" s="367"/>
      <c r="Q122" s="367"/>
      <c r="R122" s="356">
        <f t="shared" ref="R122:AC122" si="20">SUM(R123:R135)</f>
        <v>0</v>
      </c>
      <c r="S122" s="356">
        <f t="shared" si="20"/>
        <v>0</v>
      </c>
      <c r="T122" s="356">
        <f t="shared" si="20"/>
        <v>0</v>
      </c>
      <c r="U122" s="356">
        <f t="shared" si="20"/>
        <v>0</v>
      </c>
      <c r="V122" s="356">
        <f t="shared" si="20"/>
        <v>0</v>
      </c>
      <c r="W122" s="356">
        <f t="shared" si="20"/>
        <v>0</v>
      </c>
      <c r="X122" s="356">
        <f t="shared" si="20"/>
        <v>0</v>
      </c>
      <c r="Y122" s="356">
        <f t="shared" si="20"/>
        <v>0</v>
      </c>
      <c r="Z122" s="356">
        <f t="shared" si="20"/>
        <v>0</v>
      </c>
      <c r="AA122" s="356">
        <f t="shared" si="20"/>
        <v>0</v>
      </c>
      <c r="AB122" s="356">
        <f t="shared" si="20"/>
        <v>0</v>
      </c>
      <c r="AC122" s="356">
        <f t="shared" si="20"/>
        <v>0</v>
      </c>
      <c r="AD122" s="356">
        <f t="shared" si="16"/>
        <v>0</v>
      </c>
      <c r="AF122" s="356">
        <f t="shared" ref="AF122:AR122" si="21">SUM(AF123:AF135)</f>
        <v>0</v>
      </c>
      <c r="AG122" s="356">
        <f t="shared" si="21"/>
        <v>0</v>
      </c>
      <c r="AH122" s="356">
        <f t="shared" si="21"/>
        <v>0</v>
      </c>
      <c r="AI122" s="356">
        <f t="shared" si="21"/>
        <v>0</v>
      </c>
      <c r="AJ122" s="356">
        <f t="shared" si="21"/>
        <v>0</v>
      </c>
      <c r="AK122" s="356">
        <f t="shared" si="21"/>
        <v>0</v>
      </c>
      <c r="AL122" s="356">
        <f t="shared" si="21"/>
        <v>0</v>
      </c>
      <c r="AM122" s="356">
        <f t="shared" si="21"/>
        <v>0</v>
      </c>
      <c r="AN122" s="356">
        <f t="shared" si="21"/>
        <v>0</v>
      </c>
      <c r="AO122" s="356">
        <f t="shared" si="21"/>
        <v>0</v>
      </c>
      <c r="AP122" s="356">
        <f t="shared" si="21"/>
        <v>0</v>
      </c>
      <c r="AQ122" s="356">
        <f t="shared" si="21"/>
        <v>0</v>
      </c>
      <c r="AR122" s="356">
        <f t="shared" si="21"/>
        <v>0</v>
      </c>
      <c r="AS122" s="356">
        <f t="shared" si="14"/>
        <v>0</v>
      </c>
      <c r="AT122" s="356">
        <f t="shared" si="15"/>
        <v>0</v>
      </c>
    </row>
    <row r="123" spans="1:46" s="357" customFormat="1" ht="16.399999999999999" customHeight="1" outlineLevel="1">
      <c r="A123" s="359" t="s">
        <v>710</v>
      </c>
      <c r="B123" s="359" t="s">
        <v>711</v>
      </c>
      <c r="C123" s="360" t="s">
        <v>1101</v>
      </c>
      <c r="D123" s="361" t="s">
        <v>149</v>
      </c>
      <c r="E123" s="361" t="s">
        <v>772</v>
      </c>
      <c r="F123" s="361" t="s">
        <v>773</v>
      </c>
      <c r="G123" s="361" t="s">
        <v>1104</v>
      </c>
      <c r="H123" s="361" t="s">
        <v>1105</v>
      </c>
      <c r="I123" s="360" t="s">
        <v>1106</v>
      </c>
      <c r="J123" s="361" t="s">
        <v>402</v>
      </c>
      <c r="K123" s="361" t="s">
        <v>515</v>
      </c>
      <c r="L123" s="360" t="s">
        <v>776</v>
      </c>
      <c r="M123" s="361" t="s">
        <v>777</v>
      </c>
      <c r="N123" s="361"/>
      <c r="O123" s="360"/>
      <c r="P123" s="361"/>
      <c r="Q123" s="361"/>
      <c r="R123" s="362"/>
      <c r="S123" s="362"/>
      <c r="T123" s="362"/>
      <c r="U123" s="362"/>
      <c r="V123" s="362"/>
      <c r="W123" s="362"/>
      <c r="X123" s="362"/>
      <c r="Y123" s="362"/>
      <c r="Z123" s="362"/>
      <c r="AA123" s="362"/>
      <c r="AB123" s="362"/>
      <c r="AC123" s="362"/>
      <c r="AD123" s="362">
        <f t="shared" si="16"/>
        <v>0</v>
      </c>
      <c r="AF123" s="366"/>
      <c r="AG123" s="366"/>
      <c r="AH123" s="366"/>
      <c r="AI123" s="366"/>
      <c r="AJ123" s="366"/>
      <c r="AK123" s="366"/>
      <c r="AL123" s="366"/>
      <c r="AM123" s="366"/>
      <c r="AN123" s="366"/>
      <c r="AO123" s="366"/>
      <c r="AP123" s="366"/>
      <c r="AQ123" s="366"/>
      <c r="AR123" s="363">
        <f t="shared" si="17"/>
        <v>0</v>
      </c>
      <c r="AS123" s="366">
        <f t="shared" si="14"/>
        <v>0</v>
      </c>
      <c r="AT123" s="366">
        <f t="shared" si="15"/>
        <v>0</v>
      </c>
    </row>
    <row r="124" spans="1:46" s="357" customFormat="1" ht="16.399999999999999" customHeight="1" outlineLevel="1">
      <c r="A124" s="359" t="s">
        <v>710</v>
      </c>
      <c r="B124" s="359" t="s">
        <v>711</v>
      </c>
      <c r="C124" s="360" t="s">
        <v>1101</v>
      </c>
      <c r="D124" s="361" t="s">
        <v>149</v>
      </c>
      <c r="E124" s="361" t="s">
        <v>772</v>
      </c>
      <c r="F124" s="361" t="s">
        <v>773</v>
      </c>
      <c r="G124" s="361" t="s">
        <v>1104</v>
      </c>
      <c r="H124" s="361" t="s">
        <v>1105</v>
      </c>
      <c r="I124" s="360" t="s">
        <v>1107</v>
      </c>
      <c r="J124" s="361" t="s">
        <v>403</v>
      </c>
      <c r="K124" s="361" t="s">
        <v>520</v>
      </c>
      <c r="L124" s="360" t="s">
        <v>779</v>
      </c>
      <c r="M124" s="361" t="s">
        <v>780</v>
      </c>
      <c r="N124" s="361"/>
      <c r="O124" s="360"/>
      <c r="P124" s="361"/>
      <c r="Q124" s="361"/>
      <c r="R124" s="362"/>
      <c r="S124" s="362"/>
      <c r="T124" s="362"/>
      <c r="U124" s="362"/>
      <c r="V124" s="362"/>
      <c r="W124" s="362"/>
      <c r="X124" s="362"/>
      <c r="Y124" s="362"/>
      <c r="Z124" s="362"/>
      <c r="AA124" s="362"/>
      <c r="AB124" s="362"/>
      <c r="AC124" s="362"/>
      <c r="AD124" s="362">
        <f t="shared" si="16"/>
        <v>0</v>
      </c>
      <c r="AF124" s="366"/>
      <c r="AG124" s="366"/>
      <c r="AH124" s="366"/>
      <c r="AI124" s="366"/>
      <c r="AJ124" s="366"/>
      <c r="AK124" s="366"/>
      <c r="AL124" s="366"/>
      <c r="AM124" s="366"/>
      <c r="AN124" s="366"/>
      <c r="AO124" s="366"/>
      <c r="AP124" s="366"/>
      <c r="AQ124" s="366"/>
      <c r="AR124" s="363">
        <f t="shared" si="17"/>
        <v>0</v>
      </c>
      <c r="AS124" s="366">
        <f t="shared" si="14"/>
        <v>0</v>
      </c>
      <c r="AT124" s="366">
        <f t="shared" si="15"/>
        <v>0</v>
      </c>
    </row>
    <row r="125" spans="1:46" s="357" customFormat="1" ht="16.399999999999999" customHeight="1" outlineLevel="1">
      <c r="A125" s="359" t="s">
        <v>710</v>
      </c>
      <c r="B125" s="359" t="s">
        <v>711</v>
      </c>
      <c r="C125" s="360" t="s">
        <v>1101</v>
      </c>
      <c r="D125" s="361" t="s">
        <v>149</v>
      </c>
      <c r="E125" s="361" t="s">
        <v>772</v>
      </c>
      <c r="F125" s="361" t="s">
        <v>781</v>
      </c>
      <c r="G125" s="361" t="s">
        <v>1104</v>
      </c>
      <c r="H125" s="361" t="s">
        <v>1105</v>
      </c>
      <c r="I125" s="360" t="s">
        <v>1108</v>
      </c>
      <c r="J125" s="361" t="s">
        <v>404</v>
      </c>
      <c r="K125" s="361" t="s">
        <v>516</v>
      </c>
      <c r="L125" s="360" t="s">
        <v>725</v>
      </c>
      <c r="M125" s="361" t="s">
        <v>726</v>
      </c>
      <c r="N125" s="361"/>
      <c r="O125" s="360"/>
      <c r="P125" s="361"/>
      <c r="Q125" s="361"/>
      <c r="R125" s="362"/>
      <c r="S125" s="362"/>
      <c r="T125" s="362"/>
      <c r="U125" s="362"/>
      <c r="V125" s="362"/>
      <c r="W125" s="362"/>
      <c r="X125" s="362"/>
      <c r="Y125" s="362"/>
      <c r="Z125" s="362"/>
      <c r="AA125" s="362"/>
      <c r="AB125" s="362"/>
      <c r="AC125" s="362"/>
      <c r="AD125" s="362">
        <f t="shared" si="16"/>
        <v>0</v>
      </c>
      <c r="AF125" s="366"/>
      <c r="AG125" s="366"/>
      <c r="AH125" s="366"/>
      <c r="AI125" s="366"/>
      <c r="AJ125" s="366"/>
      <c r="AK125" s="366"/>
      <c r="AL125" s="366"/>
      <c r="AM125" s="366"/>
      <c r="AN125" s="366"/>
      <c r="AO125" s="366"/>
      <c r="AP125" s="366"/>
      <c r="AQ125" s="366"/>
      <c r="AR125" s="363">
        <f t="shared" si="17"/>
        <v>0</v>
      </c>
      <c r="AS125" s="366">
        <f t="shared" si="14"/>
        <v>0</v>
      </c>
      <c r="AT125" s="366">
        <f t="shared" si="15"/>
        <v>0</v>
      </c>
    </row>
    <row r="126" spans="1:46" s="357" customFormat="1" ht="16.399999999999999" customHeight="1" outlineLevel="1">
      <c r="A126" s="359" t="s">
        <v>710</v>
      </c>
      <c r="B126" s="359" t="s">
        <v>711</v>
      </c>
      <c r="C126" s="360" t="s">
        <v>1101</v>
      </c>
      <c r="D126" s="361" t="s">
        <v>149</v>
      </c>
      <c r="E126" s="361" t="s">
        <v>772</v>
      </c>
      <c r="F126" s="361" t="s">
        <v>783</v>
      </c>
      <c r="G126" s="361" t="s">
        <v>1104</v>
      </c>
      <c r="H126" s="361" t="s">
        <v>784</v>
      </c>
      <c r="I126" s="360" t="s">
        <v>1109</v>
      </c>
      <c r="J126" s="361" t="s">
        <v>1110</v>
      </c>
      <c r="K126" s="361" t="s">
        <v>520</v>
      </c>
      <c r="L126" s="360" t="s">
        <v>786</v>
      </c>
      <c r="M126" s="361" t="s">
        <v>787</v>
      </c>
      <c r="N126" s="361"/>
      <c r="O126" s="360"/>
      <c r="P126" s="361"/>
      <c r="Q126" s="361"/>
      <c r="R126" s="362"/>
      <c r="S126" s="362"/>
      <c r="T126" s="362"/>
      <c r="U126" s="362"/>
      <c r="V126" s="362"/>
      <c r="W126" s="362"/>
      <c r="X126" s="362"/>
      <c r="Y126" s="362"/>
      <c r="Z126" s="362"/>
      <c r="AA126" s="362"/>
      <c r="AB126" s="362"/>
      <c r="AC126" s="362"/>
      <c r="AD126" s="362">
        <f t="shared" si="16"/>
        <v>0</v>
      </c>
      <c r="AF126" s="366"/>
      <c r="AG126" s="366"/>
      <c r="AH126" s="366"/>
      <c r="AI126" s="366"/>
      <c r="AJ126" s="366"/>
      <c r="AK126" s="366"/>
      <c r="AL126" s="366"/>
      <c r="AM126" s="366"/>
      <c r="AN126" s="366"/>
      <c r="AO126" s="366"/>
      <c r="AP126" s="366"/>
      <c r="AQ126" s="366"/>
      <c r="AR126" s="363">
        <f t="shared" si="17"/>
        <v>0</v>
      </c>
      <c r="AS126" s="366">
        <f t="shared" si="14"/>
        <v>0</v>
      </c>
      <c r="AT126" s="366">
        <f t="shared" si="15"/>
        <v>0</v>
      </c>
    </row>
    <row r="127" spans="1:46" s="357" customFormat="1" ht="16.399999999999999" customHeight="1" outlineLevel="1">
      <c r="A127" s="359" t="s">
        <v>710</v>
      </c>
      <c r="B127" s="359" t="s">
        <v>711</v>
      </c>
      <c r="C127" s="360" t="s">
        <v>1101</v>
      </c>
      <c r="D127" s="361" t="s">
        <v>149</v>
      </c>
      <c r="E127" s="361" t="s">
        <v>772</v>
      </c>
      <c r="F127" s="361" t="s">
        <v>788</v>
      </c>
      <c r="G127" s="361" t="s">
        <v>1104</v>
      </c>
      <c r="H127" s="361" t="s">
        <v>789</v>
      </c>
      <c r="I127" s="360" t="s">
        <v>1111</v>
      </c>
      <c r="J127" s="361" t="s">
        <v>406</v>
      </c>
      <c r="K127" s="361" t="s">
        <v>516</v>
      </c>
      <c r="L127" s="360" t="s">
        <v>735</v>
      </c>
      <c r="M127" s="361" t="s">
        <v>736</v>
      </c>
      <c r="N127" s="361"/>
      <c r="O127" s="360"/>
      <c r="P127" s="361"/>
      <c r="Q127" s="361"/>
      <c r="R127" s="362"/>
      <c r="S127" s="362"/>
      <c r="T127" s="362"/>
      <c r="U127" s="362"/>
      <c r="V127" s="362"/>
      <c r="W127" s="362"/>
      <c r="X127" s="362"/>
      <c r="Y127" s="362"/>
      <c r="Z127" s="362"/>
      <c r="AA127" s="362"/>
      <c r="AB127" s="362"/>
      <c r="AC127" s="362"/>
      <c r="AD127" s="362">
        <f t="shared" si="16"/>
        <v>0</v>
      </c>
      <c r="AF127" s="366"/>
      <c r="AG127" s="366"/>
      <c r="AH127" s="366"/>
      <c r="AI127" s="366"/>
      <c r="AJ127" s="366"/>
      <c r="AK127" s="366"/>
      <c r="AL127" s="366"/>
      <c r="AM127" s="366"/>
      <c r="AN127" s="366"/>
      <c r="AO127" s="366"/>
      <c r="AP127" s="366"/>
      <c r="AQ127" s="366"/>
      <c r="AR127" s="363">
        <f t="shared" si="17"/>
        <v>0</v>
      </c>
      <c r="AS127" s="366">
        <f t="shared" si="14"/>
        <v>0</v>
      </c>
      <c r="AT127" s="366">
        <f t="shared" si="15"/>
        <v>0</v>
      </c>
    </row>
    <row r="128" spans="1:46" s="357" customFormat="1" ht="16.399999999999999" customHeight="1" outlineLevel="1">
      <c r="A128" s="359" t="s">
        <v>710</v>
      </c>
      <c r="B128" s="359" t="s">
        <v>711</v>
      </c>
      <c r="C128" s="360" t="s">
        <v>1101</v>
      </c>
      <c r="D128" s="361" t="s">
        <v>149</v>
      </c>
      <c r="E128" s="361" t="s">
        <v>772</v>
      </c>
      <c r="F128" s="361" t="s">
        <v>788</v>
      </c>
      <c r="G128" s="361" t="s">
        <v>1104</v>
      </c>
      <c r="H128" s="361" t="s">
        <v>789</v>
      </c>
      <c r="I128" s="360" t="s">
        <v>1112</v>
      </c>
      <c r="J128" s="361" t="s">
        <v>530</v>
      </c>
      <c r="K128" s="361" t="s">
        <v>520</v>
      </c>
      <c r="L128" s="360" t="s">
        <v>738</v>
      </c>
      <c r="M128" s="361"/>
      <c r="N128" s="361"/>
      <c r="O128" s="360"/>
      <c r="P128" s="361"/>
      <c r="Q128" s="361"/>
      <c r="R128" s="362"/>
      <c r="S128" s="362"/>
      <c r="T128" s="362"/>
      <c r="U128" s="362"/>
      <c r="V128" s="362"/>
      <c r="W128" s="362"/>
      <c r="X128" s="362"/>
      <c r="Y128" s="362"/>
      <c r="Z128" s="362"/>
      <c r="AA128" s="362"/>
      <c r="AB128" s="362"/>
      <c r="AC128" s="362"/>
      <c r="AD128" s="362"/>
      <c r="AF128" s="366"/>
      <c r="AG128" s="366"/>
      <c r="AH128" s="366"/>
      <c r="AI128" s="366"/>
      <c r="AJ128" s="366"/>
      <c r="AK128" s="366"/>
      <c r="AL128" s="366"/>
      <c r="AM128" s="366"/>
      <c r="AN128" s="366"/>
      <c r="AO128" s="366"/>
      <c r="AP128" s="366"/>
      <c r="AQ128" s="366"/>
      <c r="AR128" s="363">
        <f t="shared" si="17"/>
        <v>0</v>
      </c>
      <c r="AS128" s="366">
        <f t="shared" si="14"/>
        <v>0</v>
      </c>
      <c r="AT128" s="366">
        <f t="shared" si="15"/>
        <v>0</v>
      </c>
    </row>
    <row r="129" spans="1:46" s="357" customFormat="1" ht="16.399999999999999" customHeight="1" outlineLevel="1">
      <c r="A129" s="359" t="s">
        <v>710</v>
      </c>
      <c r="B129" s="359" t="s">
        <v>711</v>
      </c>
      <c r="C129" s="360" t="s">
        <v>1101</v>
      </c>
      <c r="D129" s="361" t="s">
        <v>149</v>
      </c>
      <c r="E129" s="361" t="s">
        <v>772</v>
      </c>
      <c r="F129" s="361" t="s">
        <v>792</v>
      </c>
      <c r="G129" s="361" t="s">
        <v>1104</v>
      </c>
      <c r="H129" s="361" t="s">
        <v>793</v>
      </c>
      <c r="I129" s="360" t="s">
        <v>1113</v>
      </c>
      <c r="J129" s="361" t="s">
        <v>407</v>
      </c>
      <c r="K129" s="361" t="s">
        <v>520</v>
      </c>
      <c r="L129" s="360" t="s">
        <v>742</v>
      </c>
      <c r="M129" s="361" t="s">
        <v>743</v>
      </c>
      <c r="N129" s="361"/>
      <c r="O129" s="360"/>
      <c r="P129" s="361"/>
      <c r="Q129" s="361"/>
      <c r="R129" s="362"/>
      <c r="S129" s="362"/>
      <c r="T129" s="362"/>
      <c r="U129" s="362"/>
      <c r="V129" s="362"/>
      <c r="W129" s="362"/>
      <c r="X129" s="362"/>
      <c r="Y129" s="362"/>
      <c r="Z129" s="362"/>
      <c r="AA129" s="362"/>
      <c r="AB129" s="362"/>
      <c r="AC129" s="362"/>
      <c r="AD129" s="362">
        <f t="shared" si="16"/>
        <v>0</v>
      </c>
      <c r="AF129" s="366"/>
      <c r="AG129" s="366"/>
      <c r="AH129" s="366"/>
      <c r="AI129" s="366"/>
      <c r="AJ129" s="366"/>
      <c r="AK129" s="366"/>
      <c r="AL129" s="366"/>
      <c r="AM129" s="366"/>
      <c r="AN129" s="366"/>
      <c r="AO129" s="366"/>
      <c r="AP129" s="366"/>
      <c r="AQ129" s="366"/>
      <c r="AR129" s="363">
        <f t="shared" si="17"/>
        <v>0</v>
      </c>
      <c r="AS129" s="366">
        <f t="shared" si="14"/>
        <v>0</v>
      </c>
      <c r="AT129" s="366">
        <f t="shared" si="15"/>
        <v>0</v>
      </c>
    </row>
    <row r="130" spans="1:46" s="357" customFormat="1" ht="16.399999999999999" customHeight="1" outlineLevel="1">
      <c r="A130" s="359" t="s">
        <v>710</v>
      </c>
      <c r="B130" s="359" t="s">
        <v>711</v>
      </c>
      <c r="C130" s="360" t="s">
        <v>1101</v>
      </c>
      <c r="D130" s="361" t="s">
        <v>149</v>
      </c>
      <c r="E130" s="361" t="s">
        <v>772</v>
      </c>
      <c r="F130" s="361" t="s">
        <v>792</v>
      </c>
      <c r="G130" s="361" t="s">
        <v>1104</v>
      </c>
      <c r="H130" s="361" t="s">
        <v>793</v>
      </c>
      <c r="I130" s="360" t="s">
        <v>1114</v>
      </c>
      <c r="J130" s="361" t="s">
        <v>796</v>
      </c>
      <c r="K130" s="361" t="s">
        <v>520</v>
      </c>
      <c r="L130" s="360" t="s">
        <v>797</v>
      </c>
      <c r="M130" s="361" t="s">
        <v>798</v>
      </c>
      <c r="N130" s="361"/>
      <c r="O130" s="360"/>
      <c r="P130" s="361"/>
      <c r="Q130" s="361"/>
      <c r="R130" s="362"/>
      <c r="S130" s="362"/>
      <c r="T130" s="362"/>
      <c r="U130" s="362"/>
      <c r="V130" s="362"/>
      <c r="W130" s="362"/>
      <c r="X130" s="362"/>
      <c r="Y130" s="362"/>
      <c r="Z130" s="362"/>
      <c r="AA130" s="362"/>
      <c r="AB130" s="362"/>
      <c r="AC130" s="362"/>
      <c r="AD130" s="362">
        <f t="shared" si="16"/>
        <v>0</v>
      </c>
      <c r="AF130" s="366"/>
      <c r="AG130" s="366"/>
      <c r="AH130" s="366"/>
      <c r="AI130" s="366"/>
      <c r="AJ130" s="366"/>
      <c r="AK130" s="366"/>
      <c r="AL130" s="366"/>
      <c r="AM130" s="366"/>
      <c r="AN130" s="366"/>
      <c r="AO130" s="366"/>
      <c r="AP130" s="366"/>
      <c r="AQ130" s="366"/>
      <c r="AR130" s="363">
        <f t="shared" si="17"/>
        <v>0</v>
      </c>
      <c r="AS130" s="366">
        <f t="shared" si="14"/>
        <v>0</v>
      </c>
      <c r="AT130" s="366">
        <f t="shared" si="15"/>
        <v>0</v>
      </c>
    </row>
    <row r="131" spans="1:46" s="357" customFormat="1" ht="16.399999999999999" customHeight="1" outlineLevel="1">
      <c r="A131" s="359" t="s">
        <v>710</v>
      </c>
      <c r="B131" s="359" t="s">
        <v>711</v>
      </c>
      <c r="C131" s="360" t="s">
        <v>1101</v>
      </c>
      <c r="D131" s="361" t="s">
        <v>149</v>
      </c>
      <c r="E131" s="361" t="s">
        <v>772</v>
      </c>
      <c r="F131" s="361" t="s">
        <v>792</v>
      </c>
      <c r="G131" s="361" t="s">
        <v>1104</v>
      </c>
      <c r="H131" s="361" t="s">
        <v>793</v>
      </c>
      <c r="I131" s="360" t="s">
        <v>1115</v>
      </c>
      <c r="J131" s="361" t="s">
        <v>800</v>
      </c>
      <c r="K131" s="361" t="s">
        <v>744</v>
      </c>
      <c r="L131" s="360" t="s">
        <v>745</v>
      </c>
      <c r="M131" s="361" t="s">
        <v>746</v>
      </c>
      <c r="N131" s="361"/>
      <c r="O131" s="360"/>
      <c r="P131" s="361"/>
      <c r="Q131" s="361"/>
      <c r="R131" s="362"/>
      <c r="S131" s="362"/>
      <c r="T131" s="362"/>
      <c r="U131" s="362"/>
      <c r="V131" s="362"/>
      <c r="W131" s="362"/>
      <c r="X131" s="362"/>
      <c r="Y131" s="362"/>
      <c r="Z131" s="362"/>
      <c r="AA131" s="362"/>
      <c r="AB131" s="362"/>
      <c r="AC131" s="362"/>
      <c r="AD131" s="362">
        <f t="shared" si="16"/>
        <v>0</v>
      </c>
      <c r="AF131" s="366"/>
      <c r="AG131" s="366"/>
      <c r="AH131" s="366"/>
      <c r="AI131" s="366"/>
      <c r="AJ131" s="366"/>
      <c r="AK131" s="366"/>
      <c r="AL131" s="366"/>
      <c r="AM131" s="366"/>
      <c r="AN131" s="366"/>
      <c r="AO131" s="366"/>
      <c r="AP131" s="366"/>
      <c r="AQ131" s="366"/>
      <c r="AR131" s="363">
        <f t="shared" si="17"/>
        <v>0</v>
      </c>
      <c r="AS131" s="366">
        <f t="shared" si="14"/>
        <v>0</v>
      </c>
      <c r="AT131" s="366">
        <f t="shared" si="15"/>
        <v>0</v>
      </c>
    </row>
    <row r="132" spans="1:46" s="357" customFormat="1" ht="16.399999999999999" customHeight="1" outlineLevel="1">
      <c r="A132" s="359" t="s">
        <v>710</v>
      </c>
      <c r="B132" s="359" t="s">
        <v>711</v>
      </c>
      <c r="C132" s="360" t="s">
        <v>1101</v>
      </c>
      <c r="D132" s="361" t="s">
        <v>149</v>
      </c>
      <c r="E132" s="361" t="s">
        <v>772</v>
      </c>
      <c r="F132" s="361" t="s">
        <v>801</v>
      </c>
      <c r="G132" s="361" t="s">
        <v>1104</v>
      </c>
      <c r="H132" s="361" t="s">
        <v>1116</v>
      </c>
      <c r="I132" s="360" t="s">
        <v>1117</v>
      </c>
      <c r="J132" s="361" t="s">
        <v>408</v>
      </c>
      <c r="K132" s="361" t="s">
        <v>516</v>
      </c>
      <c r="L132" s="360" t="s">
        <v>803</v>
      </c>
      <c r="M132" s="361" t="s">
        <v>804</v>
      </c>
      <c r="N132" s="361"/>
      <c r="O132" s="360"/>
      <c r="P132" s="361"/>
      <c r="Q132" s="361"/>
      <c r="R132" s="362"/>
      <c r="S132" s="362"/>
      <c r="T132" s="362"/>
      <c r="U132" s="362"/>
      <c r="V132" s="362"/>
      <c r="W132" s="362"/>
      <c r="X132" s="362"/>
      <c r="Y132" s="362"/>
      <c r="Z132" s="362"/>
      <c r="AA132" s="362"/>
      <c r="AB132" s="362"/>
      <c r="AC132" s="362"/>
      <c r="AD132" s="362">
        <f t="shared" si="16"/>
        <v>0</v>
      </c>
      <c r="AF132" s="366"/>
      <c r="AG132" s="366"/>
      <c r="AH132" s="366"/>
      <c r="AI132" s="366"/>
      <c r="AJ132" s="366"/>
      <c r="AK132" s="366"/>
      <c r="AL132" s="366"/>
      <c r="AM132" s="366"/>
      <c r="AN132" s="366"/>
      <c r="AO132" s="366"/>
      <c r="AP132" s="366"/>
      <c r="AQ132" s="366"/>
      <c r="AR132" s="363">
        <f t="shared" si="17"/>
        <v>0</v>
      </c>
      <c r="AS132" s="366">
        <f t="shared" si="14"/>
        <v>0</v>
      </c>
      <c r="AT132" s="366">
        <f t="shared" si="15"/>
        <v>0</v>
      </c>
    </row>
    <row r="133" spans="1:46" s="357" customFormat="1" ht="16.399999999999999" customHeight="1" outlineLevel="1">
      <c r="A133" s="359" t="s">
        <v>710</v>
      </c>
      <c r="B133" s="359" t="s">
        <v>711</v>
      </c>
      <c r="C133" s="360" t="s">
        <v>1101</v>
      </c>
      <c r="D133" s="361" t="s">
        <v>751</v>
      </c>
      <c r="E133" s="361" t="s">
        <v>752</v>
      </c>
      <c r="F133" s="361" t="s">
        <v>805</v>
      </c>
      <c r="G133" s="361" t="s">
        <v>1118</v>
      </c>
      <c r="H133" s="361" t="s">
        <v>806</v>
      </c>
      <c r="I133" s="360" t="s">
        <v>1119</v>
      </c>
      <c r="J133" s="361" t="s">
        <v>808</v>
      </c>
      <c r="K133" s="361" t="s">
        <v>543</v>
      </c>
      <c r="L133" s="360" t="s">
        <v>809</v>
      </c>
      <c r="M133" s="361" t="s">
        <v>810</v>
      </c>
      <c r="N133" s="361"/>
      <c r="O133" s="360"/>
      <c r="P133" s="361"/>
      <c r="Q133" s="361"/>
      <c r="R133" s="362"/>
      <c r="S133" s="362"/>
      <c r="T133" s="362"/>
      <c r="U133" s="362"/>
      <c r="V133" s="362"/>
      <c r="W133" s="362"/>
      <c r="X133" s="362"/>
      <c r="Y133" s="362"/>
      <c r="Z133" s="362"/>
      <c r="AA133" s="362"/>
      <c r="AB133" s="362"/>
      <c r="AC133" s="362"/>
      <c r="AD133" s="362">
        <f t="shared" si="16"/>
        <v>0</v>
      </c>
      <c r="AF133" s="366"/>
      <c r="AG133" s="366"/>
      <c r="AH133" s="366"/>
      <c r="AI133" s="366"/>
      <c r="AJ133" s="366"/>
      <c r="AK133" s="366"/>
      <c r="AL133" s="366"/>
      <c r="AM133" s="366"/>
      <c r="AN133" s="366"/>
      <c r="AO133" s="366"/>
      <c r="AP133" s="366"/>
      <c r="AQ133" s="366"/>
      <c r="AR133" s="363">
        <f t="shared" si="17"/>
        <v>0</v>
      </c>
      <c r="AS133" s="366">
        <f t="shared" si="14"/>
        <v>0</v>
      </c>
      <c r="AT133" s="366">
        <f t="shared" si="15"/>
        <v>0</v>
      </c>
    </row>
    <row r="134" spans="1:46" s="357" customFormat="1" ht="16.399999999999999" customHeight="1" outlineLevel="1">
      <c r="A134" s="359" t="s">
        <v>710</v>
      </c>
      <c r="B134" s="359" t="s">
        <v>711</v>
      </c>
      <c r="C134" s="360" t="s">
        <v>1101</v>
      </c>
      <c r="D134" s="361" t="s">
        <v>751</v>
      </c>
      <c r="E134" s="361" t="s">
        <v>752</v>
      </c>
      <c r="F134" s="361" t="s">
        <v>753</v>
      </c>
      <c r="G134" s="361" t="s">
        <v>1118</v>
      </c>
      <c r="H134" s="361" t="s">
        <v>755</v>
      </c>
      <c r="I134" s="360" t="s">
        <v>1120</v>
      </c>
      <c r="J134" s="361" t="s">
        <v>371</v>
      </c>
      <c r="K134" s="361" t="s">
        <v>516</v>
      </c>
      <c r="L134" s="360" t="s">
        <v>757</v>
      </c>
      <c r="M134" s="361" t="s">
        <v>758</v>
      </c>
      <c r="N134" s="361"/>
      <c r="O134" s="360"/>
      <c r="P134" s="361"/>
      <c r="Q134" s="361"/>
      <c r="R134" s="362"/>
      <c r="S134" s="362"/>
      <c r="T134" s="362"/>
      <c r="U134" s="362"/>
      <c r="V134" s="362"/>
      <c r="W134" s="362"/>
      <c r="X134" s="362"/>
      <c r="Y134" s="362"/>
      <c r="Z134" s="362"/>
      <c r="AA134" s="362"/>
      <c r="AB134" s="362"/>
      <c r="AC134" s="362"/>
      <c r="AD134" s="362">
        <f t="shared" si="16"/>
        <v>0</v>
      </c>
      <c r="AF134" s="366"/>
      <c r="AG134" s="366"/>
      <c r="AH134" s="366"/>
      <c r="AI134" s="366"/>
      <c r="AJ134" s="366"/>
      <c r="AK134" s="366"/>
      <c r="AL134" s="366"/>
      <c r="AM134" s="366"/>
      <c r="AN134" s="366"/>
      <c r="AO134" s="366"/>
      <c r="AP134" s="366"/>
      <c r="AQ134" s="366"/>
      <c r="AR134" s="363">
        <f t="shared" si="17"/>
        <v>0</v>
      </c>
      <c r="AS134" s="366">
        <f t="shared" si="14"/>
        <v>0</v>
      </c>
      <c r="AT134" s="366">
        <f t="shared" si="15"/>
        <v>0</v>
      </c>
    </row>
    <row r="135" spans="1:46" s="357" customFormat="1" ht="16.399999999999999" customHeight="1" outlineLevel="1">
      <c r="A135" s="359" t="s">
        <v>710</v>
      </c>
      <c r="B135" s="359" t="s">
        <v>711</v>
      </c>
      <c r="C135" s="360" t="s">
        <v>1101</v>
      </c>
      <c r="D135" s="361" t="s">
        <v>751</v>
      </c>
      <c r="E135" s="361" t="s">
        <v>752</v>
      </c>
      <c r="F135" s="361" t="s">
        <v>759</v>
      </c>
      <c r="G135" s="361" t="s">
        <v>1118</v>
      </c>
      <c r="H135" s="361" t="s">
        <v>789</v>
      </c>
      <c r="I135" s="360" t="s">
        <v>1121</v>
      </c>
      <c r="J135" s="361" t="s">
        <v>372</v>
      </c>
      <c r="K135" s="361" t="s">
        <v>516</v>
      </c>
      <c r="L135" s="360" t="s">
        <v>761</v>
      </c>
      <c r="M135" s="361" t="s">
        <v>762</v>
      </c>
      <c r="N135" s="361"/>
      <c r="O135" s="360"/>
      <c r="P135" s="361"/>
      <c r="Q135" s="361"/>
      <c r="R135" s="362"/>
      <c r="S135" s="362"/>
      <c r="T135" s="362"/>
      <c r="U135" s="362"/>
      <c r="V135" s="362"/>
      <c r="W135" s="362"/>
      <c r="X135" s="362"/>
      <c r="Y135" s="362"/>
      <c r="Z135" s="362"/>
      <c r="AA135" s="362"/>
      <c r="AB135" s="362"/>
      <c r="AC135" s="362"/>
      <c r="AD135" s="362">
        <f t="shared" si="16"/>
        <v>0</v>
      </c>
      <c r="AF135" s="366"/>
      <c r="AG135" s="366"/>
      <c r="AH135" s="366"/>
      <c r="AI135" s="366"/>
      <c r="AJ135" s="366"/>
      <c r="AK135" s="366"/>
      <c r="AL135" s="366"/>
      <c r="AM135" s="366"/>
      <c r="AN135" s="366"/>
      <c r="AO135" s="366"/>
      <c r="AP135" s="366"/>
      <c r="AQ135" s="366"/>
      <c r="AR135" s="363">
        <f t="shared" si="17"/>
        <v>0</v>
      </c>
      <c r="AS135" s="366">
        <f t="shared" si="14"/>
        <v>0</v>
      </c>
      <c r="AT135" s="366">
        <f t="shared" si="15"/>
        <v>0</v>
      </c>
    </row>
    <row r="136" spans="1:46" s="357" customFormat="1" ht="16.399999999999999" customHeight="1">
      <c r="A136" s="374" t="s">
        <v>710</v>
      </c>
      <c r="B136" s="374" t="s">
        <v>711</v>
      </c>
      <c r="C136" s="375" t="s">
        <v>1101</v>
      </c>
      <c r="D136" s="376"/>
      <c r="E136" s="376"/>
      <c r="F136" s="376"/>
      <c r="G136" s="376"/>
      <c r="H136" s="354" t="s">
        <v>1122</v>
      </c>
      <c r="I136" s="354" t="s">
        <v>1123</v>
      </c>
      <c r="J136" s="377"/>
      <c r="K136" s="376"/>
      <c r="L136" s="376"/>
      <c r="M136" s="376"/>
      <c r="N136" s="377"/>
      <c r="O136" s="354" t="s">
        <v>1123</v>
      </c>
      <c r="P136" s="377"/>
      <c r="Q136" s="377"/>
      <c r="R136" s="356">
        <f t="shared" ref="R136:AC136" si="22">SUM(R137:R153)</f>
        <v>0</v>
      </c>
      <c r="S136" s="356">
        <f t="shared" si="22"/>
        <v>0</v>
      </c>
      <c r="T136" s="356">
        <f t="shared" si="22"/>
        <v>0</v>
      </c>
      <c r="U136" s="356">
        <f t="shared" si="22"/>
        <v>0</v>
      </c>
      <c r="V136" s="356">
        <f t="shared" si="22"/>
        <v>0</v>
      </c>
      <c r="W136" s="356">
        <f t="shared" si="22"/>
        <v>0</v>
      </c>
      <c r="X136" s="356">
        <f t="shared" si="22"/>
        <v>0</v>
      </c>
      <c r="Y136" s="356">
        <f t="shared" si="22"/>
        <v>0</v>
      </c>
      <c r="Z136" s="356">
        <f t="shared" si="22"/>
        <v>0</v>
      </c>
      <c r="AA136" s="356">
        <f t="shared" si="22"/>
        <v>0</v>
      </c>
      <c r="AB136" s="356">
        <f t="shared" si="22"/>
        <v>0</v>
      </c>
      <c r="AC136" s="356">
        <f t="shared" si="22"/>
        <v>0</v>
      </c>
      <c r="AD136" s="356">
        <f t="shared" si="16"/>
        <v>0</v>
      </c>
      <c r="AF136" s="356">
        <f t="shared" ref="AF136:AQ136" si="23">SUM(AF137:AF153)</f>
        <v>0</v>
      </c>
      <c r="AG136" s="356">
        <f t="shared" si="23"/>
        <v>0</v>
      </c>
      <c r="AH136" s="356">
        <f t="shared" si="23"/>
        <v>0</v>
      </c>
      <c r="AI136" s="356">
        <f t="shared" si="23"/>
        <v>0</v>
      </c>
      <c r="AJ136" s="356">
        <f t="shared" si="23"/>
        <v>0</v>
      </c>
      <c r="AK136" s="356">
        <f t="shared" si="23"/>
        <v>0</v>
      </c>
      <c r="AL136" s="356">
        <f t="shared" si="23"/>
        <v>0</v>
      </c>
      <c r="AM136" s="356">
        <f t="shared" si="23"/>
        <v>0</v>
      </c>
      <c r="AN136" s="356">
        <f t="shared" si="23"/>
        <v>0</v>
      </c>
      <c r="AO136" s="356">
        <f t="shared" si="23"/>
        <v>0</v>
      </c>
      <c r="AP136" s="356">
        <f t="shared" si="23"/>
        <v>0</v>
      </c>
      <c r="AQ136" s="356">
        <f t="shared" si="23"/>
        <v>0</v>
      </c>
      <c r="AR136" s="356">
        <f>SUM(AR137:AR153)</f>
        <v>0</v>
      </c>
      <c r="AS136" s="356">
        <f t="shared" si="14"/>
        <v>0</v>
      </c>
      <c r="AT136" s="356">
        <f t="shared" si="15"/>
        <v>0</v>
      </c>
    </row>
    <row r="137" spans="1:46" s="357" customFormat="1" ht="16.399999999999999" customHeight="1" outlineLevel="1">
      <c r="A137" s="359" t="s">
        <v>710</v>
      </c>
      <c r="B137" s="359" t="s">
        <v>711</v>
      </c>
      <c r="C137" s="360" t="s">
        <v>1101</v>
      </c>
      <c r="D137" s="361" t="s">
        <v>764</v>
      </c>
      <c r="E137" s="361" t="s">
        <v>752</v>
      </c>
      <c r="F137" s="361" t="s">
        <v>1124</v>
      </c>
      <c r="G137" s="361" t="s">
        <v>1118</v>
      </c>
      <c r="H137" s="361" t="s">
        <v>1125</v>
      </c>
      <c r="I137" s="360" t="s">
        <v>1126</v>
      </c>
      <c r="J137" s="361" t="s">
        <v>1127</v>
      </c>
      <c r="K137" s="361" t="s">
        <v>528</v>
      </c>
      <c r="L137" s="360" t="s">
        <v>1128</v>
      </c>
      <c r="M137" s="361" t="s">
        <v>1129</v>
      </c>
      <c r="N137" s="361"/>
      <c r="O137" s="360"/>
      <c r="P137" s="361"/>
      <c r="Q137" s="361"/>
      <c r="R137" s="362"/>
      <c r="S137" s="362"/>
      <c r="T137" s="362"/>
      <c r="U137" s="362"/>
      <c r="V137" s="362"/>
      <c r="W137" s="362"/>
      <c r="X137" s="362"/>
      <c r="Y137" s="362"/>
      <c r="Z137" s="362"/>
      <c r="AA137" s="362"/>
      <c r="AB137" s="362"/>
      <c r="AC137" s="362"/>
      <c r="AD137" s="362">
        <f t="shared" si="16"/>
        <v>0</v>
      </c>
      <c r="AF137" s="366"/>
      <c r="AG137" s="366"/>
      <c r="AH137" s="366"/>
      <c r="AI137" s="366"/>
      <c r="AJ137" s="366"/>
      <c r="AK137" s="366"/>
      <c r="AL137" s="366"/>
      <c r="AM137" s="366"/>
      <c r="AN137" s="366"/>
      <c r="AO137" s="366"/>
      <c r="AP137" s="366"/>
      <c r="AQ137" s="366"/>
      <c r="AR137" s="363">
        <f t="shared" si="17"/>
        <v>0</v>
      </c>
      <c r="AS137" s="366">
        <f t="shared" si="14"/>
        <v>0</v>
      </c>
      <c r="AT137" s="366">
        <f t="shared" si="15"/>
        <v>0</v>
      </c>
    </row>
    <row r="138" spans="1:46" s="357" customFormat="1" ht="16.399999999999999" customHeight="1" outlineLevel="1">
      <c r="A138" s="359" t="s">
        <v>710</v>
      </c>
      <c r="B138" s="359" t="s">
        <v>711</v>
      </c>
      <c r="C138" s="360" t="s">
        <v>1101</v>
      </c>
      <c r="D138" s="361" t="s">
        <v>764</v>
      </c>
      <c r="E138" s="361" t="s">
        <v>752</v>
      </c>
      <c r="F138" s="361" t="s">
        <v>1124</v>
      </c>
      <c r="G138" s="361" t="s">
        <v>1118</v>
      </c>
      <c r="H138" s="361" t="s">
        <v>1125</v>
      </c>
      <c r="I138" s="360" t="s">
        <v>529</v>
      </c>
      <c r="J138" s="361" t="s">
        <v>527</v>
      </c>
      <c r="K138" s="361" t="s">
        <v>528</v>
      </c>
      <c r="L138" s="360" t="s">
        <v>1130</v>
      </c>
      <c r="M138" s="361" t="s">
        <v>1131</v>
      </c>
      <c r="N138" s="361"/>
      <c r="O138" s="360"/>
      <c r="P138" s="361"/>
      <c r="Q138" s="361"/>
      <c r="R138" s="362"/>
      <c r="S138" s="362"/>
      <c r="T138" s="362"/>
      <c r="U138" s="362"/>
      <c r="V138" s="362"/>
      <c r="W138" s="362"/>
      <c r="X138" s="362"/>
      <c r="Y138" s="362"/>
      <c r="Z138" s="362"/>
      <c r="AA138" s="362"/>
      <c r="AB138" s="362"/>
      <c r="AC138" s="362"/>
      <c r="AD138" s="362">
        <f t="shared" si="16"/>
        <v>0</v>
      </c>
      <c r="AF138" s="366"/>
      <c r="AG138" s="366"/>
      <c r="AH138" s="366"/>
      <c r="AI138" s="366"/>
      <c r="AJ138" s="366"/>
      <c r="AK138" s="366"/>
      <c r="AL138" s="366"/>
      <c r="AM138" s="366"/>
      <c r="AN138" s="366"/>
      <c r="AO138" s="366"/>
      <c r="AP138" s="366"/>
      <c r="AQ138" s="366"/>
      <c r="AR138" s="363">
        <f t="shared" si="17"/>
        <v>0</v>
      </c>
      <c r="AS138" s="366">
        <f t="shared" si="14"/>
        <v>0</v>
      </c>
      <c r="AT138" s="366">
        <f t="shared" si="15"/>
        <v>0</v>
      </c>
    </row>
    <row r="139" spans="1:46" s="357" customFormat="1" ht="16.399999999999999" customHeight="1" outlineLevel="1">
      <c r="A139" s="359" t="s">
        <v>710</v>
      </c>
      <c r="B139" s="359" t="s">
        <v>711</v>
      </c>
      <c r="C139" s="360" t="s">
        <v>1101</v>
      </c>
      <c r="D139" s="361" t="s">
        <v>764</v>
      </c>
      <c r="E139" s="361" t="s">
        <v>752</v>
      </c>
      <c r="F139" s="361" t="s">
        <v>1132</v>
      </c>
      <c r="G139" s="361" t="s">
        <v>1118</v>
      </c>
      <c r="H139" s="361" t="s">
        <v>1133</v>
      </c>
      <c r="I139" s="360" t="s">
        <v>1134</v>
      </c>
      <c r="J139" s="361" t="s">
        <v>1135</v>
      </c>
      <c r="K139" s="361" t="s">
        <v>1136</v>
      </c>
      <c r="L139" s="360" t="s">
        <v>1137</v>
      </c>
      <c r="M139" s="361" t="s">
        <v>1133</v>
      </c>
      <c r="N139" s="361"/>
      <c r="O139" s="360"/>
      <c r="P139" s="361"/>
      <c r="Q139" s="361"/>
      <c r="R139" s="362"/>
      <c r="S139" s="362"/>
      <c r="T139" s="362"/>
      <c r="U139" s="362"/>
      <c r="V139" s="362"/>
      <c r="W139" s="362"/>
      <c r="X139" s="362"/>
      <c r="Y139" s="362"/>
      <c r="Z139" s="362"/>
      <c r="AA139" s="362"/>
      <c r="AB139" s="362"/>
      <c r="AC139" s="362"/>
      <c r="AD139" s="362">
        <f t="shared" si="16"/>
        <v>0</v>
      </c>
      <c r="AF139" s="366"/>
      <c r="AG139" s="366"/>
      <c r="AH139" s="366"/>
      <c r="AI139" s="366"/>
      <c r="AJ139" s="366"/>
      <c r="AK139" s="366"/>
      <c r="AL139" s="366"/>
      <c r="AM139" s="366"/>
      <c r="AN139" s="366"/>
      <c r="AO139" s="366"/>
      <c r="AP139" s="366"/>
      <c r="AQ139" s="366"/>
      <c r="AR139" s="363">
        <f t="shared" si="17"/>
        <v>0</v>
      </c>
      <c r="AS139" s="366">
        <f t="shared" si="14"/>
        <v>0</v>
      </c>
      <c r="AT139" s="366">
        <f t="shared" si="15"/>
        <v>0</v>
      </c>
    </row>
    <row r="140" spans="1:46" s="357" customFormat="1" ht="16.399999999999999" customHeight="1" outlineLevel="1">
      <c r="A140" s="359" t="s">
        <v>710</v>
      </c>
      <c r="B140" s="359" t="s">
        <v>711</v>
      </c>
      <c r="C140" s="360" t="s">
        <v>1101</v>
      </c>
      <c r="D140" s="361" t="s">
        <v>764</v>
      </c>
      <c r="E140" s="361" t="s">
        <v>752</v>
      </c>
      <c r="F140" s="361" t="s">
        <v>1132</v>
      </c>
      <c r="G140" s="361" t="s">
        <v>1118</v>
      </c>
      <c r="H140" s="361" t="s">
        <v>1133</v>
      </c>
      <c r="I140" s="360" t="s">
        <v>1138</v>
      </c>
      <c r="J140" s="361" t="s">
        <v>1135</v>
      </c>
      <c r="K140" s="361" t="s">
        <v>1136</v>
      </c>
      <c r="L140" s="360" t="s">
        <v>1137</v>
      </c>
      <c r="M140" s="361" t="s">
        <v>1133</v>
      </c>
      <c r="N140" s="361"/>
      <c r="O140" s="360"/>
      <c r="P140" s="361"/>
      <c r="Q140" s="361"/>
      <c r="R140" s="362"/>
      <c r="S140" s="362"/>
      <c r="T140" s="362"/>
      <c r="U140" s="362"/>
      <c r="V140" s="362"/>
      <c r="W140" s="362"/>
      <c r="X140" s="362"/>
      <c r="Y140" s="362"/>
      <c r="Z140" s="362"/>
      <c r="AA140" s="362"/>
      <c r="AB140" s="362"/>
      <c r="AC140" s="362"/>
      <c r="AD140" s="362">
        <f t="shared" si="16"/>
        <v>0</v>
      </c>
      <c r="AF140" s="366"/>
      <c r="AG140" s="366"/>
      <c r="AH140" s="366"/>
      <c r="AI140" s="366"/>
      <c r="AJ140" s="366"/>
      <c r="AK140" s="366"/>
      <c r="AL140" s="366"/>
      <c r="AM140" s="366"/>
      <c r="AN140" s="366"/>
      <c r="AO140" s="366"/>
      <c r="AP140" s="366"/>
      <c r="AQ140" s="366"/>
      <c r="AR140" s="363">
        <f t="shared" si="17"/>
        <v>0</v>
      </c>
      <c r="AS140" s="366">
        <f t="shared" si="14"/>
        <v>0</v>
      </c>
      <c r="AT140" s="366">
        <f t="shared" si="15"/>
        <v>0</v>
      </c>
    </row>
    <row r="141" spans="1:46" s="357" customFormat="1" ht="16.399999999999999" customHeight="1" outlineLevel="1">
      <c r="A141" s="359" t="s">
        <v>710</v>
      </c>
      <c r="B141" s="359" t="s">
        <v>711</v>
      </c>
      <c r="C141" s="360" t="s">
        <v>1101</v>
      </c>
      <c r="D141" s="361" t="s">
        <v>764</v>
      </c>
      <c r="E141" s="361" t="s">
        <v>752</v>
      </c>
      <c r="F141" s="361" t="s">
        <v>1139</v>
      </c>
      <c r="G141" s="361" t="s">
        <v>1118</v>
      </c>
      <c r="H141" s="361" t="s">
        <v>1140</v>
      </c>
      <c r="I141" s="360" t="s">
        <v>1141</v>
      </c>
      <c r="J141" s="361" t="s">
        <v>1142</v>
      </c>
      <c r="K141" s="361" t="s">
        <v>1143</v>
      </c>
      <c r="L141" s="360" t="s">
        <v>1144</v>
      </c>
      <c r="M141" s="361" t="s">
        <v>1145</v>
      </c>
      <c r="N141" s="361"/>
      <c r="O141" s="360"/>
      <c r="P141" s="361"/>
      <c r="Q141" s="361"/>
      <c r="R141" s="362"/>
      <c r="S141" s="362"/>
      <c r="T141" s="362"/>
      <c r="U141" s="362"/>
      <c r="V141" s="362"/>
      <c r="W141" s="362"/>
      <c r="X141" s="362"/>
      <c r="Y141" s="362"/>
      <c r="Z141" s="362"/>
      <c r="AA141" s="362"/>
      <c r="AB141" s="362"/>
      <c r="AC141" s="362"/>
      <c r="AD141" s="362">
        <f t="shared" si="16"/>
        <v>0</v>
      </c>
      <c r="AF141" s="366"/>
      <c r="AG141" s="366"/>
      <c r="AH141" s="366"/>
      <c r="AI141" s="366"/>
      <c r="AJ141" s="366"/>
      <c r="AK141" s="366"/>
      <c r="AL141" s="366"/>
      <c r="AM141" s="366"/>
      <c r="AN141" s="366"/>
      <c r="AO141" s="366"/>
      <c r="AP141" s="366"/>
      <c r="AQ141" s="366"/>
      <c r="AR141" s="363">
        <f t="shared" si="17"/>
        <v>0</v>
      </c>
      <c r="AS141" s="366">
        <f t="shared" si="14"/>
        <v>0</v>
      </c>
      <c r="AT141" s="366">
        <f t="shared" si="15"/>
        <v>0</v>
      </c>
    </row>
    <row r="142" spans="1:46" s="357" customFormat="1" ht="16.399999999999999" customHeight="1" outlineLevel="1">
      <c r="A142" s="359" t="s">
        <v>710</v>
      </c>
      <c r="B142" s="359" t="s">
        <v>711</v>
      </c>
      <c r="C142" s="360" t="s">
        <v>1101</v>
      </c>
      <c r="D142" s="361" t="s">
        <v>764</v>
      </c>
      <c r="E142" s="361" t="s">
        <v>752</v>
      </c>
      <c r="F142" s="361" t="s">
        <v>1139</v>
      </c>
      <c r="G142" s="361" t="s">
        <v>1118</v>
      </c>
      <c r="H142" s="361" t="s">
        <v>1140</v>
      </c>
      <c r="I142" s="360" t="s">
        <v>1146</v>
      </c>
      <c r="J142" s="361" t="s">
        <v>1147</v>
      </c>
      <c r="K142" s="361" t="s">
        <v>1148</v>
      </c>
      <c r="L142" s="360" t="s">
        <v>1149</v>
      </c>
      <c r="M142" s="361" t="s">
        <v>1150</v>
      </c>
      <c r="N142" s="361"/>
      <c r="O142" s="360"/>
      <c r="P142" s="361"/>
      <c r="Q142" s="361"/>
      <c r="R142" s="362"/>
      <c r="S142" s="362"/>
      <c r="T142" s="362"/>
      <c r="U142" s="362"/>
      <c r="V142" s="362"/>
      <c r="W142" s="362"/>
      <c r="X142" s="362"/>
      <c r="Y142" s="362"/>
      <c r="Z142" s="362"/>
      <c r="AA142" s="362"/>
      <c r="AB142" s="362"/>
      <c r="AC142" s="362"/>
      <c r="AD142" s="362">
        <f t="shared" si="16"/>
        <v>0</v>
      </c>
      <c r="AF142" s="366"/>
      <c r="AG142" s="366"/>
      <c r="AH142" s="366"/>
      <c r="AI142" s="366"/>
      <c r="AJ142" s="366"/>
      <c r="AK142" s="366"/>
      <c r="AL142" s="366"/>
      <c r="AM142" s="366"/>
      <c r="AN142" s="366"/>
      <c r="AO142" s="366"/>
      <c r="AP142" s="366"/>
      <c r="AQ142" s="366"/>
      <c r="AR142" s="363">
        <f t="shared" si="17"/>
        <v>0</v>
      </c>
      <c r="AS142" s="366">
        <f t="shared" ref="AS142:AS205" si="24">AD142-AR142</f>
        <v>0</v>
      </c>
      <c r="AT142" s="366">
        <f t="shared" ref="AT142:AT205" si="25">IFERROR(AS142/AR142,0)</f>
        <v>0</v>
      </c>
    </row>
    <row r="143" spans="1:46" s="357" customFormat="1" ht="16.399999999999999" customHeight="1" outlineLevel="1">
      <c r="A143" s="359" t="s">
        <v>710</v>
      </c>
      <c r="B143" s="359" t="s">
        <v>711</v>
      </c>
      <c r="C143" s="360" t="s">
        <v>1101</v>
      </c>
      <c r="D143" s="361" t="s">
        <v>764</v>
      </c>
      <c r="E143" s="361" t="s">
        <v>752</v>
      </c>
      <c r="F143" s="361" t="s">
        <v>1139</v>
      </c>
      <c r="G143" s="361" t="s">
        <v>1118</v>
      </c>
      <c r="H143" s="361" t="s">
        <v>1140</v>
      </c>
      <c r="I143" s="360" t="s">
        <v>1151</v>
      </c>
      <c r="J143" s="361" t="s">
        <v>1152</v>
      </c>
      <c r="K143" s="361" t="s">
        <v>1148</v>
      </c>
      <c r="L143" s="360" t="s">
        <v>1153</v>
      </c>
      <c r="M143" s="361" t="s">
        <v>1154</v>
      </c>
      <c r="N143" s="361"/>
      <c r="O143" s="360"/>
      <c r="P143" s="361"/>
      <c r="Q143" s="361"/>
      <c r="R143" s="362"/>
      <c r="S143" s="362"/>
      <c r="T143" s="362"/>
      <c r="U143" s="362"/>
      <c r="V143" s="362"/>
      <c r="W143" s="362"/>
      <c r="X143" s="362"/>
      <c r="Y143" s="362"/>
      <c r="Z143" s="362"/>
      <c r="AA143" s="362"/>
      <c r="AB143" s="362"/>
      <c r="AC143" s="362"/>
      <c r="AD143" s="362">
        <f t="shared" si="16"/>
        <v>0</v>
      </c>
      <c r="AF143" s="366"/>
      <c r="AG143" s="366"/>
      <c r="AH143" s="366"/>
      <c r="AI143" s="366"/>
      <c r="AJ143" s="366"/>
      <c r="AK143" s="366"/>
      <c r="AL143" s="366"/>
      <c r="AM143" s="366"/>
      <c r="AN143" s="366"/>
      <c r="AO143" s="366"/>
      <c r="AP143" s="366"/>
      <c r="AQ143" s="366"/>
      <c r="AR143" s="363">
        <f t="shared" si="17"/>
        <v>0</v>
      </c>
      <c r="AS143" s="366">
        <f t="shared" si="24"/>
        <v>0</v>
      </c>
      <c r="AT143" s="366">
        <f t="shared" si="25"/>
        <v>0</v>
      </c>
    </row>
    <row r="144" spans="1:46" s="357" customFormat="1" ht="16.399999999999999" customHeight="1" outlineLevel="1">
      <c r="A144" s="359" t="s">
        <v>710</v>
      </c>
      <c r="B144" s="359" t="s">
        <v>711</v>
      </c>
      <c r="C144" s="360" t="s">
        <v>1101</v>
      </c>
      <c r="D144" s="361" t="s">
        <v>764</v>
      </c>
      <c r="E144" s="361" t="s">
        <v>752</v>
      </c>
      <c r="F144" s="361" t="s">
        <v>1139</v>
      </c>
      <c r="G144" s="361" t="s">
        <v>1118</v>
      </c>
      <c r="H144" s="361" t="s">
        <v>1140</v>
      </c>
      <c r="I144" s="360" t="s">
        <v>1155</v>
      </c>
      <c r="J144" s="361" t="s">
        <v>1152</v>
      </c>
      <c r="K144" s="361" t="s">
        <v>1148</v>
      </c>
      <c r="L144" s="360" t="s">
        <v>1153</v>
      </c>
      <c r="M144" s="361" t="s">
        <v>1154</v>
      </c>
      <c r="N144" s="361"/>
      <c r="O144" s="360"/>
      <c r="P144" s="361"/>
      <c r="Q144" s="361"/>
      <c r="R144" s="362"/>
      <c r="S144" s="362"/>
      <c r="T144" s="362"/>
      <c r="U144" s="362"/>
      <c r="V144" s="362"/>
      <c r="W144" s="362"/>
      <c r="X144" s="362"/>
      <c r="Y144" s="362"/>
      <c r="Z144" s="362"/>
      <c r="AA144" s="362"/>
      <c r="AB144" s="362"/>
      <c r="AC144" s="362"/>
      <c r="AD144" s="362">
        <f t="shared" ref="AD144:AD207" si="26">SUM(R144:AC144)</f>
        <v>0</v>
      </c>
      <c r="AF144" s="366"/>
      <c r="AG144" s="366"/>
      <c r="AH144" s="366"/>
      <c r="AI144" s="366"/>
      <c r="AJ144" s="366"/>
      <c r="AK144" s="366"/>
      <c r="AL144" s="366"/>
      <c r="AM144" s="366"/>
      <c r="AN144" s="366"/>
      <c r="AO144" s="366"/>
      <c r="AP144" s="366"/>
      <c r="AQ144" s="366"/>
      <c r="AR144" s="363">
        <f t="shared" si="17"/>
        <v>0</v>
      </c>
      <c r="AS144" s="366">
        <f t="shared" si="24"/>
        <v>0</v>
      </c>
      <c r="AT144" s="366">
        <f t="shared" si="25"/>
        <v>0</v>
      </c>
    </row>
    <row r="145" spans="1:46" s="357" customFormat="1" ht="16.399999999999999" customHeight="1" outlineLevel="1">
      <c r="A145" s="359" t="s">
        <v>710</v>
      </c>
      <c r="B145" s="359" t="s">
        <v>711</v>
      </c>
      <c r="C145" s="360" t="s">
        <v>1101</v>
      </c>
      <c r="D145" s="361" t="s">
        <v>764</v>
      </c>
      <c r="E145" s="361" t="s">
        <v>752</v>
      </c>
      <c r="F145" s="361" t="s">
        <v>1139</v>
      </c>
      <c r="G145" s="361" t="s">
        <v>1118</v>
      </c>
      <c r="H145" s="361" t="s">
        <v>1140</v>
      </c>
      <c r="I145" s="360" t="s">
        <v>1156</v>
      </c>
      <c r="J145" s="361" t="s">
        <v>1157</v>
      </c>
      <c r="K145" s="361" t="s">
        <v>1148</v>
      </c>
      <c r="L145" s="360" t="s">
        <v>1158</v>
      </c>
      <c r="M145" s="361" t="s">
        <v>1159</v>
      </c>
      <c r="N145" s="361"/>
      <c r="O145" s="360"/>
      <c r="P145" s="361"/>
      <c r="Q145" s="361"/>
      <c r="R145" s="362"/>
      <c r="S145" s="362"/>
      <c r="T145" s="362"/>
      <c r="U145" s="362"/>
      <c r="V145" s="362"/>
      <c r="W145" s="362"/>
      <c r="X145" s="362"/>
      <c r="Y145" s="362"/>
      <c r="Z145" s="362"/>
      <c r="AA145" s="362"/>
      <c r="AB145" s="362"/>
      <c r="AC145" s="362"/>
      <c r="AD145" s="362">
        <f t="shared" si="26"/>
        <v>0</v>
      </c>
      <c r="AF145" s="366"/>
      <c r="AG145" s="366"/>
      <c r="AH145" s="366"/>
      <c r="AI145" s="366"/>
      <c r="AJ145" s="366"/>
      <c r="AK145" s="366"/>
      <c r="AL145" s="366"/>
      <c r="AM145" s="366"/>
      <c r="AN145" s="366"/>
      <c r="AO145" s="366"/>
      <c r="AP145" s="366"/>
      <c r="AQ145" s="366"/>
      <c r="AR145" s="363">
        <f t="shared" si="17"/>
        <v>0</v>
      </c>
      <c r="AS145" s="366">
        <f t="shared" si="24"/>
        <v>0</v>
      </c>
      <c r="AT145" s="366">
        <f t="shared" si="25"/>
        <v>0</v>
      </c>
    </row>
    <row r="146" spans="1:46" s="357" customFormat="1" ht="16.399999999999999" customHeight="1" outlineLevel="1">
      <c r="A146" s="359" t="s">
        <v>710</v>
      </c>
      <c r="B146" s="359" t="s">
        <v>711</v>
      </c>
      <c r="C146" s="360" t="s">
        <v>1101</v>
      </c>
      <c r="D146" s="361" t="s">
        <v>764</v>
      </c>
      <c r="E146" s="361" t="s">
        <v>752</v>
      </c>
      <c r="F146" s="361" t="s">
        <v>1139</v>
      </c>
      <c r="G146" s="361" t="s">
        <v>1118</v>
      </c>
      <c r="H146" s="361" t="s">
        <v>1140</v>
      </c>
      <c r="I146" s="360" t="s">
        <v>1160</v>
      </c>
      <c r="J146" s="361" t="s">
        <v>1161</v>
      </c>
      <c r="K146" s="361" t="s">
        <v>1148</v>
      </c>
      <c r="L146" s="360" t="s">
        <v>1162</v>
      </c>
      <c r="M146" s="361" t="s">
        <v>1163</v>
      </c>
      <c r="N146" s="361"/>
      <c r="O146" s="360"/>
      <c r="P146" s="361"/>
      <c r="Q146" s="361"/>
      <c r="R146" s="362"/>
      <c r="S146" s="362"/>
      <c r="T146" s="362"/>
      <c r="U146" s="362"/>
      <c r="V146" s="362"/>
      <c r="W146" s="362"/>
      <c r="X146" s="362"/>
      <c r="Y146" s="362"/>
      <c r="Z146" s="362"/>
      <c r="AA146" s="362"/>
      <c r="AB146" s="362"/>
      <c r="AC146" s="362"/>
      <c r="AD146" s="362">
        <f t="shared" si="26"/>
        <v>0</v>
      </c>
      <c r="AF146" s="366"/>
      <c r="AG146" s="366"/>
      <c r="AH146" s="366"/>
      <c r="AI146" s="366"/>
      <c r="AJ146" s="366"/>
      <c r="AK146" s="366"/>
      <c r="AL146" s="366"/>
      <c r="AM146" s="366"/>
      <c r="AN146" s="366"/>
      <c r="AO146" s="366"/>
      <c r="AP146" s="366"/>
      <c r="AQ146" s="366"/>
      <c r="AR146" s="363">
        <f t="shared" si="17"/>
        <v>0</v>
      </c>
      <c r="AS146" s="366">
        <f t="shared" si="24"/>
        <v>0</v>
      </c>
      <c r="AT146" s="366">
        <f t="shared" si="25"/>
        <v>0</v>
      </c>
    </row>
    <row r="147" spans="1:46" s="357" customFormat="1" ht="16.399999999999999" customHeight="1" outlineLevel="1">
      <c r="A147" s="359" t="s">
        <v>710</v>
      </c>
      <c r="B147" s="359" t="s">
        <v>711</v>
      </c>
      <c r="C147" s="360" t="s">
        <v>1101</v>
      </c>
      <c r="D147" s="361" t="s">
        <v>764</v>
      </c>
      <c r="E147" s="361" t="s">
        <v>752</v>
      </c>
      <c r="F147" s="361" t="s">
        <v>1139</v>
      </c>
      <c r="G147" s="361" t="s">
        <v>1118</v>
      </c>
      <c r="H147" s="361" t="s">
        <v>1140</v>
      </c>
      <c r="I147" s="360" t="s">
        <v>1164</v>
      </c>
      <c r="J147" s="361" t="s">
        <v>1161</v>
      </c>
      <c r="K147" s="361" t="s">
        <v>1148</v>
      </c>
      <c r="L147" s="360" t="s">
        <v>1162</v>
      </c>
      <c r="M147" s="361" t="s">
        <v>1163</v>
      </c>
      <c r="N147" s="361"/>
      <c r="O147" s="360"/>
      <c r="P147" s="361"/>
      <c r="Q147" s="361"/>
      <c r="R147" s="362"/>
      <c r="S147" s="362"/>
      <c r="T147" s="362"/>
      <c r="U147" s="362"/>
      <c r="V147" s="362"/>
      <c r="W147" s="362"/>
      <c r="X147" s="362"/>
      <c r="Y147" s="362"/>
      <c r="Z147" s="362"/>
      <c r="AA147" s="362"/>
      <c r="AB147" s="362"/>
      <c r="AC147" s="362"/>
      <c r="AD147" s="362">
        <f t="shared" si="26"/>
        <v>0</v>
      </c>
      <c r="AF147" s="366"/>
      <c r="AG147" s="366"/>
      <c r="AH147" s="366"/>
      <c r="AI147" s="366"/>
      <c r="AJ147" s="366"/>
      <c r="AK147" s="366"/>
      <c r="AL147" s="366"/>
      <c r="AM147" s="366"/>
      <c r="AN147" s="366"/>
      <c r="AO147" s="366"/>
      <c r="AP147" s="366"/>
      <c r="AQ147" s="366"/>
      <c r="AR147" s="363">
        <f t="shared" si="17"/>
        <v>0</v>
      </c>
      <c r="AS147" s="366">
        <f t="shared" si="24"/>
        <v>0</v>
      </c>
      <c r="AT147" s="366">
        <f t="shared" si="25"/>
        <v>0</v>
      </c>
    </row>
    <row r="148" spans="1:46" s="357" customFormat="1" ht="16.399999999999999" customHeight="1" outlineLevel="1">
      <c r="A148" s="359" t="s">
        <v>710</v>
      </c>
      <c r="B148" s="359" t="s">
        <v>711</v>
      </c>
      <c r="C148" s="360" t="s">
        <v>1101</v>
      </c>
      <c r="D148" s="361" t="s">
        <v>764</v>
      </c>
      <c r="E148" s="361" t="s">
        <v>752</v>
      </c>
      <c r="F148" s="361" t="s">
        <v>1165</v>
      </c>
      <c r="G148" s="361" t="s">
        <v>1118</v>
      </c>
      <c r="H148" s="361" t="s">
        <v>1166</v>
      </c>
      <c r="I148" s="360" t="s">
        <v>1167</v>
      </c>
      <c r="J148" s="361" t="s">
        <v>1168</v>
      </c>
      <c r="K148" s="361" t="s">
        <v>528</v>
      </c>
      <c r="L148" s="360" t="s">
        <v>1169</v>
      </c>
      <c r="M148" s="361" t="s">
        <v>1166</v>
      </c>
      <c r="N148" s="361"/>
      <c r="O148" s="360"/>
      <c r="P148" s="361"/>
      <c r="Q148" s="361"/>
      <c r="R148" s="362"/>
      <c r="S148" s="362"/>
      <c r="T148" s="362"/>
      <c r="U148" s="362"/>
      <c r="V148" s="362"/>
      <c r="W148" s="362"/>
      <c r="X148" s="362"/>
      <c r="Y148" s="362"/>
      <c r="Z148" s="362"/>
      <c r="AA148" s="362"/>
      <c r="AB148" s="362"/>
      <c r="AC148" s="362"/>
      <c r="AD148" s="362">
        <f t="shared" si="26"/>
        <v>0</v>
      </c>
      <c r="AF148" s="366"/>
      <c r="AG148" s="366"/>
      <c r="AH148" s="366"/>
      <c r="AI148" s="366"/>
      <c r="AJ148" s="366"/>
      <c r="AK148" s="366"/>
      <c r="AL148" s="366"/>
      <c r="AM148" s="366"/>
      <c r="AN148" s="366"/>
      <c r="AO148" s="366"/>
      <c r="AP148" s="366"/>
      <c r="AQ148" s="366"/>
      <c r="AR148" s="363">
        <f t="shared" si="17"/>
        <v>0</v>
      </c>
      <c r="AS148" s="366">
        <f t="shared" si="24"/>
        <v>0</v>
      </c>
      <c r="AT148" s="366">
        <f t="shared" si="25"/>
        <v>0</v>
      </c>
    </row>
    <row r="149" spans="1:46" s="357" customFormat="1" ht="16.399999999999999" customHeight="1" outlineLevel="1">
      <c r="A149" s="359" t="s">
        <v>710</v>
      </c>
      <c r="B149" s="359" t="s">
        <v>711</v>
      </c>
      <c r="C149" s="360" t="s">
        <v>1101</v>
      </c>
      <c r="D149" s="361" t="s">
        <v>764</v>
      </c>
      <c r="E149" s="361" t="s">
        <v>752</v>
      </c>
      <c r="F149" s="361" t="s">
        <v>1170</v>
      </c>
      <c r="G149" s="361" t="s">
        <v>1118</v>
      </c>
      <c r="H149" s="361" t="s">
        <v>1171</v>
      </c>
      <c r="I149" s="360" t="s">
        <v>1172</v>
      </c>
      <c r="J149" s="361" t="s">
        <v>1173</v>
      </c>
      <c r="K149" s="361" t="s">
        <v>528</v>
      </c>
      <c r="L149" s="360" t="s">
        <v>1174</v>
      </c>
      <c r="M149" s="361" t="s">
        <v>1171</v>
      </c>
      <c r="N149" s="361"/>
      <c r="O149" s="360"/>
      <c r="P149" s="361"/>
      <c r="Q149" s="361"/>
      <c r="R149" s="362"/>
      <c r="S149" s="362"/>
      <c r="T149" s="362"/>
      <c r="U149" s="362"/>
      <c r="V149" s="362"/>
      <c r="W149" s="362"/>
      <c r="X149" s="362"/>
      <c r="Y149" s="362"/>
      <c r="Z149" s="362"/>
      <c r="AA149" s="362"/>
      <c r="AB149" s="362"/>
      <c r="AC149" s="362"/>
      <c r="AD149" s="362">
        <f t="shared" si="26"/>
        <v>0</v>
      </c>
      <c r="AF149" s="366"/>
      <c r="AG149" s="366"/>
      <c r="AH149" s="366"/>
      <c r="AI149" s="366"/>
      <c r="AJ149" s="366"/>
      <c r="AK149" s="366"/>
      <c r="AL149" s="366"/>
      <c r="AM149" s="366"/>
      <c r="AN149" s="366"/>
      <c r="AO149" s="366"/>
      <c r="AP149" s="366"/>
      <c r="AQ149" s="366"/>
      <c r="AR149" s="363">
        <f t="shared" si="17"/>
        <v>0</v>
      </c>
      <c r="AS149" s="366">
        <f t="shared" si="24"/>
        <v>0</v>
      </c>
      <c r="AT149" s="366">
        <f t="shared" si="25"/>
        <v>0</v>
      </c>
    </row>
    <row r="150" spans="1:46" s="357" customFormat="1" ht="16.399999999999999" customHeight="1" outlineLevel="1">
      <c r="A150" s="359" t="s">
        <v>710</v>
      </c>
      <c r="B150" s="359" t="s">
        <v>711</v>
      </c>
      <c r="C150" s="360" t="s">
        <v>1101</v>
      </c>
      <c r="D150" s="361" t="s">
        <v>764</v>
      </c>
      <c r="E150" s="361" t="s">
        <v>752</v>
      </c>
      <c r="F150" s="361" t="s">
        <v>1175</v>
      </c>
      <c r="G150" s="361" t="s">
        <v>1118</v>
      </c>
      <c r="H150" s="361" t="s">
        <v>1176</v>
      </c>
      <c r="I150" s="360" t="s">
        <v>1177</v>
      </c>
      <c r="J150" s="361" t="s">
        <v>1178</v>
      </c>
      <c r="K150" s="361" t="s">
        <v>866</v>
      </c>
      <c r="L150" s="360" t="s">
        <v>1179</v>
      </c>
      <c r="M150" s="361" t="s">
        <v>1180</v>
      </c>
      <c r="N150" s="361"/>
      <c r="O150" s="360"/>
      <c r="P150" s="361"/>
      <c r="Q150" s="361"/>
      <c r="R150" s="362"/>
      <c r="S150" s="362"/>
      <c r="T150" s="362"/>
      <c r="U150" s="362"/>
      <c r="V150" s="362"/>
      <c r="W150" s="362"/>
      <c r="X150" s="362"/>
      <c r="Y150" s="362"/>
      <c r="Z150" s="362"/>
      <c r="AA150" s="362"/>
      <c r="AB150" s="362"/>
      <c r="AC150" s="362"/>
      <c r="AD150" s="362">
        <f t="shared" si="26"/>
        <v>0</v>
      </c>
      <c r="AF150" s="366"/>
      <c r="AG150" s="366"/>
      <c r="AH150" s="366"/>
      <c r="AI150" s="366"/>
      <c r="AJ150" s="366"/>
      <c r="AK150" s="366"/>
      <c r="AL150" s="366"/>
      <c r="AM150" s="366"/>
      <c r="AN150" s="366"/>
      <c r="AO150" s="366"/>
      <c r="AP150" s="366"/>
      <c r="AQ150" s="366"/>
      <c r="AR150" s="363">
        <f t="shared" si="17"/>
        <v>0</v>
      </c>
      <c r="AS150" s="366">
        <f t="shared" si="24"/>
        <v>0</v>
      </c>
      <c r="AT150" s="366">
        <f t="shared" si="25"/>
        <v>0</v>
      </c>
    </row>
    <row r="151" spans="1:46" s="357" customFormat="1" ht="16.399999999999999" customHeight="1" outlineLevel="1">
      <c r="A151" s="359" t="s">
        <v>710</v>
      </c>
      <c r="B151" s="359" t="s">
        <v>711</v>
      </c>
      <c r="C151" s="360" t="s">
        <v>1101</v>
      </c>
      <c r="D151" s="361" t="s">
        <v>764</v>
      </c>
      <c r="E151" s="361" t="s">
        <v>752</v>
      </c>
      <c r="F151" s="361" t="s">
        <v>1175</v>
      </c>
      <c r="G151" s="361" t="s">
        <v>1118</v>
      </c>
      <c r="H151" s="361" t="s">
        <v>1176</v>
      </c>
      <c r="I151" s="360" t="s">
        <v>1181</v>
      </c>
      <c r="J151" s="361" t="s">
        <v>1182</v>
      </c>
      <c r="K151" s="361" t="s">
        <v>866</v>
      </c>
      <c r="L151" s="360" t="s">
        <v>1183</v>
      </c>
      <c r="M151" s="361" t="s">
        <v>1176</v>
      </c>
      <c r="N151" s="361"/>
      <c r="O151" s="360"/>
      <c r="P151" s="361"/>
      <c r="Q151" s="361"/>
      <c r="R151" s="362"/>
      <c r="S151" s="362"/>
      <c r="T151" s="362"/>
      <c r="U151" s="362"/>
      <c r="V151" s="362"/>
      <c r="W151" s="362"/>
      <c r="X151" s="362"/>
      <c r="Y151" s="362"/>
      <c r="Z151" s="362"/>
      <c r="AA151" s="362"/>
      <c r="AB151" s="362"/>
      <c r="AC151" s="362"/>
      <c r="AD151" s="362">
        <f t="shared" si="26"/>
        <v>0</v>
      </c>
      <c r="AF151" s="366"/>
      <c r="AG151" s="366"/>
      <c r="AH151" s="366"/>
      <c r="AI151" s="366"/>
      <c r="AJ151" s="366"/>
      <c r="AK151" s="366"/>
      <c r="AL151" s="366"/>
      <c r="AM151" s="366"/>
      <c r="AN151" s="366"/>
      <c r="AO151" s="366"/>
      <c r="AP151" s="366"/>
      <c r="AQ151" s="366"/>
      <c r="AR151" s="363">
        <f t="shared" si="17"/>
        <v>0</v>
      </c>
      <c r="AS151" s="366">
        <f t="shared" si="24"/>
        <v>0</v>
      </c>
      <c r="AT151" s="366">
        <f t="shared" si="25"/>
        <v>0</v>
      </c>
    </row>
    <row r="152" spans="1:46" s="357" customFormat="1" ht="16.399999999999999" customHeight="1" outlineLevel="1">
      <c r="A152" s="359" t="s">
        <v>710</v>
      </c>
      <c r="B152" s="359" t="s">
        <v>711</v>
      </c>
      <c r="C152" s="360" t="s">
        <v>1101</v>
      </c>
      <c r="D152" s="361" t="s">
        <v>764</v>
      </c>
      <c r="E152" s="361" t="s">
        <v>752</v>
      </c>
      <c r="F152" s="361" t="s">
        <v>1175</v>
      </c>
      <c r="G152" s="361" t="s">
        <v>1118</v>
      </c>
      <c r="H152" s="361" t="s">
        <v>1176</v>
      </c>
      <c r="I152" s="360" t="s">
        <v>1184</v>
      </c>
      <c r="J152" s="361" t="s">
        <v>1182</v>
      </c>
      <c r="K152" s="361" t="s">
        <v>866</v>
      </c>
      <c r="L152" s="360" t="s">
        <v>1183</v>
      </c>
      <c r="M152" s="361" t="s">
        <v>1176</v>
      </c>
      <c r="N152" s="361"/>
      <c r="O152" s="360"/>
      <c r="P152" s="361"/>
      <c r="Q152" s="361"/>
      <c r="R152" s="362"/>
      <c r="S152" s="362"/>
      <c r="T152" s="362"/>
      <c r="U152" s="362"/>
      <c r="V152" s="362"/>
      <c r="W152" s="362"/>
      <c r="X152" s="362"/>
      <c r="Y152" s="362"/>
      <c r="Z152" s="362"/>
      <c r="AA152" s="362"/>
      <c r="AB152" s="362"/>
      <c r="AC152" s="362"/>
      <c r="AD152" s="362">
        <f t="shared" si="26"/>
        <v>0</v>
      </c>
      <c r="AF152" s="366"/>
      <c r="AG152" s="366"/>
      <c r="AH152" s="366"/>
      <c r="AI152" s="366"/>
      <c r="AJ152" s="366"/>
      <c r="AK152" s="366"/>
      <c r="AL152" s="366"/>
      <c r="AM152" s="366"/>
      <c r="AN152" s="366"/>
      <c r="AO152" s="366"/>
      <c r="AP152" s="366"/>
      <c r="AQ152" s="366"/>
      <c r="AR152" s="363">
        <f t="shared" si="17"/>
        <v>0</v>
      </c>
      <c r="AS152" s="366">
        <f t="shared" si="24"/>
        <v>0</v>
      </c>
      <c r="AT152" s="366">
        <f t="shared" si="25"/>
        <v>0</v>
      </c>
    </row>
    <row r="153" spans="1:46" s="357" customFormat="1" ht="16.399999999999999" customHeight="1" outlineLevel="1">
      <c r="A153" s="359" t="s">
        <v>710</v>
      </c>
      <c r="B153" s="359" t="s">
        <v>711</v>
      </c>
      <c r="C153" s="360" t="s">
        <v>1101</v>
      </c>
      <c r="D153" s="361" t="s">
        <v>764</v>
      </c>
      <c r="E153" s="361" t="s">
        <v>752</v>
      </c>
      <c r="F153" s="361" t="s">
        <v>1175</v>
      </c>
      <c r="G153" s="361" t="s">
        <v>1118</v>
      </c>
      <c r="H153" s="361" t="s">
        <v>1176</v>
      </c>
      <c r="I153" s="360" t="s">
        <v>1185</v>
      </c>
      <c r="J153" s="361" t="s">
        <v>1182</v>
      </c>
      <c r="K153" s="361" t="s">
        <v>866</v>
      </c>
      <c r="L153" s="360" t="s">
        <v>1183</v>
      </c>
      <c r="M153" s="361" t="s">
        <v>1176</v>
      </c>
      <c r="N153" s="361"/>
      <c r="O153" s="360"/>
      <c r="P153" s="361"/>
      <c r="Q153" s="361"/>
      <c r="R153" s="362"/>
      <c r="S153" s="362"/>
      <c r="T153" s="362"/>
      <c r="U153" s="362"/>
      <c r="V153" s="362"/>
      <c r="W153" s="362"/>
      <c r="X153" s="362"/>
      <c r="Y153" s="362"/>
      <c r="Z153" s="362"/>
      <c r="AA153" s="362"/>
      <c r="AB153" s="362"/>
      <c r="AC153" s="362"/>
      <c r="AD153" s="362">
        <f t="shared" si="26"/>
        <v>0</v>
      </c>
      <c r="AF153" s="366"/>
      <c r="AG153" s="366"/>
      <c r="AH153" s="366"/>
      <c r="AI153" s="366"/>
      <c r="AJ153" s="366"/>
      <c r="AK153" s="366"/>
      <c r="AL153" s="366"/>
      <c r="AM153" s="366"/>
      <c r="AN153" s="366"/>
      <c r="AO153" s="366"/>
      <c r="AP153" s="366"/>
      <c r="AQ153" s="366"/>
      <c r="AR153" s="363">
        <f t="shared" si="17"/>
        <v>0</v>
      </c>
      <c r="AS153" s="366">
        <f t="shared" si="24"/>
        <v>0</v>
      </c>
      <c r="AT153" s="366">
        <f t="shared" si="25"/>
        <v>0</v>
      </c>
    </row>
    <row r="154" spans="1:46" s="357" customFormat="1" ht="16.399999999999999" customHeight="1">
      <c r="A154" s="352" t="s">
        <v>710</v>
      </c>
      <c r="B154" s="352" t="s">
        <v>711</v>
      </c>
      <c r="C154" s="353" t="s">
        <v>1101</v>
      </c>
      <c r="D154" s="353"/>
      <c r="E154" s="353"/>
      <c r="F154" s="353"/>
      <c r="G154" s="353"/>
      <c r="H154" s="354" t="s">
        <v>1186</v>
      </c>
      <c r="I154" s="354" t="s">
        <v>1187</v>
      </c>
      <c r="J154" s="367"/>
      <c r="K154" s="353"/>
      <c r="L154" s="353"/>
      <c r="M154" s="353"/>
      <c r="N154" s="367"/>
      <c r="O154" s="354" t="s">
        <v>1187</v>
      </c>
      <c r="P154" s="367"/>
      <c r="Q154" s="367"/>
      <c r="R154" s="356">
        <f t="shared" ref="R154:AC154" si="27">SUM(R155:R231)</f>
        <v>0</v>
      </c>
      <c r="S154" s="356">
        <f t="shared" si="27"/>
        <v>0</v>
      </c>
      <c r="T154" s="356">
        <f t="shared" si="27"/>
        <v>0</v>
      </c>
      <c r="U154" s="356">
        <f t="shared" si="27"/>
        <v>0</v>
      </c>
      <c r="V154" s="356">
        <f t="shared" si="27"/>
        <v>0</v>
      </c>
      <c r="W154" s="356">
        <f t="shared" si="27"/>
        <v>0</v>
      </c>
      <c r="X154" s="356">
        <f t="shared" si="27"/>
        <v>0</v>
      </c>
      <c r="Y154" s="356">
        <f t="shared" si="27"/>
        <v>0</v>
      </c>
      <c r="Z154" s="356">
        <f t="shared" si="27"/>
        <v>0</v>
      </c>
      <c r="AA154" s="356">
        <f t="shared" si="27"/>
        <v>0</v>
      </c>
      <c r="AB154" s="356">
        <f t="shared" si="27"/>
        <v>0</v>
      </c>
      <c r="AC154" s="356">
        <f t="shared" si="27"/>
        <v>0</v>
      </c>
      <c r="AD154" s="356">
        <f t="shared" si="26"/>
        <v>0</v>
      </c>
      <c r="AF154" s="356">
        <f t="shared" ref="AF154:AR154" si="28">SUM(AF155:AF231)</f>
        <v>0</v>
      </c>
      <c r="AG154" s="356">
        <f t="shared" si="28"/>
        <v>0</v>
      </c>
      <c r="AH154" s="356">
        <f t="shared" si="28"/>
        <v>0</v>
      </c>
      <c r="AI154" s="356">
        <f t="shared" si="28"/>
        <v>0</v>
      </c>
      <c r="AJ154" s="356">
        <f t="shared" si="28"/>
        <v>0</v>
      </c>
      <c r="AK154" s="356">
        <f t="shared" si="28"/>
        <v>0</v>
      </c>
      <c r="AL154" s="356">
        <f t="shared" si="28"/>
        <v>0</v>
      </c>
      <c r="AM154" s="356">
        <f t="shared" si="28"/>
        <v>0</v>
      </c>
      <c r="AN154" s="356">
        <f t="shared" si="28"/>
        <v>0</v>
      </c>
      <c r="AO154" s="356">
        <f t="shared" si="28"/>
        <v>0</v>
      </c>
      <c r="AP154" s="356">
        <f t="shared" si="28"/>
        <v>0</v>
      </c>
      <c r="AQ154" s="356">
        <f t="shared" si="28"/>
        <v>0</v>
      </c>
      <c r="AR154" s="356">
        <f t="shared" si="28"/>
        <v>0</v>
      </c>
      <c r="AS154" s="356">
        <f t="shared" si="24"/>
        <v>0</v>
      </c>
      <c r="AT154" s="356">
        <f t="shared" si="25"/>
        <v>0</v>
      </c>
    </row>
    <row r="155" spans="1:46" s="357" customFormat="1" ht="16.399999999999999" customHeight="1" outlineLevel="1">
      <c r="A155" s="359" t="s">
        <v>710</v>
      </c>
      <c r="B155" s="359" t="s">
        <v>711</v>
      </c>
      <c r="C155" s="360" t="s">
        <v>1101</v>
      </c>
      <c r="D155" s="361" t="s">
        <v>751</v>
      </c>
      <c r="E155" s="361" t="s">
        <v>752</v>
      </c>
      <c r="F155" s="361" t="s">
        <v>816</v>
      </c>
      <c r="G155" s="361" t="s">
        <v>1118</v>
      </c>
      <c r="H155" s="361" t="s">
        <v>793</v>
      </c>
      <c r="I155" s="360" t="s">
        <v>1188</v>
      </c>
      <c r="J155" s="361" t="s">
        <v>822</v>
      </c>
      <c r="K155" s="361" t="s">
        <v>516</v>
      </c>
      <c r="L155" s="360" t="s">
        <v>819</v>
      </c>
      <c r="M155" s="361" t="s">
        <v>820</v>
      </c>
      <c r="N155" s="361"/>
      <c r="O155" s="360"/>
      <c r="P155" s="361"/>
      <c r="Q155" s="361"/>
      <c r="R155" s="362"/>
      <c r="S155" s="362"/>
      <c r="T155" s="362"/>
      <c r="U155" s="362"/>
      <c r="V155" s="362"/>
      <c r="W155" s="362"/>
      <c r="X155" s="362"/>
      <c r="Y155" s="362"/>
      <c r="Z155" s="362"/>
      <c r="AA155" s="362"/>
      <c r="AB155" s="362"/>
      <c r="AC155" s="362"/>
      <c r="AD155" s="362">
        <f t="shared" si="26"/>
        <v>0</v>
      </c>
      <c r="AF155" s="366"/>
      <c r="AG155" s="366"/>
      <c r="AH155" s="366"/>
      <c r="AI155" s="366"/>
      <c r="AJ155" s="366"/>
      <c r="AK155" s="366"/>
      <c r="AL155" s="366"/>
      <c r="AM155" s="366"/>
      <c r="AN155" s="366"/>
      <c r="AO155" s="366"/>
      <c r="AP155" s="366"/>
      <c r="AQ155" s="366"/>
      <c r="AR155" s="363">
        <f t="shared" si="17"/>
        <v>0</v>
      </c>
      <c r="AS155" s="366">
        <f t="shared" si="24"/>
        <v>0</v>
      </c>
      <c r="AT155" s="366">
        <f t="shared" si="25"/>
        <v>0</v>
      </c>
    </row>
    <row r="156" spans="1:46" s="357" customFormat="1" ht="16.399999999999999" customHeight="1" outlineLevel="1">
      <c r="A156" s="359" t="s">
        <v>710</v>
      </c>
      <c r="B156" s="359" t="s">
        <v>711</v>
      </c>
      <c r="C156" s="360" t="s">
        <v>1101</v>
      </c>
      <c r="D156" s="361" t="s">
        <v>751</v>
      </c>
      <c r="E156" s="361" t="s">
        <v>752</v>
      </c>
      <c r="F156" s="361" t="s">
        <v>868</v>
      </c>
      <c r="G156" s="361" t="s">
        <v>1118</v>
      </c>
      <c r="H156" s="361" t="s">
        <v>869</v>
      </c>
      <c r="I156" s="360" t="s">
        <v>1189</v>
      </c>
      <c r="J156" s="361" t="s">
        <v>374</v>
      </c>
      <c r="K156" s="361" t="s">
        <v>524</v>
      </c>
      <c r="L156" s="360" t="s">
        <v>871</v>
      </c>
      <c r="M156" s="361" t="s">
        <v>869</v>
      </c>
      <c r="N156" s="361"/>
      <c r="O156" s="360"/>
      <c r="P156" s="361"/>
      <c r="Q156" s="361"/>
      <c r="R156" s="362"/>
      <c r="S156" s="362"/>
      <c r="T156" s="362"/>
      <c r="U156" s="362"/>
      <c r="V156" s="362"/>
      <c r="W156" s="362"/>
      <c r="X156" s="362"/>
      <c r="Y156" s="362"/>
      <c r="Z156" s="362"/>
      <c r="AA156" s="362"/>
      <c r="AB156" s="362"/>
      <c r="AC156" s="362"/>
      <c r="AD156" s="362">
        <f t="shared" si="26"/>
        <v>0</v>
      </c>
      <c r="AF156" s="366"/>
      <c r="AG156" s="366"/>
      <c r="AH156" s="366"/>
      <c r="AI156" s="366"/>
      <c r="AJ156" s="366"/>
      <c r="AK156" s="366"/>
      <c r="AL156" s="366"/>
      <c r="AM156" s="366"/>
      <c r="AN156" s="366"/>
      <c r="AO156" s="366"/>
      <c r="AP156" s="366"/>
      <c r="AQ156" s="366"/>
      <c r="AR156" s="363">
        <f t="shared" si="17"/>
        <v>0</v>
      </c>
      <c r="AS156" s="366">
        <f t="shared" si="24"/>
        <v>0</v>
      </c>
      <c r="AT156" s="366">
        <f t="shared" si="25"/>
        <v>0</v>
      </c>
    </row>
    <row r="157" spans="1:46" s="357" customFormat="1" ht="16.399999999999999" customHeight="1" outlineLevel="1">
      <c r="A157" s="359" t="s">
        <v>710</v>
      </c>
      <c r="B157" s="359" t="s">
        <v>711</v>
      </c>
      <c r="C157" s="360" t="s">
        <v>1101</v>
      </c>
      <c r="D157" s="361" t="s">
        <v>751</v>
      </c>
      <c r="E157" s="361" t="s">
        <v>752</v>
      </c>
      <c r="F157" s="361" t="s">
        <v>872</v>
      </c>
      <c r="G157" s="361" t="s">
        <v>1118</v>
      </c>
      <c r="H157" s="361" t="s">
        <v>410</v>
      </c>
      <c r="I157" s="360" t="s">
        <v>1190</v>
      </c>
      <c r="J157" s="361" t="s">
        <v>414</v>
      </c>
      <c r="K157" s="361" t="s">
        <v>525</v>
      </c>
      <c r="L157" s="360" t="s">
        <v>875</v>
      </c>
      <c r="M157" s="361" t="s">
        <v>410</v>
      </c>
      <c r="N157" s="361"/>
      <c r="O157" s="360"/>
      <c r="P157" s="361"/>
      <c r="Q157" s="361"/>
      <c r="R157" s="362"/>
      <c r="S157" s="362"/>
      <c r="T157" s="362"/>
      <c r="U157" s="362"/>
      <c r="V157" s="362"/>
      <c r="W157" s="362"/>
      <c r="X157" s="362"/>
      <c r="Y157" s="362"/>
      <c r="Z157" s="362"/>
      <c r="AA157" s="362"/>
      <c r="AB157" s="362"/>
      <c r="AC157" s="362"/>
      <c r="AD157" s="362">
        <f t="shared" si="26"/>
        <v>0</v>
      </c>
      <c r="AF157" s="366"/>
      <c r="AG157" s="366"/>
      <c r="AH157" s="366"/>
      <c r="AI157" s="366"/>
      <c r="AJ157" s="366"/>
      <c r="AK157" s="366"/>
      <c r="AL157" s="366"/>
      <c r="AM157" s="366"/>
      <c r="AN157" s="366"/>
      <c r="AO157" s="366"/>
      <c r="AP157" s="366"/>
      <c r="AQ157" s="366"/>
      <c r="AR157" s="363">
        <f t="shared" si="17"/>
        <v>0</v>
      </c>
      <c r="AS157" s="366">
        <f t="shared" si="24"/>
        <v>0</v>
      </c>
      <c r="AT157" s="366">
        <f t="shared" si="25"/>
        <v>0</v>
      </c>
    </row>
    <row r="158" spans="1:46" s="357" customFormat="1" ht="16.399999999999999" customHeight="1" outlineLevel="1">
      <c r="A158" s="359" t="s">
        <v>710</v>
      </c>
      <c r="B158" s="359" t="s">
        <v>711</v>
      </c>
      <c r="C158" s="360" t="s">
        <v>1101</v>
      </c>
      <c r="D158" s="361" t="s">
        <v>751</v>
      </c>
      <c r="E158" s="361" t="s">
        <v>752</v>
      </c>
      <c r="F158" s="361" t="s">
        <v>872</v>
      </c>
      <c r="G158" s="361" t="s">
        <v>1118</v>
      </c>
      <c r="H158" s="361" t="s">
        <v>410</v>
      </c>
      <c r="I158" s="360" t="s">
        <v>1191</v>
      </c>
      <c r="J158" s="361" t="s">
        <v>414</v>
      </c>
      <c r="K158" s="361" t="s">
        <v>525</v>
      </c>
      <c r="L158" s="360" t="s">
        <v>875</v>
      </c>
      <c r="M158" s="361" t="s">
        <v>410</v>
      </c>
      <c r="N158" s="361"/>
      <c r="O158" s="360"/>
      <c r="P158" s="361"/>
      <c r="Q158" s="361"/>
      <c r="R158" s="362"/>
      <c r="S158" s="362"/>
      <c r="T158" s="362"/>
      <c r="U158" s="362"/>
      <c r="V158" s="362"/>
      <c r="W158" s="362"/>
      <c r="X158" s="362"/>
      <c r="Y158" s="362"/>
      <c r="Z158" s="362"/>
      <c r="AA158" s="362"/>
      <c r="AB158" s="362"/>
      <c r="AC158" s="362"/>
      <c r="AD158" s="362">
        <f t="shared" si="26"/>
        <v>0</v>
      </c>
      <c r="AF158" s="366"/>
      <c r="AG158" s="366"/>
      <c r="AH158" s="366"/>
      <c r="AI158" s="366"/>
      <c r="AJ158" s="366"/>
      <c r="AK158" s="366"/>
      <c r="AL158" s="366"/>
      <c r="AM158" s="366"/>
      <c r="AN158" s="366"/>
      <c r="AO158" s="366"/>
      <c r="AP158" s="366"/>
      <c r="AQ158" s="366"/>
      <c r="AR158" s="363">
        <f t="shared" si="17"/>
        <v>0</v>
      </c>
      <c r="AS158" s="366">
        <f t="shared" si="24"/>
        <v>0</v>
      </c>
      <c r="AT158" s="366">
        <f t="shared" si="25"/>
        <v>0</v>
      </c>
    </row>
    <row r="159" spans="1:46" s="357" customFormat="1" ht="16.399999999999999" customHeight="1" outlineLevel="1">
      <c r="A159" s="359" t="s">
        <v>710</v>
      </c>
      <c r="B159" s="359" t="s">
        <v>711</v>
      </c>
      <c r="C159" s="360" t="s">
        <v>1101</v>
      </c>
      <c r="D159" s="361" t="s">
        <v>751</v>
      </c>
      <c r="E159" s="361" t="s">
        <v>752</v>
      </c>
      <c r="F159" s="361" t="s">
        <v>1192</v>
      </c>
      <c r="G159" s="361" t="s">
        <v>1118</v>
      </c>
      <c r="H159" s="361" t="s">
        <v>1193</v>
      </c>
      <c r="I159" s="360" t="s">
        <v>1194</v>
      </c>
      <c r="J159" s="361" t="s">
        <v>1195</v>
      </c>
      <c r="K159" s="361" t="s">
        <v>521</v>
      </c>
      <c r="L159" s="360" t="s">
        <v>1196</v>
      </c>
      <c r="M159" s="361" t="s">
        <v>1197</v>
      </c>
      <c r="N159" s="361"/>
      <c r="O159" s="360"/>
      <c r="P159" s="361"/>
      <c r="Q159" s="361"/>
      <c r="R159" s="362"/>
      <c r="S159" s="362"/>
      <c r="T159" s="362"/>
      <c r="U159" s="362"/>
      <c r="V159" s="362"/>
      <c r="W159" s="362"/>
      <c r="X159" s="362"/>
      <c r="Y159" s="362"/>
      <c r="Z159" s="362"/>
      <c r="AA159" s="362"/>
      <c r="AB159" s="362"/>
      <c r="AC159" s="362"/>
      <c r="AD159" s="362">
        <f t="shared" si="26"/>
        <v>0</v>
      </c>
      <c r="AF159" s="366"/>
      <c r="AG159" s="366"/>
      <c r="AH159" s="366"/>
      <c r="AI159" s="366"/>
      <c r="AJ159" s="366"/>
      <c r="AK159" s="366"/>
      <c r="AL159" s="366"/>
      <c r="AM159" s="366"/>
      <c r="AN159" s="366"/>
      <c r="AO159" s="366"/>
      <c r="AP159" s="366"/>
      <c r="AQ159" s="366"/>
      <c r="AR159" s="363">
        <f t="shared" si="17"/>
        <v>0</v>
      </c>
      <c r="AS159" s="366">
        <f t="shared" si="24"/>
        <v>0</v>
      </c>
      <c r="AT159" s="366">
        <f t="shared" si="25"/>
        <v>0</v>
      </c>
    </row>
    <row r="160" spans="1:46" s="357" customFormat="1" ht="16.399999999999999" customHeight="1" outlineLevel="1">
      <c r="A160" s="359" t="s">
        <v>710</v>
      </c>
      <c r="B160" s="359" t="s">
        <v>711</v>
      </c>
      <c r="C160" s="360" t="s">
        <v>1101</v>
      </c>
      <c r="D160" s="361" t="s">
        <v>751</v>
      </c>
      <c r="E160" s="361" t="s">
        <v>752</v>
      </c>
      <c r="F160" s="361" t="s">
        <v>1192</v>
      </c>
      <c r="G160" s="361" t="s">
        <v>1118</v>
      </c>
      <c r="H160" s="361" t="s">
        <v>1193</v>
      </c>
      <c r="I160" s="360" t="s">
        <v>1198</v>
      </c>
      <c r="J160" s="361" t="s">
        <v>415</v>
      </c>
      <c r="K160" s="361" t="s">
        <v>539</v>
      </c>
      <c r="L160" s="360" t="s">
        <v>1199</v>
      </c>
      <c r="M160" s="361" t="s">
        <v>1200</v>
      </c>
      <c r="N160" s="361"/>
      <c r="O160" s="360"/>
      <c r="P160" s="361"/>
      <c r="Q160" s="361"/>
      <c r="R160" s="362"/>
      <c r="S160" s="362"/>
      <c r="T160" s="362"/>
      <c r="U160" s="362"/>
      <c r="V160" s="362"/>
      <c r="W160" s="362"/>
      <c r="X160" s="362"/>
      <c r="Y160" s="362"/>
      <c r="Z160" s="362"/>
      <c r="AA160" s="362"/>
      <c r="AB160" s="362"/>
      <c r="AC160" s="362"/>
      <c r="AD160" s="362">
        <f t="shared" si="26"/>
        <v>0</v>
      </c>
      <c r="AF160" s="366"/>
      <c r="AG160" s="366"/>
      <c r="AH160" s="366"/>
      <c r="AI160" s="366"/>
      <c r="AJ160" s="366"/>
      <c r="AK160" s="366"/>
      <c r="AL160" s="366"/>
      <c r="AM160" s="366"/>
      <c r="AN160" s="366"/>
      <c r="AO160" s="366"/>
      <c r="AP160" s="366"/>
      <c r="AQ160" s="366"/>
      <c r="AR160" s="363">
        <f t="shared" si="17"/>
        <v>0</v>
      </c>
      <c r="AS160" s="366">
        <f t="shared" si="24"/>
        <v>0</v>
      </c>
      <c r="AT160" s="366">
        <f t="shared" si="25"/>
        <v>0</v>
      </c>
    </row>
    <row r="161" spans="1:46" s="357" customFormat="1" ht="16.399999999999999" customHeight="1" outlineLevel="1">
      <c r="A161" s="359" t="s">
        <v>710</v>
      </c>
      <c r="B161" s="359" t="s">
        <v>711</v>
      </c>
      <c r="C161" s="360" t="s">
        <v>1101</v>
      </c>
      <c r="D161" s="361" t="s">
        <v>751</v>
      </c>
      <c r="E161" s="361" t="s">
        <v>752</v>
      </c>
      <c r="F161" s="361" t="s">
        <v>878</v>
      </c>
      <c r="G161" s="361" t="s">
        <v>1118</v>
      </c>
      <c r="H161" s="361" t="s">
        <v>1201</v>
      </c>
      <c r="I161" s="360" t="s">
        <v>1202</v>
      </c>
      <c r="J161" s="361" t="s">
        <v>416</v>
      </c>
      <c r="K161" s="361" t="s">
        <v>538</v>
      </c>
      <c r="L161" s="360" t="s">
        <v>1203</v>
      </c>
      <c r="M161" s="361" t="s">
        <v>1204</v>
      </c>
      <c r="N161" s="361"/>
      <c r="O161" s="360"/>
      <c r="P161" s="361"/>
      <c r="Q161" s="361"/>
      <c r="R161" s="362"/>
      <c r="S161" s="362"/>
      <c r="T161" s="362"/>
      <c r="U161" s="362"/>
      <c r="V161" s="362"/>
      <c r="W161" s="362"/>
      <c r="X161" s="362"/>
      <c r="Y161" s="362"/>
      <c r="Z161" s="362"/>
      <c r="AA161" s="362"/>
      <c r="AB161" s="362"/>
      <c r="AC161" s="362"/>
      <c r="AD161" s="362">
        <f t="shared" si="26"/>
        <v>0</v>
      </c>
      <c r="AF161" s="366"/>
      <c r="AG161" s="366"/>
      <c r="AH161" s="366"/>
      <c r="AI161" s="366"/>
      <c r="AJ161" s="366"/>
      <c r="AK161" s="366"/>
      <c r="AL161" s="366"/>
      <c r="AM161" s="366"/>
      <c r="AN161" s="366"/>
      <c r="AO161" s="366"/>
      <c r="AP161" s="366"/>
      <c r="AQ161" s="366"/>
      <c r="AR161" s="363">
        <f t="shared" si="17"/>
        <v>0</v>
      </c>
      <c r="AS161" s="366">
        <f t="shared" si="24"/>
        <v>0</v>
      </c>
      <c r="AT161" s="366">
        <f t="shared" si="25"/>
        <v>0</v>
      </c>
    </row>
    <row r="162" spans="1:46" s="357" customFormat="1" ht="16.399999999999999" customHeight="1" outlineLevel="1">
      <c r="A162" s="359" t="s">
        <v>710</v>
      </c>
      <c r="B162" s="359" t="s">
        <v>711</v>
      </c>
      <c r="C162" s="360" t="s">
        <v>1101</v>
      </c>
      <c r="D162" s="361" t="s">
        <v>751</v>
      </c>
      <c r="E162" s="361" t="s">
        <v>752</v>
      </c>
      <c r="F162" s="361" t="s">
        <v>878</v>
      </c>
      <c r="G162" s="361" t="s">
        <v>1118</v>
      </c>
      <c r="H162" s="361" t="s">
        <v>1201</v>
      </c>
      <c r="I162" s="360" t="s">
        <v>1205</v>
      </c>
      <c r="J162" s="361" t="s">
        <v>375</v>
      </c>
      <c r="K162" s="361" t="s">
        <v>536</v>
      </c>
      <c r="L162" s="360" t="s">
        <v>881</v>
      </c>
      <c r="M162" s="361" t="s">
        <v>882</v>
      </c>
      <c r="N162" s="361"/>
      <c r="O162" s="360"/>
      <c r="P162" s="361"/>
      <c r="Q162" s="361"/>
      <c r="R162" s="362"/>
      <c r="S162" s="362"/>
      <c r="T162" s="362"/>
      <c r="U162" s="362"/>
      <c r="V162" s="362"/>
      <c r="W162" s="362"/>
      <c r="X162" s="362"/>
      <c r="Y162" s="362"/>
      <c r="Z162" s="362"/>
      <c r="AA162" s="362"/>
      <c r="AB162" s="362"/>
      <c r="AC162" s="362"/>
      <c r="AD162" s="362">
        <f t="shared" si="26"/>
        <v>0</v>
      </c>
      <c r="AF162" s="366"/>
      <c r="AG162" s="366"/>
      <c r="AH162" s="366"/>
      <c r="AI162" s="366"/>
      <c r="AJ162" s="366"/>
      <c r="AK162" s="366"/>
      <c r="AL162" s="366"/>
      <c r="AM162" s="366"/>
      <c r="AN162" s="366"/>
      <c r="AO162" s="366"/>
      <c r="AP162" s="366"/>
      <c r="AQ162" s="366"/>
      <c r="AR162" s="363">
        <f t="shared" si="17"/>
        <v>0</v>
      </c>
      <c r="AS162" s="366">
        <f t="shared" si="24"/>
        <v>0</v>
      </c>
      <c r="AT162" s="366">
        <f t="shared" si="25"/>
        <v>0</v>
      </c>
    </row>
    <row r="163" spans="1:46" s="357" customFormat="1" ht="16.399999999999999" customHeight="1" outlineLevel="1">
      <c r="A163" s="359" t="s">
        <v>710</v>
      </c>
      <c r="B163" s="359" t="s">
        <v>711</v>
      </c>
      <c r="C163" s="360" t="s">
        <v>1101</v>
      </c>
      <c r="D163" s="361" t="s">
        <v>751</v>
      </c>
      <c r="E163" s="361" t="s">
        <v>752</v>
      </c>
      <c r="F163" s="361" t="s">
        <v>878</v>
      </c>
      <c r="G163" s="361" t="s">
        <v>1118</v>
      </c>
      <c r="H163" s="361" t="s">
        <v>1201</v>
      </c>
      <c r="I163" s="360" t="s">
        <v>1206</v>
      </c>
      <c r="J163" s="361" t="s">
        <v>418</v>
      </c>
      <c r="K163" s="361" t="s">
        <v>521</v>
      </c>
      <c r="L163" s="360" t="s">
        <v>1207</v>
      </c>
      <c r="M163" s="361" t="s">
        <v>1208</v>
      </c>
      <c r="N163" s="361"/>
      <c r="O163" s="360"/>
      <c r="P163" s="361"/>
      <c r="Q163" s="361"/>
      <c r="R163" s="362"/>
      <c r="S163" s="362"/>
      <c r="T163" s="362"/>
      <c r="U163" s="362"/>
      <c r="V163" s="362"/>
      <c r="W163" s="362"/>
      <c r="X163" s="362"/>
      <c r="Y163" s="362"/>
      <c r="Z163" s="362"/>
      <c r="AA163" s="362"/>
      <c r="AB163" s="362"/>
      <c r="AC163" s="362"/>
      <c r="AD163" s="362">
        <f t="shared" si="26"/>
        <v>0</v>
      </c>
      <c r="AF163" s="366"/>
      <c r="AG163" s="366"/>
      <c r="AH163" s="366"/>
      <c r="AI163" s="366"/>
      <c r="AJ163" s="366"/>
      <c r="AK163" s="366"/>
      <c r="AL163" s="366"/>
      <c r="AM163" s="366"/>
      <c r="AN163" s="366"/>
      <c r="AO163" s="366"/>
      <c r="AP163" s="366"/>
      <c r="AQ163" s="366"/>
      <c r="AR163" s="363">
        <f t="shared" si="17"/>
        <v>0</v>
      </c>
      <c r="AS163" s="366">
        <f t="shared" si="24"/>
        <v>0</v>
      </c>
      <c r="AT163" s="366">
        <f t="shared" si="25"/>
        <v>0</v>
      </c>
    </row>
    <row r="164" spans="1:46" s="357" customFormat="1" ht="16.399999999999999" customHeight="1" outlineLevel="1">
      <c r="A164" s="359" t="s">
        <v>710</v>
      </c>
      <c r="B164" s="359" t="s">
        <v>711</v>
      </c>
      <c r="C164" s="360" t="s">
        <v>1101</v>
      </c>
      <c r="D164" s="361" t="s">
        <v>751</v>
      </c>
      <c r="E164" s="361" t="s">
        <v>752</v>
      </c>
      <c r="F164" s="361" t="s">
        <v>1209</v>
      </c>
      <c r="G164" s="361" t="s">
        <v>1118</v>
      </c>
      <c r="H164" s="361" t="s">
        <v>1210</v>
      </c>
      <c r="I164" s="360" t="s">
        <v>1211</v>
      </c>
      <c r="J164" s="361" t="s">
        <v>1212</v>
      </c>
      <c r="K164" s="361" t="s">
        <v>533</v>
      </c>
      <c r="L164" s="360" t="s">
        <v>1213</v>
      </c>
      <c r="M164" s="361" t="s">
        <v>1214</v>
      </c>
      <c r="N164" s="361"/>
      <c r="O164" s="360"/>
      <c r="P164" s="361"/>
      <c r="Q164" s="361"/>
      <c r="R164" s="362"/>
      <c r="S164" s="362"/>
      <c r="T164" s="362"/>
      <c r="U164" s="362"/>
      <c r="V164" s="362"/>
      <c r="W164" s="362"/>
      <c r="X164" s="362"/>
      <c r="Y164" s="362"/>
      <c r="Z164" s="362"/>
      <c r="AA164" s="362"/>
      <c r="AB164" s="362"/>
      <c r="AC164" s="362"/>
      <c r="AD164" s="362">
        <f t="shared" si="26"/>
        <v>0</v>
      </c>
      <c r="AF164" s="366"/>
      <c r="AG164" s="366"/>
      <c r="AH164" s="366"/>
      <c r="AI164" s="366"/>
      <c r="AJ164" s="366"/>
      <c r="AK164" s="366"/>
      <c r="AL164" s="366"/>
      <c r="AM164" s="366"/>
      <c r="AN164" s="366"/>
      <c r="AO164" s="366"/>
      <c r="AP164" s="366"/>
      <c r="AQ164" s="366"/>
      <c r="AR164" s="363">
        <f t="shared" si="17"/>
        <v>0</v>
      </c>
      <c r="AS164" s="366">
        <f t="shared" si="24"/>
        <v>0</v>
      </c>
      <c r="AT164" s="366">
        <f t="shared" si="25"/>
        <v>0</v>
      </c>
    </row>
    <row r="165" spans="1:46" s="357" customFormat="1" ht="16.399999999999999" customHeight="1" outlineLevel="1">
      <c r="A165" s="359" t="s">
        <v>710</v>
      </c>
      <c r="B165" s="359" t="s">
        <v>711</v>
      </c>
      <c r="C165" s="360" t="s">
        <v>1101</v>
      </c>
      <c r="D165" s="361" t="s">
        <v>751</v>
      </c>
      <c r="E165" s="361" t="s">
        <v>752</v>
      </c>
      <c r="F165" s="361" t="s">
        <v>1209</v>
      </c>
      <c r="G165" s="361" t="s">
        <v>1118</v>
      </c>
      <c r="H165" s="361" t="s">
        <v>1210</v>
      </c>
      <c r="I165" s="360" t="s">
        <v>1215</v>
      </c>
      <c r="J165" s="361" t="s">
        <v>1216</v>
      </c>
      <c r="K165" s="361" t="s">
        <v>533</v>
      </c>
      <c r="L165" s="360" t="s">
        <v>1217</v>
      </c>
      <c r="M165" s="361" t="s">
        <v>1218</v>
      </c>
      <c r="N165" s="361"/>
      <c r="O165" s="360"/>
      <c r="P165" s="361"/>
      <c r="Q165" s="361"/>
      <c r="R165" s="362"/>
      <c r="S165" s="362"/>
      <c r="T165" s="362"/>
      <c r="U165" s="362"/>
      <c r="V165" s="362"/>
      <c r="W165" s="362"/>
      <c r="X165" s="362"/>
      <c r="Y165" s="362"/>
      <c r="Z165" s="362"/>
      <c r="AA165" s="362"/>
      <c r="AB165" s="362"/>
      <c r="AC165" s="362"/>
      <c r="AD165" s="362">
        <f t="shared" si="26"/>
        <v>0</v>
      </c>
      <c r="AF165" s="366"/>
      <c r="AG165" s="366"/>
      <c r="AH165" s="366"/>
      <c r="AI165" s="366"/>
      <c r="AJ165" s="366"/>
      <c r="AK165" s="366"/>
      <c r="AL165" s="366"/>
      <c r="AM165" s="366"/>
      <c r="AN165" s="366"/>
      <c r="AO165" s="366"/>
      <c r="AP165" s="366"/>
      <c r="AQ165" s="366"/>
      <c r="AR165" s="363">
        <f t="shared" si="17"/>
        <v>0</v>
      </c>
      <c r="AS165" s="366">
        <f t="shared" si="24"/>
        <v>0</v>
      </c>
      <c r="AT165" s="366">
        <f t="shared" si="25"/>
        <v>0</v>
      </c>
    </row>
    <row r="166" spans="1:46" s="357" customFormat="1" ht="16.399999999999999" customHeight="1" outlineLevel="1">
      <c r="A166" s="359" t="s">
        <v>710</v>
      </c>
      <c r="B166" s="359" t="s">
        <v>711</v>
      </c>
      <c r="C166" s="360" t="s">
        <v>1101</v>
      </c>
      <c r="D166" s="361" t="s">
        <v>751</v>
      </c>
      <c r="E166" s="361" t="s">
        <v>752</v>
      </c>
      <c r="F166" s="361" t="s">
        <v>1209</v>
      </c>
      <c r="G166" s="361" t="s">
        <v>1118</v>
      </c>
      <c r="H166" s="361" t="s">
        <v>1210</v>
      </c>
      <c r="I166" s="360" t="s">
        <v>1219</v>
      </c>
      <c r="J166" s="361" t="s">
        <v>419</v>
      </c>
      <c r="K166" s="361" t="s">
        <v>533</v>
      </c>
      <c r="L166" s="360" t="s">
        <v>1220</v>
      </c>
      <c r="M166" s="361" t="s">
        <v>1221</v>
      </c>
      <c r="N166" s="361"/>
      <c r="O166" s="360"/>
      <c r="P166" s="361"/>
      <c r="Q166" s="361"/>
      <c r="R166" s="362"/>
      <c r="S166" s="362"/>
      <c r="T166" s="362"/>
      <c r="U166" s="362"/>
      <c r="V166" s="362"/>
      <c r="W166" s="362"/>
      <c r="X166" s="362"/>
      <c r="Y166" s="362"/>
      <c r="Z166" s="362"/>
      <c r="AA166" s="362"/>
      <c r="AB166" s="362"/>
      <c r="AC166" s="362"/>
      <c r="AD166" s="362">
        <f t="shared" si="26"/>
        <v>0</v>
      </c>
      <c r="AF166" s="366"/>
      <c r="AG166" s="366"/>
      <c r="AH166" s="366"/>
      <c r="AI166" s="366"/>
      <c r="AJ166" s="366"/>
      <c r="AK166" s="366"/>
      <c r="AL166" s="366"/>
      <c r="AM166" s="366"/>
      <c r="AN166" s="366"/>
      <c r="AO166" s="366"/>
      <c r="AP166" s="366"/>
      <c r="AQ166" s="366"/>
      <c r="AR166" s="363">
        <f t="shared" si="17"/>
        <v>0</v>
      </c>
      <c r="AS166" s="366">
        <f t="shared" si="24"/>
        <v>0</v>
      </c>
      <c r="AT166" s="366">
        <f t="shared" si="25"/>
        <v>0</v>
      </c>
    </row>
    <row r="167" spans="1:46" s="357" customFormat="1" ht="16.399999999999999" customHeight="1" outlineLevel="1">
      <c r="A167" s="359" t="s">
        <v>710</v>
      </c>
      <c r="B167" s="359" t="s">
        <v>711</v>
      </c>
      <c r="C167" s="360" t="s">
        <v>1101</v>
      </c>
      <c r="D167" s="361" t="s">
        <v>751</v>
      </c>
      <c r="E167" s="361" t="s">
        <v>752</v>
      </c>
      <c r="F167" s="361" t="s">
        <v>1209</v>
      </c>
      <c r="G167" s="361" t="s">
        <v>1118</v>
      </c>
      <c r="H167" s="361" t="s">
        <v>1210</v>
      </c>
      <c r="I167" s="360" t="s">
        <v>1222</v>
      </c>
      <c r="J167" s="361" t="s">
        <v>419</v>
      </c>
      <c r="K167" s="361" t="s">
        <v>533</v>
      </c>
      <c r="L167" s="360" t="s">
        <v>1220</v>
      </c>
      <c r="M167" s="361" t="s">
        <v>1221</v>
      </c>
      <c r="N167" s="361"/>
      <c r="O167" s="360"/>
      <c r="P167" s="361"/>
      <c r="Q167" s="361"/>
      <c r="R167" s="362"/>
      <c r="S167" s="362"/>
      <c r="T167" s="362"/>
      <c r="U167" s="362"/>
      <c r="V167" s="362"/>
      <c r="W167" s="362"/>
      <c r="X167" s="362"/>
      <c r="Y167" s="362"/>
      <c r="Z167" s="362"/>
      <c r="AA167" s="362"/>
      <c r="AB167" s="362"/>
      <c r="AC167" s="362"/>
      <c r="AD167" s="362">
        <f t="shared" si="26"/>
        <v>0</v>
      </c>
      <c r="AF167" s="366"/>
      <c r="AG167" s="366"/>
      <c r="AH167" s="366"/>
      <c r="AI167" s="366"/>
      <c r="AJ167" s="366"/>
      <c r="AK167" s="366"/>
      <c r="AL167" s="366"/>
      <c r="AM167" s="366"/>
      <c r="AN167" s="366"/>
      <c r="AO167" s="366"/>
      <c r="AP167" s="366"/>
      <c r="AQ167" s="366"/>
      <c r="AR167" s="363">
        <f t="shared" si="17"/>
        <v>0</v>
      </c>
      <c r="AS167" s="366">
        <f t="shared" si="24"/>
        <v>0</v>
      </c>
      <c r="AT167" s="366">
        <f t="shared" si="25"/>
        <v>0</v>
      </c>
    </row>
    <row r="168" spans="1:46" s="357" customFormat="1" ht="16.399999999999999" customHeight="1" outlineLevel="1">
      <c r="A168" s="359" t="s">
        <v>710</v>
      </c>
      <c r="B168" s="359" t="s">
        <v>711</v>
      </c>
      <c r="C168" s="360" t="s">
        <v>1101</v>
      </c>
      <c r="D168" s="361" t="s">
        <v>751</v>
      </c>
      <c r="E168" s="361" t="s">
        <v>752</v>
      </c>
      <c r="F168" s="361" t="s">
        <v>1209</v>
      </c>
      <c r="G168" s="361" t="s">
        <v>1118</v>
      </c>
      <c r="H168" s="361" t="s">
        <v>1210</v>
      </c>
      <c r="I168" s="360" t="s">
        <v>1223</v>
      </c>
      <c r="J168" s="361" t="s">
        <v>1224</v>
      </c>
      <c r="K168" s="361" t="s">
        <v>533</v>
      </c>
      <c r="L168" s="360" t="s">
        <v>1225</v>
      </c>
      <c r="M168" s="361" t="s">
        <v>1226</v>
      </c>
      <c r="N168" s="361"/>
      <c r="O168" s="360"/>
      <c r="P168" s="361"/>
      <c r="Q168" s="361"/>
      <c r="R168" s="362"/>
      <c r="S168" s="362"/>
      <c r="T168" s="362"/>
      <c r="U168" s="362"/>
      <c r="V168" s="362"/>
      <c r="W168" s="362"/>
      <c r="X168" s="362"/>
      <c r="Y168" s="362"/>
      <c r="Z168" s="362"/>
      <c r="AA168" s="362"/>
      <c r="AB168" s="362"/>
      <c r="AC168" s="362"/>
      <c r="AD168" s="362">
        <f t="shared" si="26"/>
        <v>0</v>
      </c>
      <c r="AF168" s="366"/>
      <c r="AG168" s="366"/>
      <c r="AH168" s="366"/>
      <c r="AI168" s="366"/>
      <c r="AJ168" s="366"/>
      <c r="AK168" s="366"/>
      <c r="AL168" s="366"/>
      <c r="AM168" s="366"/>
      <c r="AN168" s="366"/>
      <c r="AO168" s="366"/>
      <c r="AP168" s="366"/>
      <c r="AQ168" s="366"/>
      <c r="AR168" s="363">
        <f t="shared" si="17"/>
        <v>0</v>
      </c>
      <c r="AS168" s="366">
        <f t="shared" si="24"/>
        <v>0</v>
      </c>
      <c r="AT168" s="366">
        <f t="shared" si="25"/>
        <v>0</v>
      </c>
    </row>
    <row r="169" spans="1:46" s="357" customFormat="1" ht="16.399999999999999" customHeight="1" outlineLevel="1">
      <c r="A169" s="359" t="s">
        <v>710</v>
      </c>
      <c r="B169" s="359" t="s">
        <v>711</v>
      </c>
      <c r="C169" s="360" t="s">
        <v>1101</v>
      </c>
      <c r="D169" s="361" t="s">
        <v>751</v>
      </c>
      <c r="E169" s="361" t="s">
        <v>752</v>
      </c>
      <c r="F169" s="361" t="s">
        <v>1209</v>
      </c>
      <c r="G169" s="361" t="s">
        <v>1118</v>
      </c>
      <c r="H169" s="361" t="s">
        <v>1210</v>
      </c>
      <c r="I169" s="360" t="s">
        <v>1227</v>
      </c>
      <c r="J169" s="361" t="s">
        <v>1228</v>
      </c>
      <c r="K169" s="361" t="s">
        <v>1229</v>
      </c>
      <c r="L169" s="360" t="s">
        <v>1230</v>
      </c>
      <c r="M169" s="361" t="s">
        <v>1231</v>
      </c>
      <c r="N169" s="361"/>
      <c r="O169" s="360"/>
      <c r="P169" s="361"/>
      <c r="Q169" s="361"/>
      <c r="R169" s="362"/>
      <c r="S169" s="362"/>
      <c r="T169" s="362"/>
      <c r="U169" s="362"/>
      <c r="V169" s="362"/>
      <c r="W169" s="362"/>
      <c r="X169" s="362"/>
      <c r="Y169" s="362"/>
      <c r="Z169" s="362"/>
      <c r="AA169" s="362"/>
      <c r="AB169" s="362"/>
      <c r="AC169" s="362"/>
      <c r="AD169" s="362">
        <f t="shared" si="26"/>
        <v>0</v>
      </c>
      <c r="AF169" s="366"/>
      <c r="AG169" s="366"/>
      <c r="AH169" s="366"/>
      <c r="AI169" s="366"/>
      <c r="AJ169" s="366"/>
      <c r="AK169" s="366"/>
      <c r="AL169" s="366"/>
      <c r="AM169" s="366"/>
      <c r="AN169" s="366"/>
      <c r="AO169" s="366"/>
      <c r="AP169" s="366"/>
      <c r="AQ169" s="366"/>
      <c r="AR169" s="363">
        <f t="shared" si="17"/>
        <v>0</v>
      </c>
      <c r="AS169" s="366">
        <f t="shared" si="24"/>
        <v>0</v>
      </c>
      <c r="AT169" s="366">
        <f t="shared" si="25"/>
        <v>0</v>
      </c>
    </row>
    <row r="170" spans="1:46" s="357" customFormat="1" ht="16.399999999999999" customHeight="1" outlineLevel="1">
      <c r="A170" s="359" t="s">
        <v>710</v>
      </c>
      <c r="B170" s="359" t="s">
        <v>711</v>
      </c>
      <c r="C170" s="360" t="s">
        <v>1101</v>
      </c>
      <c r="D170" s="361" t="s">
        <v>751</v>
      </c>
      <c r="E170" s="361" t="s">
        <v>752</v>
      </c>
      <c r="F170" s="361" t="s">
        <v>1209</v>
      </c>
      <c r="G170" s="361" t="s">
        <v>1118</v>
      </c>
      <c r="H170" s="361" t="s">
        <v>1210</v>
      </c>
      <c r="I170" s="360" t="s">
        <v>1232</v>
      </c>
      <c r="J170" s="361" t="s">
        <v>1233</v>
      </c>
      <c r="K170" s="361" t="s">
        <v>533</v>
      </c>
      <c r="L170" s="360" t="s">
        <v>1234</v>
      </c>
      <c r="M170" s="361" t="s">
        <v>1235</v>
      </c>
      <c r="N170" s="361"/>
      <c r="O170" s="360"/>
      <c r="P170" s="361"/>
      <c r="Q170" s="361"/>
      <c r="R170" s="362"/>
      <c r="S170" s="362"/>
      <c r="T170" s="362"/>
      <c r="U170" s="362"/>
      <c r="V170" s="362"/>
      <c r="W170" s="362"/>
      <c r="X170" s="362"/>
      <c r="Y170" s="362"/>
      <c r="Z170" s="362"/>
      <c r="AA170" s="362"/>
      <c r="AB170" s="362"/>
      <c r="AC170" s="362"/>
      <c r="AD170" s="362">
        <f t="shared" si="26"/>
        <v>0</v>
      </c>
      <c r="AF170" s="366"/>
      <c r="AG170" s="366"/>
      <c r="AH170" s="366"/>
      <c r="AI170" s="366"/>
      <c r="AJ170" s="366"/>
      <c r="AK170" s="366"/>
      <c r="AL170" s="366"/>
      <c r="AM170" s="366"/>
      <c r="AN170" s="366"/>
      <c r="AO170" s="366"/>
      <c r="AP170" s="366"/>
      <c r="AQ170" s="366"/>
      <c r="AR170" s="363">
        <f t="shared" si="17"/>
        <v>0</v>
      </c>
      <c r="AS170" s="366">
        <f t="shared" si="24"/>
        <v>0</v>
      </c>
      <c r="AT170" s="366">
        <f t="shared" si="25"/>
        <v>0</v>
      </c>
    </row>
    <row r="171" spans="1:46" s="357" customFormat="1" ht="16.399999999999999" customHeight="1" outlineLevel="1">
      <c r="A171" s="359" t="s">
        <v>710</v>
      </c>
      <c r="B171" s="359" t="s">
        <v>711</v>
      </c>
      <c r="C171" s="360" t="s">
        <v>1101</v>
      </c>
      <c r="D171" s="361" t="s">
        <v>751</v>
      </c>
      <c r="E171" s="361" t="s">
        <v>752</v>
      </c>
      <c r="F171" s="361" t="s">
        <v>883</v>
      </c>
      <c r="G171" s="361" t="s">
        <v>1118</v>
      </c>
      <c r="H171" s="361" t="s">
        <v>884</v>
      </c>
      <c r="I171" s="360" t="s">
        <v>1236</v>
      </c>
      <c r="J171" s="361" t="s">
        <v>1237</v>
      </c>
      <c r="K171" s="361" t="s">
        <v>525</v>
      </c>
      <c r="L171" s="360" t="s">
        <v>896</v>
      </c>
      <c r="M171" s="361" t="s">
        <v>897</v>
      </c>
      <c r="N171" s="361"/>
      <c r="O171" s="360"/>
      <c r="P171" s="361"/>
      <c r="Q171" s="361"/>
      <c r="R171" s="362"/>
      <c r="S171" s="362"/>
      <c r="T171" s="362"/>
      <c r="U171" s="362"/>
      <c r="V171" s="362"/>
      <c r="W171" s="362"/>
      <c r="X171" s="362"/>
      <c r="Y171" s="362"/>
      <c r="Z171" s="362"/>
      <c r="AA171" s="362"/>
      <c r="AB171" s="362"/>
      <c r="AC171" s="362"/>
      <c r="AD171" s="362">
        <f t="shared" si="26"/>
        <v>0</v>
      </c>
      <c r="AF171" s="366"/>
      <c r="AG171" s="366"/>
      <c r="AH171" s="366"/>
      <c r="AI171" s="366"/>
      <c r="AJ171" s="366"/>
      <c r="AK171" s="366"/>
      <c r="AL171" s="366"/>
      <c r="AM171" s="366"/>
      <c r="AN171" s="366"/>
      <c r="AO171" s="366"/>
      <c r="AP171" s="366"/>
      <c r="AQ171" s="366"/>
      <c r="AR171" s="363">
        <f t="shared" ref="AR171:AR234" si="29">SUM(AF171:AQ171)</f>
        <v>0</v>
      </c>
      <c r="AS171" s="366">
        <f t="shared" si="24"/>
        <v>0</v>
      </c>
      <c r="AT171" s="366">
        <f t="shared" si="25"/>
        <v>0</v>
      </c>
    </row>
    <row r="172" spans="1:46" s="357" customFormat="1" ht="16.399999999999999" customHeight="1" outlineLevel="1">
      <c r="A172" s="359" t="s">
        <v>710</v>
      </c>
      <c r="B172" s="359" t="s">
        <v>711</v>
      </c>
      <c r="C172" s="360" t="s">
        <v>1101</v>
      </c>
      <c r="D172" s="361" t="s">
        <v>751</v>
      </c>
      <c r="E172" s="361" t="s">
        <v>752</v>
      </c>
      <c r="F172" s="361" t="s">
        <v>883</v>
      </c>
      <c r="G172" s="361" t="s">
        <v>1118</v>
      </c>
      <c r="H172" s="361" t="s">
        <v>884</v>
      </c>
      <c r="I172" s="360" t="s">
        <v>1238</v>
      </c>
      <c r="J172" s="361" t="s">
        <v>1237</v>
      </c>
      <c r="K172" s="361" t="s">
        <v>525</v>
      </c>
      <c r="L172" s="360" t="s">
        <v>896</v>
      </c>
      <c r="M172" s="361" t="s">
        <v>897</v>
      </c>
      <c r="N172" s="361"/>
      <c r="O172" s="360"/>
      <c r="P172" s="361"/>
      <c r="Q172" s="361"/>
      <c r="R172" s="362"/>
      <c r="S172" s="362"/>
      <c r="T172" s="362"/>
      <c r="U172" s="362"/>
      <c r="V172" s="362"/>
      <c r="W172" s="362"/>
      <c r="X172" s="362"/>
      <c r="Y172" s="362"/>
      <c r="Z172" s="362"/>
      <c r="AA172" s="362"/>
      <c r="AB172" s="362"/>
      <c r="AC172" s="362"/>
      <c r="AD172" s="362">
        <f t="shared" si="26"/>
        <v>0</v>
      </c>
      <c r="AF172" s="366"/>
      <c r="AG172" s="366"/>
      <c r="AH172" s="366"/>
      <c r="AI172" s="366"/>
      <c r="AJ172" s="366"/>
      <c r="AK172" s="366"/>
      <c r="AL172" s="366"/>
      <c r="AM172" s="366"/>
      <c r="AN172" s="366"/>
      <c r="AO172" s="366"/>
      <c r="AP172" s="366"/>
      <c r="AQ172" s="366"/>
      <c r="AR172" s="363">
        <f t="shared" si="29"/>
        <v>0</v>
      </c>
      <c r="AS172" s="366">
        <f t="shared" si="24"/>
        <v>0</v>
      </c>
      <c r="AT172" s="366">
        <f t="shared" si="25"/>
        <v>0</v>
      </c>
    </row>
    <row r="173" spans="1:46" s="357" customFormat="1" ht="16.399999999999999" customHeight="1" outlineLevel="1">
      <c r="A173" s="359" t="s">
        <v>710</v>
      </c>
      <c r="B173" s="359" t="s">
        <v>711</v>
      </c>
      <c r="C173" s="360" t="s">
        <v>1101</v>
      </c>
      <c r="D173" s="361" t="s">
        <v>751</v>
      </c>
      <c r="E173" s="361" t="s">
        <v>752</v>
      </c>
      <c r="F173" s="361" t="s">
        <v>908</v>
      </c>
      <c r="G173" s="361" t="s">
        <v>1118</v>
      </c>
      <c r="H173" s="361" t="s">
        <v>909</v>
      </c>
      <c r="I173" s="360" t="s">
        <v>1239</v>
      </c>
      <c r="J173" s="361" t="s">
        <v>376</v>
      </c>
      <c r="K173" s="361" t="s">
        <v>526</v>
      </c>
      <c r="L173" s="360" t="s">
        <v>911</v>
      </c>
      <c r="M173" s="361" t="s">
        <v>912</v>
      </c>
      <c r="N173" s="361"/>
      <c r="O173" s="360"/>
      <c r="P173" s="361"/>
      <c r="Q173" s="361"/>
      <c r="R173" s="362"/>
      <c r="S173" s="362"/>
      <c r="T173" s="362"/>
      <c r="U173" s="362"/>
      <c r="V173" s="362"/>
      <c r="W173" s="362"/>
      <c r="X173" s="362"/>
      <c r="Y173" s="362"/>
      <c r="Z173" s="362"/>
      <c r="AA173" s="362"/>
      <c r="AB173" s="362"/>
      <c r="AC173" s="362"/>
      <c r="AD173" s="362">
        <f t="shared" si="26"/>
        <v>0</v>
      </c>
      <c r="AF173" s="366"/>
      <c r="AG173" s="366"/>
      <c r="AH173" s="366"/>
      <c r="AI173" s="366"/>
      <c r="AJ173" s="366"/>
      <c r="AK173" s="366"/>
      <c r="AL173" s="366"/>
      <c r="AM173" s="366"/>
      <c r="AN173" s="366"/>
      <c r="AO173" s="366"/>
      <c r="AP173" s="366"/>
      <c r="AQ173" s="366"/>
      <c r="AR173" s="363">
        <f t="shared" si="29"/>
        <v>0</v>
      </c>
      <c r="AS173" s="366">
        <f t="shared" si="24"/>
        <v>0</v>
      </c>
      <c r="AT173" s="366">
        <f t="shared" si="25"/>
        <v>0</v>
      </c>
    </row>
    <row r="174" spans="1:46" s="357" customFormat="1" ht="16.399999999999999" customHeight="1" outlineLevel="1">
      <c r="A174" s="359" t="s">
        <v>710</v>
      </c>
      <c r="B174" s="359" t="s">
        <v>711</v>
      </c>
      <c r="C174" s="360" t="s">
        <v>1101</v>
      </c>
      <c r="D174" s="361" t="s">
        <v>751</v>
      </c>
      <c r="E174" s="361" t="s">
        <v>752</v>
      </c>
      <c r="F174" s="361" t="s">
        <v>908</v>
      </c>
      <c r="G174" s="361" t="s">
        <v>1118</v>
      </c>
      <c r="H174" s="361" t="s">
        <v>909</v>
      </c>
      <c r="I174" s="360" t="s">
        <v>1240</v>
      </c>
      <c r="J174" s="361" t="s">
        <v>377</v>
      </c>
      <c r="K174" s="361" t="s">
        <v>526</v>
      </c>
      <c r="L174" s="360" t="s">
        <v>917</v>
      </c>
      <c r="M174" s="361" t="s">
        <v>918</v>
      </c>
      <c r="N174" s="361"/>
      <c r="O174" s="360"/>
      <c r="P174" s="361"/>
      <c r="Q174" s="361"/>
      <c r="R174" s="362"/>
      <c r="S174" s="362"/>
      <c r="T174" s="362"/>
      <c r="U174" s="362"/>
      <c r="V174" s="362"/>
      <c r="W174" s="362"/>
      <c r="X174" s="362"/>
      <c r="Y174" s="362"/>
      <c r="Z174" s="362"/>
      <c r="AA174" s="362"/>
      <c r="AB174" s="362"/>
      <c r="AC174" s="362"/>
      <c r="AD174" s="362">
        <f t="shared" si="26"/>
        <v>0</v>
      </c>
      <c r="AF174" s="366"/>
      <c r="AG174" s="366"/>
      <c r="AH174" s="366"/>
      <c r="AI174" s="366"/>
      <c r="AJ174" s="366"/>
      <c r="AK174" s="366"/>
      <c r="AL174" s="366"/>
      <c r="AM174" s="366"/>
      <c r="AN174" s="366"/>
      <c r="AO174" s="366"/>
      <c r="AP174" s="366"/>
      <c r="AQ174" s="366"/>
      <c r="AR174" s="363">
        <f t="shared" si="29"/>
        <v>0</v>
      </c>
      <c r="AS174" s="366">
        <f t="shared" si="24"/>
        <v>0</v>
      </c>
      <c r="AT174" s="366">
        <f t="shared" si="25"/>
        <v>0</v>
      </c>
    </row>
    <row r="175" spans="1:46" s="357" customFormat="1" ht="16.399999999999999" customHeight="1" outlineLevel="1">
      <c r="A175" s="359" t="s">
        <v>710</v>
      </c>
      <c r="B175" s="359" t="s">
        <v>711</v>
      </c>
      <c r="C175" s="360" t="s">
        <v>1101</v>
      </c>
      <c r="D175" s="361" t="s">
        <v>751</v>
      </c>
      <c r="E175" s="361" t="s">
        <v>752</v>
      </c>
      <c r="F175" s="361" t="s">
        <v>908</v>
      </c>
      <c r="G175" s="361" t="s">
        <v>1118</v>
      </c>
      <c r="H175" s="361" t="s">
        <v>909</v>
      </c>
      <c r="I175" s="360" t="s">
        <v>1241</v>
      </c>
      <c r="J175" s="361" t="s">
        <v>377</v>
      </c>
      <c r="K175" s="361" t="s">
        <v>526</v>
      </c>
      <c r="L175" s="360" t="s">
        <v>917</v>
      </c>
      <c r="M175" s="361" t="s">
        <v>918</v>
      </c>
      <c r="N175" s="361"/>
      <c r="O175" s="360"/>
      <c r="P175" s="361"/>
      <c r="Q175" s="361"/>
      <c r="R175" s="362"/>
      <c r="S175" s="362"/>
      <c r="T175" s="362"/>
      <c r="U175" s="362"/>
      <c r="V175" s="362"/>
      <c r="W175" s="362"/>
      <c r="X175" s="362"/>
      <c r="Y175" s="362"/>
      <c r="Z175" s="362"/>
      <c r="AA175" s="362"/>
      <c r="AB175" s="362"/>
      <c r="AC175" s="362"/>
      <c r="AD175" s="362">
        <f t="shared" si="26"/>
        <v>0</v>
      </c>
      <c r="AF175" s="366"/>
      <c r="AG175" s="366"/>
      <c r="AH175" s="366"/>
      <c r="AI175" s="366"/>
      <c r="AJ175" s="366"/>
      <c r="AK175" s="366"/>
      <c r="AL175" s="366"/>
      <c r="AM175" s="366"/>
      <c r="AN175" s="366"/>
      <c r="AO175" s="366"/>
      <c r="AP175" s="366"/>
      <c r="AQ175" s="366"/>
      <c r="AR175" s="363">
        <f t="shared" si="29"/>
        <v>0</v>
      </c>
      <c r="AS175" s="366">
        <f t="shared" si="24"/>
        <v>0</v>
      </c>
      <c r="AT175" s="366">
        <f t="shared" si="25"/>
        <v>0</v>
      </c>
    </row>
    <row r="176" spans="1:46" s="357" customFormat="1" ht="16.399999999999999" customHeight="1" outlineLevel="1">
      <c r="A176" s="359" t="s">
        <v>710</v>
      </c>
      <c r="B176" s="359" t="s">
        <v>711</v>
      </c>
      <c r="C176" s="360" t="s">
        <v>1101</v>
      </c>
      <c r="D176" s="361" t="s">
        <v>751</v>
      </c>
      <c r="E176" s="361" t="s">
        <v>752</v>
      </c>
      <c r="F176" s="361" t="s">
        <v>920</v>
      </c>
      <c r="G176" s="361" t="s">
        <v>1118</v>
      </c>
      <c r="H176" s="361" t="s">
        <v>921</v>
      </c>
      <c r="I176" s="360" t="s">
        <v>1242</v>
      </c>
      <c r="J176" s="361" t="s">
        <v>378</v>
      </c>
      <c r="K176" s="361" t="s">
        <v>516</v>
      </c>
      <c r="L176" s="360" t="s">
        <v>923</v>
      </c>
      <c r="M176" s="361" t="s">
        <v>924</v>
      </c>
      <c r="N176" s="361"/>
      <c r="O176" s="360"/>
      <c r="P176" s="361"/>
      <c r="Q176" s="361"/>
      <c r="R176" s="362"/>
      <c r="S176" s="362"/>
      <c r="T176" s="362"/>
      <c r="U176" s="362"/>
      <c r="V176" s="362"/>
      <c r="W176" s="362"/>
      <c r="X176" s="362"/>
      <c r="Y176" s="362"/>
      <c r="Z176" s="362"/>
      <c r="AA176" s="362"/>
      <c r="AB176" s="362"/>
      <c r="AC176" s="362"/>
      <c r="AD176" s="362">
        <f t="shared" si="26"/>
        <v>0</v>
      </c>
      <c r="AF176" s="366"/>
      <c r="AG176" s="366"/>
      <c r="AH176" s="366"/>
      <c r="AI176" s="366"/>
      <c r="AJ176" s="366"/>
      <c r="AK176" s="366"/>
      <c r="AL176" s="366"/>
      <c r="AM176" s="366"/>
      <c r="AN176" s="366"/>
      <c r="AO176" s="366"/>
      <c r="AP176" s="366"/>
      <c r="AQ176" s="366"/>
      <c r="AR176" s="363">
        <f t="shared" si="29"/>
        <v>0</v>
      </c>
      <c r="AS176" s="366">
        <f t="shared" si="24"/>
        <v>0</v>
      </c>
      <c r="AT176" s="366">
        <f t="shared" si="25"/>
        <v>0</v>
      </c>
    </row>
    <row r="177" spans="1:46" s="357" customFormat="1" ht="16.399999999999999" customHeight="1" outlineLevel="1">
      <c r="A177" s="359" t="s">
        <v>710</v>
      </c>
      <c r="B177" s="359" t="s">
        <v>711</v>
      </c>
      <c r="C177" s="360" t="s">
        <v>1101</v>
      </c>
      <c r="D177" s="361" t="s">
        <v>751</v>
      </c>
      <c r="E177" s="361" t="s">
        <v>752</v>
      </c>
      <c r="F177" s="361" t="s">
        <v>925</v>
      </c>
      <c r="G177" s="361" t="s">
        <v>1118</v>
      </c>
      <c r="H177" s="361" t="s">
        <v>551</v>
      </c>
      <c r="I177" s="360" t="s">
        <v>1243</v>
      </c>
      <c r="J177" s="361" t="s">
        <v>927</v>
      </c>
      <c r="K177" s="361" t="s">
        <v>525</v>
      </c>
      <c r="L177" s="360" t="s">
        <v>928</v>
      </c>
      <c r="M177" s="361" t="s">
        <v>929</v>
      </c>
      <c r="N177" s="361"/>
      <c r="O177" s="360"/>
      <c r="P177" s="361"/>
      <c r="Q177" s="361"/>
      <c r="R177" s="362"/>
      <c r="S177" s="362"/>
      <c r="T177" s="362"/>
      <c r="U177" s="362"/>
      <c r="V177" s="362"/>
      <c r="W177" s="362"/>
      <c r="X177" s="362"/>
      <c r="Y177" s="362"/>
      <c r="Z177" s="362"/>
      <c r="AA177" s="362"/>
      <c r="AB177" s="362"/>
      <c r="AC177" s="362"/>
      <c r="AD177" s="362">
        <f t="shared" si="26"/>
        <v>0</v>
      </c>
      <c r="AF177" s="366"/>
      <c r="AG177" s="366"/>
      <c r="AH177" s="366"/>
      <c r="AI177" s="366"/>
      <c r="AJ177" s="366"/>
      <c r="AK177" s="366"/>
      <c r="AL177" s="366"/>
      <c r="AM177" s="366"/>
      <c r="AN177" s="366"/>
      <c r="AO177" s="366"/>
      <c r="AP177" s="366"/>
      <c r="AQ177" s="366"/>
      <c r="AR177" s="363">
        <f t="shared" si="29"/>
        <v>0</v>
      </c>
      <c r="AS177" s="366">
        <f t="shared" si="24"/>
        <v>0</v>
      </c>
      <c r="AT177" s="366">
        <f t="shared" si="25"/>
        <v>0</v>
      </c>
    </row>
    <row r="178" spans="1:46" s="357" customFormat="1" ht="16.399999999999999" customHeight="1" outlineLevel="1">
      <c r="A178" s="359" t="s">
        <v>710</v>
      </c>
      <c r="B178" s="359" t="s">
        <v>711</v>
      </c>
      <c r="C178" s="360" t="s">
        <v>1101</v>
      </c>
      <c r="D178" s="361" t="s">
        <v>751</v>
      </c>
      <c r="E178" s="361" t="s">
        <v>752</v>
      </c>
      <c r="F178" s="361" t="s">
        <v>925</v>
      </c>
      <c r="G178" s="361" t="s">
        <v>1118</v>
      </c>
      <c r="H178" s="361" t="s">
        <v>551</v>
      </c>
      <c r="I178" s="360" t="s">
        <v>1244</v>
      </c>
      <c r="J178" s="361" t="s">
        <v>927</v>
      </c>
      <c r="K178" s="361" t="s">
        <v>525</v>
      </c>
      <c r="L178" s="360" t="s">
        <v>928</v>
      </c>
      <c r="M178" s="361" t="s">
        <v>929</v>
      </c>
      <c r="N178" s="361"/>
      <c r="O178" s="360"/>
      <c r="P178" s="361"/>
      <c r="Q178" s="361"/>
      <c r="R178" s="362"/>
      <c r="S178" s="362"/>
      <c r="T178" s="362"/>
      <c r="U178" s="362"/>
      <c r="V178" s="362"/>
      <c r="W178" s="362"/>
      <c r="X178" s="362"/>
      <c r="Y178" s="362"/>
      <c r="Z178" s="362"/>
      <c r="AA178" s="362"/>
      <c r="AB178" s="362"/>
      <c r="AC178" s="362"/>
      <c r="AD178" s="362">
        <f t="shared" si="26"/>
        <v>0</v>
      </c>
      <c r="AF178" s="366"/>
      <c r="AG178" s="366"/>
      <c r="AH178" s="366"/>
      <c r="AI178" s="366"/>
      <c r="AJ178" s="366"/>
      <c r="AK178" s="366"/>
      <c r="AL178" s="366"/>
      <c r="AM178" s="366"/>
      <c r="AN178" s="366"/>
      <c r="AO178" s="366"/>
      <c r="AP178" s="366"/>
      <c r="AQ178" s="366"/>
      <c r="AR178" s="363">
        <f t="shared" si="29"/>
        <v>0</v>
      </c>
      <c r="AS178" s="366">
        <f t="shared" si="24"/>
        <v>0</v>
      </c>
      <c r="AT178" s="366">
        <f t="shared" si="25"/>
        <v>0</v>
      </c>
    </row>
    <row r="179" spans="1:46" s="357" customFormat="1" ht="16.399999999999999" customHeight="1" outlineLevel="1">
      <c r="A179" s="359" t="s">
        <v>710</v>
      </c>
      <c r="B179" s="359" t="s">
        <v>711</v>
      </c>
      <c r="C179" s="360" t="s">
        <v>1101</v>
      </c>
      <c r="D179" s="361" t="s">
        <v>751</v>
      </c>
      <c r="E179" s="361" t="s">
        <v>752</v>
      </c>
      <c r="F179" s="361" t="s">
        <v>925</v>
      </c>
      <c r="G179" s="361" t="s">
        <v>1118</v>
      </c>
      <c r="H179" s="361" t="s">
        <v>551</v>
      </c>
      <c r="I179" s="360" t="s">
        <v>1245</v>
      </c>
      <c r="J179" s="361" t="s">
        <v>1246</v>
      </c>
      <c r="K179" s="361" t="s">
        <v>525</v>
      </c>
      <c r="L179" s="360" t="s">
        <v>933</v>
      </c>
      <c r="M179" s="361" t="s">
        <v>934</v>
      </c>
      <c r="N179" s="361"/>
      <c r="O179" s="360"/>
      <c r="P179" s="361"/>
      <c r="Q179" s="361"/>
      <c r="R179" s="362"/>
      <c r="S179" s="362"/>
      <c r="T179" s="362"/>
      <c r="U179" s="362"/>
      <c r="V179" s="362"/>
      <c r="W179" s="362"/>
      <c r="X179" s="362"/>
      <c r="Y179" s="362"/>
      <c r="Z179" s="362"/>
      <c r="AA179" s="362"/>
      <c r="AB179" s="362"/>
      <c r="AC179" s="362"/>
      <c r="AD179" s="362">
        <f t="shared" si="26"/>
        <v>0</v>
      </c>
      <c r="AF179" s="366"/>
      <c r="AG179" s="366"/>
      <c r="AH179" s="366"/>
      <c r="AI179" s="366"/>
      <c r="AJ179" s="366"/>
      <c r="AK179" s="366"/>
      <c r="AL179" s="366"/>
      <c r="AM179" s="366"/>
      <c r="AN179" s="366"/>
      <c r="AO179" s="366"/>
      <c r="AP179" s="366"/>
      <c r="AQ179" s="366"/>
      <c r="AR179" s="363">
        <f t="shared" si="29"/>
        <v>0</v>
      </c>
      <c r="AS179" s="366">
        <f t="shared" si="24"/>
        <v>0</v>
      </c>
      <c r="AT179" s="366">
        <f t="shared" si="25"/>
        <v>0</v>
      </c>
    </row>
    <row r="180" spans="1:46" s="357" customFormat="1" ht="16.399999999999999" customHeight="1" outlineLevel="1">
      <c r="A180" s="359" t="s">
        <v>710</v>
      </c>
      <c r="B180" s="359" t="s">
        <v>711</v>
      </c>
      <c r="C180" s="360" t="s">
        <v>1101</v>
      </c>
      <c r="D180" s="361" t="s">
        <v>751</v>
      </c>
      <c r="E180" s="361" t="s">
        <v>752</v>
      </c>
      <c r="F180" s="361" t="s">
        <v>925</v>
      </c>
      <c r="G180" s="361" t="s">
        <v>1118</v>
      </c>
      <c r="H180" s="361" t="s">
        <v>551</v>
      </c>
      <c r="I180" s="360" t="s">
        <v>1247</v>
      </c>
      <c r="J180" s="361" t="s">
        <v>1246</v>
      </c>
      <c r="K180" s="361" t="s">
        <v>525</v>
      </c>
      <c r="L180" s="360" t="s">
        <v>933</v>
      </c>
      <c r="M180" s="361" t="s">
        <v>934</v>
      </c>
      <c r="N180" s="361"/>
      <c r="O180" s="360"/>
      <c r="P180" s="361"/>
      <c r="Q180" s="361"/>
      <c r="R180" s="362"/>
      <c r="S180" s="362"/>
      <c r="T180" s="362"/>
      <c r="U180" s="362"/>
      <c r="V180" s="362"/>
      <c r="W180" s="362"/>
      <c r="X180" s="362"/>
      <c r="Y180" s="362"/>
      <c r="Z180" s="362"/>
      <c r="AA180" s="362"/>
      <c r="AB180" s="362"/>
      <c r="AC180" s="362"/>
      <c r="AD180" s="362">
        <f t="shared" si="26"/>
        <v>0</v>
      </c>
      <c r="AF180" s="366"/>
      <c r="AG180" s="366"/>
      <c r="AH180" s="366"/>
      <c r="AI180" s="366"/>
      <c r="AJ180" s="366"/>
      <c r="AK180" s="366"/>
      <c r="AL180" s="366"/>
      <c r="AM180" s="366"/>
      <c r="AN180" s="366"/>
      <c r="AO180" s="366"/>
      <c r="AP180" s="366"/>
      <c r="AQ180" s="366"/>
      <c r="AR180" s="363">
        <f t="shared" si="29"/>
        <v>0</v>
      </c>
      <c r="AS180" s="366">
        <f t="shared" si="24"/>
        <v>0</v>
      </c>
      <c r="AT180" s="366">
        <f t="shared" si="25"/>
        <v>0</v>
      </c>
    </row>
    <row r="181" spans="1:46" s="357" customFormat="1" ht="16.399999999999999" customHeight="1" outlineLevel="1">
      <c r="A181" s="359" t="s">
        <v>710</v>
      </c>
      <c r="B181" s="359" t="s">
        <v>711</v>
      </c>
      <c r="C181" s="360" t="s">
        <v>1101</v>
      </c>
      <c r="D181" s="361" t="s">
        <v>751</v>
      </c>
      <c r="E181" s="361" t="s">
        <v>752</v>
      </c>
      <c r="F181" s="361" t="s">
        <v>925</v>
      </c>
      <c r="G181" s="361" t="s">
        <v>1118</v>
      </c>
      <c r="H181" s="361" t="s">
        <v>551</v>
      </c>
      <c r="I181" s="360" t="s">
        <v>1248</v>
      </c>
      <c r="J181" s="361" t="s">
        <v>1249</v>
      </c>
      <c r="K181" s="361" t="s">
        <v>525</v>
      </c>
      <c r="L181" s="360" t="s">
        <v>1250</v>
      </c>
      <c r="M181" s="361" t="s">
        <v>1251</v>
      </c>
      <c r="N181" s="361"/>
      <c r="O181" s="360"/>
      <c r="P181" s="361"/>
      <c r="Q181" s="361"/>
      <c r="R181" s="362"/>
      <c r="S181" s="362"/>
      <c r="T181" s="362"/>
      <c r="U181" s="362"/>
      <c r="V181" s="362"/>
      <c r="W181" s="362"/>
      <c r="X181" s="362"/>
      <c r="Y181" s="362"/>
      <c r="Z181" s="362"/>
      <c r="AA181" s="362"/>
      <c r="AB181" s="362"/>
      <c r="AC181" s="362"/>
      <c r="AD181" s="362">
        <f t="shared" si="26"/>
        <v>0</v>
      </c>
      <c r="AF181" s="366"/>
      <c r="AG181" s="366"/>
      <c r="AH181" s="366"/>
      <c r="AI181" s="366"/>
      <c r="AJ181" s="366"/>
      <c r="AK181" s="366"/>
      <c r="AL181" s="366"/>
      <c r="AM181" s="366"/>
      <c r="AN181" s="366"/>
      <c r="AO181" s="366"/>
      <c r="AP181" s="366"/>
      <c r="AQ181" s="366"/>
      <c r="AR181" s="363">
        <f t="shared" si="29"/>
        <v>0</v>
      </c>
      <c r="AS181" s="366">
        <f t="shared" si="24"/>
        <v>0</v>
      </c>
      <c r="AT181" s="366">
        <f t="shared" si="25"/>
        <v>0</v>
      </c>
    </row>
    <row r="182" spans="1:46" s="357" customFormat="1" ht="16.399999999999999" customHeight="1" outlineLevel="1">
      <c r="A182" s="359" t="s">
        <v>710</v>
      </c>
      <c r="B182" s="359" t="s">
        <v>711</v>
      </c>
      <c r="C182" s="360" t="s">
        <v>1101</v>
      </c>
      <c r="D182" s="361" t="s">
        <v>751</v>
      </c>
      <c r="E182" s="361" t="s">
        <v>752</v>
      </c>
      <c r="F182" s="361" t="s">
        <v>925</v>
      </c>
      <c r="G182" s="361" t="s">
        <v>1118</v>
      </c>
      <c r="H182" s="361" t="s">
        <v>551</v>
      </c>
      <c r="I182" s="360" t="s">
        <v>1252</v>
      </c>
      <c r="J182" s="361" t="s">
        <v>1253</v>
      </c>
      <c r="K182" s="361" t="s">
        <v>525</v>
      </c>
      <c r="L182" s="360" t="s">
        <v>1254</v>
      </c>
      <c r="M182" s="361" t="s">
        <v>1255</v>
      </c>
      <c r="N182" s="361"/>
      <c r="O182" s="360"/>
      <c r="P182" s="361"/>
      <c r="Q182" s="361"/>
      <c r="R182" s="362"/>
      <c r="S182" s="362"/>
      <c r="T182" s="362"/>
      <c r="U182" s="362"/>
      <c r="V182" s="362"/>
      <c r="W182" s="362"/>
      <c r="X182" s="362"/>
      <c r="Y182" s="362"/>
      <c r="Z182" s="362"/>
      <c r="AA182" s="362"/>
      <c r="AB182" s="362"/>
      <c r="AC182" s="362"/>
      <c r="AD182" s="362">
        <f t="shared" si="26"/>
        <v>0</v>
      </c>
      <c r="AF182" s="366"/>
      <c r="AG182" s="366"/>
      <c r="AH182" s="366"/>
      <c r="AI182" s="366"/>
      <c r="AJ182" s="366"/>
      <c r="AK182" s="366"/>
      <c r="AL182" s="366"/>
      <c r="AM182" s="366"/>
      <c r="AN182" s="366"/>
      <c r="AO182" s="366"/>
      <c r="AP182" s="366"/>
      <c r="AQ182" s="366"/>
      <c r="AR182" s="363">
        <f t="shared" si="29"/>
        <v>0</v>
      </c>
      <c r="AS182" s="366">
        <f t="shared" si="24"/>
        <v>0</v>
      </c>
      <c r="AT182" s="366">
        <f t="shared" si="25"/>
        <v>0</v>
      </c>
    </row>
    <row r="183" spans="1:46" s="357" customFormat="1" ht="16.399999999999999" customHeight="1" outlineLevel="1">
      <c r="A183" s="359" t="s">
        <v>710</v>
      </c>
      <c r="B183" s="359" t="s">
        <v>711</v>
      </c>
      <c r="C183" s="360" t="s">
        <v>1101</v>
      </c>
      <c r="D183" s="361" t="s">
        <v>751</v>
      </c>
      <c r="E183" s="361" t="s">
        <v>752</v>
      </c>
      <c r="F183" s="361" t="s">
        <v>925</v>
      </c>
      <c r="G183" s="361" t="s">
        <v>1118</v>
      </c>
      <c r="H183" s="361" t="s">
        <v>551</v>
      </c>
      <c r="I183" s="360" t="s">
        <v>1256</v>
      </c>
      <c r="J183" s="361" t="s">
        <v>1253</v>
      </c>
      <c r="K183" s="361" t="s">
        <v>525</v>
      </c>
      <c r="L183" s="360" t="s">
        <v>1254</v>
      </c>
      <c r="M183" s="361" t="s">
        <v>1255</v>
      </c>
      <c r="N183" s="361"/>
      <c r="O183" s="360"/>
      <c r="P183" s="361"/>
      <c r="Q183" s="361"/>
      <c r="R183" s="362"/>
      <c r="S183" s="362"/>
      <c r="T183" s="362"/>
      <c r="U183" s="362"/>
      <c r="V183" s="362"/>
      <c r="W183" s="362"/>
      <c r="X183" s="362"/>
      <c r="Y183" s="362"/>
      <c r="Z183" s="362"/>
      <c r="AA183" s="362"/>
      <c r="AB183" s="362"/>
      <c r="AC183" s="362"/>
      <c r="AD183" s="362">
        <f t="shared" si="26"/>
        <v>0</v>
      </c>
      <c r="AF183" s="366"/>
      <c r="AG183" s="366"/>
      <c r="AH183" s="366"/>
      <c r="AI183" s="366"/>
      <c r="AJ183" s="366"/>
      <c r="AK183" s="366"/>
      <c r="AL183" s="366"/>
      <c r="AM183" s="366"/>
      <c r="AN183" s="366"/>
      <c r="AO183" s="366"/>
      <c r="AP183" s="366"/>
      <c r="AQ183" s="366"/>
      <c r="AR183" s="363">
        <f t="shared" si="29"/>
        <v>0</v>
      </c>
      <c r="AS183" s="366">
        <f t="shared" si="24"/>
        <v>0</v>
      </c>
      <c r="AT183" s="366">
        <f t="shared" si="25"/>
        <v>0</v>
      </c>
    </row>
    <row r="184" spans="1:46" s="357" customFormat="1" ht="16.399999999999999" customHeight="1" outlineLevel="1">
      <c r="A184" s="359" t="s">
        <v>710</v>
      </c>
      <c r="B184" s="359" t="s">
        <v>711</v>
      </c>
      <c r="C184" s="360" t="s">
        <v>1101</v>
      </c>
      <c r="D184" s="361" t="s">
        <v>751</v>
      </c>
      <c r="E184" s="361" t="s">
        <v>752</v>
      </c>
      <c r="F184" s="361" t="s">
        <v>925</v>
      </c>
      <c r="G184" s="361" t="s">
        <v>1118</v>
      </c>
      <c r="H184" s="361" t="s">
        <v>551</v>
      </c>
      <c r="I184" s="360" t="s">
        <v>1257</v>
      </c>
      <c r="J184" s="361" t="s">
        <v>1258</v>
      </c>
      <c r="K184" s="361" t="s">
        <v>525</v>
      </c>
      <c r="L184" s="360" t="s">
        <v>1259</v>
      </c>
      <c r="M184" s="361" t="s">
        <v>1260</v>
      </c>
      <c r="N184" s="361"/>
      <c r="O184" s="360"/>
      <c r="P184" s="361"/>
      <c r="Q184" s="361"/>
      <c r="R184" s="362"/>
      <c r="S184" s="362"/>
      <c r="T184" s="362"/>
      <c r="U184" s="362"/>
      <c r="V184" s="362"/>
      <c r="W184" s="362"/>
      <c r="X184" s="362"/>
      <c r="Y184" s="362"/>
      <c r="Z184" s="362"/>
      <c r="AA184" s="362"/>
      <c r="AB184" s="362"/>
      <c r="AC184" s="362"/>
      <c r="AD184" s="362">
        <f t="shared" si="26"/>
        <v>0</v>
      </c>
      <c r="AF184" s="366"/>
      <c r="AG184" s="366"/>
      <c r="AH184" s="366"/>
      <c r="AI184" s="366"/>
      <c r="AJ184" s="366"/>
      <c r="AK184" s="366"/>
      <c r="AL184" s="366"/>
      <c r="AM184" s="366"/>
      <c r="AN184" s="366"/>
      <c r="AO184" s="366"/>
      <c r="AP184" s="366"/>
      <c r="AQ184" s="366"/>
      <c r="AR184" s="363">
        <f t="shared" si="29"/>
        <v>0</v>
      </c>
      <c r="AS184" s="366">
        <f t="shared" si="24"/>
        <v>0</v>
      </c>
      <c r="AT184" s="366">
        <f t="shared" si="25"/>
        <v>0</v>
      </c>
    </row>
    <row r="185" spans="1:46" s="357" customFormat="1" ht="16.399999999999999" customHeight="1" outlineLevel="1">
      <c r="A185" s="359" t="s">
        <v>710</v>
      </c>
      <c r="B185" s="359" t="s">
        <v>711</v>
      </c>
      <c r="C185" s="360" t="s">
        <v>1101</v>
      </c>
      <c r="D185" s="361" t="s">
        <v>751</v>
      </c>
      <c r="E185" s="361" t="s">
        <v>752</v>
      </c>
      <c r="F185" s="361" t="s">
        <v>925</v>
      </c>
      <c r="G185" s="361" t="s">
        <v>1118</v>
      </c>
      <c r="H185" s="361" t="s">
        <v>551</v>
      </c>
      <c r="I185" s="360" t="s">
        <v>1261</v>
      </c>
      <c r="J185" s="361" t="s">
        <v>1262</v>
      </c>
      <c r="K185" s="361" t="s">
        <v>525</v>
      </c>
      <c r="L185" s="360" t="s">
        <v>1263</v>
      </c>
      <c r="M185" s="361" t="s">
        <v>1264</v>
      </c>
      <c r="N185" s="361"/>
      <c r="O185" s="360"/>
      <c r="P185" s="361"/>
      <c r="Q185" s="361"/>
      <c r="R185" s="362"/>
      <c r="S185" s="362"/>
      <c r="T185" s="362"/>
      <c r="U185" s="362"/>
      <c r="V185" s="362"/>
      <c r="W185" s="362"/>
      <c r="X185" s="362"/>
      <c r="Y185" s="362"/>
      <c r="Z185" s="362"/>
      <c r="AA185" s="362"/>
      <c r="AB185" s="362"/>
      <c r="AC185" s="362"/>
      <c r="AD185" s="362">
        <f t="shared" si="26"/>
        <v>0</v>
      </c>
      <c r="AF185" s="366"/>
      <c r="AG185" s="366"/>
      <c r="AH185" s="366"/>
      <c r="AI185" s="366"/>
      <c r="AJ185" s="366"/>
      <c r="AK185" s="366"/>
      <c r="AL185" s="366"/>
      <c r="AM185" s="366"/>
      <c r="AN185" s="366"/>
      <c r="AO185" s="366"/>
      <c r="AP185" s="366"/>
      <c r="AQ185" s="366"/>
      <c r="AR185" s="363">
        <f t="shared" si="29"/>
        <v>0</v>
      </c>
      <c r="AS185" s="366">
        <f t="shared" si="24"/>
        <v>0</v>
      </c>
      <c r="AT185" s="366">
        <f t="shared" si="25"/>
        <v>0</v>
      </c>
    </row>
    <row r="186" spans="1:46" s="357" customFormat="1" ht="16.399999999999999" customHeight="1" outlineLevel="1">
      <c r="A186" s="359" t="s">
        <v>710</v>
      </c>
      <c r="B186" s="359" t="s">
        <v>711</v>
      </c>
      <c r="C186" s="360" t="s">
        <v>1101</v>
      </c>
      <c r="D186" s="361" t="s">
        <v>751</v>
      </c>
      <c r="E186" s="361" t="s">
        <v>752</v>
      </c>
      <c r="F186" s="361" t="s">
        <v>1265</v>
      </c>
      <c r="G186" s="361" t="s">
        <v>1118</v>
      </c>
      <c r="H186" s="361" t="s">
        <v>1266</v>
      </c>
      <c r="I186" s="360" t="s">
        <v>1267</v>
      </c>
      <c r="J186" s="361" t="s">
        <v>421</v>
      </c>
      <c r="K186" s="361" t="s">
        <v>547</v>
      </c>
      <c r="L186" s="360" t="s">
        <v>1268</v>
      </c>
      <c r="M186" s="361" t="s">
        <v>1269</v>
      </c>
      <c r="N186" s="361"/>
      <c r="O186" s="360"/>
      <c r="P186" s="361"/>
      <c r="Q186" s="361"/>
      <c r="R186" s="362"/>
      <c r="S186" s="362"/>
      <c r="T186" s="362"/>
      <c r="U186" s="362"/>
      <c r="V186" s="362"/>
      <c r="W186" s="362"/>
      <c r="X186" s="362"/>
      <c r="Y186" s="362"/>
      <c r="Z186" s="362"/>
      <c r="AA186" s="362"/>
      <c r="AB186" s="362"/>
      <c r="AC186" s="362"/>
      <c r="AD186" s="362">
        <f t="shared" si="26"/>
        <v>0</v>
      </c>
      <c r="AF186" s="366"/>
      <c r="AG186" s="366"/>
      <c r="AH186" s="366"/>
      <c r="AI186" s="366"/>
      <c r="AJ186" s="366"/>
      <c r="AK186" s="366"/>
      <c r="AL186" s="366"/>
      <c r="AM186" s="366"/>
      <c r="AN186" s="366"/>
      <c r="AO186" s="366"/>
      <c r="AP186" s="366"/>
      <c r="AQ186" s="366"/>
      <c r="AR186" s="363">
        <f t="shared" si="29"/>
        <v>0</v>
      </c>
      <c r="AS186" s="366">
        <f t="shared" si="24"/>
        <v>0</v>
      </c>
      <c r="AT186" s="366">
        <f t="shared" si="25"/>
        <v>0</v>
      </c>
    </row>
    <row r="187" spans="1:46" s="357" customFormat="1" ht="16.399999999999999" customHeight="1" outlineLevel="1">
      <c r="A187" s="359" t="s">
        <v>710</v>
      </c>
      <c r="B187" s="359" t="s">
        <v>711</v>
      </c>
      <c r="C187" s="360" t="s">
        <v>1101</v>
      </c>
      <c r="D187" s="361" t="s">
        <v>751</v>
      </c>
      <c r="E187" s="361" t="s">
        <v>752</v>
      </c>
      <c r="F187" s="361" t="s">
        <v>1265</v>
      </c>
      <c r="G187" s="361" t="s">
        <v>1118</v>
      </c>
      <c r="H187" s="361" t="s">
        <v>1266</v>
      </c>
      <c r="I187" s="360" t="s">
        <v>1270</v>
      </c>
      <c r="J187" s="361" t="s">
        <v>422</v>
      </c>
      <c r="K187" s="361" t="s">
        <v>533</v>
      </c>
      <c r="L187" s="360" t="s">
        <v>1271</v>
      </c>
      <c r="M187" s="361" t="s">
        <v>1272</v>
      </c>
      <c r="N187" s="361"/>
      <c r="O187" s="360"/>
      <c r="P187" s="361"/>
      <c r="Q187" s="361"/>
      <c r="R187" s="362"/>
      <c r="S187" s="362"/>
      <c r="T187" s="362"/>
      <c r="U187" s="362"/>
      <c r="V187" s="362"/>
      <c r="W187" s="362"/>
      <c r="X187" s="362"/>
      <c r="Y187" s="362"/>
      <c r="Z187" s="362"/>
      <c r="AA187" s="362"/>
      <c r="AB187" s="362"/>
      <c r="AC187" s="362"/>
      <c r="AD187" s="362">
        <f t="shared" si="26"/>
        <v>0</v>
      </c>
      <c r="AF187" s="366"/>
      <c r="AG187" s="366"/>
      <c r="AH187" s="366"/>
      <c r="AI187" s="366"/>
      <c r="AJ187" s="366"/>
      <c r="AK187" s="366"/>
      <c r="AL187" s="366"/>
      <c r="AM187" s="366"/>
      <c r="AN187" s="366"/>
      <c r="AO187" s="366"/>
      <c r="AP187" s="366"/>
      <c r="AQ187" s="366"/>
      <c r="AR187" s="363">
        <f t="shared" si="29"/>
        <v>0</v>
      </c>
      <c r="AS187" s="366">
        <f t="shared" si="24"/>
        <v>0</v>
      </c>
      <c r="AT187" s="366">
        <f t="shared" si="25"/>
        <v>0</v>
      </c>
    </row>
    <row r="188" spans="1:46" s="357" customFormat="1" ht="16.399999999999999" customHeight="1" outlineLevel="1">
      <c r="A188" s="359" t="s">
        <v>710</v>
      </c>
      <c r="B188" s="359" t="s">
        <v>711</v>
      </c>
      <c r="C188" s="360" t="s">
        <v>1101</v>
      </c>
      <c r="D188" s="361" t="s">
        <v>751</v>
      </c>
      <c r="E188" s="361" t="s">
        <v>752</v>
      </c>
      <c r="F188" s="361" t="s">
        <v>805</v>
      </c>
      <c r="G188" s="361" t="s">
        <v>1118</v>
      </c>
      <c r="H188" s="361" t="s">
        <v>806</v>
      </c>
      <c r="I188" s="360" t="s">
        <v>1273</v>
      </c>
      <c r="J188" s="361" t="s">
        <v>379</v>
      </c>
      <c r="K188" s="361" t="s">
        <v>543</v>
      </c>
      <c r="L188" s="360" t="s">
        <v>936</v>
      </c>
      <c r="M188" s="361" t="s">
        <v>937</v>
      </c>
      <c r="N188" s="361"/>
      <c r="O188" s="360"/>
      <c r="P188" s="361"/>
      <c r="Q188" s="361"/>
      <c r="R188" s="362"/>
      <c r="S188" s="362"/>
      <c r="T188" s="362"/>
      <c r="U188" s="362"/>
      <c r="V188" s="362"/>
      <c r="W188" s="362"/>
      <c r="X188" s="362"/>
      <c r="Y188" s="362"/>
      <c r="Z188" s="362"/>
      <c r="AA188" s="362"/>
      <c r="AB188" s="362"/>
      <c r="AC188" s="362"/>
      <c r="AD188" s="362">
        <f t="shared" si="26"/>
        <v>0</v>
      </c>
      <c r="AF188" s="366"/>
      <c r="AG188" s="366"/>
      <c r="AH188" s="366"/>
      <c r="AI188" s="366"/>
      <c r="AJ188" s="366"/>
      <c r="AK188" s="366"/>
      <c r="AL188" s="366"/>
      <c r="AM188" s="366"/>
      <c r="AN188" s="366"/>
      <c r="AO188" s="366"/>
      <c r="AP188" s="366"/>
      <c r="AQ188" s="366"/>
      <c r="AR188" s="363">
        <f t="shared" si="29"/>
        <v>0</v>
      </c>
      <c r="AS188" s="366">
        <f t="shared" si="24"/>
        <v>0</v>
      </c>
      <c r="AT188" s="366">
        <f t="shared" si="25"/>
        <v>0</v>
      </c>
    </row>
    <row r="189" spans="1:46" s="357" customFormat="1" ht="16.399999999999999" customHeight="1" outlineLevel="1">
      <c r="A189" s="359" t="s">
        <v>710</v>
      </c>
      <c r="B189" s="359" t="s">
        <v>711</v>
      </c>
      <c r="C189" s="360" t="s">
        <v>1101</v>
      </c>
      <c r="D189" s="361" t="s">
        <v>751</v>
      </c>
      <c r="E189" s="361" t="s">
        <v>752</v>
      </c>
      <c r="F189" s="361" t="s">
        <v>805</v>
      </c>
      <c r="G189" s="361" t="s">
        <v>1118</v>
      </c>
      <c r="H189" s="361" t="s">
        <v>806</v>
      </c>
      <c r="I189" s="360" t="s">
        <v>1274</v>
      </c>
      <c r="J189" s="361" t="s">
        <v>380</v>
      </c>
      <c r="K189" s="361" t="s">
        <v>544</v>
      </c>
      <c r="L189" s="360" t="s">
        <v>939</v>
      </c>
      <c r="M189" s="361" t="s">
        <v>940</v>
      </c>
      <c r="N189" s="361"/>
      <c r="O189" s="360"/>
      <c r="P189" s="361"/>
      <c r="Q189" s="361"/>
      <c r="R189" s="362"/>
      <c r="S189" s="362"/>
      <c r="T189" s="362"/>
      <c r="U189" s="362"/>
      <c r="V189" s="362"/>
      <c r="W189" s="362"/>
      <c r="X189" s="362"/>
      <c r="Y189" s="362"/>
      <c r="Z189" s="362"/>
      <c r="AA189" s="362"/>
      <c r="AB189" s="362"/>
      <c r="AC189" s="362"/>
      <c r="AD189" s="362">
        <f t="shared" si="26"/>
        <v>0</v>
      </c>
      <c r="AF189" s="366"/>
      <c r="AG189" s="366"/>
      <c r="AH189" s="366"/>
      <c r="AI189" s="366"/>
      <c r="AJ189" s="366"/>
      <c r="AK189" s="366"/>
      <c r="AL189" s="366"/>
      <c r="AM189" s="366"/>
      <c r="AN189" s="366"/>
      <c r="AO189" s="366"/>
      <c r="AP189" s="366"/>
      <c r="AQ189" s="366"/>
      <c r="AR189" s="363">
        <f t="shared" si="29"/>
        <v>0</v>
      </c>
      <c r="AS189" s="366">
        <f t="shared" si="24"/>
        <v>0</v>
      </c>
      <c r="AT189" s="366">
        <f t="shared" si="25"/>
        <v>0</v>
      </c>
    </row>
    <row r="190" spans="1:46" s="357" customFormat="1" ht="16.399999999999999" customHeight="1" outlineLevel="1">
      <c r="A190" s="359" t="s">
        <v>710</v>
      </c>
      <c r="B190" s="359" t="s">
        <v>711</v>
      </c>
      <c r="C190" s="360" t="s">
        <v>1101</v>
      </c>
      <c r="D190" s="361" t="s">
        <v>751</v>
      </c>
      <c r="E190" s="361" t="s">
        <v>752</v>
      </c>
      <c r="F190" s="361" t="s">
        <v>805</v>
      </c>
      <c r="G190" s="361" t="s">
        <v>1118</v>
      </c>
      <c r="H190" s="361" t="s">
        <v>806</v>
      </c>
      <c r="I190" s="360" t="s">
        <v>1275</v>
      </c>
      <c r="J190" s="361" t="s">
        <v>381</v>
      </c>
      <c r="K190" s="361" t="s">
        <v>543</v>
      </c>
      <c r="L190" s="360" t="s">
        <v>942</v>
      </c>
      <c r="M190" s="361" t="s">
        <v>943</v>
      </c>
      <c r="N190" s="361"/>
      <c r="O190" s="360"/>
      <c r="P190" s="361"/>
      <c r="Q190" s="361"/>
      <c r="R190" s="362"/>
      <c r="S190" s="362"/>
      <c r="T190" s="362"/>
      <c r="U190" s="362"/>
      <c r="V190" s="362"/>
      <c r="W190" s="362"/>
      <c r="X190" s="362"/>
      <c r="Y190" s="362"/>
      <c r="Z190" s="362"/>
      <c r="AA190" s="362"/>
      <c r="AB190" s="362"/>
      <c r="AC190" s="362"/>
      <c r="AD190" s="362">
        <f t="shared" si="26"/>
        <v>0</v>
      </c>
      <c r="AF190" s="366"/>
      <c r="AG190" s="366"/>
      <c r="AH190" s="366"/>
      <c r="AI190" s="366"/>
      <c r="AJ190" s="366"/>
      <c r="AK190" s="366"/>
      <c r="AL190" s="366"/>
      <c r="AM190" s="366"/>
      <c r="AN190" s="366"/>
      <c r="AO190" s="366"/>
      <c r="AP190" s="366"/>
      <c r="AQ190" s="366"/>
      <c r="AR190" s="363">
        <f t="shared" si="29"/>
        <v>0</v>
      </c>
      <c r="AS190" s="366">
        <f t="shared" si="24"/>
        <v>0</v>
      </c>
      <c r="AT190" s="366">
        <f t="shared" si="25"/>
        <v>0</v>
      </c>
    </row>
    <row r="191" spans="1:46" s="357" customFormat="1" ht="16.399999999999999" customHeight="1" outlineLevel="1">
      <c r="A191" s="359" t="s">
        <v>710</v>
      </c>
      <c r="B191" s="359" t="s">
        <v>711</v>
      </c>
      <c r="C191" s="360" t="s">
        <v>1101</v>
      </c>
      <c r="D191" s="361" t="s">
        <v>751</v>
      </c>
      <c r="E191" s="361" t="s">
        <v>752</v>
      </c>
      <c r="F191" s="361" t="s">
        <v>944</v>
      </c>
      <c r="G191" s="361" t="s">
        <v>1118</v>
      </c>
      <c r="H191" s="361" t="s">
        <v>945</v>
      </c>
      <c r="I191" s="360" t="s">
        <v>1276</v>
      </c>
      <c r="J191" s="361" t="s">
        <v>91</v>
      </c>
      <c r="K191" s="361" t="s">
        <v>546</v>
      </c>
      <c r="L191" s="360" t="s">
        <v>947</v>
      </c>
      <c r="M191" s="361" t="s">
        <v>945</v>
      </c>
      <c r="N191" s="361"/>
      <c r="O191" s="360"/>
      <c r="P191" s="361"/>
      <c r="Q191" s="361"/>
      <c r="R191" s="362"/>
      <c r="S191" s="362"/>
      <c r="T191" s="362"/>
      <c r="U191" s="362"/>
      <c r="V191" s="362"/>
      <c r="W191" s="362"/>
      <c r="X191" s="362"/>
      <c r="Y191" s="362"/>
      <c r="Z191" s="362"/>
      <c r="AA191" s="362"/>
      <c r="AB191" s="362"/>
      <c r="AC191" s="362"/>
      <c r="AD191" s="362">
        <f t="shared" si="26"/>
        <v>0</v>
      </c>
      <c r="AF191" s="366"/>
      <c r="AG191" s="366"/>
      <c r="AH191" s="366"/>
      <c r="AI191" s="366"/>
      <c r="AJ191" s="366"/>
      <c r="AK191" s="366"/>
      <c r="AL191" s="366"/>
      <c r="AM191" s="366"/>
      <c r="AN191" s="366"/>
      <c r="AO191" s="366"/>
      <c r="AP191" s="366"/>
      <c r="AQ191" s="366"/>
      <c r="AR191" s="363">
        <f t="shared" si="29"/>
        <v>0</v>
      </c>
      <c r="AS191" s="366">
        <f t="shared" si="24"/>
        <v>0</v>
      </c>
      <c r="AT191" s="366">
        <f t="shared" si="25"/>
        <v>0</v>
      </c>
    </row>
    <row r="192" spans="1:46" s="357" customFormat="1" ht="16.399999999999999" customHeight="1" outlineLevel="1">
      <c r="A192" s="359" t="s">
        <v>710</v>
      </c>
      <c r="B192" s="359" t="s">
        <v>711</v>
      </c>
      <c r="C192" s="360" t="s">
        <v>1101</v>
      </c>
      <c r="D192" s="361" t="s">
        <v>751</v>
      </c>
      <c r="E192" s="361" t="s">
        <v>752</v>
      </c>
      <c r="F192" s="361" t="s">
        <v>944</v>
      </c>
      <c r="G192" s="361" t="s">
        <v>1118</v>
      </c>
      <c r="H192" s="361" t="s">
        <v>945</v>
      </c>
      <c r="I192" s="360" t="s">
        <v>1277</v>
      </c>
      <c r="J192" s="361" t="s">
        <v>91</v>
      </c>
      <c r="K192" s="361" t="s">
        <v>546</v>
      </c>
      <c r="L192" s="360" t="s">
        <v>947</v>
      </c>
      <c r="M192" s="361" t="s">
        <v>945</v>
      </c>
      <c r="N192" s="361"/>
      <c r="O192" s="360"/>
      <c r="P192" s="361"/>
      <c r="Q192" s="361"/>
      <c r="R192" s="362"/>
      <c r="S192" s="362"/>
      <c r="T192" s="362"/>
      <c r="U192" s="362"/>
      <c r="V192" s="362"/>
      <c r="W192" s="362"/>
      <c r="X192" s="362"/>
      <c r="Y192" s="362"/>
      <c r="Z192" s="362"/>
      <c r="AA192" s="362"/>
      <c r="AB192" s="362"/>
      <c r="AC192" s="362"/>
      <c r="AD192" s="362">
        <f t="shared" si="26"/>
        <v>0</v>
      </c>
      <c r="AF192" s="366"/>
      <c r="AG192" s="366"/>
      <c r="AH192" s="366"/>
      <c r="AI192" s="366"/>
      <c r="AJ192" s="366"/>
      <c r="AK192" s="366"/>
      <c r="AL192" s="366"/>
      <c r="AM192" s="366"/>
      <c r="AN192" s="366"/>
      <c r="AO192" s="366"/>
      <c r="AP192" s="366"/>
      <c r="AQ192" s="366"/>
      <c r="AR192" s="363">
        <f t="shared" si="29"/>
        <v>0</v>
      </c>
      <c r="AS192" s="366">
        <f t="shared" si="24"/>
        <v>0</v>
      </c>
      <c r="AT192" s="366">
        <f t="shared" si="25"/>
        <v>0</v>
      </c>
    </row>
    <row r="193" spans="1:46" s="357" customFormat="1" ht="16.399999999999999" customHeight="1" outlineLevel="1">
      <c r="A193" s="359" t="s">
        <v>710</v>
      </c>
      <c r="B193" s="359" t="s">
        <v>711</v>
      </c>
      <c r="C193" s="360" t="s">
        <v>1101</v>
      </c>
      <c r="D193" s="361" t="s">
        <v>751</v>
      </c>
      <c r="E193" s="361" t="s">
        <v>752</v>
      </c>
      <c r="F193" s="361" t="s">
        <v>920</v>
      </c>
      <c r="G193" s="361" t="s">
        <v>1118</v>
      </c>
      <c r="H193" s="361" t="s">
        <v>1278</v>
      </c>
      <c r="I193" s="360" t="s">
        <v>1279</v>
      </c>
      <c r="J193" s="361" t="s">
        <v>424</v>
      </c>
      <c r="K193" s="361" t="s">
        <v>516</v>
      </c>
      <c r="L193" s="360" t="s">
        <v>1280</v>
      </c>
      <c r="M193" s="361" t="s">
        <v>1281</v>
      </c>
      <c r="N193" s="361"/>
      <c r="O193" s="360"/>
      <c r="P193" s="361"/>
      <c r="Q193" s="361"/>
      <c r="R193" s="362"/>
      <c r="S193" s="362"/>
      <c r="T193" s="362"/>
      <c r="U193" s="362"/>
      <c r="V193" s="362"/>
      <c r="W193" s="362"/>
      <c r="X193" s="362"/>
      <c r="Y193" s="362"/>
      <c r="Z193" s="362"/>
      <c r="AA193" s="362"/>
      <c r="AB193" s="362"/>
      <c r="AC193" s="362"/>
      <c r="AD193" s="362">
        <f t="shared" si="26"/>
        <v>0</v>
      </c>
      <c r="AF193" s="366"/>
      <c r="AG193" s="366"/>
      <c r="AH193" s="366"/>
      <c r="AI193" s="366"/>
      <c r="AJ193" s="366"/>
      <c r="AK193" s="366"/>
      <c r="AL193" s="366"/>
      <c r="AM193" s="366"/>
      <c r="AN193" s="366"/>
      <c r="AO193" s="366"/>
      <c r="AP193" s="366"/>
      <c r="AQ193" s="366"/>
      <c r="AR193" s="363">
        <f t="shared" si="29"/>
        <v>0</v>
      </c>
      <c r="AS193" s="366">
        <f t="shared" si="24"/>
        <v>0</v>
      </c>
      <c r="AT193" s="366">
        <f t="shared" si="25"/>
        <v>0</v>
      </c>
    </row>
    <row r="194" spans="1:46" s="357" customFormat="1" ht="16.399999999999999" customHeight="1" outlineLevel="1">
      <c r="A194" s="359" t="s">
        <v>710</v>
      </c>
      <c r="B194" s="359" t="s">
        <v>711</v>
      </c>
      <c r="C194" s="360" t="s">
        <v>1101</v>
      </c>
      <c r="D194" s="361" t="s">
        <v>751</v>
      </c>
      <c r="E194" s="361" t="s">
        <v>752</v>
      </c>
      <c r="F194" s="361" t="s">
        <v>952</v>
      </c>
      <c r="G194" s="361" t="s">
        <v>1118</v>
      </c>
      <c r="H194" s="361" t="s">
        <v>953</v>
      </c>
      <c r="I194" s="360" t="s">
        <v>1282</v>
      </c>
      <c r="J194" s="361" t="s">
        <v>383</v>
      </c>
      <c r="K194" s="361" t="s">
        <v>538</v>
      </c>
      <c r="L194" s="360" t="s">
        <v>955</v>
      </c>
      <c r="M194" s="361" t="s">
        <v>956</v>
      </c>
      <c r="N194" s="361"/>
      <c r="O194" s="360"/>
      <c r="P194" s="361"/>
      <c r="Q194" s="361"/>
      <c r="R194" s="362"/>
      <c r="S194" s="362"/>
      <c r="T194" s="362"/>
      <c r="U194" s="362"/>
      <c r="V194" s="362"/>
      <c r="W194" s="362"/>
      <c r="X194" s="362"/>
      <c r="Y194" s="362"/>
      <c r="Z194" s="362"/>
      <c r="AA194" s="362"/>
      <c r="AB194" s="362"/>
      <c r="AC194" s="362"/>
      <c r="AD194" s="362">
        <f t="shared" si="26"/>
        <v>0</v>
      </c>
      <c r="AF194" s="366"/>
      <c r="AG194" s="366"/>
      <c r="AH194" s="366"/>
      <c r="AI194" s="366"/>
      <c r="AJ194" s="366"/>
      <c r="AK194" s="366"/>
      <c r="AL194" s="366"/>
      <c r="AM194" s="366"/>
      <c r="AN194" s="366"/>
      <c r="AO194" s="366"/>
      <c r="AP194" s="366"/>
      <c r="AQ194" s="366"/>
      <c r="AR194" s="363">
        <f t="shared" si="29"/>
        <v>0</v>
      </c>
      <c r="AS194" s="366">
        <f t="shared" si="24"/>
        <v>0</v>
      </c>
      <c r="AT194" s="366">
        <f t="shared" si="25"/>
        <v>0</v>
      </c>
    </row>
    <row r="195" spans="1:46" s="357" customFormat="1" ht="16.399999999999999" customHeight="1" outlineLevel="1">
      <c r="A195" s="359" t="s">
        <v>710</v>
      </c>
      <c r="B195" s="359" t="s">
        <v>711</v>
      </c>
      <c r="C195" s="360" t="s">
        <v>1101</v>
      </c>
      <c r="D195" s="361" t="s">
        <v>751</v>
      </c>
      <c r="E195" s="361" t="s">
        <v>752</v>
      </c>
      <c r="F195" s="361" t="s">
        <v>952</v>
      </c>
      <c r="G195" s="361" t="s">
        <v>1118</v>
      </c>
      <c r="H195" s="361" t="s">
        <v>953</v>
      </c>
      <c r="I195" s="360" t="s">
        <v>1283</v>
      </c>
      <c r="J195" s="361" t="s">
        <v>384</v>
      </c>
      <c r="K195" s="361" t="s">
        <v>516</v>
      </c>
      <c r="L195" s="360" t="s">
        <v>958</v>
      </c>
      <c r="M195" s="361" t="s">
        <v>959</v>
      </c>
      <c r="N195" s="361"/>
      <c r="O195" s="360"/>
      <c r="P195" s="361"/>
      <c r="Q195" s="361"/>
      <c r="R195" s="362"/>
      <c r="S195" s="362"/>
      <c r="T195" s="362"/>
      <c r="U195" s="362"/>
      <c r="V195" s="362"/>
      <c r="W195" s="362"/>
      <c r="X195" s="362"/>
      <c r="Y195" s="362"/>
      <c r="Z195" s="362"/>
      <c r="AA195" s="362"/>
      <c r="AB195" s="362"/>
      <c r="AC195" s="362"/>
      <c r="AD195" s="362">
        <f t="shared" si="26"/>
        <v>0</v>
      </c>
      <c r="AF195" s="366"/>
      <c r="AG195" s="366"/>
      <c r="AH195" s="366"/>
      <c r="AI195" s="366"/>
      <c r="AJ195" s="366"/>
      <c r="AK195" s="366"/>
      <c r="AL195" s="366"/>
      <c r="AM195" s="366"/>
      <c r="AN195" s="366"/>
      <c r="AO195" s="366"/>
      <c r="AP195" s="366"/>
      <c r="AQ195" s="366"/>
      <c r="AR195" s="363">
        <f t="shared" si="29"/>
        <v>0</v>
      </c>
      <c r="AS195" s="366">
        <f t="shared" si="24"/>
        <v>0</v>
      </c>
      <c r="AT195" s="366">
        <f t="shared" si="25"/>
        <v>0</v>
      </c>
    </row>
    <row r="196" spans="1:46" s="357" customFormat="1" ht="16.399999999999999" customHeight="1" outlineLevel="1">
      <c r="A196" s="359" t="s">
        <v>710</v>
      </c>
      <c r="B196" s="359" t="s">
        <v>711</v>
      </c>
      <c r="C196" s="360" t="s">
        <v>1101</v>
      </c>
      <c r="D196" s="361" t="s">
        <v>751</v>
      </c>
      <c r="E196" s="361" t="s">
        <v>752</v>
      </c>
      <c r="F196" s="361" t="s">
        <v>952</v>
      </c>
      <c r="G196" s="361" t="s">
        <v>1118</v>
      </c>
      <c r="H196" s="361" t="s">
        <v>953</v>
      </c>
      <c r="I196" s="360" t="s">
        <v>1284</v>
      </c>
      <c r="J196" s="361" t="s">
        <v>385</v>
      </c>
      <c r="K196" s="361" t="s">
        <v>538</v>
      </c>
      <c r="L196" s="360" t="s">
        <v>961</v>
      </c>
      <c r="M196" s="361" t="s">
        <v>385</v>
      </c>
      <c r="N196" s="361"/>
      <c r="O196" s="360"/>
      <c r="P196" s="361"/>
      <c r="Q196" s="361"/>
      <c r="R196" s="362"/>
      <c r="S196" s="362"/>
      <c r="T196" s="362"/>
      <c r="U196" s="362"/>
      <c r="V196" s="362"/>
      <c r="W196" s="362"/>
      <c r="X196" s="362"/>
      <c r="Y196" s="362"/>
      <c r="Z196" s="362"/>
      <c r="AA196" s="362"/>
      <c r="AB196" s="362"/>
      <c r="AC196" s="362"/>
      <c r="AD196" s="362">
        <f t="shared" si="26"/>
        <v>0</v>
      </c>
      <c r="AF196" s="366"/>
      <c r="AG196" s="366"/>
      <c r="AH196" s="366"/>
      <c r="AI196" s="366"/>
      <c r="AJ196" s="366"/>
      <c r="AK196" s="366"/>
      <c r="AL196" s="366"/>
      <c r="AM196" s="366"/>
      <c r="AN196" s="366"/>
      <c r="AO196" s="366"/>
      <c r="AP196" s="366"/>
      <c r="AQ196" s="366"/>
      <c r="AR196" s="363">
        <f t="shared" si="29"/>
        <v>0</v>
      </c>
      <c r="AS196" s="366">
        <f t="shared" si="24"/>
        <v>0</v>
      </c>
      <c r="AT196" s="366">
        <f t="shared" si="25"/>
        <v>0</v>
      </c>
    </row>
    <row r="197" spans="1:46" s="357" customFormat="1" ht="16.399999999999999" customHeight="1" outlineLevel="1">
      <c r="A197" s="359" t="s">
        <v>710</v>
      </c>
      <c r="B197" s="359" t="s">
        <v>711</v>
      </c>
      <c r="C197" s="360" t="s">
        <v>1101</v>
      </c>
      <c r="D197" s="361" t="s">
        <v>751</v>
      </c>
      <c r="E197" s="361" t="s">
        <v>752</v>
      </c>
      <c r="F197" s="361" t="s">
        <v>952</v>
      </c>
      <c r="G197" s="361" t="s">
        <v>1118</v>
      </c>
      <c r="H197" s="361" t="s">
        <v>953</v>
      </c>
      <c r="I197" s="360" t="s">
        <v>1285</v>
      </c>
      <c r="J197" s="361" t="s">
        <v>963</v>
      </c>
      <c r="K197" s="361" t="s">
        <v>964</v>
      </c>
      <c r="L197" s="360" t="s">
        <v>965</v>
      </c>
      <c r="M197" s="361" t="s">
        <v>966</v>
      </c>
      <c r="N197" s="361"/>
      <c r="O197" s="360"/>
      <c r="P197" s="361"/>
      <c r="Q197" s="361"/>
      <c r="R197" s="362"/>
      <c r="S197" s="362"/>
      <c r="T197" s="362"/>
      <c r="U197" s="362"/>
      <c r="V197" s="362"/>
      <c r="W197" s="362"/>
      <c r="X197" s="362"/>
      <c r="Y197" s="362"/>
      <c r="Z197" s="362"/>
      <c r="AA197" s="362"/>
      <c r="AB197" s="362"/>
      <c r="AC197" s="362"/>
      <c r="AD197" s="362">
        <f t="shared" si="26"/>
        <v>0</v>
      </c>
      <c r="AF197" s="366"/>
      <c r="AG197" s="366"/>
      <c r="AH197" s="366"/>
      <c r="AI197" s="366"/>
      <c r="AJ197" s="366"/>
      <c r="AK197" s="366"/>
      <c r="AL197" s="366"/>
      <c r="AM197" s="366"/>
      <c r="AN197" s="366"/>
      <c r="AO197" s="366"/>
      <c r="AP197" s="366"/>
      <c r="AQ197" s="366"/>
      <c r="AR197" s="363">
        <f t="shared" si="29"/>
        <v>0</v>
      </c>
      <c r="AS197" s="366">
        <f t="shared" si="24"/>
        <v>0</v>
      </c>
      <c r="AT197" s="366">
        <f t="shared" si="25"/>
        <v>0</v>
      </c>
    </row>
    <row r="198" spans="1:46" s="357" customFormat="1" ht="16.399999999999999" customHeight="1" outlineLevel="1">
      <c r="A198" s="359" t="s">
        <v>710</v>
      </c>
      <c r="B198" s="359" t="s">
        <v>711</v>
      </c>
      <c r="C198" s="360" t="s">
        <v>1101</v>
      </c>
      <c r="D198" s="361" t="s">
        <v>751</v>
      </c>
      <c r="E198" s="361" t="s">
        <v>752</v>
      </c>
      <c r="F198" s="361" t="s">
        <v>1286</v>
      </c>
      <c r="G198" s="361" t="s">
        <v>1118</v>
      </c>
      <c r="H198" s="361" t="s">
        <v>1287</v>
      </c>
      <c r="I198" s="360" t="s">
        <v>1288</v>
      </c>
      <c r="J198" s="361" t="s">
        <v>1289</v>
      </c>
      <c r="K198" s="361" t="s">
        <v>1148</v>
      </c>
      <c r="L198" s="360" t="s">
        <v>1290</v>
      </c>
      <c r="M198" s="361" t="s">
        <v>1291</v>
      </c>
      <c r="N198" s="361"/>
      <c r="O198" s="360"/>
      <c r="P198" s="361"/>
      <c r="Q198" s="361"/>
      <c r="R198" s="362"/>
      <c r="S198" s="362"/>
      <c r="T198" s="362"/>
      <c r="U198" s="362"/>
      <c r="V198" s="362"/>
      <c r="W198" s="362"/>
      <c r="X198" s="362"/>
      <c r="Y198" s="362"/>
      <c r="Z198" s="362"/>
      <c r="AA198" s="362"/>
      <c r="AB198" s="362"/>
      <c r="AC198" s="362"/>
      <c r="AD198" s="362">
        <f t="shared" si="26"/>
        <v>0</v>
      </c>
      <c r="AF198" s="366"/>
      <c r="AG198" s="366"/>
      <c r="AH198" s="366"/>
      <c r="AI198" s="366"/>
      <c r="AJ198" s="366"/>
      <c r="AK198" s="366"/>
      <c r="AL198" s="366"/>
      <c r="AM198" s="366"/>
      <c r="AN198" s="366"/>
      <c r="AO198" s="366"/>
      <c r="AP198" s="366"/>
      <c r="AQ198" s="366"/>
      <c r="AR198" s="363">
        <f t="shared" si="29"/>
        <v>0</v>
      </c>
      <c r="AS198" s="366">
        <f t="shared" si="24"/>
        <v>0</v>
      </c>
      <c r="AT198" s="366">
        <f t="shared" si="25"/>
        <v>0</v>
      </c>
    </row>
    <row r="199" spans="1:46" s="357" customFormat="1" ht="16.399999999999999" customHeight="1" outlineLevel="1">
      <c r="A199" s="359" t="s">
        <v>710</v>
      </c>
      <c r="B199" s="359" t="s">
        <v>711</v>
      </c>
      <c r="C199" s="360" t="s">
        <v>1101</v>
      </c>
      <c r="D199" s="361" t="s">
        <v>751</v>
      </c>
      <c r="E199" s="361" t="s">
        <v>752</v>
      </c>
      <c r="F199" s="361" t="s">
        <v>1286</v>
      </c>
      <c r="G199" s="361" t="s">
        <v>1118</v>
      </c>
      <c r="H199" s="361" t="s">
        <v>1287</v>
      </c>
      <c r="I199" s="360" t="s">
        <v>1292</v>
      </c>
      <c r="J199" s="361" t="s">
        <v>1289</v>
      </c>
      <c r="K199" s="361" t="s">
        <v>1148</v>
      </c>
      <c r="L199" s="360" t="s">
        <v>1290</v>
      </c>
      <c r="M199" s="361" t="s">
        <v>1291</v>
      </c>
      <c r="N199" s="361"/>
      <c r="O199" s="360"/>
      <c r="P199" s="361"/>
      <c r="Q199" s="361"/>
      <c r="R199" s="362"/>
      <c r="S199" s="362"/>
      <c r="T199" s="362"/>
      <c r="U199" s="362"/>
      <c r="V199" s="362"/>
      <c r="W199" s="362"/>
      <c r="X199" s="362"/>
      <c r="Y199" s="362"/>
      <c r="Z199" s="362"/>
      <c r="AA199" s="362"/>
      <c r="AB199" s="362"/>
      <c r="AC199" s="362"/>
      <c r="AD199" s="362">
        <f t="shared" si="26"/>
        <v>0</v>
      </c>
      <c r="AF199" s="366"/>
      <c r="AG199" s="366"/>
      <c r="AH199" s="366"/>
      <c r="AI199" s="366"/>
      <c r="AJ199" s="366"/>
      <c r="AK199" s="366"/>
      <c r="AL199" s="366"/>
      <c r="AM199" s="366"/>
      <c r="AN199" s="366"/>
      <c r="AO199" s="366"/>
      <c r="AP199" s="366"/>
      <c r="AQ199" s="366"/>
      <c r="AR199" s="363">
        <f t="shared" si="29"/>
        <v>0</v>
      </c>
      <c r="AS199" s="366">
        <f t="shared" si="24"/>
        <v>0</v>
      </c>
      <c r="AT199" s="366">
        <f t="shared" si="25"/>
        <v>0</v>
      </c>
    </row>
    <row r="200" spans="1:46" s="357" customFormat="1" ht="16.399999999999999" customHeight="1" outlineLevel="1">
      <c r="A200" s="359" t="s">
        <v>710</v>
      </c>
      <c r="B200" s="359" t="s">
        <v>711</v>
      </c>
      <c r="C200" s="360" t="s">
        <v>1101</v>
      </c>
      <c r="D200" s="361" t="s">
        <v>751</v>
      </c>
      <c r="E200" s="361" t="s">
        <v>752</v>
      </c>
      <c r="F200" s="361" t="s">
        <v>1286</v>
      </c>
      <c r="G200" s="361" t="s">
        <v>1118</v>
      </c>
      <c r="H200" s="361" t="s">
        <v>1287</v>
      </c>
      <c r="I200" s="360" t="s">
        <v>1293</v>
      </c>
      <c r="J200" s="361" t="s">
        <v>1289</v>
      </c>
      <c r="K200" s="361" t="s">
        <v>1148</v>
      </c>
      <c r="L200" s="360" t="s">
        <v>1290</v>
      </c>
      <c r="M200" s="361" t="s">
        <v>1291</v>
      </c>
      <c r="N200" s="361"/>
      <c r="O200" s="360"/>
      <c r="P200" s="361"/>
      <c r="Q200" s="361"/>
      <c r="R200" s="362"/>
      <c r="S200" s="362"/>
      <c r="T200" s="362"/>
      <c r="U200" s="362"/>
      <c r="V200" s="362"/>
      <c r="W200" s="362"/>
      <c r="X200" s="362"/>
      <c r="Y200" s="362"/>
      <c r="Z200" s="362"/>
      <c r="AA200" s="362"/>
      <c r="AB200" s="362"/>
      <c r="AC200" s="362"/>
      <c r="AD200" s="362">
        <f t="shared" si="26"/>
        <v>0</v>
      </c>
      <c r="AF200" s="366"/>
      <c r="AG200" s="366"/>
      <c r="AH200" s="366"/>
      <c r="AI200" s="366"/>
      <c r="AJ200" s="366"/>
      <c r="AK200" s="366"/>
      <c r="AL200" s="366"/>
      <c r="AM200" s="366"/>
      <c r="AN200" s="366"/>
      <c r="AO200" s="366"/>
      <c r="AP200" s="366"/>
      <c r="AQ200" s="366"/>
      <c r="AR200" s="363">
        <f t="shared" si="29"/>
        <v>0</v>
      </c>
      <c r="AS200" s="366">
        <f t="shared" si="24"/>
        <v>0</v>
      </c>
      <c r="AT200" s="366">
        <f t="shared" si="25"/>
        <v>0</v>
      </c>
    </row>
    <row r="201" spans="1:46" s="357" customFormat="1" ht="16.399999999999999" customHeight="1" outlineLevel="1">
      <c r="A201" s="359" t="s">
        <v>710</v>
      </c>
      <c r="B201" s="359" t="s">
        <v>711</v>
      </c>
      <c r="C201" s="360" t="s">
        <v>1101</v>
      </c>
      <c r="D201" s="361" t="s">
        <v>751</v>
      </c>
      <c r="E201" s="361" t="s">
        <v>752</v>
      </c>
      <c r="F201" s="361" t="s">
        <v>1286</v>
      </c>
      <c r="G201" s="361" t="s">
        <v>1118</v>
      </c>
      <c r="H201" s="361" t="s">
        <v>1287</v>
      </c>
      <c r="I201" s="360" t="s">
        <v>1294</v>
      </c>
      <c r="J201" s="361" t="s">
        <v>1295</v>
      </c>
      <c r="K201" s="361" t="s">
        <v>1148</v>
      </c>
      <c r="L201" s="360" t="s">
        <v>1296</v>
      </c>
      <c r="M201" s="361" t="s">
        <v>1297</v>
      </c>
      <c r="N201" s="361"/>
      <c r="O201" s="360"/>
      <c r="P201" s="361"/>
      <c r="Q201" s="361"/>
      <c r="R201" s="362"/>
      <c r="S201" s="362"/>
      <c r="T201" s="362"/>
      <c r="U201" s="362"/>
      <c r="V201" s="362"/>
      <c r="W201" s="362"/>
      <c r="X201" s="362"/>
      <c r="Y201" s="362"/>
      <c r="Z201" s="362"/>
      <c r="AA201" s="362"/>
      <c r="AB201" s="362"/>
      <c r="AC201" s="362"/>
      <c r="AD201" s="362">
        <f t="shared" si="26"/>
        <v>0</v>
      </c>
      <c r="AF201" s="366"/>
      <c r="AG201" s="366"/>
      <c r="AH201" s="366"/>
      <c r="AI201" s="366"/>
      <c r="AJ201" s="366"/>
      <c r="AK201" s="366"/>
      <c r="AL201" s="366"/>
      <c r="AM201" s="366"/>
      <c r="AN201" s="366"/>
      <c r="AO201" s="366"/>
      <c r="AP201" s="366"/>
      <c r="AQ201" s="366"/>
      <c r="AR201" s="363">
        <f t="shared" si="29"/>
        <v>0</v>
      </c>
      <c r="AS201" s="366">
        <f t="shared" si="24"/>
        <v>0</v>
      </c>
      <c r="AT201" s="366">
        <f t="shared" si="25"/>
        <v>0</v>
      </c>
    </row>
    <row r="202" spans="1:46" s="357" customFormat="1" ht="16.399999999999999" customHeight="1" outlineLevel="1">
      <c r="A202" s="359" t="s">
        <v>710</v>
      </c>
      <c r="B202" s="359" t="s">
        <v>711</v>
      </c>
      <c r="C202" s="360" t="s">
        <v>1101</v>
      </c>
      <c r="D202" s="361" t="s">
        <v>751</v>
      </c>
      <c r="E202" s="361" t="s">
        <v>752</v>
      </c>
      <c r="F202" s="361" t="s">
        <v>1286</v>
      </c>
      <c r="G202" s="361" t="s">
        <v>1118</v>
      </c>
      <c r="H202" s="361" t="s">
        <v>1287</v>
      </c>
      <c r="I202" s="360" t="s">
        <v>1298</v>
      </c>
      <c r="J202" s="361" t="s">
        <v>1295</v>
      </c>
      <c r="K202" s="361" t="s">
        <v>1148</v>
      </c>
      <c r="L202" s="360" t="s">
        <v>1296</v>
      </c>
      <c r="M202" s="361" t="s">
        <v>1297</v>
      </c>
      <c r="N202" s="361"/>
      <c r="O202" s="360"/>
      <c r="P202" s="361"/>
      <c r="Q202" s="361"/>
      <c r="R202" s="362"/>
      <c r="S202" s="362"/>
      <c r="T202" s="362"/>
      <c r="U202" s="362"/>
      <c r="V202" s="362"/>
      <c r="W202" s="362"/>
      <c r="X202" s="362"/>
      <c r="Y202" s="362"/>
      <c r="Z202" s="362"/>
      <c r="AA202" s="362"/>
      <c r="AB202" s="362"/>
      <c r="AC202" s="362"/>
      <c r="AD202" s="362">
        <f t="shared" si="26"/>
        <v>0</v>
      </c>
      <c r="AF202" s="366"/>
      <c r="AG202" s="366"/>
      <c r="AH202" s="366"/>
      <c r="AI202" s="366"/>
      <c r="AJ202" s="366"/>
      <c r="AK202" s="366"/>
      <c r="AL202" s="366"/>
      <c r="AM202" s="366"/>
      <c r="AN202" s="366"/>
      <c r="AO202" s="366"/>
      <c r="AP202" s="366"/>
      <c r="AQ202" s="366"/>
      <c r="AR202" s="363">
        <f t="shared" si="29"/>
        <v>0</v>
      </c>
      <c r="AS202" s="366">
        <f t="shared" si="24"/>
        <v>0</v>
      </c>
      <c r="AT202" s="366">
        <f t="shared" si="25"/>
        <v>0</v>
      </c>
    </row>
    <row r="203" spans="1:46" s="357" customFormat="1" ht="16.399999999999999" customHeight="1" outlineLevel="1">
      <c r="A203" s="359" t="s">
        <v>710</v>
      </c>
      <c r="B203" s="359" t="s">
        <v>711</v>
      </c>
      <c r="C203" s="360" t="s">
        <v>1101</v>
      </c>
      <c r="D203" s="361" t="s">
        <v>751</v>
      </c>
      <c r="E203" s="361" t="s">
        <v>752</v>
      </c>
      <c r="F203" s="361" t="s">
        <v>1286</v>
      </c>
      <c r="G203" s="361" t="s">
        <v>1118</v>
      </c>
      <c r="H203" s="361" t="s">
        <v>1287</v>
      </c>
      <c r="I203" s="360" t="s">
        <v>1299</v>
      </c>
      <c r="J203" s="361" t="s">
        <v>1295</v>
      </c>
      <c r="K203" s="361" t="s">
        <v>1148</v>
      </c>
      <c r="L203" s="360" t="s">
        <v>1296</v>
      </c>
      <c r="M203" s="361" t="s">
        <v>1297</v>
      </c>
      <c r="N203" s="361"/>
      <c r="O203" s="360"/>
      <c r="P203" s="361"/>
      <c r="Q203" s="361"/>
      <c r="R203" s="362"/>
      <c r="S203" s="362"/>
      <c r="T203" s="362"/>
      <c r="U203" s="362"/>
      <c r="V203" s="362"/>
      <c r="W203" s="362"/>
      <c r="X203" s="362"/>
      <c r="Y203" s="362"/>
      <c r="Z203" s="362"/>
      <c r="AA203" s="362"/>
      <c r="AB203" s="362"/>
      <c r="AC203" s="362"/>
      <c r="AD203" s="362">
        <f t="shared" si="26"/>
        <v>0</v>
      </c>
      <c r="AF203" s="366"/>
      <c r="AG203" s="366"/>
      <c r="AH203" s="366"/>
      <c r="AI203" s="366"/>
      <c r="AJ203" s="366"/>
      <c r="AK203" s="366"/>
      <c r="AL203" s="366"/>
      <c r="AM203" s="366"/>
      <c r="AN203" s="366"/>
      <c r="AO203" s="366"/>
      <c r="AP203" s="366"/>
      <c r="AQ203" s="366"/>
      <c r="AR203" s="363">
        <f t="shared" si="29"/>
        <v>0</v>
      </c>
      <c r="AS203" s="366">
        <f t="shared" si="24"/>
        <v>0</v>
      </c>
      <c r="AT203" s="366">
        <f t="shared" si="25"/>
        <v>0</v>
      </c>
    </row>
    <row r="204" spans="1:46" s="357" customFormat="1" ht="16.399999999999999" customHeight="1" outlineLevel="1">
      <c r="A204" s="359" t="s">
        <v>710</v>
      </c>
      <c r="B204" s="359" t="s">
        <v>711</v>
      </c>
      <c r="C204" s="360" t="s">
        <v>1101</v>
      </c>
      <c r="D204" s="361" t="s">
        <v>751</v>
      </c>
      <c r="E204" s="361" t="s">
        <v>752</v>
      </c>
      <c r="F204" s="361" t="s">
        <v>967</v>
      </c>
      <c r="G204" s="361" t="s">
        <v>1118</v>
      </c>
      <c r="H204" s="361" t="s">
        <v>968</v>
      </c>
      <c r="I204" s="360" t="s">
        <v>1300</v>
      </c>
      <c r="J204" s="361" t="s">
        <v>88</v>
      </c>
      <c r="K204" s="361" t="s">
        <v>518</v>
      </c>
      <c r="L204" s="360" t="s">
        <v>970</v>
      </c>
      <c r="M204" s="361" t="s">
        <v>971</v>
      </c>
      <c r="N204" s="361"/>
      <c r="O204" s="360"/>
      <c r="P204" s="361"/>
      <c r="Q204" s="361"/>
      <c r="R204" s="362"/>
      <c r="S204" s="362"/>
      <c r="T204" s="362"/>
      <c r="U204" s="362"/>
      <c r="V204" s="362"/>
      <c r="W204" s="362"/>
      <c r="X204" s="362"/>
      <c r="Y204" s="362"/>
      <c r="Z204" s="362"/>
      <c r="AA204" s="362"/>
      <c r="AB204" s="362"/>
      <c r="AC204" s="362"/>
      <c r="AD204" s="362">
        <f t="shared" si="26"/>
        <v>0</v>
      </c>
      <c r="AF204" s="366"/>
      <c r="AG204" s="366"/>
      <c r="AH204" s="366"/>
      <c r="AI204" s="366"/>
      <c r="AJ204" s="366"/>
      <c r="AK204" s="366"/>
      <c r="AL204" s="366"/>
      <c r="AM204" s="366"/>
      <c r="AN204" s="366"/>
      <c r="AO204" s="366"/>
      <c r="AP204" s="366"/>
      <c r="AQ204" s="366"/>
      <c r="AR204" s="363">
        <f t="shared" si="29"/>
        <v>0</v>
      </c>
      <c r="AS204" s="366">
        <f t="shared" si="24"/>
        <v>0</v>
      </c>
      <c r="AT204" s="366">
        <f t="shared" si="25"/>
        <v>0</v>
      </c>
    </row>
    <row r="205" spans="1:46" s="357" customFormat="1" ht="16.399999999999999" customHeight="1" outlineLevel="1">
      <c r="A205" s="359" t="s">
        <v>710</v>
      </c>
      <c r="B205" s="359" t="s">
        <v>711</v>
      </c>
      <c r="C205" s="360" t="s">
        <v>1101</v>
      </c>
      <c r="D205" s="361" t="s">
        <v>751</v>
      </c>
      <c r="E205" s="361" t="s">
        <v>752</v>
      </c>
      <c r="F205" s="361" t="s">
        <v>967</v>
      </c>
      <c r="G205" s="361" t="s">
        <v>1118</v>
      </c>
      <c r="H205" s="361" t="s">
        <v>968</v>
      </c>
      <c r="I205" s="360" t="s">
        <v>1301</v>
      </c>
      <c r="J205" s="361" t="s">
        <v>88</v>
      </c>
      <c r="K205" s="361" t="s">
        <v>518</v>
      </c>
      <c r="L205" s="360" t="s">
        <v>970</v>
      </c>
      <c r="M205" s="361" t="s">
        <v>971</v>
      </c>
      <c r="N205" s="361"/>
      <c r="O205" s="360"/>
      <c r="P205" s="361"/>
      <c r="Q205" s="361"/>
      <c r="R205" s="362"/>
      <c r="S205" s="362"/>
      <c r="T205" s="362"/>
      <c r="U205" s="362"/>
      <c r="V205" s="362"/>
      <c r="W205" s="362"/>
      <c r="X205" s="362"/>
      <c r="Y205" s="362"/>
      <c r="Z205" s="362"/>
      <c r="AA205" s="362"/>
      <c r="AB205" s="362"/>
      <c r="AC205" s="362"/>
      <c r="AD205" s="362">
        <f t="shared" si="26"/>
        <v>0</v>
      </c>
      <c r="AF205" s="366"/>
      <c r="AG205" s="366"/>
      <c r="AH205" s="366"/>
      <c r="AI205" s="366"/>
      <c r="AJ205" s="366"/>
      <c r="AK205" s="366"/>
      <c r="AL205" s="366"/>
      <c r="AM205" s="366"/>
      <c r="AN205" s="366"/>
      <c r="AO205" s="366"/>
      <c r="AP205" s="366"/>
      <c r="AQ205" s="366"/>
      <c r="AR205" s="363">
        <f t="shared" si="29"/>
        <v>0</v>
      </c>
      <c r="AS205" s="366">
        <f t="shared" si="24"/>
        <v>0</v>
      </c>
      <c r="AT205" s="366">
        <f t="shared" si="25"/>
        <v>0</v>
      </c>
    </row>
    <row r="206" spans="1:46" s="357" customFormat="1" ht="16.399999999999999" customHeight="1" outlineLevel="1">
      <c r="A206" s="359" t="s">
        <v>710</v>
      </c>
      <c r="B206" s="359" t="s">
        <v>711</v>
      </c>
      <c r="C206" s="360" t="s">
        <v>1101</v>
      </c>
      <c r="D206" s="361" t="s">
        <v>751</v>
      </c>
      <c r="E206" s="361" t="s">
        <v>752</v>
      </c>
      <c r="F206" s="361" t="s">
        <v>967</v>
      </c>
      <c r="G206" s="361" t="s">
        <v>1118</v>
      </c>
      <c r="H206" s="361" t="s">
        <v>968</v>
      </c>
      <c r="I206" s="360" t="s">
        <v>1302</v>
      </c>
      <c r="J206" s="361" t="s">
        <v>386</v>
      </c>
      <c r="K206" s="361" t="s">
        <v>518</v>
      </c>
      <c r="L206" s="360" t="s">
        <v>974</v>
      </c>
      <c r="M206" s="361" t="s">
        <v>975</v>
      </c>
      <c r="N206" s="361"/>
      <c r="O206" s="360"/>
      <c r="P206" s="361"/>
      <c r="Q206" s="361"/>
      <c r="R206" s="362"/>
      <c r="S206" s="362"/>
      <c r="T206" s="362"/>
      <c r="U206" s="362"/>
      <c r="V206" s="362"/>
      <c r="W206" s="362"/>
      <c r="X206" s="362"/>
      <c r="Y206" s="362"/>
      <c r="Z206" s="362"/>
      <c r="AA206" s="362"/>
      <c r="AB206" s="362"/>
      <c r="AC206" s="362"/>
      <c r="AD206" s="362">
        <f t="shared" si="26"/>
        <v>0</v>
      </c>
      <c r="AF206" s="366"/>
      <c r="AG206" s="366"/>
      <c r="AH206" s="366"/>
      <c r="AI206" s="366"/>
      <c r="AJ206" s="366"/>
      <c r="AK206" s="366"/>
      <c r="AL206" s="366"/>
      <c r="AM206" s="366"/>
      <c r="AN206" s="366"/>
      <c r="AO206" s="366"/>
      <c r="AP206" s="366"/>
      <c r="AQ206" s="366"/>
      <c r="AR206" s="363">
        <f t="shared" si="29"/>
        <v>0</v>
      </c>
      <c r="AS206" s="366">
        <f t="shared" ref="AS206:AS269" si="30">AD206-AR206</f>
        <v>0</v>
      </c>
      <c r="AT206" s="366">
        <f t="shared" ref="AT206:AT269" si="31">IFERROR(AS206/AR206,0)</f>
        <v>0</v>
      </c>
    </row>
    <row r="207" spans="1:46" s="357" customFormat="1" ht="16.399999999999999" customHeight="1" outlineLevel="1">
      <c r="A207" s="359" t="s">
        <v>710</v>
      </c>
      <c r="B207" s="359" t="s">
        <v>711</v>
      </c>
      <c r="C207" s="360" t="s">
        <v>1101</v>
      </c>
      <c r="D207" s="361" t="s">
        <v>751</v>
      </c>
      <c r="E207" s="361" t="s">
        <v>752</v>
      </c>
      <c r="F207" s="361" t="s">
        <v>976</v>
      </c>
      <c r="G207" s="361" t="s">
        <v>1118</v>
      </c>
      <c r="H207" s="361" t="s">
        <v>977</v>
      </c>
      <c r="I207" s="360" t="s">
        <v>1303</v>
      </c>
      <c r="J207" s="361" t="s">
        <v>427</v>
      </c>
      <c r="K207" s="361" t="s">
        <v>532</v>
      </c>
      <c r="L207" s="360" t="s">
        <v>1304</v>
      </c>
      <c r="M207" s="361" t="s">
        <v>1305</v>
      </c>
      <c r="N207" s="361"/>
      <c r="O207" s="360"/>
      <c r="P207" s="361"/>
      <c r="Q207" s="361"/>
      <c r="R207" s="362"/>
      <c r="S207" s="362"/>
      <c r="T207" s="362"/>
      <c r="U207" s="362"/>
      <c r="V207" s="362"/>
      <c r="W207" s="362"/>
      <c r="X207" s="362"/>
      <c r="Y207" s="362"/>
      <c r="Z207" s="362"/>
      <c r="AA207" s="362"/>
      <c r="AB207" s="362"/>
      <c r="AC207" s="362"/>
      <c r="AD207" s="362">
        <f t="shared" si="26"/>
        <v>0</v>
      </c>
      <c r="AF207" s="366"/>
      <c r="AG207" s="366"/>
      <c r="AH207" s="366"/>
      <c r="AI207" s="366"/>
      <c r="AJ207" s="366"/>
      <c r="AK207" s="366"/>
      <c r="AL207" s="366"/>
      <c r="AM207" s="366"/>
      <c r="AN207" s="366"/>
      <c r="AO207" s="366"/>
      <c r="AP207" s="366"/>
      <c r="AQ207" s="366"/>
      <c r="AR207" s="363">
        <f t="shared" si="29"/>
        <v>0</v>
      </c>
      <c r="AS207" s="366">
        <f t="shared" si="30"/>
        <v>0</v>
      </c>
      <c r="AT207" s="366">
        <f t="shared" si="31"/>
        <v>0</v>
      </c>
    </row>
    <row r="208" spans="1:46" s="357" customFormat="1" ht="16.399999999999999" customHeight="1" outlineLevel="1">
      <c r="A208" s="359" t="s">
        <v>710</v>
      </c>
      <c r="B208" s="359" t="s">
        <v>711</v>
      </c>
      <c r="C208" s="360" t="s">
        <v>1101</v>
      </c>
      <c r="D208" s="361" t="s">
        <v>751</v>
      </c>
      <c r="E208" s="361" t="s">
        <v>752</v>
      </c>
      <c r="F208" s="361" t="s">
        <v>976</v>
      </c>
      <c r="G208" s="361" t="s">
        <v>1118</v>
      </c>
      <c r="H208" s="361" t="s">
        <v>977</v>
      </c>
      <c r="I208" s="360" t="s">
        <v>1306</v>
      </c>
      <c r="J208" s="361" t="s">
        <v>387</v>
      </c>
      <c r="K208" s="361" t="s">
        <v>531</v>
      </c>
      <c r="L208" s="360" t="s">
        <v>979</v>
      </c>
      <c r="M208" s="361" t="s">
        <v>980</v>
      </c>
      <c r="N208" s="361"/>
      <c r="O208" s="360"/>
      <c r="P208" s="361"/>
      <c r="Q208" s="361"/>
      <c r="R208" s="362"/>
      <c r="S208" s="362"/>
      <c r="T208" s="362"/>
      <c r="U208" s="362"/>
      <c r="V208" s="362"/>
      <c r="W208" s="362"/>
      <c r="X208" s="362"/>
      <c r="Y208" s="362"/>
      <c r="Z208" s="362"/>
      <c r="AA208" s="362"/>
      <c r="AB208" s="362"/>
      <c r="AC208" s="362"/>
      <c r="AD208" s="362">
        <f t="shared" ref="AD208:AD275" si="32">SUM(R208:AC208)</f>
        <v>0</v>
      </c>
      <c r="AF208" s="366"/>
      <c r="AG208" s="366"/>
      <c r="AH208" s="366"/>
      <c r="AI208" s="366"/>
      <c r="AJ208" s="366"/>
      <c r="AK208" s="366"/>
      <c r="AL208" s="366"/>
      <c r="AM208" s="366"/>
      <c r="AN208" s="366"/>
      <c r="AO208" s="366"/>
      <c r="AP208" s="366"/>
      <c r="AQ208" s="366"/>
      <c r="AR208" s="363">
        <f t="shared" si="29"/>
        <v>0</v>
      </c>
      <c r="AS208" s="366">
        <f t="shared" si="30"/>
        <v>0</v>
      </c>
      <c r="AT208" s="366">
        <f t="shared" si="31"/>
        <v>0</v>
      </c>
    </row>
    <row r="209" spans="1:46" s="357" customFormat="1" ht="16.399999999999999" customHeight="1" outlineLevel="1">
      <c r="A209" s="359" t="s">
        <v>710</v>
      </c>
      <c r="B209" s="359" t="s">
        <v>711</v>
      </c>
      <c r="C209" s="360" t="s">
        <v>1101</v>
      </c>
      <c r="D209" s="361" t="s">
        <v>751</v>
      </c>
      <c r="E209" s="361" t="s">
        <v>752</v>
      </c>
      <c r="F209" s="361" t="s">
        <v>988</v>
      </c>
      <c r="G209" s="361" t="s">
        <v>1118</v>
      </c>
      <c r="H209" s="361" t="s">
        <v>552</v>
      </c>
      <c r="I209" s="360" t="s">
        <v>1307</v>
      </c>
      <c r="J209" s="361" t="s">
        <v>388</v>
      </c>
      <c r="K209" s="361" t="s">
        <v>525</v>
      </c>
      <c r="L209" s="360" t="s">
        <v>990</v>
      </c>
      <c r="M209" s="361" t="s">
        <v>991</v>
      </c>
      <c r="N209" s="361"/>
      <c r="O209" s="360"/>
      <c r="P209" s="361"/>
      <c r="Q209" s="361"/>
      <c r="R209" s="362"/>
      <c r="S209" s="362"/>
      <c r="T209" s="362"/>
      <c r="U209" s="362"/>
      <c r="V209" s="362"/>
      <c r="W209" s="362"/>
      <c r="X209" s="362"/>
      <c r="Y209" s="362"/>
      <c r="Z209" s="362"/>
      <c r="AA209" s="362"/>
      <c r="AB209" s="362"/>
      <c r="AC209" s="362"/>
      <c r="AD209" s="362">
        <f t="shared" si="32"/>
        <v>0</v>
      </c>
      <c r="AF209" s="366"/>
      <c r="AG209" s="366"/>
      <c r="AH209" s="366"/>
      <c r="AI209" s="366"/>
      <c r="AJ209" s="366"/>
      <c r="AK209" s="366"/>
      <c r="AL209" s="366"/>
      <c r="AM209" s="366"/>
      <c r="AN209" s="366"/>
      <c r="AO209" s="366"/>
      <c r="AP209" s="366"/>
      <c r="AQ209" s="366"/>
      <c r="AR209" s="363">
        <f t="shared" si="29"/>
        <v>0</v>
      </c>
      <c r="AS209" s="366">
        <f t="shared" si="30"/>
        <v>0</v>
      </c>
      <c r="AT209" s="366">
        <f t="shared" si="31"/>
        <v>0</v>
      </c>
    </row>
    <row r="210" spans="1:46" s="357" customFormat="1" ht="16.399999999999999" customHeight="1" outlineLevel="1">
      <c r="A210" s="359" t="s">
        <v>710</v>
      </c>
      <c r="B210" s="359" t="s">
        <v>711</v>
      </c>
      <c r="C210" s="360" t="s">
        <v>1101</v>
      </c>
      <c r="D210" s="361" t="s">
        <v>751</v>
      </c>
      <c r="E210" s="361" t="s">
        <v>752</v>
      </c>
      <c r="F210" s="361" t="s">
        <v>993</v>
      </c>
      <c r="G210" s="361" t="s">
        <v>1118</v>
      </c>
      <c r="H210" s="361" t="s">
        <v>994</v>
      </c>
      <c r="I210" s="360" t="s">
        <v>1308</v>
      </c>
      <c r="J210" s="361" t="s">
        <v>1309</v>
      </c>
      <c r="K210" s="361" t="s">
        <v>1148</v>
      </c>
      <c r="L210" s="360" t="s">
        <v>1310</v>
      </c>
      <c r="M210" s="361" t="s">
        <v>1311</v>
      </c>
      <c r="N210" s="361"/>
      <c r="O210" s="360"/>
      <c r="P210" s="361"/>
      <c r="Q210" s="361"/>
      <c r="R210" s="362"/>
      <c r="S210" s="362"/>
      <c r="T210" s="362"/>
      <c r="U210" s="362"/>
      <c r="V210" s="362"/>
      <c r="W210" s="362"/>
      <c r="X210" s="362"/>
      <c r="Y210" s="362"/>
      <c r="Z210" s="362"/>
      <c r="AA210" s="362"/>
      <c r="AB210" s="362"/>
      <c r="AC210" s="362"/>
      <c r="AD210" s="362">
        <f t="shared" si="32"/>
        <v>0</v>
      </c>
      <c r="AF210" s="366"/>
      <c r="AG210" s="366"/>
      <c r="AH210" s="366"/>
      <c r="AI210" s="366"/>
      <c r="AJ210" s="366"/>
      <c r="AK210" s="366"/>
      <c r="AL210" s="366"/>
      <c r="AM210" s="366"/>
      <c r="AN210" s="366"/>
      <c r="AO210" s="366"/>
      <c r="AP210" s="366"/>
      <c r="AQ210" s="366"/>
      <c r="AR210" s="363">
        <f t="shared" si="29"/>
        <v>0</v>
      </c>
      <c r="AS210" s="366">
        <f t="shared" si="30"/>
        <v>0</v>
      </c>
      <c r="AT210" s="366">
        <f t="shared" si="31"/>
        <v>0</v>
      </c>
    </row>
    <row r="211" spans="1:46" s="357" customFormat="1" ht="16.399999999999999" customHeight="1" outlineLevel="1">
      <c r="A211" s="359" t="s">
        <v>710</v>
      </c>
      <c r="B211" s="359" t="s">
        <v>711</v>
      </c>
      <c r="C211" s="360" t="s">
        <v>1101</v>
      </c>
      <c r="D211" s="361" t="s">
        <v>751</v>
      </c>
      <c r="E211" s="361" t="s">
        <v>752</v>
      </c>
      <c r="F211" s="361" t="s">
        <v>993</v>
      </c>
      <c r="G211" s="361" t="s">
        <v>1118</v>
      </c>
      <c r="H211" s="361" t="s">
        <v>994</v>
      </c>
      <c r="I211" s="360" t="s">
        <v>1312</v>
      </c>
      <c r="J211" s="361" t="s">
        <v>428</v>
      </c>
      <c r="K211" s="361" t="s">
        <v>541</v>
      </c>
      <c r="L211" s="360" t="s">
        <v>1313</v>
      </c>
      <c r="M211" s="361" t="s">
        <v>1314</v>
      </c>
      <c r="N211" s="361"/>
      <c r="O211" s="360"/>
      <c r="P211" s="361"/>
      <c r="Q211" s="361"/>
      <c r="R211" s="362"/>
      <c r="S211" s="362"/>
      <c r="T211" s="362"/>
      <c r="U211" s="362"/>
      <c r="V211" s="362"/>
      <c r="W211" s="362"/>
      <c r="X211" s="362"/>
      <c r="Y211" s="362"/>
      <c r="Z211" s="362"/>
      <c r="AA211" s="362"/>
      <c r="AB211" s="362"/>
      <c r="AC211" s="362"/>
      <c r="AD211" s="362">
        <f t="shared" si="32"/>
        <v>0</v>
      </c>
      <c r="AF211" s="366"/>
      <c r="AG211" s="366"/>
      <c r="AH211" s="366"/>
      <c r="AI211" s="366"/>
      <c r="AJ211" s="366"/>
      <c r="AK211" s="366"/>
      <c r="AL211" s="366"/>
      <c r="AM211" s="366"/>
      <c r="AN211" s="366"/>
      <c r="AO211" s="366"/>
      <c r="AP211" s="366"/>
      <c r="AQ211" s="366"/>
      <c r="AR211" s="363">
        <f t="shared" si="29"/>
        <v>0</v>
      </c>
      <c r="AS211" s="366">
        <f t="shared" si="30"/>
        <v>0</v>
      </c>
      <c r="AT211" s="366">
        <f t="shared" si="31"/>
        <v>0</v>
      </c>
    </row>
    <row r="212" spans="1:46" s="357" customFormat="1" ht="16.399999999999999" customHeight="1" outlineLevel="1">
      <c r="A212" s="359" t="s">
        <v>710</v>
      </c>
      <c r="B212" s="359" t="s">
        <v>711</v>
      </c>
      <c r="C212" s="360" t="s">
        <v>1101</v>
      </c>
      <c r="D212" s="361" t="s">
        <v>751</v>
      </c>
      <c r="E212" s="361" t="s">
        <v>752</v>
      </c>
      <c r="F212" s="361" t="s">
        <v>993</v>
      </c>
      <c r="G212" s="361" t="s">
        <v>1118</v>
      </c>
      <c r="H212" s="361" t="s">
        <v>994</v>
      </c>
      <c r="I212" s="360" t="s">
        <v>1315</v>
      </c>
      <c r="J212" s="361" t="s">
        <v>389</v>
      </c>
      <c r="K212" s="361" t="s">
        <v>540</v>
      </c>
      <c r="L212" s="360" t="s">
        <v>996</v>
      </c>
      <c r="M212" s="361" t="s">
        <v>997</v>
      </c>
      <c r="N212" s="361"/>
      <c r="O212" s="360"/>
      <c r="P212" s="361"/>
      <c r="Q212" s="361"/>
      <c r="R212" s="362"/>
      <c r="S212" s="362"/>
      <c r="T212" s="362"/>
      <c r="U212" s="362"/>
      <c r="V212" s="362"/>
      <c r="W212" s="362"/>
      <c r="X212" s="362"/>
      <c r="Y212" s="362"/>
      <c r="Z212" s="362"/>
      <c r="AA212" s="362"/>
      <c r="AB212" s="362"/>
      <c r="AC212" s="362"/>
      <c r="AD212" s="362">
        <f t="shared" si="32"/>
        <v>0</v>
      </c>
      <c r="AF212" s="366"/>
      <c r="AG212" s="366"/>
      <c r="AH212" s="366"/>
      <c r="AI212" s="366"/>
      <c r="AJ212" s="366"/>
      <c r="AK212" s="366"/>
      <c r="AL212" s="366"/>
      <c r="AM212" s="366"/>
      <c r="AN212" s="366"/>
      <c r="AO212" s="366"/>
      <c r="AP212" s="366"/>
      <c r="AQ212" s="366"/>
      <c r="AR212" s="363">
        <f t="shared" si="29"/>
        <v>0</v>
      </c>
      <c r="AS212" s="366">
        <f t="shared" si="30"/>
        <v>0</v>
      </c>
      <c r="AT212" s="366">
        <f t="shared" si="31"/>
        <v>0</v>
      </c>
    </row>
    <row r="213" spans="1:46" s="357" customFormat="1" ht="16.399999999999999" customHeight="1" outlineLevel="1">
      <c r="A213" s="359" t="s">
        <v>710</v>
      </c>
      <c r="B213" s="359" t="s">
        <v>711</v>
      </c>
      <c r="C213" s="360" t="s">
        <v>1101</v>
      </c>
      <c r="D213" s="361" t="s">
        <v>751</v>
      </c>
      <c r="E213" s="361" t="s">
        <v>752</v>
      </c>
      <c r="F213" s="361" t="s">
        <v>993</v>
      </c>
      <c r="G213" s="361" t="s">
        <v>1118</v>
      </c>
      <c r="H213" s="361" t="s">
        <v>994</v>
      </c>
      <c r="I213" s="360" t="s">
        <v>1316</v>
      </c>
      <c r="J213" s="361" t="s">
        <v>999</v>
      </c>
      <c r="K213" s="361" t="s">
        <v>540</v>
      </c>
      <c r="L213" s="360" t="s">
        <v>1000</v>
      </c>
      <c r="M213" s="361" t="s">
        <v>1001</v>
      </c>
      <c r="N213" s="361"/>
      <c r="O213" s="360"/>
      <c r="P213" s="361"/>
      <c r="Q213" s="361"/>
      <c r="R213" s="362"/>
      <c r="S213" s="362"/>
      <c r="T213" s="362"/>
      <c r="U213" s="362"/>
      <c r="V213" s="362"/>
      <c r="W213" s="362"/>
      <c r="X213" s="362"/>
      <c r="Y213" s="362"/>
      <c r="Z213" s="362"/>
      <c r="AA213" s="362"/>
      <c r="AB213" s="362"/>
      <c r="AC213" s="362"/>
      <c r="AD213" s="362">
        <f t="shared" si="32"/>
        <v>0</v>
      </c>
      <c r="AF213" s="366"/>
      <c r="AG213" s="366"/>
      <c r="AH213" s="366"/>
      <c r="AI213" s="366"/>
      <c r="AJ213" s="366"/>
      <c r="AK213" s="366"/>
      <c r="AL213" s="366"/>
      <c r="AM213" s="366"/>
      <c r="AN213" s="366"/>
      <c r="AO213" s="366"/>
      <c r="AP213" s="366"/>
      <c r="AQ213" s="366"/>
      <c r="AR213" s="363">
        <f t="shared" si="29"/>
        <v>0</v>
      </c>
      <c r="AS213" s="366">
        <f t="shared" si="30"/>
        <v>0</v>
      </c>
      <c r="AT213" s="366">
        <f t="shared" si="31"/>
        <v>0</v>
      </c>
    </row>
    <row r="214" spans="1:46" s="357" customFormat="1" ht="16.399999999999999" customHeight="1" outlineLevel="1">
      <c r="A214" s="359" t="s">
        <v>710</v>
      </c>
      <c r="B214" s="359" t="s">
        <v>711</v>
      </c>
      <c r="C214" s="360" t="s">
        <v>1101</v>
      </c>
      <c r="D214" s="361" t="s">
        <v>751</v>
      </c>
      <c r="E214" s="361" t="s">
        <v>752</v>
      </c>
      <c r="F214" s="361" t="s">
        <v>993</v>
      </c>
      <c r="G214" s="361" t="s">
        <v>1118</v>
      </c>
      <c r="H214" s="361" t="s">
        <v>994</v>
      </c>
      <c r="I214" s="360" t="s">
        <v>1317</v>
      </c>
      <c r="J214" s="361" t="s">
        <v>999</v>
      </c>
      <c r="K214" s="361" t="s">
        <v>540</v>
      </c>
      <c r="L214" s="360" t="s">
        <v>1000</v>
      </c>
      <c r="M214" s="361" t="s">
        <v>1001</v>
      </c>
      <c r="N214" s="361"/>
      <c r="O214" s="360"/>
      <c r="P214" s="361"/>
      <c r="Q214" s="361"/>
      <c r="R214" s="362"/>
      <c r="S214" s="362"/>
      <c r="T214" s="362"/>
      <c r="U214" s="362"/>
      <c r="V214" s="362"/>
      <c r="W214" s="362"/>
      <c r="X214" s="362"/>
      <c r="Y214" s="362"/>
      <c r="Z214" s="362"/>
      <c r="AA214" s="362"/>
      <c r="AB214" s="362"/>
      <c r="AC214" s="362"/>
      <c r="AD214" s="362">
        <f t="shared" si="32"/>
        <v>0</v>
      </c>
      <c r="AF214" s="366"/>
      <c r="AG214" s="366"/>
      <c r="AH214" s="366"/>
      <c r="AI214" s="366"/>
      <c r="AJ214" s="366"/>
      <c r="AK214" s="366"/>
      <c r="AL214" s="366"/>
      <c r="AM214" s="366"/>
      <c r="AN214" s="366"/>
      <c r="AO214" s="366"/>
      <c r="AP214" s="366"/>
      <c r="AQ214" s="366"/>
      <c r="AR214" s="363">
        <f t="shared" si="29"/>
        <v>0</v>
      </c>
      <c r="AS214" s="366">
        <f t="shared" si="30"/>
        <v>0</v>
      </c>
      <c r="AT214" s="366">
        <f t="shared" si="31"/>
        <v>0</v>
      </c>
    </row>
    <row r="215" spans="1:46" s="357" customFormat="1" ht="16.399999999999999" customHeight="1" outlineLevel="1">
      <c r="A215" s="359" t="s">
        <v>710</v>
      </c>
      <c r="B215" s="359" t="s">
        <v>711</v>
      </c>
      <c r="C215" s="360" t="s">
        <v>1101</v>
      </c>
      <c r="D215" s="361" t="s">
        <v>751</v>
      </c>
      <c r="E215" s="361" t="s">
        <v>752</v>
      </c>
      <c r="F215" s="361" t="s">
        <v>993</v>
      </c>
      <c r="G215" s="361" t="s">
        <v>1118</v>
      </c>
      <c r="H215" s="361" t="s">
        <v>994</v>
      </c>
      <c r="I215" s="360" t="s">
        <v>1318</v>
      </c>
      <c r="J215" s="361" t="s">
        <v>999</v>
      </c>
      <c r="K215" s="361" t="s">
        <v>540</v>
      </c>
      <c r="L215" s="360" t="s">
        <v>1000</v>
      </c>
      <c r="M215" s="361" t="s">
        <v>1001</v>
      </c>
      <c r="N215" s="361"/>
      <c r="O215" s="360"/>
      <c r="P215" s="361"/>
      <c r="Q215" s="361"/>
      <c r="R215" s="362"/>
      <c r="S215" s="362"/>
      <c r="T215" s="362"/>
      <c r="U215" s="362"/>
      <c r="V215" s="362"/>
      <c r="W215" s="362"/>
      <c r="X215" s="362"/>
      <c r="Y215" s="362"/>
      <c r="Z215" s="362"/>
      <c r="AA215" s="362"/>
      <c r="AB215" s="362"/>
      <c r="AC215" s="362"/>
      <c r="AD215" s="362">
        <f t="shared" si="32"/>
        <v>0</v>
      </c>
      <c r="AF215" s="366"/>
      <c r="AG215" s="366"/>
      <c r="AH215" s="366"/>
      <c r="AI215" s="366"/>
      <c r="AJ215" s="366"/>
      <c r="AK215" s="366"/>
      <c r="AL215" s="366"/>
      <c r="AM215" s="366"/>
      <c r="AN215" s="366"/>
      <c r="AO215" s="366"/>
      <c r="AP215" s="366"/>
      <c r="AQ215" s="366"/>
      <c r="AR215" s="363">
        <f t="shared" si="29"/>
        <v>0</v>
      </c>
      <c r="AS215" s="366">
        <f t="shared" si="30"/>
        <v>0</v>
      </c>
      <c r="AT215" s="366">
        <f t="shared" si="31"/>
        <v>0</v>
      </c>
    </row>
    <row r="216" spans="1:46" s="357" customFormat="1" ht="16.399999999999999" customHeight="1" outlineLevel="1">
      <c r="A216" s="359" t="s">
        <v>710</v>
      </c>
      <c r="B216" s="359" t="s">
        <v>711</v>
      </c>
      <c r="C216" s="360" t="s">
        <v>1101</v>
      </c>
      <c r="D216" s="361" t="s">
        <v>751</v>
      </c>
      <c r="E216" s="361" t="s">
        <v>752</v>
      </c>
      <c r="F216" s="361" t="s">
        <v>993</v>
      </c>
      <c r="G216" s="361" t="s">
        <v>1118</v>
      </c>
      <c r="H216" s="361" t="s">
        <v>994</v>
      </c>
      <c r="I216" s="360" t="s">
        <v>1319</v>
      </c>
      <c r="J216" s="361" t="s">
        <v>1004</v>
      </c>
      <c r="K216" s="361" t="s">
        <v>540</v>
      </c>
      <c r="L216" s="360" t="s">
        <v>1005</v>
      </c>
      <c r="M216" s="361" t="s">
        <v>1006</v>
      </c>
      <c r="N216" s="361"/>
      <c r="O216" s="360"/>
      <c r="P216" s="361"/>
      <c r="Q216" s="361"/>
      <c r="R216" s="362"/>
      <c r="S216" s="362"/>
      <c r="T216" s="362"/>
      <c r="U216" s="362"/>
      <c r="V216" s="362"/>
      <c r="W216" s="362"/>
      <c r="X216" s="362"/>
      <c r="Y216" s="362"/>
      <c r="Z216" s="362"/>
      <c r="AA216" s="362"/>
      <c r="AB216" s="362"/>
      <c r="AC216" s="362"/>
      <c r="AD216" s="362">
        <f t="shared" si="32"/>
        <v>0</v>
      </c>
      <c r="AF216" s="366"/>
      <c r="AG216" s="366"/>
      <c r="AH216" s="366"/>
      <c r="AI216" s="366"/>
      <c r="AJ216" s="366"/>
      <c r="AK216" s="366"/>
      <c r="AL216" s="366"/>
      <c r="AM216" s="366"/>
      <c r="AN216" s="366"/>
      <c r="AO216" s="366"/>
      <c r="AP216" s="366"/>
      <c r="AQ216" s="366"/>
      <c r="AR216" s="363">
        <f t="shared" si="29"/>
        <v>0</v>
      </c>
      <c r="AS216" s="366">
        <f t="shared" si="30"/>
        <v>0</v>
      </c>
      <c r="AT216" s="366">
        <f t="shared" si="31"/>
        <v>0</v>
      </c>
    </row>
    <row r="217" spans="1:46" s="357" customFormat="1" ht="16.399999999999999" customHeight="1" outlineLevel="1">
      <c r="A217" s="359" t="s">
        <v>710</v>
      </c>
      <c r="B217" s="359" t="s">
        <v>711</v>
      </c>
      <c r="C217" s="360" t="s">
        <v>1101</v>
      </c>
      <c r="D217" s="361" t="s">
        <v>751</v>
      </c>
      <c r="E217" s="361" t="s">
        <v>752</v>
      </c>
      <c r="F217" s="361" t="s">
        <v>993</v>
      </c>
      <c r="G217" s="361" t="s">
        <v>1118</v>
      </c>
      <c r="H217" s="361" t="s">
        <v>994</v>
      </c>
      <c r="I217" s="360" t="s">
        <v>1320</v>
      </c>
      <c r="J217" s="361" t="s">
        <v>1004</v>
      </c>
      <c r="K217" s="361" t="s">
        <v>540</v>
      </c>
      <c r="L217" s="360" t="s">
        <v>1005</v>
      </c>
      <c r="M217" s="361" t="s">
        <v>1006</v>
      </c>
      <c r="N217" s="361"/>
      <c r="O217" s="360"/>
      <c r="P217" s="361"/>
      <c r="Q217" s="361"/>
      <c r="R217" s="362"/>
      <c r="S217" s="362"/>
      <c r="T217" s="362"/>
      <c r="U217" s="362"/>
      <c r="V217" s="362"/>
      <c r="W217" s="362"/>
      <c r="X217" s="362"/>
      <c r="Y217" s="362"/>
      <c r="Z217" s="362"/>
      <c r="AA217" s="362"/>
      <c r="AB217" s="362"/>
      <c r="AC217" s="362"/>
      <c r="AD217" s="362">
        <f t="shared" si="32"/>
        <v>0</v>
      </c>
      <c r="AF217" s="366"/>
      <c r="AG217" s="366"/>
      <c r="AH217" s="366"/>
      <c r="AI217" s="366"/>
      <c r="AJ217" s="366"/>
      <c r="AK217" s="366"/>
      <c r="AL217" s="366"/>
      <c r="AM217" s="366"/>
      <c r="AN217" s="366"/>
      <c r="AO217" s="366"/>
      <c r="AP217" s="366"/>
      <c r="AQ217" s="366"/>
      <c r="AR217" s="363">
        <f t="shared" si="29"/>
        <v>0</v>
      </c>
      <c r="AS217" s="366">
        <f t="shared" si="30"/>
        <v>0</v>
      </c>
      <c r="AT217" s="366">
        <f t="shared" si="31"/>
        <v>0</v>
      </c>
    </row>
    <row r="218" spans="1:46" s="357" customFormat="1" ht="16.399999999999999" customHeight="1" outlineLevel="1">
      <c r="A218" s="359" t="s">
        <v>710</v>
      </c>
      <c r="B218" s="359" t="s">
        <v>711</v>
      </c>
      <c r="C218" s="360" t="s">
        <v>1101</v>
      </c>
      <c r="D218" s="361" t="s">
        <v>751</v>
      </c>
      <c r="E218" s="361" t="s">
        <v>752</v>
      </c>
      <c r="F218" s="361" t="s">
        <v>993</v>
      </c>
      <c r="G218" s="361" t="s">
        <v>1118</v>
      </c>
      <c r="H218" s="361" t="s">
        <v>994</v>
      </c>
      <c r="I218" s="360" t="s">
        <v>1321</v>
      </c>
      <c r="J218" s="361" t="s">
        <v>1004</v>
      </c>
      <c r="K218" s="361" t="s">
        <v>540</v>
      </c>
      <c r="L218" s="360" t="s">
        <v>1005</v>
      </c>
      <c r="M218" s="361" t="s">
        <v>1006</v>
      </c>
      <c r="N218" s="361"/>
      <c r="O218" s="360"/>
      <c r="P218" s="361"/>
      <c r="Q218" s="361"/>
      <c r="R218" s="362"/>
      <c r="S218" s="362"/>
      <c r="T218" s="362"/>
      <c r="U218" s="362"/>
      <c r="V218" s="362"/>
      <c r="W218" s="362"/>
      <c r="X218" s="362"/>
      <c r="Y218" s="362"/>
      <c r="Z218" s="362"/>
      <c r="AA218" s="362"/>
      <c r="AB218" s="362"/>
      <c r="AC218" s="362"/>
      <c r="AD218" s="362">
        <f t="shared" si="32"/>
        <v>0</v>
      </c>
      <c r="AF218" s="366"/>
      <c r="AG218" s="366"/>
      <c r="AH218" s="366"/>
      <c r="AI218" s="366"/>
      <c r="AJ218" s="366"/>
      <c r="AK218" s="366"/>
      <c r="AL218" s="366"/>
      <c r="AM218" s="366"/>
      <c r="AN218" s="366"/>
      <c r="AO218" s="366"/>
      <c r="AP218" s="366"/>
      <c r="AQ218" s="366"/>
      <c r="AR218" s="363">
        <f t="shared" si="29"/>
        <v>0</v>
      </c>
      <c r="AS218" s="366">
        <f t="shared" si="30"/>
        <v>0</v>
      </c>
      <c r="AT218" s="366">
        <f t="shared" si="31"/>
        <v>0</v>
      </c>
    </row>
    <row r="219" spans="1:46" s="357" customFormat="1" ht="16.399999999999999" customHeight="1" outlineLevel="1">
      <c r="A219" s="359" t="s">
        <v>710</v>
      </c>
      <c r="B219" s="359" t="s">
        <v>711</v>
      </c>
      <c r="C219" s="360" t="s">
        <v>1101</v>
      </c>
      <c r="D219" s="361" t="s">
        <v>764</v>
      </c>
      <c r="E219" s="361" t="s">
        <v>752</v>
      </c>
      <c r="F219" s="361" t="s">
        <v>1322</v>
      </c>
      <c r="G219" s="361" t="s">
        <v>1118</v>
      </c>
      <c r="H219" s="361" t="s">
        <v>1014</v>
      </c>
      <c r="I219" s="360" t="s">
        <v>1323</v>
      </c>
      <c r="J219" s="361" t="s">
        <v>429</v>
      </c>
      <c r="K219" s="361" t="s">
        <v>528</v>
      </c>
      <c r="L219" s="360" t="s">
        <v>1324</v>
      </c>
      <c r="M219" s="361" t="s">
        <v>1325</v>
      </c>
      <c r="N219" s="361"/>
      <c r="O219" s="360"/>
      <c r="P219" s="361"/>
      <c r="Q219" s="361"/>
      <c r="R219" s="362"/>
      <c r="S219" s="362"/>
      <c r="T219" s="362"/>
      <c r="U219" s="362"/>
      <c r="V219" s="362"/>
      <c r="W219" s="362"/>
      <c r="X219" s="362"/>
      <c r="Y219" s="362"/>
      <c r="Z219" s="362"/>
      <c r="AA219" s="362"/>
      <c r="AB219" s="362"/>
      <c r="AC219" s="362"/>
      <c r="AD219" s="362">
        <f t="shared" si="32"/>
        <v>0</v>
      </c>
      <c r="AF219" s="366"/>
      <c r="AG219" s="366"/>
      <c r="AH219" s="366"/>
      <c r="AI219" s="366"/>
      <c r="AJ219" s="366"/>
      <c r="AK219" s="366"/>
      <c r="AL219" s="366"/>
      <c r="AM219" s="366"/>
      <c r="AN219" s="366"/>
      <c r="AO219" s="366"/>
      <c r="AP219" s="366"/>
      <c r="AQ219" s="366"/>
      <c r="AR219" s="363">
        <f t="shared" si="29"/>
        <v>0</v>
      </c>
      <c r="AS219" s="366">
        <f t="shared" si="30"/>
        <v>0</v>
      </c>
      <c r="AT219" s="366">
        <f t="shared" si="31"/>
        <v>0</v>
      </c>
    </row>
    <row r="220" spans="1:46" s="357" customFormat="1" ht="16.399999999999999" customHeight="1" outlineLevel="1">
      <c r="A220" s="359" t="s">
        <v>710</v>
      </c>
      <c r="B220" s="359" t="s">
        <v>711</v>
      </c>
      <c r="C220" s="360" t="s">
        <v>1101</v>
      </c>
      <c r="D220" s="361" t="s">
        <v>751</v>
      </c>
      <c r="E220" s="361" t="s">
        <v>752</v>
      </c>
      <c r="F220" s="361" t="s">
        <v>1013</v>
      </c>
      <c r="G220" s="361" t="s">
        <v>1118</v>
      </c>
      <c r="H220" s="361" t="s">
        <v>1014</v>
      </c>
      <c r="I220" s="360" t="s">
        <v>1326</v>
      </c>
      <c r="J220" s="361" t="s">
        <v>430</v>
      </c>
      <c r="K220" s="361" t="s">
        <v>540</v>
      </c>
      <c r="L220" s="360" t="s">
        <v>1327</v>
      </c>
      <c r="M220" s="361" t="s">
        <v>1328</v>
      </c>
      <c r="N220" s="361"/>
      <c r="O220" s="360"/>
      <c r="P220" s="361"/>
      <c r="Q220" s="361"/>
      <c r="R220" s="362"/>
      <c r="S220" s="362"/>
      <c r="T220" s="362"/>
      <c r="U220" s="362"/>
      <c r="V220" s="362"/>
      <c r="W220" s="362"/>
      <c r="X220" s="362"/>
      <c r="Y220" s="362"/>
      <c r="Z220" s="362"/>
      <c r="AA220" s="362"/>
      <c r="AB220" s="362"/>
      <c r="AC220" s="362"/>
      <c r="AD220" s="362">
        <f t="shared" si="32"/>
        <v>0</v>
      </c>
      <c r="AF220" s="366"/>
      <c r="AG220" s="366"/>
      <c r="AH220" s="366"/>
      <c r="AI220" s="366"/>
      <c r="AJ220" s="366"/>
      <c r="AK220" s="366"/>
      <c r="AL220" s="366"/>
      <c r="AM220" s="366"/>
      <c r="AN220" s="366"/>
      <c r="AO220" s="366"/>
      <c r="AP220" s="366"/>
      <c r="AQ220" s="366"/>
      <c r="AR220" s="363">
        <f t="shared" si="29"/>
        <v>0</v>
      </c>
      <c r="AS220" s="366">
        <f t="shared" si="30"/>
        <v>0</v>
      </c>
      <c r="AT220" s="366">
        <f t="shared" si="31"/>
        <v>0</v>
      </c>
    </row>
    <row r="221" spans="1:46" s="357" customFormat="1" ht="16.399999999999999" customHeight="1" outlineLevel="1">
      <c r="A221" s="359" t="s">
        <v>710</v>
      </c>
      <c r="B221" s="359" t="s">
        <v>711</v>
      </c>
      <c r="C221" s="360" t="s">
        <v>1101</v>
      </c>
      <c r="D221" s="361" t="s">
        <v>764</v>
      </c>
      <c r="E221" s="361" t="s">
        <v>752</v>
      </c>
      <c r="F221" s="361" t="s">
        <v>1322</v>
      </c>
      <c r="G221" s="361" t="s">
        <v>1118</v>
      </c>
      <c r="H221" s="361" t="s">
        <v>1020</v>
      </c>
      <c r="I221" s="360" t="s">
        <v>1329</v>
      </c>
      <c r="J221" s="361" t="s">
        <v>1330</v>
      </c>
      <c r="K221" s="361" t="s">
        <v>528</v>
      </c>
      <c r="L221" s="360" t="s">
        <v>1331</v>
      </c>
      <c r="M221" s="361" t="s">
        <v>1332</v>
      </c>
      <c r="N221" s="361"/>
      <c r="O221" s="360"/>
      <c r="P221" s="361"/>
      <c r="Q221" s="361"/>
      <c r="R221" s="362"/>
      <c r="S221" s="362"/>
      <c r="T221" s="362"/>
      <c r="U221" s="362"/>
      <c r="V221" s="362"/>
      <c r="W221" s="362"/>
      <c r="X221" s="362"/>
      <c r="Y221" s="362"/>
      <c r="Z221" s="362"/>
      <c r="AA221" s="362"/>
      <c r="AB221" s="362"/>
      <c r="AC221" s="362"/>
      <c r="AD221" s="362">
        <f t="shared" si="32"/>
        <v>0</v>
      </c>
      <c r="AF221" s="366"/>
      <c r="AG221" s="366"/>
      <c r="AH221" s="366"/>
      <c r="AI221" s="366"/>
      <c r="AJ221" s="366"/>
      <c r="AK221" s="366"/>
      <c r="AL221" s="366"/>
      <c r="AM221" s="366"/>
      <c r="AN221" s="366"/>
      <c r="AO221" s="366"/>
      <c r="AP221" s="366"/>
      <c r="AQ221" s="366"/>
      <c r="AR221" s="363">
        <f t="shared" si="29"/>
        <v>0</v>
      </c>
      <c r="AS221" s="366">
        <f t="shared" si="30"/>
        <v>0</v>
      </c>
      <c r="AT221" s="366">
        <f t="shared" si="31"/>
        <v>0</v>
      </c>
    </row>
    <row r="222" spans="1:46" s="357" customFormat="1" ht="16.399999999999999" customHeight="1" outlineLevel="1">
      <c r="A222" s="359" t="s">
        <v>710</v>
      </c>
      <c r="B222" s="359" t="s">
        <v>711</v>
      </c>
      <c r="C222" s="360" t="s">
        <v>1101</v>
      </c>
      <c r="D222" s="361" t="s">
        <v>764</v>
      </c>
      <c r="E222" s="361" t="s">
        <v>752</v>
      </c>
      <c r="F222" s="361" t="s">
        <v>1322</v>
      </c>
      <c r="G222" s="361" t="s">
        <v>1118</v>
      </c>
      <c r="H222" s="361" t="s">
        <v>1020</v>
      </c>
      <c r="I222" s="360" t="s">
        <v>1333</v>
      </c>
      <c r="J222" s="361" t="s">
        <v>1330</v>
      </c>
      <c r="K222" s="361" t="s">
        <v>528</v>
      </c>
      <c r="L222" s="360" t="s">
        <v>1331</v>
      </c>
      <c r="M222" s="361" t="s">
        <v>1332</v>
      </c>
      <c r="N222" s="361"/>
      <c r="O222" s="360"/>
      <c r="P222" s="361"/>
      <c r="Q222" s="361"/>
      <c r="R222" s="362"/>
      <c r="S222" s="362"/>
      <c r="T222" s="362"/>
      <c r="U222" s="362"/>
      <c r="V222" s="362"/>
      <c r="W222" s="362"/>
      <c r="X222" s="362"/>
      <c r="Y222" s="362"/>
      <c r="Z222" s="362"/>
      <c r="AA222" s="362"/>
      <c r="AB222" s="362"/>
      <c r="AC222" s="362"/>
      <c r="AD222" s="362">
        <f t="shared" si="32"/>
        <v>0</v>
      </c>
      <c r="AF222" s="366"/>
      <c r="AG222" s="366"/>
      <c r="AH222" s="366"/>
      <c r="AI222" s="366"/>
      <c r="AJ222" s="366"/>
      <c r="AK222" s="366"/>
      <c r="AL222" s="366"/>
      <c r="AM222" s="366"/>
      <c r="AN222" s="366"/>
      <c r="AO222" s="366"/>
      <c r="AP222" s="366"/>
      <c r="AQ222" s="366"/>
      <c r="AR222" s="363">
        <f t="shared" si="29"/>
        <v>0</v>
      </c>
      <c r="AS222" s="366">
        <f t="shared" si="30"/>
        <v>0</v>
      </c>
      <c r="AT222" s="366">
        <f t="shared" si="31"/>
        <v>0</v>
      </c>
    </row>
    <row r="223" spans="1:46" s="357" customFormat="1" ht="16.399999999999999" customHeight="1" outlineLevel="1">
      <c r="A223" s="359" t="s">
        <v>710</v>
      </c>
      <c r="B223" s="359" t="s">
        <v>711</v>
      </c>
      <c r="C223" s="360" t="s">
        <v>1101</v>
      </c>
      <c r="D223" s="361" t="s">
        <v>751</v>
      </c>
      <c r="E223" s="361" t="s">
        <v>752</v>
      </c>
      <c r="F223" s="361" t="s">
        <v>1019</v>
      </c>
      <c r="G223" s="361" t="s">
        <v>1118</v>
      </c>
      <c r="H223" s="361" t="s">
        <v>1020</v>
      </c>
      <c r="I223" s="360" t="s">
        <v>1334</v>
      </c>
      <c r="J223" s="361" t="s">
        <v>81</v>
      </c>
      <c r="K223" s="361" t="s">
        <v>522</v>
      </c>
      <c r="L223" s="360" t="s">
        <v>1022</v>
      </c>
      <c r="M223" s="361" t="s">
        <v>1023</v>
      </c>
      <c r="N223" s="361"/>
      <c r="O223" s="360"/>
      <c r="P223" s="361"/>
      <c r="Q223" s="361"/>
      <c r="R223" s="362"/>
      <c r="S223" s="362"/>
      <c r="T223" s="362"/>
      <c r="U223" s="362"/>
      <c r="V223" s="362"/>
      <c r="W223" s="362"/>
      <c r="X223" s="362"/>
      <c r="Y223" s="362"/>
      <c r="Z223" s="362"/>
      <c r="AA223" s="362"/>
      <c r="AB223" s="362"/>
      <c r="AC223" s="362"/>
      <c r="AD223" s="362">
        <f t="shared" si="32"/>
        <v>0</v>
      </c>
      <c r="AF223" s="366"/>
      <c r="AG223" s="366"/>
      <c r="AH223" s="366"/>
      <c r="AI223" s="366"/>
      <c r="AJ223" s="366"/>
      <c r="AK223" s="366"/>
      <c r="AL223" s="366"/>
      <c r="AM223" s="366"/>
      <c r="AN223" s="366"/>
      <c r="AO223" s="366"/>
      <c r="AP223" s="366"/>
      <c r="AQ223" s="366"/>
      <c r="AR223" s="363">
        <f t="shared" si="29"/>
        <v>0</v>
      </c>
      <c r="AS223" s="366">
        <f t="shared" si="30"/>
        <v>0</v>
      </c>
      <c r="AT223" s="366">
        <f t="shared" si="31"/>
        <v>0</v>
      </c>
    </row>
    <row r="224" spans="1:46" s="357" customFormat="1" ht="16.399999999999999" customHeight="1" outlineLevel="1">
      <c r="A224" s="359" t="s">
        <v>710</v>
      </c>
      <c r="B224" s="359" t="s">
        <v>711</v>
      </c>
      <c r="C224" s="360" t="s">
        <v>1101</v>
      </c>
      <c r="D224" s="361" t="s">
        <v>751</v>
      </c>
      <c r="E224" s="361" t="s">
        <v>752</v>
      </c>
      <c r="F224" s="361" t="s">
        <v>1019</v>
      </c>
      <c r="G224" s="361" t="s">
        <v>1118</v>
      </c>
      <c r="H224" s="361" t="s">
        <v>1020</v>
      </c>
      <c r="I224" s="360" t="s">
        <v>1335</v>
      </c>
      <c r="J224" s="361" t="s">
        <v>431</v>
      </c>
      <c r="K224" s="361" t="s">
        <v>543</v>
      </c>
      <c r="L224" s="360" t="s">
        <v>1336</v>
      </c>
      <c r="M224" s="361" t="s">
        <v>1337</v>
      </c>
      <c r="N224" s="361"/>
      <c r="O224" s="360"/>
      <c r="P224" s="361"/>
      <c r="Q224" s="361"/>
      <c r="R224" s="362"/>
      <c r="S224" s="362"/>
      <c r="T224" s="362"/>
      <c r="U224" s="362"/>
      <c r="V224" s="362"/>
      <c r="W224" s="362"/>
      <c r="X224" s="362"/>
      <c r="Y224" s="362"/>
      <c r="Z224" s="362"/>
      <c r="AA224" s="362"/>
      <c r="AB224" s="362"/>
      <c r="AC224" s="362"/>
      <c r="AD224" s="362">
        <f t="shared" si="32"/>
        <v>0</v>
      </c>
      <c r="AF224" s="366"/>
      <c r="AG224" s="366"/>
      <c r="AH224" s="366"/>
      <c r="AI224" s="366"/>
      <c r="AJ224" s="366"/>
      <c r="AK224" s="366"/>
      <c r="AL224" s="366"/>
      <c r="AM224" s="366"/>
      <c r="AN224" s="366"/>
      <c r="AO224" s="366"/>
      <c r="AP224" s="366"/>
      <c r="AQ224" s="366"/>
      <c r="AR224" s="363">
        <f t="shared" si="29"/>
        <v>0</v>
      </c>
      <c r="AS224" s="366">
        <f t="shared" si="30"/>
        <v>0</v>
      </c>
      <c r="AT224" s="366">
        <f t="shared" si="31"/>
        <v>0</v>
      </c>
    </row>
    <row r="225" spans="1:46" s="357" customFormat="1" ht="16.399999999999999" customHeight="1" outlineLevel="1">
      <c r="A225" s="359" t="s">
        <v>710</v>
      </c>
      <c r="B225" s="359" t="s">
        <v>711</v>
      </c>
      <c r="C225" s="360" t="s">
        <v>1101</v>
      </c>
      <c r="D225" s="361" t="s">
        <v>751</v>
      </c>
      <c r="E225" s="361" t="s">
        <v>752</v>
      </c>
      <c r="F225" s="361" t="s">
        <v>753</v>
      </c>
      <c r="G225" s="361" t="s">
        <v>1118</v>
      </c>
      <c r="H225" s="361" t="s">
        <v>755</v>
      </c>
      <c r="I225" s="360" t="s">
        <v>1338</v>
      </c>
      <c r="J225" s="361" t="s">
        <v>390</v>
      </c>
      <c r="K225" s="361" t="s">
        <v>526</v>
      </c>
      <c r="L225" s="360" t="s">
        <v>1025</v>
      </c>
      <c r="M225" s="361" t="s">
        <v>1026</v>
      </c>
      <c r="N225" s="361"/>
      <c r="O225" s="360"/>
      <c r="P225" s="361"/>
      <c r="Q225" s="361"/>
      <c r="R225" s="362"/>
      <c r="S225" s="362"/>
      <c r="T225" s="362"/>
      <c r="U225" s="362"/>
      <c r="V225" s="362"/>
      <c r="W225" s="362"/>
      <c r="X225" s="362"/>
      <c r="Y225" s="362"/>
      <c r="Z225" s="362"/>
      <c r="AA225" s="362"/>
      <c r="AB225" s="362"/>
      <c r="AC225" s="362"/>
      <c r="AD225" s="362">
        <f t="shared" si="32"/>
        <v>0</v>
      </c>
      <c r="AF225" s="366"/>
      <c r="AG225" s="366"/>
      <c r="AH225" s="366"/>
      <c r="AI225" s="366"/>
      <c r="AJ225" s="366"/>
      <c r="AK225" s="366"/>
      <c r="AL225" s="366"/>
      <c r="AM225" s="366"/>
      <c r="AN225" s="366"/>
      <c r="AO225" s="366"/>
      <c r="AP225" s="366"/>
      <c r="AQ225" s="366"/>
      <c r="AR225" s="363">
        <f t="shared" si="29"/>
        <v>0</v>
      </c>
      <c r="AS225" s="366">
        <f t="shared" si="30"/>
        <v>0</v>
      </c>
      <c r="AT225" s="366">
        <f t="shared" si="31"/>
        <v>0</v>
      </c>
    </row>
    <row r="226" spans="1:46" s="357" customFormat="1" ht="16.399999999999999" customHeight="1" outlineLevel="1">
      <c r="A226" s="359" t="s">
        <v>710</v>
      </c>
      <c r="B226" s="359" t="s">
        <v>711</v>
      </c>
      <c r="C226" s="360" t="s">
        <v>1101</v>
      </c>
      <c r="D226" s="361" t="s">
        <v>751</v>
      </c>
      <c r="E226" s="361" t="s">
        <v>752</v>
      </c>
      <c r="F226" s="361" t="s">
        <v>1027</v>
      </c>
      <c r="G226" s="361" t="s">
        <v>1118</v>
      </c>
      <c r="H226" s="361" t="s">
        <v>1028</v>
      </c>
      <c r="I226" s="360" t="s">
        <v>1339</v>
      </c>
      <c r="J226" s="361" t="s">
        <v>391</v>
      </c>
      <c r="K226" s="361" t="s">
        <v>545</v>
      </c>
      <c r="L226" s="360" t="s">
        <v>1030</v>
      </c>
      <c r="M226" s="361" t="s">
        <v>1028</v>
      </c>
      <c r="N226" s="361"/>
      <c r="O226" s="360"/>
      <c r="P226" s="361"/>
      <c r="Q226" s="361"/>
      <c r="R226" s="362"/>
      <c r="S226" s="362"/>
      <c r="T226" s="362"/>
      <c r="U226" s="362"/>
      <c r="V226" s="362"/>
      <c r="W226" s="362"/>
      <c r="X226" s="362"/>
      <c r="Y226" s="362"/>
      <c r="Z226" s="362"/>
      <c r="AA226" s="362"/>
      <c r="AB226" s="362"/>
      <c r="AC226" s="362"/>
      <c r="AD226" s="362">
        <f t="shared" si="32"/>
        <v>0</v>
      </c>
      <c r="AF226" s="366"/>
      <c r="AG226" s="366"/>
      <c r="AH226" s="366"/>
      <c r="AI226" s="366"/>
      <c r="AJ226" s="366"/>
      <c r="AK226" s="366"/>
      <c r="AL226" s="366"/>
      <c r="AM226" s="366"/>
      <c r="AN226" s="366"/>
      <c r="AO226" s="366"/>
      <c r="AP226" s="366"/>
      <c r="AQ226" s="366"/>
      <c r="AR226" s="363">
        <f t="shared" si="29"/>
        <v>0</v>
      </c>
      <c r="AS226" s="366">
        <f t="shared" si="30"/>
        <v>0</v>
      </c>
      <c r="AT226" s="366">
        <f t="shared" si="31"/>
        <v>0</v>
      </c>
    </row>
    <row r="227" spans="1:46" s="357" customFormat="1" ht="16.399999999999999" customHeight="1" outlineLevel="1">
      <c r="A227" s="359" t="s">
        <v>710</v>
      </c>
      <c r="B227" s="359" t="s">
        <v>711</v>
      </c>
      <c r="C227" s="360" t="s">
        <v>1101</v>
      </c>
      <c r="D227" s="361" t="s">
        <v>751</v>
      </c>
      <c r="E227" s="361" t="s">
        <v>752</v>
      </c>
      <c r="F227" s="361" t="s">
        <v>1340</v>
      </c>
      <c r="G227" s="361" t="s">
        <v>1118</v>
      </c>
      <c r="H227" s="361" t="s">
        <v>1341</v>
      </c>
      <c r="I227" s="360" t="s">
        <v>1342</v>
      </c>
      <c r="J227" s="361" t="s">
        <v>432</v>
      </c>
      <c r="K227" s="361" t="s">
        <v>516</v>
      </c>
      <c r="L227" s="360" t="s">
        <v>1343</v>
      </c>
      <c r="M227" s="361" t="s">
        <v>1344</v>
      </c>
      <c r="N227" s="361"/>
      <c r="O227" s="360"/>
      <c r="P227" s="361"/>
      <c r="Q227" s="361"/>
      <c r="R227" s="362"/>
      <c r="S227" s="362"/>
      <c r="T227" s="362"/>
      <c r="U227" s="362"/>
      <c r="V227" s="362"/>
      <c r="W227" s="362"/>
      <c r="X227" s="362"/>
      <c r="Y227" s="362"/>
      <c r="Z227" s="362"/>
      <c r="AA227" s="362"/>
      <c r="AB227" s="362"/>
      <c r="AC227" s="362"/>
      <c r="AD227" s="362">
        <f t="shared" si="32"/>
        <v>0</v>
      </c>
      <c r="AF227" s="366"/>
      <c r="AG227" s="366"/>
      <c r="AH227" s="366"/>
      <c r="AI227" s="366"/>
      <c r="AJ227" s="366"/>
      <c r="AK227" s="366"/>
      <c r="AL227" s="366"/>
      <c r="AM227" s="366"/>
      <c r="AN227" s="366"/>
      <c r="AO227" s="366"/>
      <c r="AP227" s="366"/>
      <c r="AQ227" s="366"/>
      <c r="AR227" s="363">
        <f t="shared" si="29"/>
        <v>0</v>
      </c>
      <c r="AS227" s="366">
        <f t="shared" si="30"/>
        <v>0</v>
      </c>
      <c r="AT227" s="366">
        <f t="shared" si="31"/>
        <v>0</v>
      </c>
    </row>
    <row r="228" spans="1:46" s="357" customFormat="1" ht="16.399999999999999" customHeight="1" outlineLevel="1">
      <c r="A228" s="359" t="s">
        <v>710</v>
      </c>
      <c r="B228" s="359" t="s">
        <v>711</v>
      </c>
      <c r="C228" s="360" t="s">
        <v>1101</v>
      </c>
      <c r="D228" s="361" t="s">
        <v>751</v>
      </c>
      <c r="E228" s="361" t="s">
        <v>752</v>
      </c>
      <c r="F228" s="361" t="s">
        <v>816</v>
      </c>
      <c r="G228" s="361" t="s">
        <v>1118</v>
      </c>
      <c r="H228" s="361" t="s">
        <v>1038</v>
      </c>
      <c r="I228" s="360" t="s">
        <v>1345</v>
      </c>
      <c r="J228" s="361" t="s">
        <v>392</v>
      </c>
      <c r="K228" s="361" t="s">
        <v>521</v>
      </c>
      <c r="L228" s="360" t="s">
        <v>1040</v>
      </c>
      <c r="M228" s="361" t="s">
        <v>1041</v>
      </c>
      <c r="N228" s="361"/>
      <c r="O228" s="360"/>
      <c r="P228" s="361"/>
      <c r="Q228" s="361"/>
      <c r="R228" s="362"/>
      <c r="S228" s="362"/>
      <c r="T228" s="362"/>
      <c r="U228" s="362"/>
      <c r="V228" s="362"/>
      <c r="W228" s="362"/>
      <c r="X228" s="362"/>
      <c r="Y228" s="362"/>
      <c r="Z228" s="362"/>
      <c r="AA228" s="362"/>
      <c r="AB228" s="362"/>
      <c r="AC228" s="362"/>
      <c r="AD228" s="362">
        <f t="shared" si="32"/>
        <v>0</v>
      </c>
      <c r="AF228" s="366"/>
      <c r="AG228" s="366"/>
      <c r="AH228" s="366"/>
      <c r="AI228" s="366"/>
      <c r="AJ228" s="366"/>
      <c r="AK228" s="366"/>
      <c r="AL228" s="366"/>
      <c r="AM228" s="366"/>
      <c r="AN228" s="366"/>
      <c r="AO228" s="366"/>
      <c r="AP228" s="366"/>
      <c r="AQ228" s="366"/>
      <c r="AR228" s="363">
        <f t="shared" si="29"/>
        <v>0</v>
      </c>
      <c r="AS228" s="366">
        <f t="shared" si="30"/>
        <v>0</v>
      </c>
      <c r="AT228" s="366">
        <f t="shared" si="31"/>
        <v>0</v>
      </c>
    </row>
    <row r="229" spans="1:46" s="357" customFormat="1" ht="16.399999999999999" customHeight="1" outlineLevel="1">
      <c r="A229" s="359" t="s">
        <v>710</v>
      </c>
      <c r="B229" s="359" t="s">
        <v>711</v>
      </c>
      <c r="C229" s="360" t="s">
        <v>1101</v>
      </c>
      <c r="D229" s="361" t="s">
        <v>751</v>
      </c>
      <c r="E229" s="361" t="s">
        <v>752</v>
      </c>
      <c r="F229" s="361" t="s">
        <v>1051</v>
      </c>
      <c r="G229" s="361" t="s">
        <v>1118</v>
      </c>
      <c r="H229" s="361" t="s">
        <v>1052</v>
      </c>
      <c r="I229" s="360" t="s">
        <v>1346</v>
      </c>
      <c r="J229" s="361" t="s">
        <v>393</v>
      </c>
      <c r="K229" s="361" t="s">
        <v>521</v>
      </c>
      <c r="L229" s="360" t="s">
        <v>1054</v>
      </c>
      <c r="M229" s="361" t="s">
        <v>1055</v>
      </c>
      <c r="N229" s="361"/>
      <c r="O229" s="360"/>
      <c r="P229" s="361"/>
      <c r="Q229" s="361"/>
      <c r="R229" s="362"/>
      <c r="S229" s="362"/>
      <c r="T229" s="362"/>
      <c r="U229" s="362"/>
      <c r="V229" s="362"/>
      <c r="W229" s="362"/>
      <c r="X229" s="362"/>
      <c r="Y229" s="362"/>
      <c r="Z229" s="362"/>
      <c r="AA229" s="362"/>
      <c r="AB229" s="362"/>
      <c r="AC229" s="362"/>
      <c r="AD229" s="362">
        <f t="shared" si="32"/>
        <v>0</v>
      </c>
      <c r="AF229" s="366"/>
      <c r="AG229" s="366"/>
      <c r="AH229" s="366"/>
      <c r="AI229" s="366"/>
      <c r="AJ229" s="366"/>
      <c r="AK229" s="366"/>
      <c r="AL229" s="366"/>
      <c r="AM229" s="366"/>
      <c r="AN229" s="366"/>
      <c r="AO229" s="366"/>
      <c r="AP229" s="366"/>
      <c r="AQ229" s="366"/>
      <c r="AR229" s="363">
        <f t="shared" si="29"/>
        <v>0</v>
      </c>
      <c r="AS229" s="366">
        <f t="shared" si="30"/>
        <v>0</v>
      </c>
      <c r="AT229" s="366">
        <f t="shared" si="31"/>
        <v>0</v>
      </c>
    </row>
    <row r="230" spans="1:46" s="357" customFormat="1" ht="16.399999999999999" customHeight="1" outlineLevel="1">
      <c r="A230" s="359" t="s">
        <v>710</v>
      </c>
      <c r="B230" s="359" t="s">
        <v>711</v>
      </c>
      <c r="C230" s="360" t="s">
        <v>1101</v>
      </c>
      <c r="D230" s="361" t="s">
        <v>751</v>
      </c>
      <c r="E230" s="361" t="s">
        <v>752</v>
      </c>
      <c r="F230" s="361" t="s">
        <v>1056</v>
      </c>
      <c r="G230" s="361" t="s">
        <v>1118</v>
      </c>
      <c r="H230" s="361" t="s">
        <v>1057</v>
      </c>
      <c r="I230" s="360" t="s">
        <v>1347</v>
      </c>
      <c r="J230" s="361" t="s">
        <v>394</v>
      </c>
      <c r="K230" s="361" t="s">
        <v>519</v>
      </c>
      <c r="L230" s="360" t="s">
        <v>1059</v>
      </c>
      <c r="M230" s="361" t="s">
        <v>1060</v>
      </c>
      <c r="N230" s="361"/>
      <c r="O230" s="360"/>
      <c r="P230" s="361"/>
      <c r="Q230" s="361"/>
      <c r="R230" s="362"/>
      <c r="S230" s="362"/>
      <c r="T230" s="362"/>
      <c r="U230" s="362"/>
      <c r="V230" s="362"/>
      <c r="W230" s="362"/>
      <c r="X230" s="362"/>
      <c r="Y230" s="362"/>
      <c r="Z230" s="362"/>
      <c r="AA230" s="362"/>
      <c r="AB230" s="362"/>
      <c r="AC230" s="362"/>
      <c r="AD230" s="362">
        <f t="shared" si="32"/>
        <v>0</v>
      </c>
      <c r="AF230" s="366"/>
      <c r="AG230" s="366"/>
      <c r="AH230" s="366"/>
      <c r="AI230" s="366"/>
      <c r="AJ230" s="366"/>
      <c r="AK230" s="366"/>
      <c r="AL230" s="366"/>
      <c r="AM230" s="366"/>
      <c r="AN230" s="366"/>
      <c r="AO230" s="366"/>
      <c r="AP230" s="366"/>
      <c r="AQ230" s="366"/>
      <c r="AR230" s="363">
        <f t="shared" si="29"/>
        <v>0</v>
      </c>
      <c r="AS230" s="366">
        <f t="shared" si="30"/>
        <v>0</v>
      </c>
      <c r="AT230" s="366">
        <f t="shared" si="31"/>
        <v>0</v>
      </c>
    </row>
    <row r="231" spans="1:46" s="357" customFormat="1" ht="16.399999999999999" customHeight="1" outlineLevel="1">
      <c r="A231" s="359" t="s">
        <v>710</v>
      </c>
      <c r="B231" s="359" t="s">
        <v>711</v>
      </c>
      <c r="C231" s="360" t="s">
        <v>1101</v>
      </c>
      <c r="D231" s="361" t="s">
        <v>751</v>
      </c>
      <c r="E231" s="361" t="s">
        <v>752</v>
      </c>
      <c r="F231" s="361" t="s">
        <v>1056</v>
      </c>
      <c r="G231" s="361" t="s">
        <v>1118</v>
      </c>
      <c r="H231" s="361" t="s">
        <v>1057</v>
      </c>
      <c r="I231" s="360" t="s">
        <v>1348</v>
      </c>
      <c r="J231" s="361" t="s">
        <v>93</v>
      </c>
      <c r="K231" s="361" t="s">
        <v>521</v>
      </c>
      <c r="L231" s="360" t="s">
        <v>1065</v>
      </c>
      <c r="M231" s="361" t="s">
        <v>1066</v>
      </c>
      <c r="N231" s="361"/>
      <c r="O231" s="360"/>
      <c r="P231" s="361"/>
      <c r="Q231" s="361"/>
      <c r="R231" s="362"/>
      <c r="S231" s="362"/>
      <c r="T231" s="362"/>
      <c r="U231" s="362"/>
      <c r="V231" s="362"/>
      <c r="W231" s="362"/>
      <c r="X231" s="362"/>
      <c r="Y231" s="362"/>
      <c r="Z231" s="362"/>
      <c r="AA231" s="362"/>
      <c r="AB231" s="362"/>
      <c r="AC231" s="362"/>
      <c r="AD231" s="362">
        <f t="shared" si="32"/>
        <v>0</v>
      </c>
      <c r="AF231" s="366"/>
      <c r="AG231" s="366"/>
      <c r="AH231" s="366"/>
      <c r="AI231" s="366"/>
      <c r="AJ231" s="366"/>
      <c r="AK231" s="366"/>
      <c r="AL231" s="366"/>
      <c r="AM231" s="366"/>
      <c r="AN231" s="366"/>
      <c r="AO231" s="366"/>
      <c r="AP231" s="366"/>
      <c r="AQ231" s="366"/>
      <c r="AR231" s="363">
        <f t="shared" si="29"/>
        <v>0</v>
      </c>
      <c r="AS231" s="366">
        <f t="shared" si="30"/>
        <v>0</v>
      </c>
      <c r="AT231" s="366">
        <f t="shared" si="31"/>
        <v>0</v>
      </c>
    </row>
    <row r="232" spans="1:46" s="357" customFormat="1" ht="16.399999999999999" customHeight="1">
      <c r="A232" s="352" t="s">
        <v>710</v>
      </c>
      <c r="B232" s="352" t="s">
        <v>711</v>
      </c>
      <c r="C232" s="353" t="s">
        <v>1101</v>
      </c>
      <c r="D232" s="353"/>
      <c r="E232" s="353"/>
      <c r="F232" s="353"/>
      <c r="G232" s="353"/>
      <c r="H232" s="354" t="s">
        <v>1349</v>
      </c>
      <c r="I232" s="354" t="s">
        <v>1350</v>
      </c>
      <c r="J232" s="367"/>
      <c r="K232" s="353"/>
      <c r="L232" s="353"/>
      <c r="M232" s="353"/>
      <c r="N232" s="367"/>
      <c r="O232" s="354" t="s">
        <v>1350</v>
      </c>
      <c r="P232" s="367"/>
      <c r="Q232" s="367"/>
      <c r="R232" s="356">
        <f t="shared" ref="R232:AC232" si="33">SUM(R233:R241)</f>
        <v>0</v>
      </c>
      <c r="S232" s="356">
        <f t="shared" si="33"/>
        <v>0</v>
      </c>
      <c r="T232" s="356">
        <f t="shared" si="33"/>
        <v>0</v>
      </c>
      <c r="U232" s="356">
        <f t="shared" si="33"/>
        <v>0</v>
      </c>
      <c r="V232" s="356">
        <f t="shared" si="33"/>
        <v>0</v>
      </c>
      <c r="W232" s="356">
        <f t="shared" si="33"/>
        <v>0</v>
      </c>
      <c r="X232" s="356">
        <f t="shared" si="33"/>
        <v>0</v>
      </c>
      <c r="Y232" s="356">
        <f t="shared" si="33"/>
        <v>0</v>
      </c>
      <c r="Z232" s="356">
        <f t="shared" si="33"/>
        <v>0</v>
      </c>
      <c r="AA232" s="356">
        <f t="shared" si="33"/>
        <v>0</v>
      </c>
      <c r="AB232" s="356">
        <f t="shared" si="33"/>
        <v>0</v>
      </c>
      <c r="AC232" s="356">
        <f t="shared" si="33"/>
        <v>0</v>
      </c>
      <c r="AD232" s="356">
        <f t="shared" si="32"/>
        <v>0</v>
      </c>
      <c r="AF232" s="356">
        <f t="shared" ref="AF232:AR232" si="34">SUM(AF233:AF241)</f>
        <v>0</v>
      </c>
      <c r="AG232" s="356">
        <f t="shared" si="34"/>
        <v>0</v>
      </c>
      <c r="AH232" s="356">
        <f t="shared" si="34"/>
        <v>0</v>
      </c>
      <c r="AI232" s="356">
        <f t="shared" si="34"/>
        <v>0</v>
      </c>
      <c r="AJ232" s="356">
        <f t="shared" si="34"/>
        <v>0</v>
      </c>
      <c r="AK232" s="356">
        <f t="shared" si="34"/>
        <v>0</v>
      </c>
      <c r="AL232" s="356">
        <f t="shared" si="34"/>
        <v>0</v>
      </c>
      <c r="AM232" s="356">
        <f t="shared" si="34"/>
        <v>0</v>
      </c>
      <c r="AN232" s="356">
        <f t="shared" si="34"/>
        <v>0</v>
      </c>
      <c r="AO232" s="356">
        <f t="shared" si="34"/>
        <v>0</v>
      </c>
      <c r="AP232" s="356">
        <f t="shared" si="34"/>
        <v>0</v>
      </c>
      <c r="AQ232" s="356">
        <f t="shared" si="34"/>
        <v>0</v>
      </c>
      <c r="AR232" s="356">
        <f t="shared" si="34"/>
        <v>0</v>
      </c>
      <c r="AS232" s="356">
        <f t="shared" si="30"/>
        <v>0</v>
      </c>
      <c r="AT232" s="356">
        <f t="shared" si="31"/>
        <v>0</v>
      </c>
    </row>
    <row r="233" spans="1:46" s="357" customFormat="1" ht="16.399999999999999" customHeight="1" outlineLevel="1">
      <c r="A233" s="359" t="s">
        <v>710</v>
      </c>
      <c r="B233" s="359" t="s">
        <v>711</v>
      </c>
      <c r="C233" s="360" t="s">
        <v>1101</v>
      </c>
      <c r="D233" s="361" t="s">
        <v>1068</v>
      </c>
      <c r="E233" s="361" t="s">
        <v>1069</v>
      </c>
      <c r="F233" s="361" t="s">
        <v>1070</v>
      </c>
      <c r="G233" s="361" t="s">
        <v>1068</v>
      </c>
      <c r="H233" s="361" t="s">
        <v>1069</v>
      </c>
      <c r="I233" s="360" t="s">
        <v>1351</v>
      </c>
      <c r="J233" s="361" t="s">
        <v>436</v>
      </c>
      <c r="K233" s="361" t="s">
        <v>596</v>
      </c>
      <c r="L233" s="360" t="s">
        <v>1072</v>
      </c>
      <c r="M233" s="361" t="s">
        <v>1073</v>
      </c>
      <c r="N233" s="361"/>
      <c r="O233" s="360"/>
      <c r="P233" s="361"/>
      <c r="Q233" s="361"/>
      <c r="R233" s="362"/>
      <c r="S233" s="362"/>
      <c r="T233" s="362"/>
      <c r="U233" s="362"/>
      <c r="V233" s="362"/>
      <c r="W233" s="362"/>
      <c r="X233" s="362"/>
      <c r="Y233" s="362"/>
      <c r="Z233" s="362"/>
      <c r="AA233" s="362"/>
      <c r="AB233" s="362"/>
      <c r="AC233" s="362"/>
      <c r="AD233" s="362">
        <f t="shared" si="32"/>
        <v>0</v>
      </c>
      <c r="AF233" s="366"/>
      <c r="AG233" s="366"/>
      <c r="AH233" s="366"/>
      <c r="AI233" s="366"/>
      <c r="AJ233" s="366"/>
      <c r="AK233" s="366"/>
      <c r="AL233" s="366"/>
      <c r="AM233" s="366"/>
      <c r="AN233" s="366"/>
      <c r="AO233" s="366"/>
      <c r="AP233" s="366"/>
      <c r="AQ233" s="366"/>
      <c r="AR233" s="363">
        <f t="shared" si="29"/>
        <v>0</v>
      </c>
      <c r="AS233" s="366">
        <f t="shared" si="30"/>
        <v>0</v>
      </c>
      <c r="AT233" s="366">
        <f t="shared" si="31"/>
        <v>0</v>
      </c>
    </row>
    <row r="234" spans="1:46" s="357" customFormat="1" ht="16.399999999999999" customHeight="1" outlineLevel="1">
      <c r="A234" s="359" t="s">
        <v>710</v>
      </c>
      <c r="B234" s="359" t="s">
        <v>711</v>
      </c>
      <c r="C234" s="360" t="s">
        <v>1101</v>
      </c>
      <c r="D234" s="361" t="s">
        <v>1068</v>
      </c>
      <c r="E234" s="361" t="s">
        <v>1069</v>
      </c>
      <c r="F234" s="361" t="s">
        <v>1070</v>
      </c>
      <c r="G234" s="361" t="s">
        <v>1068</v>
      </c>
      <c r="H234" s="361" t="s">
        <v>1069</v>
      </c>
      <c r="I234" s="360" t="s">
        <v>1352</v>
      </c>
      <c r="J234" s="361" t="s">
        <v>437</v>
      </c>
      <c r="K234" s="361" t="s">
        <v>598</v>
      </c>
      <c r="L234" s="360" t="s">
        <v>1078</v>
      </c>
      <c r="M234" s="361" t="s">
        <v>1079</v>
      </c>
      <c r="N234" s="361"/>
      <c r="O234" s="360"/>
      <c r="P234" s="361"/>
      <c r="Q234" s="361"/>
      <c r="R234" s="362"/>
      <c r="S234" s="362"/>
      <c r="T234" s="362"/>
      <c r="U234" s="362"/>
      <c r="V234" s="362"/>
      <c r="W234" s="362"/>
      <c r="X234" s="362"/>
      <c r="Y234" s="362"/>
      <c r="Z234" s="362"/>
      <c r="AA234" s="362"/>
      <c r="AB234" s="362"/>
      <c r="AC234" s="362"/>
      <c r="AD234" s="362">
        <f t="shared" si="32"/>
        <v>0</v>
      </c>
      <c r="AF234" s="366"/>
      <c r="AG234" s="366"/>
      <c r="AH234" s="366"/>
      <c r="AI234" s="366"/>
      <c r="AJ234" s="366"/>
      <c r="AK234" s="366"/>
      <c r="AL234" s="366"/>
      <c r="AM234" s="366"/>
      <c r="AN234" s="366"/>
      <c r="AO234" s="366"/>
      <c r="AP234" s="366"/>
      <c r="AQ234" s="366"/>
      <c r="AR234" s="363">
        <f t="shared" si="29"/>
        <v>0</v>
      </c>
      <c r="AS234" s="366">
        <f t="shared" si="30"/>
        <v>0</v>
      </c>
      <c r="AT234" s="366">
        <f t="shared" si="31"/>
        <v>0</v>
      </c>
    </row>
    <row r="235" spans="1:46" s="357" customFormat="1" ht="16.399999999999999" customHeight="1" outlineLevel="1">
      <c r="A235" s="359" t="s">
        <v>710</v>
      </c>
      <c r="B235" s="359" t="s">
        <v>711</v>
      </c>
      <c r="C235" s="360" t="s">
        <v>1101</v>
      </c>
      <c r="D235" s="361" t="s">
        <v>1068</v>
      </c>
      <c r="E235" s="361" t="s">
        <v>1069</v>
      </c>
      <c r="F235" s="361" t="s">
        <v>1070</v>
      </c>
      <c r="G235" s="361" t="s">
        <v>1068</v>
      </c>
      <c r="H235" s="361" t="s">
        <v>1069</v>
      </c>
      <c r="I235" s="360" t="s">
        <v>1353</v>
      </c>
      <c r="J235" s="361" t="s">
        <v>438</v>
      </c>
      <c r="K235" s="361" t="s">
        <v>600</v>
      </c>
      <c r="L235" s="360" t="s">
        <v>1081</v>
      </c>
      <c r="M235" s="361" t="s">
        <v>1082</v>
      </c>
      <c r="N235" s="361"/>
      <c r="O235" s="360"/>
      <c r="P235" s="361"/>
      <c r="Q235" s="361"/>
      <c r="R235" s="362"/>
      <c r="S235" s="362"/>
      <c r="T235" s="362"/>
      <c r="U235" s="362"/>
      <c r="V235" s="362"/>
      <c r="W235" s="362"/>
      <c r="X235" s="362"/>
      <c r="Y235" s="362"/>
      <c r="Z235" s="362"/>
      <c r="AA235" s="362"/>
      <c r="AB235" s="362"/>
      <c r="AC235" s="362"/>
      <c r="AD235" s="362">
        <f t="shared" si="32"/>
        <v>0</v>
      </c>
      <c r="AF235" s="366"/>
      <c r="AG235" s="366"/>
      <c r="AH235" s="366"/>
      <c r="AI235" s="366"/>
      <c r="AJ235" s="366"/>
      <c r="AK235" s="366"/>
      <c r="AL235" s="366"/>
      <c r="AM235" s="366"/>
      <c r="AN235" s="366"/>
      <c r="AO235" s="366"/>
      <c r="AP235" s="366"/>
      <c r="AQ235" s="366"/>
      <c r="AR235" s="363">
        <f t="shared" ref="AR235:AR298" si="35">SUM(AF235:AQ235)</f>
        <v>0</v>
      </c>
      <c r="AS235" s="366">
        <f t="shared" si="30"/>
        <v>0</v>
      </c>
      <c r="AT235" s="366">
        <f t="shared" si="31"/>
        <v>0</v>
      </c>
    </row>
    <row r="236" spans="1:46" s="357" customFormat="1" ht="16.399999999999999" customHeight="1" outlineLevel="1">
      <c r="A236" s="359" t="s">
        <v>710</v>
      </c>
      <c r="B236" s="359" t="s">
        <v>711</v>
      </c>
      <c r="C236" s="360" t="s">
        <v>1101</v>
      </c>
      <c r="D236" s="361" t="s">
        <v>1068</v>
      </c>
      <c r="E236" s="361" t="s">
        <v>1069</v>
      </c>
      <c r="F236" s="361" t="s">
        <v>1070</v>
      </c>
      <c r="G236" s="361" t="s">
        <v>1068</v>
      </c>
      <c r="H236" s="361" t="s">
        <v>1069</v>
      </c>
      <c r="I236" s="360" t="s">
        <v>1354</v>
      </c>
      <c r="J236" s="361" t="s">
        <v>439</v>
      </c>
      <c r="K236" s="361" t="s">
        <v>601</v>
      </c>
      <c r="L236" s="360" t="s">
        <v>1084</v>
      </c>
      <c r="M236" s="361" t="s">
        <v>1085</v>
      </c>
      <c r="N236" s="361"/>
      <c r="O236" s="360"/>
      <c r="P236" s="361"/>
      <c r="Q236" s="361"/>
      <c r="R236" s="362"/>
      <c r="S236" s="362"/>
      <c r="T236" s="362"/>
      <c r="U236" s="362"/>
      <c r="V236" s="362"/>
      <c r="W236" s="362"/>
      <c r="X236" s="362"/>
      <c r="Y236" s="362"/>
      <c r="Z236" s="362"/>
      <c r="AA236" s="362"/>
      <c r="AB236" s="362"/>
      <c r="AC236" s="362"/>
      <c r="AD236" s="362">
        <f t="shared" si="32"/>
        <v>0</v>
      </c>
      <c r="AF236" s="366"/>
      <c r="AG236" s="366"/>
      <c r="AH236" s="366"/>
      <c r="AI236" s="366"/>
      <c r="AJ236" s="366"/>
      <c r="AK236" s="366"/>
      <c r="AL236" s="366"/>
      <c r="AM236" s="366"/>
      <c r="AN236" s="366"/>
      <c r="AO236" s="366"/>
      <c r="AP236" s="366"/>
      <c r="AQ236" s="366"/>
      <c r="AR236" s="363">
        <f t="shared" si="35"/>
        <v>0</v>
      </c>
      <c r="AS236" s="366">
        <f t="shared" si="30"/>
        <v>0</v>
      </c>
      <c r="AT236" s="366">
        <f t="shared" si="31"/>
        <v>0</v>
      </c>
    </row>
    <row r="237" spans="1:46" s="357" customFormat="1" ht="16.399999999999999" customHeight="1" outlineLevel="1">
      <c r="A237" s="359" t="s">
        <v>710</v>
      </c>
      <c r="B237" s="359" t="s">
        <v>711</v>
      </c>
      <c r="C237" s="360" t="s">
        <v>1101</v>
      </c>
      <c r="D237" s="361" t="s">
        <v>1068</v>
      </c>
      <c r="E237" s="361" t="s">
        <v>1069</v>
      </c>
      <c r="F237" s="361" t="s">
        <v>1070</v>
      </c>
      <c r="G237" s="361" t="s">
        <v>1068</v>
      </c>
      <c r="H237" s="361" t="s">
        <v>1069</v>
      </c>
      <c r="I237" s="360" t="s">
        <v>1355</v>
      </c>
      <c r="J237" s="361" t="s">
        <v>441</v>
      </c>
      <c r="K237" s="361" t="s">
        <v>604</v>
      </c>
      <c r="L237" s="360" t="s">
        <v>1090</v>
      </c>
      <c r="M237" s="361" t="s">
        <v>1091</v>
      </c>
      <c r="N237" s="361"/>
      <c r="O237" s="360"/>
      <c r="P237" s="361"/>
      <c r="Q237" s="361"/>
      <c r="R237" s="362"/>
      <c r="S237" s="362"/>
      <c r="T237" s="362"/>
      <c r="U237" s="362"/>
      <c r="V237" s="362"/>
      <c r="W237" s="362"/>
      <c r="X237" s="362"/>
      <c r="Y237" s="362"/>
      <c r="Z237" s="362"/>
      <c r="AA237" s="362"/>
      <c r="AB237" s="362"/>
      <c r="AC237" s="362"/>
      <c r="AD237" s="362">
        <f t="shared" si="32"/>
        <v>0</v>
      </c>
      <c r="AF237" s="366"/>
      <c r="AG237" s="366"/>
      <c r="AH237" s="366"/>
      <c r="AI237" s="366"/>
      <c r="AJ237" s="366"/>
      <c r="AK237" s="366"/>
      <c r="AL237" s="366"/>
      <c r="AM237" s="366"/>
      <c r="AN237" s="366"/>
      <c r="AO237" s="366"/>
      <c r="AP237" s="366"/>
      <c r="AQ237" s="366"/>
      <c r="AR237" s="363">
        <f t="shared" si="35"/>
        <v>0</v>
      </c>
      <c r="AS237" s="366">
        <f t="shared" si="30"/>
        <v>0</v>
      </c>
      <c r="AT237" s="366">
        <f t="shared" si="31"/>
        <v>0</v>
      </c>
    </row>
    <row r="238" spans="1:46" s="357" customFormat="1" ht="16.399999999999999" customHeight="1" outlineLevel="1">
      <c r="A238" s="359" t="s">
        <v>710</v>
      </c>
      <c r="B238" s="359" t="s">
        <v>711</v>
      </c>
      <c r="C238" s="360" t="s">
        <v>1101</v>
      </c>
      <c r="D238" s="361" t="s">
        <v>1068</v>
      </c>
      <c r="E238" s="361" t="s">
        <v>1069</v>
      </c>
      <c r="F238" s="361" t="s">
        <v>1070</v>
      </c>
      <c r="G238" s="361" t="s">
        <v>1068</v>
      </c>
      <c r="H238" s="361" t="s">
        <v>1069</v>
      </c>
      <c r="I238" s="360" t="s">
        <v>1356</v>
      </c>
      <c r="J238" s="361" t="s">
        <v>442</v>
      </c>
      <c r="K238" s="361" t="s">
        <v>605</v>
      </c>
      <c r="L238" s="360" t="s">
        <v>1093</v>
      </c>
      <c r="M238" s="361" t="s">
        <v>1094</v>
      </c>
      <c r="N238" s="361"/>
      <c r="O238" s="360"/>
      <c r="P238" s="361"/>
      <c r="Q238" s="361"/>
      <c r="R238" s="362"/>
      <c r="S238" s="362"/>
      <c r="T238" s="362"/>
      <c r="U238" s="362"/>
      <c r="V238" s="362"/>
      <c r="W238" s="362"/>
      <c r="X238" s="362"/>
      <c r="Y238" s="362"/>
      <c r="Z238" s="362"/>
      <c r="AA238" s="362"/>
      <c r="AB238" s="362"/>
      <c r="AC238" s="362"/>
      <c r="AD238" s="362">
        <f t="shared" si="32"/>
        <v>0</v>
      </c>
      <c r="AF238" s="366"/>
      <c r="AG238" s="366"/>
      <c r="AH238" s="366"/>
      <c r="AI238" s="366"/>
      <c r="AJ238" s="366"/>
      <c r="AK238" s="366"/>
      <c r="AL238" s="366"/>
      <c r="AM238" s="366"/>
      <c r="AN238" s="366"/>
      <c r="AO238" s="366"/>
      <c r="AP238" s="366"/>
      <c r="AQ238" s="366"/>
      <c r="AR238" s="363">
        <f t="shared" si="35"/>
        <v>0</v>
      </c>
      <c r="AS238" s="366">
        <f t="shared" si="30"/>
        <v>0</v>
      </c>
      <c r="AT238" s="366">
        <f t="shared" si="31"/>
        <v>0</v>
      </c>
    </row>
    <row r="239" spans="1:46" s="357" customFormat="1" ht="16.399999999999999" customHeight="1" outlineLevel="1">
      <c r="A239" s="359" t="s">
        <v>710</v>
      </c>
      <c r="B239" s="359" t="s">
        <v>711</v>
      </c>
      <c r="C239" s="360" t="s">
        <v>1101</v>
      </c>
      <c r="D239" s="361" t="s">
        <v>1068</v>
      </c>
      <c r="E239" s="361" t="s">
        <v>1069</v>
      </c>
      <c r="F239" s="361" t="s">
        <v>1070</v>
      </c>
      <c r="G239" s="361" t="s">
        <v>1068</v>
      </c>
      <c r="H239" s="361" t="s">
        <v>1069</v>
      </c>
      <c r="I239" s="360" t="s">
        <v>1357</v>
      </c>
      <c r="J239" s="361" t="s">
        <v>443</v>
      </c>
      <c r="K239" s="361" t="s">
        <v>1358</v>
      </c>
      <c r="L239" s="360" t="s">
        <v>1096</v>
      </c>
      <c r="M239" s="361" t="s">
        <v>1097</v>
      </c>
      <c r="N239" s="361"/>
      <c r="O239" s="360"/>
      <c r="P239" s="361"/>
      <c r="Q239" s="361"/>
      <c r="R239" s="362"/>
      <c r="S239" s="362"/>
      <c r="T239" s="362"/>
      <c r="U239" s="362"/>
      <c r="V239" s="362"/>
      <c r="W239" s="362"/>
      <c r="X239" s="362"/>
      <c r="Y239" s="362"/>
      <c r="Z239" s="362"/>
      <c r="AA239" s="362"/>
      <c r="AB239" s="362"/>
      <c r="AC239" s="362"/>
      <c r="AD239" s="362">
        <f t="shared" si="32"/>
        <v>0</v>
      </c>
      <c r="AF239" s="366"/>
      <c r="AG239" s="366"/>
      <c r="AH239" s="366"/>
      <c r="AI239" s="366"/>
      <c r="AJ239" s="366"/>
      <c r="AK239" s="366"/>
      <c r="AL239" s="366"/>
      <c r="AM239" s="366"/>
      <c r="AN239" s="366"/>
      <c r="AO239" s="366"/>
      <c r="AP239" s="366"/>
      <c r="AQ239" s="366"/>
      <c r="AR239" s="363">
        <f t="shared" si="35"/>
        <v>0</v>
      </c>
      <c r="AS239" s="366">
        <f t="shared" si="30"/>
        <v>0</v>
      </c>
      <c r="AT239" s="366">
        <f t="shared" si="31"/>
        <v>0</v>
      </c>
    </row>
    <row r="240" spans="1:46" s="364" customFormat="1" ht="16.399999999999999" customHeight="1" outlineLevel="1">
      <c r="A240" s="359" t="s">
        <v>710</v>
      </c>
      <c r="B240" s="359" t="s">
        <v>711</v>
      </c>
      <c r="C240" s="360" t="s">
        <v>1101</v>
      </c>
      <c r="D240" s="361" t="s">
        <v>1068</v>
      </c>
      <c r="E240" s="361" t="s">
        <v>1069</v>
      </c>
      <c r="F240" s="361" t="s">
        <v>1070</v>
      </c>
      <c r="G240" s="361" t="s">
        <v>1068</v>
      </c>
      <c r="H240" s="361" t="s">
        <v>1069</v>
      </c>
      <c r="I240" s="360" t="s">
        <v>1359</v>
      </c>
      <c r="J240" s="361" t="s">
        <v>446</v>
      </c>
      <c r="K240" s="361" t="s">
        <v>608</v>
      </c>
      <c r="L240" s="360" t="s">
        <v>1360</v>
      </c>
      <c r="M240" s="361" t="s">
        <v>1361</v>
      </c>
      <c r="N240" s="361"/>
      <c r="O240" s="360"/>
      <c r="P240" s="361"/>
      <c r="Q240" s="361"/>
      <c r="R240" s="362"/>
      <c r="S240" s="362"/>
      <c r="T240" s="362"/>
      <c r="U240" s="362"/>
      <c r="V240" s="362"/>
      <c r="W240" s="362"/>
      <c r="X240" s="362"/>
      <c r="Y240" s="362"/>
      <c r="Z240" s="362"/>
      <c r="AA240" s="362"/>
      <c r="AB240" s="362"/>
      <c r="AC240" s="362"/>
      <c r="AD240" s="362">
        <f t="shared" si="32"/>
        <v>0</v>
      </c>
      <c r="AE240" s="357"/>
      <c r="AF240" s="363"/>
      <c r="AG240" s="363"/>
      <c r="AH240" s="363"/>
      <c r="AI240" s="363"/>
      <c r="AJ240" s="363"/>
      <c r="AK240" s="363"/>
      <c r="AL240" s="363"/>
      <c r="AM240" s="363"/>
      <c r="AN240" s="363"/>
      <c r="AO240" s="363"/>
      <c r="AP240" s="363"/>
      <c r="AQ240" s="363"/>
      <c r="AR240" s="363">
        <f t="shared" si="35"/>
        <v>0</v>
      </c>
      <c r="AS240" s="363">
        <f t="shared" si="30"/>
        <v>0</v>
      </c>
      <c r="AT240" s="363">
        <f t="shared" si="31"/>
        <v>0</v>
      </c>
    </row>
    <row r="241" spans="1:46" s="364" customFormat="1" ht="16.399999999999999" customHeight="1" outlineLevel="1">
      <c r="A241" s="359" t="s">
        <v>710</v>
      </c>
      <c r="B241" s="359" t="s">
        <v>711</v>
      </c>
      <c r="C241" s="360" t="s">
        <v>1101</v>
      </c>
      <c r="D241" s="361" t="s">
        <v>1068</v>
      </c>
      <c r="E241" s="361" t="s">
        <v>1069</v>
      </c>
      <c r="F241" s="361" t="s">
        <v>1070</v>
      </c>
      <c r="G241" s="361" t="s">
        <v>1068</v>
      </c>
      <c r="H241" s="361" t="s">
        <v>1069</v>
      </c>
      <c r="I241" s="360" t="s">
        <v>1362</v>
      </c>
      <c r="J241" s="361" t="s">
        <v>448</v>
      </c>
      <c r="K241" s="361" t="s">
        <v>607</v>
      </c>
      <c r="L241" s="360" t="s">
        <v>1099</v>
      </c>
      <c r="M241" s="361" t="s">
        <v>1100</v>
      </c>
      <c r="N241" s="361"/>
      <c r="O241" s="360"/>
      <c r="P241" s="361"/>
      <c r="Q241" s="361"/>
      <c r="R241" s="362"/>
      <c r="S241" s="362"/>
      <c r="T241" s="362"/>
      <c r="U241" s="362"/>
      <c r="V241" s="362"/>
      <c r="W241" s="362"/>
      <c r="X241" s="362"/>
      <c r="Y241" s="362"/>
      <c r="Z241" s="362"/>
      <c r="AA241" s="362"/>
      <c r="AB241" s="362"/>
      <c r="AC241" s="362"/>
      <c r="AD241" s="362">
        <f t="shared" si="32"/>
        <v>0</v>
      </c>
      <c r="AE241" s="357"/>
      <c r="AF241" s="363"/>
      <c r="AG241" s="363"/>
      <c r="AH241" s="363"/>
      <c r="AI241" s="363"/>
      <c r="AJ241" s="363"/>
      <c r="AK241" s="363"/>
      <c r="AL241" s="363"/>
      <c r="AM241" s="363"/>
      <c r="AN241" s="363"/>
      <c r="AO241" s="363"/>
      <c r="AP241" s="363"/>
      <c r="AQ241" s="363"/>
      <c r="AR241" s="363">
        <f t="shared" si="35"/>
        <v>0</v>
      </c>
      <c r="AS241" s="363">
        <f t="shared" si="30"/>
        <v>0</v>
      </c>
      <c r="AT241" s="363">
        <f t="shared" si="31"/>
        <v>0</v>
      </c>
    </row>
    <row r="242" spans="1:46" s="364" customFormat="1" ht="16.399999999999999" customHeight="1">
      <c r="A242" s="352" t="s">
        <v>710</v>
      </c>
      <c r="B242" s="352" t="s">
        <v>711</v>
      </c>
      <c r="C242" s="353" t="s">
        <v>1363</v>
      </c>
      <c r="D242" s="353"/>
      <c r="E242" s="353"/>
      <c r="F242" s="353"/>
      <c r="G242" s="353"/>
      <c r="H242" s="354" t="s">
        <v>1364</v>
      </c>
      <c r="I242" s="354" t="s">
        <v>1365</v>
      </c>
      <c r="J242" s="367"/>
      <c r="K242" s="353"/>
      <c r="L242" s="353"/>
      <c r="M242" s="353"/>
      <c r="N242" s="367"/>
      <c r="O242" s="354" t="s">
        <v>1365</v>
      </c>
      <c r="P242" s="367"/>
      <c r="Q242" s="367"/>
      <c r="R242" s="356">
        <f>SUM(R243:R255)</f>
        <v>0</v>
      </c>
      <c r="S242" s="356">
        <f t="shared" ref="S242:AC242" si="36">SUM(S243:S255)</f>
        <v>0</v>
      </c>
      <c r="T242" s="356">
        <f t="shared" si="36"/>
        <v>0</v>
      </c>
      <c r="U242" s="356">
        <f t="shared" si="36"/>
        <v>0</v>
      </c>
      <c r="V242" s="356">
        <f t="shared" si="36"/>
        <v>0</v>
      </c>
      <c r="W242" s="356">
        <f t="shared" si="36"/>
        <v>0</v>
      </c>
      <c r="X242" s="356">
        <f t="shared" si="36"/>
        <v>0</v>
      </c>
      <c r="Y242" s="356">
        <f t="shared" si="36"/>
        <v>0</v>
      </c>
      <c r="Z242" s="356">
        <f t="shared" si="36"/>
        <v>0</v>
      </c>
      <c r="AA242" s="356">
        <f t="shared" si="36"/>
        <v>0</v>
      </c>
      <c r="AB242" s="356">
        <f t="shared" si="36"/>
        <v>0</v>
      </c>
      <c r="AC242" s="356">
        <f t="shared" si="36"/>
        <v>0</v>
      </c>
      <c r="AD242" s="356">
        <f>SUM(R242:AC242)</f>
        <v>0</v>
      </c>
      <c r="AE242" s="357"/>
      <c r="AF242" s="356">
        <f t="shared" ref="AF242:AR242" si="37">SUM(AF243:AF255)</f>
        <v>0</v>
      </c>
      <c r="AG242" s="356">
        <f t="shared" si="37"/>
        <v>0</v>
      </c>
      <c r="AH242" s="356">
        <f t="shared" si="37"/>
        <v>0</v>
      </c>
      <c r="AI242" s="356">
        <f t="shared" si="37"/>
        <v>0</v>
      </c>
      <c r="AJ242" s="356">
        <f t="shared" si="37"/>
        <v>0</v>
      </c>
      <c r="AK242" s="356">
        <f t="shared" si="37"/>
        <v>0</v>
      </c>
      <c r="AL242" s="356">
        <f t="shared" si="37"/>
        <v>0</v>
      </c>
      <c r="AM242" s="356">
        <f t="shared" si="37"/>
        <v>0</v>
      </c>
      <c r="AN242" s="356">
        <f t="shared" si="37"/>
        <v>0</v>
      </c>
      <c r="AO242" s="356">
        <f t="shared" si="37"/>
        <v>0</v>
      </c>
      <c r="AP242" s="356">
        <f t="shared" si="37"/>
        <v>0</v>
      </c>
      <c r="AQ242" s="356">
        <f t="shared" si="37"/>
        <v>0</v>
      </c>
      <c r="AR242" s="356">
        <f t="shared" si="37"/>
        <v>0</v>
      </c>
      <c r="AS242" s="356">
        <f t="shared" si="30"/>
        <v>0</v>
      </c>
      <c r="AT242" s="356">
        <f t="shared" si="31"/>
        <v>0</v>
      </c>
    </row>
    <row r="243" spans="1:46" s="364" customFormat="1" ht="16.399999999999999" customHeight="1" outlineLevel="1">
      <c r="A243" s="359" t="s">
        <v>710</v>
      </c>
      <c r="B243" s="359" t="s">
        <v>711</v>
      </c>
      <c r="C243" s="360" t="s">
        <v>1363</v>
      </c>
      <c r="D243" s="361" t="s">
        <v>149</v>
      </c>
      <c r="E243" s="361" t="s">
        <v>772</v>
      </c>
      <c r="F243" s="361" t="s">
        <v>773</v>
      </c>
      <c r="G243" s="361" t="s">
        <v>556</v>
      </c>
      <c r="H243" s="361" t="s">
        <v>1105</v>
      </c>
      <c r="I243" s="360" t="s">
        <v>1366</v>
      </c>
      <c r="J243" s="361" t="s">
        <v>402</v>
      </c>
      <c r="K243" s="361" t="s">
        <v>515</v>
      </c>
      <c r="L243" s="360" t="s">
        <v>776</v>
      </c>
      <c r="M243" s="361" t="s">
        <v>777</v>
      </c>
      <c r="N243" s="361"/>
      <c r="O243" s="360"/>
      <c r="P243" s="361"/>
      <c r="Q243" s="361"/>
      <c r="R243" s="362"/>
      <c r="S243" s="362"/>
      <c r="T243" s="362"/>
      <c r="U243" s="362"/>
      <c r="V243" s="362"/>
      <c r="W243" s="362"/>
      <c r="X243" s="362"/>
      <c r="Y243" s="362"/>
      <c r="Z243" s="362"/>
      <c r="AA243" s="362"/>
      <c r="AB243" s="362"/>
      <c r="AC243" s="362"/>
      <c r="AD243" s="362">
        <f t="shared" si="32"/>
        <v>0</v>
      </c>
      <c r="AE243" s="357"/>
      <c r="AF243" s="363"/>
      <c r="AG243" s="363"/>
      <c r="AH243" s="363"/>
      <c r="AI243" s="363"/>
      <c r="AJ243" s="363"/>
      <c r="AK243" s="363"/>
      <c r="AL243" s="363"/>
      <c r="AM243" s="363"/>
      <c r="AN243" s="363"/>
      <c r="AO243" s="363"/>
      <c r="AP243" s="363"/>
      <c r="AQ243" s="363"/>
      <c r="AR243" s="363">
        <f t="shared" si="35"/>
        <v>0</v>
      </c>
      <c r="AS243" s="363">
        <f t="shared" si="30"/>
        <v>0</v>
      </c>
      <c r="AT243" s="363">
        <f t="shared" si="31"/>
        <v>0</v>
      </c>
    </row>
    <row r="244" spans="1:46" s="364" customFormat="1" ht="16.399999999999999" customHeight="1" outlineLevel="1">
      <c r="A244" s="359" t="s">
        <v>710</v>
      </c>
      <c r="B244" s="359" t="s">
        <v>711</v>
      </c>
      <c r="C244" s="360" t="s">
        <v>1363</v>
      </c>
      <c r="D244" s="361" t="s">
        <v>149</v>
      </c>
      <c r="E244" s="361" t="s">
        <v>772</v>
      </c>
      <c r="F244" s="361" t="s">
        <v>773</v>
      </c>
      <c r="G244" s="361" t="s">
        <v>556</v>
      </c>
      <c r="H244" s="361" t="s">
        <v>1105</v>
      </c>
      <c r="I244" s="360" t="s">
        <v>1367</v>
      </c>
      <c r="J244" s="361" t="s">
        <v>403</v>
      </c>
      <c r="K244" s="361" t="s">
        <v>520</v>
      </c>
      <c r="L244" s="360" t="s">
        <v>779</v>
      </c>
      <c r="M244" s="361" t="s">
        <v>780</v>
      </c>
      <c r="N244" s="361"/>
      <c r="O244" s="360"/>
      <c r="P244" s="361"/>
      <c r="Q244" s="361"/>
      <c r="R244" s="362"/>
      <c r="S244" s="362"/>
      <c r="T244" s="362"/>
      <c r="U244" s="362"/>
      <c r="V244" s="362"/>
      <c r="W244" s="362"/>
      <c r="X244" s="362"/>
      <c r="Y244" s="362"/>
      <c r="Z244" s="362"/>
      <c r="AA244" s="362"/>
      <c r="AB244" s="362"/>
      <c r="AC244" s="362"/>
      <c r="AD244" s="362">
        <f t="shared" si="32"/>
        <v>0</v>
      </c>
      <c r="AE244" s="357"/>
      <c r="AF244" s="363"/>
      <c r="AG244" s="363"/>
      <c r="AH244" s="363"/>
      <c r="AI244" s="363"/>
      <c r="AJ244" s="363"/>
      <c r="AK244" s="363"/>
      <c r="AL244" s="363"/>
      <c r="AM244" s="363"/>
      <c r="AN244" s="363"/>
      <c r="AO244" s="363"/>
      <c r="AP244" s="363"/>
      <c r="AQ244" s="363"/>
      <c r="AR244" s="363">
        <f t="shared" si="35"/>
        <v>0</v>
      </c>
      <c r="AS244" s="363">
        <f t="shared" si="30"/>
        <v>0</v>
      </c>
      <c r="AT244" s="363">
        <f t="shared" si="31"/>
        <v>0</v>
      </c>
    </row>
    <row r="245" spans="1:46" s="364" customFormat="1" ht="16.399999999999999" customHeight="1" outlineLevel="1">
      <c r="A245" s="359" t="s">
        <v>710</v>
      </c>
      <c r="B245" s="359" t="s">
        <v>711</v>
      </c>
      <c r="C245" s="360" t="s">
        <v>1363</v>
      </c>
      <c r="D245" s="361" t="s">
        <v>149</v>
      </c>
      <c r="E245" s="361" t="s">
        <v>772</v>
      </c>
      <c r="F245" s="361" t="s">
        <v>781</v>
      </c>
      <c r="G245" s="361" t="s">
        <v>556</v>
      </c>
      <c r="H245" s="361" t="s">
        <v>1105</v>
      </c>
      <c r="I245" s="360" t="s">
        <v>1368</v>
      </c>
      <c r="J245" s="361" t="s">
        <v>404</v>
      </c>
      <c r="K245" s="361" t="s">
        <v>516</v>
      </c>
      <c r="L245" s="360" t="s">
        <v>725</v>
      </c>
      <c r="M245" s="361" t="s">
        <v>726</v>
      </c>
      <c r="N245" s="361"/>
      <c r="O245" s="360"/>
      <c r="P245" s="361"/>
      <c r="Q245" s="361"/>
      <c r="R245" s="362"/>
      <c r="S245" s="362"/>
      <c r="T245" s="362"/>
      <c r="U245" s="362"/>
      <c r="V245" s="362"/>
      <c r="W245" s="362"/>
      <c r="X245" s="362"/>
      <c r="Y245" s="362"/>
      <c r="Z245" s="362"/>
      <c r="AA245" s="362"/>
      <c r="AB245" s="362"/>
      <c r="AC245" s="362"/>
      <c r="AD245" s="362">
        <f t="shared" si="32"/>
        <v>0</v>
      </c>
      <c r="AE245" s="357"/>
      <c r="AF245" s="363"/>
      <c r="AG245" s="363"/>
      <c r="AH245" s="363"/>
      <c r="AI245" s="363"/>
      <c r="AJ245" s="363"/>
      <c r="AK245" s="363"/>
      <c r="AL245" s="363"/>
      <c r="AM245" s="363"/>
      <c r="AN245" s="363"/>
      <c r="AO245" s="363"/>
      <c r="AP245" s="363"/>
      <c r="AQ245" s="363"/>
      <c r="AR245" s="363">
        <f t="shared" si="35"/>
        <v>0</v>
      </c>
      <c r="AS245" s="363">
        <f t="shared" si="30"/>
        <v>0</v>
      </c>
      <c r="AT245" s="363">
        <f t="shared" si="31"/>
        <v>0</v>
      </c>
    </row>
    <row r="246" spans="1:46" s="364" customFormat="1" ht="16.399999999999999" customHeight="1" outlineLevel="1">
      <c r="A246" s="359" t="s">
        <v>710</v>
      </c>
      <c r="B246" s="359" t="s">
        <v>711</v>
      </c>
      <c r="C246" s="360" t="s">
        <v>1363</v>
      </c>
      <c r="D246" s="361" t="s">
        <v>149</v>
      </c>
      <c r="E246" s="361" t="s">
        <v>772</v>
      </c>
      <c r="F246" s="361" t="s">
        <v>783</v>
      </c>
      <c r="G246" s="361" t="s">
        <v>556</v>
      </c>
      <c r="H246" s="361" t="s">
        <v>784</v>
      </c>
      <c r="I246" s="360" t="s">
        <v>1369</v>
      </c>
      <c r="J246" s="361" t="s">
        <v>787</v>
      </c>
      <c r="K246" s="361" t="s">
        <v>520</v>
      </c>
      <c r="L246" s="360" t="s">
        <v>786</v>
      </c>
      <c r="M246" s="361" t="s">
        <v>787</v>
      </c>
      <c r="N246" s="361"/>
      <c r="O246" s="360"/>
      <c r="P246" s="361"/>
      <c r="Q246" s="361"/>
      <c r="R246" s="362"/>
      <c r="S246" s="362"/>
      <c r="T246" s="362"/>
      <c r="U246" s="362"/>
      <c r="V246" s="362"/>
      <c r="W246" s="362"/>
      <c r="X246" s="362"/>
      <c r="Y246" s="362"/>
      <c r="Z246" s="362"/>
      <c r="AA246" s="362"/>
      <c r="AB246" s="362"/>
      <c r="AC246" s="362"/>
      <c r="AD246" s="362">
        <f t="shared" si="32"/>
        <v>0</v>
      </c>
      <c r="AE246" s="357"/>
      <c r="AF246" s="363"/>
      <c r="AG246" s="363"/>
      <c r="AH246" s="363"/>
      <c r="AI246" s="363"/>
      <c r="AJ246" s="363"/>
      <c r="AK246" s="363"/>
      <c r="AL246" s="363"/>
      <c r="AM246" s="363"/>
      <c r="AN246" s="363"/>
      <c r="AO246" s="363"/>
      <c r="AP246" s="363"/>
      <c r="AQ246" s="363"/>
      <c r="AR246" s="363">
        <f t="shared" si="35"/>
        <v>0</v>
      </c>
      <c r="AS246" s="363">
        <f t="shared" si="30"/>
        <v>0</v>
      </c>
      <c r="AT246" s="363">
        <f t="shared" si="31"/>
        <v>0</v>
      </c>
    </row>
    <row r="247" spans="1:46" s="364" customFormat="1" ht="16.399999999999999" customHeight="1" outlineLevel="1">
      <c r="A247" s="359" t="s">
        <v>710</v>
      </c>
      <c r="B247" s="359" t="s">
        <v>711</v>
      </c>
      <c r="C247" s="360" t="s">
        <v>1363</v>
      </c>
      <c r="D247" s="361" t="s">
        <v>149</v>
      </c>
      <c r="E247" s="361" t="s">
        <v>772</v>
      </c>
      <c r="F247" s="361" t="s">
        <v>788</v>
      </c>
      <c r="G247" s="361" t="s">
        <v>556</v>
      </c>
      <c r="H247" s="361" t="s">
        <v>789</v>
      </c>
      <c r="I247" s="360" t="s">
        <v>1370</v>
      </c>
      <c r="J247" s="361" t="s">
        <v>406</v>
      </c>
      <c r="K247" s="361" t="s">
        <v>516</v>
      </c>
      <c r="L247" s="360" t="s">
        <v>735</v>
      </c>
      <c r="M247" s="361" t="s">
        <v>736</v>
      </c>
      <c r="N247" s="361"/>
      <c r="O247" s="360"/>
      <c r="P247" s="361"/>
      <c r="Q247" s="361"/>
      <c r="R247" s="362"/>
      <c r="S247" s="362"/>
      <c r="T247" s="362"/>
      <c r="U247" s="362"/>
      <c r="V247" s="362"/>
      <c r="W247" s="362"/>
      <c r="X247" s="362"/>
      <c r="Y247" s="362"/>
      <c r="Z247" s="362"/>
      <c r="AA247" s="362"/>
      <c r="AB247" s="362"/>
      <c r="AC247" s="362"/>
      <c r="AD247" s="362">
        <f t="shared" si="32"/>
        <v>0</v>
      </c>
      <c r="AE247" s="357"/>
      <c r="AF247" s="363"/>
      <c r="AG247" s="363"/>
      <c r="AH247" s="363"/>
      <c r="AI247" s="363"/>
      <c r="AJ247" s="363"/>
      <c r="AK247" s="363"/>
      <c r="AL247" s="363"/>
      <c r="AM247" s="363"/>
      <c r="AN247" s="363"/>
      <c r="AO247" s="363"/>
      <c r="AP247" s="363"/>
      <c r="AQ247" s="363"/>
      <c r="AR247" s="363">
        <f t="shared" si="35"/>
        <v>0</v>
      </c>
      <c r="AS247" s="363">
        <f t="shared" si="30"/>
        <v>0</v>
      </c>
      <c r="AT247" s="363">
        <f t="shared" si="31"/>
        <v>0</v>
      </c>
    </row>
    <row r="248" spans="1:46" s="364" customFormat="1" ht="16.399999999999999" customHeight="1" outlineLevel="1">
      <c r="A248" s="359" t="s">
        <v>710</v>
      </c>
      <c r="B248" s="359" t="s">
        <v>711</v>
      </c>
      <c r="C248" s="360" t="s">
        <v>1363</v>
      </c>
      <c r="D248" s="361" t="s">
        <v>149</v>
      </c>
      <c r="E248" s="361" t="s">
        <v>772</v>
      </c>
      <c r="F248" s="361" t="s">
        <v>788</v>
      </c>
      <c r="G248" s="361" t="s">
        <v>556</v>
      </c>
      <c r="H248" s="361" t="s">
        <v>789</v>
      </c>
      <c r="I248" s="360" t="s">
        <v>1371</v>
      </c>
      <c r="J248" s="361" t="s">
        <v>530</v>
      </c>
      <c r="K248" s="361" t="s">
        <v>520</v>
      </c>
      <c r="L248" s="360" t="s">
        <v>738</v>
      </c>
      <c r="M248" s="361"/>
      <c r="N248" s="361"/>
      <c r="O248" s="360"/>
      <c r="P248" s="361"/>
      <c r="Q248" s="361"/>
      <c r="R248" s="362"/>
      <c r="S248" s="362"/>
      <c r="T248" s="362"/>
      <c r="U248" s="362"/>
      <c r="V248" s="362"/>
      <c r="W248" s="362"/>
      <c r="X248" s="362"/>
      <c r="Y248" s="362"/>
      <c r="Z248" s="362"/>
      <c r="AA248" s="362"/>
      <c r="AB248" s="362"/>
      <c r="AC248" s="362"/>
      <c r="AD248" s="362"/>
      <c r="AE248" s="357"/>
      <c r="AF248" s="363"/>
      <c r="AG248" s="363"/>
      <c r="AH248" s="363"/>
      <c r="AI248" s="363"/>
      <c r="AJ248" s="363"/>
      <c r="AK248" s="363"/>
      <c r="AL248" s="363"/>
      <c r="AM248" s="363"/>
      <c r="AN248" s="363"/>
      <c r="AO248" s="363"/>
      <c r="AP248" s="363"/>
      <c r="AQ248" s="363"/>
      <c r="AR248" s="363">
        <f t="shared" si="35"/>
        <v>0</v>
      </c>
      <c r="AS248" s="363">
        <f t="shared" si="30"/>
        <v>0</v>
      </c>
      <c r="AT248" s="363">
        <f t="shared" si="31"/>
        <v>0</v>
      </c>
    </row>
    <row r="249" spans="1:46" s="364" customFormat="1" ht="16.399999999999999" customHeight="1" outlineLevel="1">
      <c r="A249" s="359" t="s">
        <v>710</v>
      </c>
      <c r="B249" s="359" t="s">
        <v>711</v>
      </c>
      <c r="C249" s="360" t="s">
        <v>1363</v>
      </c>
      <c r="D249" s="361" t="s">
        <v>149</v>
      </c>
      <c r="E249" s="361" t="s">
        <v>772</v>
      </c>
      <c r="F249" s="361" t="s">
        <v>792</v>
      </c>
      <c r="G249" s="361" t="s">
        <v>556</v>
      </c>
      <c r="H249" s="361" t="s">
        <v>793</v>
      </c>
      <c r="I249" s="360" t="s">
        <v>1372</v>
      </c>
      <c r="J249" s="361" t="s">
        <v>407</v>
      </c>
      <c r="K249" s="361" t="s">
        <v>520</v>
      </c>
      <c r="L249" s="360" t="s">
        <v>742</v>
      </c>
      <c r="M249" s="361" t="s">
        <v>743</v>
      </c>
      <c r="N249" s="361"/>
      <c r="O249" s="360"/>
      <c r="P249" s="361"/>
      <c r="Q249" s="361"/>
      <c r="R249" s="362"/>
      <c r="S249" s="362"/>
      <c r="T249" s="362"/>
      <c r="U249" s="362"/>
      <c r="V249" s="362"/>
      <c r="W249" s="362"/>
      <c r="X249" s="362"/>
      <c r="Y249" s="362"/>
      <c r="Z249" s="362"/>
      <c r="AA249" s="362"/>
      <c r="AB249" s="362"/>
      <c r="AC249" s="362"/>
      <c r="AD249" s="362">
        <f t="shared" si="32"/>
        <v>0</v>
      </c>
      <c r="AE249" s="357"/>
      <c r="AF249" s="363"/>
      <c r="AG249" s="363"/>
      <c r="AH249" s="363"/>
      <c r="AI249" s="363"/>
      <c r="AJ249" s="363"/>
      <c r="AK249" s="363"/>
      <c r="AL249" s="363"/>
      <c r="AM249" s="363"/>
      <c r="AN249" s="363"/>
      <c r="AO249" s="363"/>
      <c r="AP249" s="363"/>
      <c r="AQ249" s="363"/>
      <c r="AR249" s="363">
        <f t="shared" si="35"/>
        <v>0</v>
      </c>
      <c r="AS249" s="363">
        <f t="shared" si="30"/>
        <v>0</v>
      </c>
      <c r="AT249" s="363">
        <f t="shared" si="31"/>
        <v>0</v>
      </c>
    </row>
    <row r="250" spans="1:46" s="364" customFormat="1" ht="16.399999999999999" customHeight="1" outlineLevel="1">
      <c r="A250" s="359" t="s">
        <v>710</v>
      </c>
      <c r="B250" s="359" t="s">
        <v>711</v>
      </c>
      <c r="C250" s="360" t="s">
        <v>1363</v>
      </c>
      <c r="D250" s="361" t="s">
        <v>149</v>
      </c>
      <c r="E250" s="361" t="s">
        <v>772</v>
      </c>
      <c r="F250" s="361" t="s">
        <v>792</v>
      </c>
      <c r="G250" s="361" t="s">
        <v>556</v>
      </c>
      <c r="H250" s="361" t="s">
        <v>793</v>
      </c>
      <c r="I250" s="360" t="s">
        <v>1373</v>
      </c>
      <c r="J250" s="361" t="s">
        <v>796</v>
      </c>
      <c r="K250" s="361" t="s">
        <v>520</v>
      </c>
      <c r="L250" s="360" t="s">
        <v>797</v>
      </c>
      <c r="M250" s="361" t="s">
        <v>798</v>
      </c>
      <c r="N250" s="361"/>
      <c r="O250" s="360"/>
      <c r="P250" s="361"/>
      <c r="Q250" s="361"/>
      <c r="R250" s="362"/>
      <c r="S250" s="362"/>
      <c r="T250" s="362"/>
      <c r="U250" s="362"/>
      <c r="V250" s="362"/>
      <c r="W250" s="362"/>
      <c r="X250" s="362"/>
      <c r="Y250" s="362"/>
      <c r="Z250" s="362"/>
      <c r="AA250" s="362"/>
      <c r="AB250" s="362"/>
      <c r="AC250" s="362"/>
      <c r="AD250" s="362">
        <f t="shared" si="32"/>
        <v>0</v>
      </c>
      <c r="AE250" s="357"/>
      <c r="AF250" s="363"/>
      <c r="AG250" s="363"/>
      <c r="AH250" s="363"/>
      <c r="AI250" s="363"/>
      <c r="AJ250" s="363"/>
      <c r="AK250" s="363"/>
      <c r="AL250" s="363"/>
      <c r="AM250" s="363"/>
      <c r="AN250" s="363"/>
      <c r="AO250" s="363"/>
      <c r="AP250" s="363"/>
      <c r="AQ250" s="363"/>
      <c r="AR250" s="363">
        <f t="shared" si="35"/>
        <v>0</v>
      </c>
      <c r="AS250" s="363">
        <f t="shared" si="30"/>
        <v>0</v>
      </c>
      <c r="AT250" s="363">
        <f t="shared" si="31"/>
        <v>0</v>
      </c>
    </row>
    <row r="251" spans="1:46" s="364" customFormat="1" ht="16.399999999999999" customHeight="1" outlineLevel="1">
      <c r="A251" s="359" t="s">
        <v>710</v>
      </c>
      <c r="B251" s="359" t="s">
        <v>711</v>
      </c>
      <c r="C251" s="360" t="s">
        <v>1363</v>
      </c>
      <c r="D251" s="361" t="s">
        <v>149</v>
      </c>
      <c r="E251" s="361" t="s">
        <v>772</v>
      </c>
      <c r="F251" s="361" t="s">
        <v>792</v>
      </c>
      <c r="G251" s="361" t="s">
        <v>556</v>
      </c>
      <c r="H251" s="361" t="s">
        <v>793</v>
      </c>
      <c r="I251" s="360" t="s">
        <v>1374</v>
      </c>
      <c r="J251" s="361" t="s">
        <v>800</v>
      </c>
      <c r="K251" s="361" t="s">
        <v>744</v>
      </c>
      <c r="L251" s="360" t="s">
        <v>745</v>
      </c>
      <c r="M251" s="361" t="s">
        <v>746</v>
      </c>
      <c r="N251" s="361"/>
      <c r="O251" s="360"/>
      <c r="P251" s="361"/>
      <c r="Q251" s="361"/>
      <c r="R251" s="362"/>
      <c r="S251" s="362"/>
      <c r="T251" s="362"/>
      <c r="U251" s="362"/>
      <c r="V251" s="362"/>
      <c r="W251" s="362"/>
      <c r="X251" s="362"/>
      <c r="Y251" s="362"/>
      <c r="Z251" s="362"/>
      <c r="AA251" s="362"/>
      <c r="AB251" s="362"/>
      <c r="AC251" s="362"/>
      <c r="AD251" s="362">
        <f t="shared" si="32"/>
        <v>0</v>
      </c>
      <c r="AE251" s="357"/>
      <c r="AF251" s="363"/>
      <c r="AG251" s="363"/>
      <c r="AH251" s="363"/>
      <c r="AI251" s="363"/>
      <c r="AJ251" s="363"/>
      <c r="AK251" s="363"/>
      <c r="AL251" s="363"/>
      <c r="AM251" s="363"/>
      <c r="AN251" s="363"/>
      <c r="AO251" s="363"/>
      <c r="AP251" s="363"/>
      <c r="AQ251" s="363"/>
      <c r="AR251" s="363">
        <f t="shared" si="35"/>
        <v>0</v>
      </c>
      <c r="AS251" s="363">
        <f t="shared" si="30"/>
        <v>0</v>
      </c>
      <c r="AT251" s="363">
        <f t="shared" si="31"/>
        <v>0</v>
      </c>
    </row>
    <row r="252" spans="1:46" s="364" customFormat="1" ht="16.399999999999999" customHeight="1" outlineLevel="1">
      <c r="A252" s="359" t="s">
        <v>710</v>
      </c>
      <c r="B252" s="359" t="s">
        <v>711</v>
      </c>
      <c r="C252" s="360" t="s">
        <v>1363</v>
      </c>
      <c r="D252" s="361" t="s">
        <v>149</v>
      </c>
      <c r="E252" s="361" t="s">
        <v>772</v>
      </c>
      <c r="F252" s="361" t="s">
        <v>801</v>
      </c>
      <c r="G252" s="361" t="s">
        <v>556</v>
      </c>
      <c r="H252" s="361" t="s">
        <v>793</v>
      </c>
      <c r="I252" s="360" t="s">
        <v>1375</v>
      </c>
      <c r="J252" s="361" t="s">
        <v>408</v>
      </c>
      <c r="K252" s="361" t="s">
        <v>516</v>
      </c>
      <c r="L252" s="360" t="s">
        <v>803</v>
      </c>
      <c r="M252" s="361" t="s">
        <v>804</v>
      </c>
      <c r="N252" s="361"/>
      <c r="O252" s="360"/>
      <c r="P252" s="361"/>
      <c r="Q252" s="361"/>
      <c r="R252" s="362"/>
      <c r="S252" s="362"/>
      <c r="T252" s="362"/>
      <c r="U252" s="362"/>
      <c r="V252" s="362"/>
      <c r="W252" s="362"/>
      <c r="X252" s="362"/>
      <c r="Y252" s="362"/>
      <c r="Z252" s="362"/>
      <c r="AA252" s="362"/>
      <c r="AB252" s="362"/>
      <c r="AC252" s="362"/>
      <c r="AD252" s="362">
        <f t="shared" si="32"/>
        <v>0</v>
      </c>
      <c r="AE252" s="357"/>
      <c r="AF252" s="363"/>
      <c r="AG252" s="363"/>
      <c r="AH252" s="363"/>
      <c r="AI252" s="363"/>
      <c r="AJ252" s="363"/>
      <c r="AK252" s="363"/>
      <c r="AL252" s="363"/>
      <c r="AM252" s="363"/>
      <c r="AN252" s="363"/>
      <c r="AO252" s="363"/>
      <c r="AP252" s="363"/>
      <c r="AQ252" s="363"/>
      <c r="AR252" s="363">
        <f t="shared" si="35"/>
        <v>0</v>
      </c>
      <c r="AS252" s="363">
        <f t="shared" si="30"/>
        <v>0</v>
      </c>
      <c r="AT252" s="363">
        <f t="shared" si="31"/>
        <v>0</v>
      </c>
    </row>
    <row r="253" spans="1:46" s="364" customFormat="1" ht="16.399999999999999" customHeight="1" outlineLevel="1">
      <c r="A253" s="359" t="s">
        <v>710</v>
      </c>
      <c r="B253" s="359" t="s">
        <v>711</v>
      </c>
      <c r="C253" s="360" t="s">
        <v>1363</v>
      </c>
      <c r="D253" s="361" t="s">
        <v>751</v>
      </c>
      <c r="E253" s="361" t="s">
        <v>752</v>
      </c>
      <c r="F253" s="361" t="s">
        <v>805</v>
      </c>
      <c r="G253" s="361" t="s">
        <v>1376</v>
      </c>
      <c r="H253" s="361" t="s">
        <v>806</v>
      </c>
      <c r="I253" s="360" t="s">
        <v>1377</v>
      </c>
      <c r="J253" s="361" t="s">
        <v>808</v>
      </c>
      <c r="K253" s="361" t="s">
        <v>543</v>
      </c>
      <c r="L253" s="360" t="s">
        <v>809</v>
      </c>
      <c r="M253" s="361" t="s">
        <v>810</v>
      </c>
      <c r="N253" s="361"/>
      <c r="O253" s="360"/>
      <c r="P253" s="361"/>
      <c r="Q253" s="361"/>
      <c r="R253" s="362"/>
      <c r="S253" s="362"/>
      <c r="T253" s="362"/>
      <c r="U253" s="362"/>
      <c r="V253" s="362"/>
      <c r="W253" s="362"/>
      <c r="X253" s="362"/>
      <c r="Y253" s="362"/>
      <c r="Z253" s="362"/>
      <c r="AA253" s="362"/>
      <c r="AB253" s="362"/>
      <c r="AC253" s="362"/>
      <c r="AD253" s="362">
        <f t="shared" si="32"/>
        <v>0</v>
      </c>
      <c r="AE253" s="357"/>
      <c r="AF253" s="363"/>
      <c r="AG253" s="363"/>
      <c r="AH253" s="363"/>
      <c r="AI253" s="363"/>
      <c r="AJ253" s="363"/>
      <c r="AK253" s="363"/>
      <c r="AL253" s="363"/>
      <c r="AM253" s="363"/>
      <c r="AN253" s="363"/>
      <c r="AO253" s="363"/>
      <c r="AP253" s="363"/>
      <c r="AQ253" s="363"/>
      <c r="AR253" s="363">
        <f t="shared" si="35"/>
        <v>0</v>
      </c>
      <c r="AS253" s="363">
        <f t="shared" si="30"/>
        <v>0</v>
      </c>
      <c r="AT253" s="363">
        <f t="shared" si="31"/>
        <v>0</v>
      </c>
    </row>
    <row r="254" spans="1:46" s="364" customFormat="1" ht="16.399999999999999" customHeight="1" outlineLevel="1">
      <c r="A254" s="359" t="s">
        <v>710</v>
      </c>
      <c r="B254" s="359" t="s">
        <v>711</v>
      </c>
      <c r="C254" s="360" t="s">
        <v>1363</v>
      </c>
      <c r="D254" s="361" t="s">
        <v>751</v>
      </c>
      <c r="E254" s="361" t="s">
        <v>752</v>
      </c>
      <c r="F254" s="361" t="s">
        <v>753</v>
      </c>
      <c r="G254" s="361" t="s">
        <v>1376</v>
      </c>
      <c r="H254" s="361" t="s">
        <v>755</v>
      </c>
      <c r="I254" s="360" t="s">
        <v>1378</v>
      </c>
      <c r="J254" s="361" t="s">
        <v>371</v>
      </c>
      <c r="K254" s="361" t="s">
        <v>516</v>
      </c>
      <c r="L254" s="360" t="s">
        <v>757</v>
      </c>
      <c r="M254" s="361" t="s">
        <v>758</v>
      </c>
      <c r="N254" s="361"/>
      <c r="O254" s="360"/>
      <c r="P254" s="361"/>
      <c r="Q254" s="361"/>
      <c r="R254" s="362"/>
      <c r="S254" s="362"/>
      <c r="T254" s="362"/>
      <c r="U254" s="362"/>
      <c r="V254" s="362"/>
      <c r="W254" s="362"/>
      <c r="X254" s="362"/>
      <c r="Y254" s="362"/>
      <c r="Z254" s="362"/>
      <c r="AA254" s="362"/>
      <c r="AB254" s="362"/>
      <c r="AC254" s="362"/>
      <c r="AD254" s="365">
        <f t="shared" si="32"/>
        <v>0</v>
      </c>
      <c r="AE254" s="357"/>
      <c r="AF254" s="363"/>
      <c r="AG254" s="363"/>
      <c r="AH254" s="363"/>
      <c r="AI254" s="363"/>
      <c r="AJ254" s="363"/>
      <c r="AK254" s="363"/>
      <c r="AL254" s="363"/>
      <c r="AM254" s="363"/>
      <c r="AN254" s="363"/>
      <c r="AO254" s="363"/>
      <c r="AP254" s="363"/>
      <c r="AQ254" s="363"/>
      <c r="AR254" s="363">
        <f t="shared" si="35"/>
        <v>0</v>
      </c>
      <c r="AS254" s="363">
        <f t="shared" si="30"/>
        <v>0</v>
      </c>
      <c r="AT254" s="363">
        <f t="shared" si="31"/>
        <v>0</v>
      </c>
    </row>
    <row r="255" spans="1:46" s="364" customFormat="1" ht="16.399999999999999" customHeight="1" outlineLevel="1">
      <c r="A255" s="359" t="s">
        <v>710</v>
      </c>
      <c r="B255" s="359" t="s">
        <v>711</v>
      </c>
      <c r="C255" s="360" t="s">
        <v>1363</v>
      </c>
      <c r="D255" s="361" t="s">
        <v>751</v>
      </c>
      <c r="E255" s="361" t="s">
        <v>752</v>
      </c>
      <c r="F255" s="361" t="s">
        <v>759</v>
      </c>
      <c r="G255" s="361" t="s">
        <v>1376</v>
      </c>
      <c r="H255" s="361" t="s">
        <v>789</v>
      </c>
      <c r="I255" s="360" t="s">
        <v>1379</v>
      </c>
      <c r="J255" s="361" t="s">
        <v>372</v>
      </c>
      <c r="K255" s="361" t="s">
        <v>516</v>
      </c>
      <c r="L255" s="360" t="s">
        <v>761</v>
      </c>
      <c r="M255" s="361" t="s">
        <v>762</v>
      </c>
      <c r="N255" s="361"/>
      <c r="O255" s="360"/>
      <c r="P255" s="361"/>
      <c r="Q255" s="361"/>
      <c r="R255" s="362"/>
      <c r="S255" s="362"/>
      <c r="T255" s="362"/>
      <c r="U255" s="362"/>
      <c r="V255" s="362"/>
      <c r="W255" s="362"/>
      <c r="X255" s="362"/>
      <c r="Y255" s="362"/>
      <c r="Z255" s="362"/>
      <c r="AA255" s="362"/>
      <c r="AB255" s="362"/>
      <c r="AC255" s="362"/>
      <c r="AD255" s="362">
        <f t="shared" si="32"/>
        <v>0</v>
      </c>
      <c r="AE255" s="357"/>
      <c r="AF255" s="363"/>
      <c r="AG255" s="363"/>
      <c r="AH255" s="363"/>
      <c r="AI255" s="363"/>
      <c r="AJ255" s="363"/>
      <c r="AK255" s="363"/>
      <c r="AL255" s="363"/>
      <c r="AM255" s="363"/>
      <c r="AN255" s="363"/>
      <c r="AO255" s="363"/>
      <c r="AP255" s="363"/>
      <c r="AQ255" s="363"/>
      <c r="AR255" s="363">
        <f t="shared" si="35"/>
        <v>0</v>
      </c>
      <c r="AS255" s="363">
        <f t="shared" si="30"/>
        <v>0</v>
      </c>
      <c r="AT255" s="363">
        <f t="shared" si="31"/>
        <v>0</v>
      </c>
    </row>
    <row r="256" spans="1:46" s="364" customFormat="1" ht="16.399999999999999" customHeight="1">
      <c r="A256" s="352" t="s">
        <v>710</v>
      </c>
      <c r="B256" s="352" t="s">
        <v>711</v>
      </c>
      <c r="C256" s="353" t="s">
        <v>1363</v>
      </c>
      <c r="D256" s="353"/>
      <c r="E256" s="353"/>
      <c r="F256" s="353"/>
      <c r="G256" s="353"/>
      <c r="H256" s="354" t="s">
        <v>1380</v>
      </c>
      <c r="I256" s="354" t="s">
        <v>1381</v>
      </c>
      <c r="J256" s="367"/>
      <c r="K256" s="353"/>
      <c r="L256" s="353"/>
      <c r="M256" s="353"/>
      <c r="N256" s="367"/>
      <c r="O256" s="354" t="s">
        <v>1381</v>
      </c>
      <c r="P256" s="367"/>
      <c r="Q256" s="367"/>
      <c r="R256" s="356">
        <f>SUM(R257:R343)</f>
        <v>0</v>
      </c>
      <c r="S256" s="356">
        <f t="shared" ref="S256:AC256" si="38">SUM(S257:S343)</f>
        <v>0</v>
      </c>
      <c r="T256" s="356">
        <f t="shared" si="38"/>
        <v>0</v>
      </c>
      <c r="U256" s="356">
        <f t="shared" si="38"/>
        <v>0</v>
      </c>
      <c r="V256" s="356">
        <f t="shared" si="38"/>
        <v>0</v>
      </c>
      <c r="W256" s="356">
        <f t="shared" si="38"/>
        <v>0</v>
      </c>
      <c r="X256" s="356">
        <f t="shared" si="38"/>
        <v>0</v>
      </c>
      <c r="Y256" s="356">
        <f t="shared" si="38"/>
        <v>0</v>
      </c>
      <c r="Z256" s="356">
        <f t="shared" si="38"/>
        <v>0</v>
      </c>
      <c r="AA256" s="356">
        <f t="shared" si="38"/>
        <v>0</v>
      </c>
      <c r="AB256" s="356">
        <f t="shared" si="38"/>
        <v>0</v>
      </c>
      <c r="AC256" s="356">
        <f t="shared" si="38"/>
        <v>0</v>
      </c>
      <c r="AD256" s="356">
        <f>SUM(R256:AC256)</f>
        <v>0</v>
      </c>
      <c r="AE256" s="357"/>
      <c r="AF256" s="356">
        <f t="shared" ref="AF256:AR256" si="39">SUM(AF257:AF343)</f>
        <v>0</v>
      </c>
      <c r="AG256" s="356">
        <f t="shared" si="39"/>
        <v>0</v>
      </c>
      <c r="AH256" s="356">
        <f t="shared" si="39"/>
        <v>0</v>
      </c>
      <c r="AI256" s="356">
        <f t="shared" si="39"/>
        <v>0</v>
      </c>
      <c r="AJ256" s="356">
        <f t="shared" si="39"/>
        <v>0</v>
      </c>
      <c r="AK256" s="356">
        <f t="shared" si="39"/>
        <v>0</v>
      </c>
      <c r="AL256" s="356">
        <f t="shared" si="39"/>
        <v>0</v>
      </c>
      <c r="AM256" s="356">
        <f t="shared" si="39"/>
        <v>0</v>
      </c>
      <c r="AN256" s="356">
        <f t="shared" si="39"/>
        <v>0</v>
      </c>
      <c r="AO256" s="356">
        <f t="shared" si="39"/>
        <v>0</v>
      </c>
      <c r="AP256" s="356">
        <f t="shared" si="39"/>
        <v>0</v>
      </c>
      <c r="AQ256" s="356">
        <f t="shared" si="39"/>
        <v>0</v>
      </c>
      <c r="AR256" s="356">
        <f t="shared" si="39"/>
        <v>0</v>
      </c>
      <c r="AS256" s="356">
        <f t="shared" si="30"/>
        <v>0</v>
      </c>
      <c r="AT256" s="356">
        <f t="shared" si="31"/>
        <v>0</v>
      </c>
    </row>
    <row r="257" spans="1:46" s="364" customFormat="1" ht="16.399999999999999" customHeight="1" outlineLevel="1">
      <c r="A257" s="359" t="s">
        <v>710</v>
      </c>
      <c r="B257" s="359" t="s">
        <v>711</v>
      </c>
      <c r="C257" s="360" t="s">
        <v>1363</v>
      </c>
      <c r="D257" s="361" t="s">
        <v>751</v>
      </c>
      <c r="E257" s="361" t="s">
        <v>752</v>
      </c>
      <c r="F257" s="361" t="s">
        <v>816</v>
      </c>
      <c r="G257" s="361" t="s">
        <v>1376</v>
      </c>
      <c r="H257" s="361" t="s">
        <v>793</v>
      </c>
      <c r="I257" s="360" t="s">
        <v>1382</v>
      </c>
      <c r="J257" s="361" t="s">
        <v>822</v>
      </c>
      <c r="K257" s="361" t="s">
        <v>516</v>
      </c>
      <c r="L257" s="360" t="s">
        <v>819</v>
      </c>
      <c r="M257" s="361" t="s">
        <v>820</v>
      </c>
      <c r="N257" s="361"/>
      <c r="O257" s="360"/>
      <c r="P257" s="361"/>
      <c r="Q257" s="361"/>
      <c r="R257" s="362"/>
      <c r="S257" s="362"/>
      <c r="T257" s="362"/>
      <c r="U257" s="362"/>
      <c r="V257" s="362"/>
      <c r="W257" s="362"/>
      <c r="X257" s="362"/>
      <c r="Y257" s="362"/>
      <c r="Z257" s="362"/>
      <c r="AA257" s="362"/>
      <c r="AB257" s="362"/>
      <c r="AC257" s="362"/>
      <c r="AD257" s="362">
        <f t="shared" si="32"/>
        <v>0</v>
      </c>
      <c r="AE257" s="357"/>
      <c r="AF257" s="363"/>
      <c r="AG257" s="363"/>
      <c r="AH257" s="363"/>
      <c r="AI257" s="363"/>
      <c r="AJ257" s="363"/>
      <c r="AK257" s="363"/>
      <c r="AL257" s="363"/>
      <c r="AM257" s="363"/>
      <c r="AN257" s="363"/>
      <c r="AO257" s="363"/>
      <c r="AP257" s="363"/>
      <c r="AQ257" s="363"/>
      <c r="AR257" s="363">
        <f t="shared" si="35"/>
        <v>0</v>
      </c>
      <c r="AS257" s="363">
        <f t="shared" si="30"/>
        <v>0</v>
      </c>
      <c r="AT257" s="363">
        <f t="shared" si="31"/>
        <v>0</v>
      </c>
    </row>
    <row r="258" spans="1:46" s="364" customFormat="1" ht="16.399999999999999" customHeight="1" outlineLevel="1">
      <c r="A258" s="359" t="s">
        <v>710</v>
      </c>
      <c r="B258" s="359" t="s">
        <v>711</v>
      </c>
      <c r="C258" s="360" t="s">
        <v>1363</v>
      </c>
      <c r="D258" s="361" t="s">
        <v>751</v>
      </c>
      <c r="E258" s="361" t="s">
        <v>752</v>
      </c>
      <c r="F258" s="361" t="s">
        <v>828</v>
      </c>
      <c r="G258" s="361" t="s">
        <v>1376</v>
      </c>
      <c r="H258" s="361" t="s">
        <v>829</v>
      </c>
      <c r="I258" s="360" t="s">
        <v>1383</v>
      </c>
      <c r="J258" s="361" t="s">
        <v>847</v>
      </c>
      <c r="K258" s="361" t="s">
        <v>518</v>
      </c>
      <c r="L258" s="360" t="s">
        <v>848</v>
      </c>
      <c r="M258" s="361" t="s">
        <v>836</v>
      </c>
      <c r="N258" s="361"/>
      <c r="O258" s="360"/>
      <c r="P258" s="361"/>
      <c r="Q258" s="361"/>
      <c r="R258" s="362"/>
      <c r="S258" s="362"/>
      <c r="T258" s="362"/>
      <c r="U258" s="362"/>
      <c r="V258" s="362"/>
      <c r="W258" s="362"/>
      <c r="X258" s="362"/>
      <c r="Y258" s="362"/>
      <c r="Z258" s="362"/>
      <c r="AA258" s="362"/>
      <c r="AB258" s="362"/>
      <c r="AC258" s="362"/>
      <c r="AD258" s="362">
        <f t="shared" si="32"/>
        <v>0</v>
      </c>
      <c r="AE258" s="357"/>
      <c r="AF258" s="363"/>
      <c r="AG258" s="363"/>
      <c r="AH258" s="363"/>
      <c r="AI258" s="363"/>
      <c r="AJ258" s="363"/>
      <c r="AK258" s="363"/>
      <c r="AL258" s="363"/>
      <c r="AM258" s="363"/>
      <c r="AN258" s="363"/>
      <c r="AO258" s="363"/>
      <c r="AP258" s="363"/>
      <c r="AQ258" s="363"/>
      <c r="AR258" s="363">
        <f t="shared" si="35"/>
        <v>0</v>
      </c>
      <c r="AS258" s="363">
        <f t="shared" si="30"/>
        <v>0</v>
      </c>
      <c r="AT258" s="363">
        <f t="shared" si="31"/>
        <v>0</v>
      </c>
    </row>
    <row r="259" spans="1:46" s="364" customFormat="1" ht="16.399999999999999" customHeight="1" outlineLevel="1">
      <c r="A259" s="359" t="s">
        <v>710</v>
      </c>
      <c r="B259" s="359" t="s">
        <v>711</v>
      </c>
      <c r="C259" s="360" t="s">
        <v>1363</v>
      </c>
      <c r="D259" s="361" t="s">
        <v>751</v>
      </c>
      <c r="E259" s="361" t="s">
        <v>752</v>
      </c>
      <c r="F259" s="361" t="s">
        <v>868</v>
      </c>
      <c r="G259" s="361" t="s">
        <v>1376</v>
      </c>
      <c r="H259" s="361" t="s">
        <v>869</v>
      </c>
      <c r="I259" s="360" t="s">
        <v>1384</v>
      </c>
      <c r="J259" s="361" t="s">
        <v>374</v>
      </c>
      <c r="K259" s="361" t="s">
        <v>524</v>
      </c>
      <c r="L259" s="360" t="s">
        <v>871</v>
      </c>
      <c r="M259" s="361" t="s">
        <v>869</v>
      </c>
      <c r="N259" s="361"/>
      <c r="O259" s="360"/>
      <c r="P259" s="361"/>
      <c r="Q259" s="361"/>
      <c r="R259" s="362"/>
      <c r="S259" s="362"/>
      <c r="T259" s="362"/>
      <c r="U259" s="362"/>
      <c r="V259" s="362"/>
      <c r="W259" s="362"/>
      <c r="X259" s="362"/>
      <c r="Y259" s="362"/>
      <c r="Z259" s="362"/>
      <c r="AA259" s="362"/>
      <c r="AB259" s="362"/>
      <c r="AC259" s="362"/>
      <c r="AD259" s="362">
        <f t="shared" si="32"/>
        <v>0</v>
      </c>
      <c r="AE259" s="357"/>
      <c r="AF259" s="363"/>
      <c r="AG259" s="363"/>
      <c r="AH259" s="363"/>
      <c r="AI259" s="363"/>
      <c r="AJ259" s="363"/>
      <c r="AK259" s="363"/>
      <c r="AL259" s="363"/>
      <c r="AM259" s="363"/>
      <c r="AN259" s="363"/>
      <c r="AO259" s="363"/>
      <c r="AP259" s="363"/>
      <c r="AQ259" s="363"/>
      <c r="AR259" s="363">
        <f t="shared" si="35"/>
        <v>0</v>
      </c>
      <c r="AS259" s="363">
        <f t="shared" si="30"/>
        <v>0</v>
      </c>
      <c r="AT259" s="363">
        <f t="shared" si="31"/>
        <v>0</v>
      </c>
    </row>
    <row r="260" spans="1:46" s="364" customFormat="1" ht="16.399999999999999" customHeight="1" outlineLevel="1">
      <c r="A260" s="359" t="s">
        <v>710</v>
      </c>
      <c r="B260" s="359" t="s">
        <v>711</v>
      </c>
      <c r="C260" s="360" t="s">
        <v>1363</v>
      </c>
      <c r="D260" s="361" t="s">
        <v>751</v>
      </c>
      <c r="E260" s="361" t="s">
        <v>752</v>
      </c>
      <c r="F260" s="361" t="s">
        <v>872</v>
      </c>
      <c r="G260" s="361" t="s">
        <v>1376</v>
      </c>
      <c r="H260" s="361" t="s">
        <v>410</v>
      </c>
      <c r="I260" s="360" t="s">
        <v>1385</v>
      </c>
      <c r="J260" s="361" t="s">
        <v>414</v>
      </c>
      <c r="K260" s="361" t="s">
        <v>525</v>
      </c>
      <c r="L260" s="360" t="s">
        <v>875</v>
      </c>
      <c r="M260" s="361" t="s">
        <v>410</v>
      </c>
      <c r="N260" s="361"/>
      <c r="O260" s="360"/>
      <c r="P260" s="361"/>
      <c r="Q260" s="361"/>
      <c r="R260" s="362"/>
      <c r="S260" s="362"/>
      <c r="T260" s="362"/>
      <c r="U260" s="362"/>
      <c r="V260" s="362"/>
      <c r="W260" s="362"/>
      <c r="X260" s="362"/>
      <c r="Y260" s="362"/>
      <c r="Z260" s="362"/>
      <c r="AA260" s="362"/>
      <c r="AB260" s="362"/>
      <c r="AC260" s="362"/>
      <c r="AD260" s="362">
        <f t="shared" si="32"/>
        <v>0</v>
      </c>
      <c r="AE260" s="357"/>
      <c r="AF260" s="363"/>
      <c r="AG260" s="363"/>
      <c r="AH260" s="363"/>
      <c r="AI260" s="363"/>
      <c r="AJ260" s="363"/>
      <c r="AK260" s="363"/>
      <c r="AL260" s="363"/>
      <c r="AM260" s="363"/>
      <c r="AN260" s="363"/>
      <c r="AO260" s="363"/>
      <c r="AP260" s="363"/>
      <c r="AQ260" s="363"/>
      <c r="AR260" s="363">
        <f t="shared" si="35"/>
        <v>0</v>
      </c>
      <c r="AS260" s="363">
        <f t="shared" si="30"/>
        <v>0</v>
      </c>
      <c r="AT260" s="363">
        <f t="shared" si="31"/>
        <v>0</v>
      </c>
    </row>
    <row r="261" spans="1:46" s="364" customFormat="1" ht="16.399999999999999" customHeight="1" outlineLevel="1">
      <c r="A261" s="359" t="s">
        <v>710</v>
      </c>
      <c r="B261" s="359" t="s">
        <v>711</v>
      </c>
      <c r="C261" s="360" t="s">
        <v>1363</v>
      </c>
      <c r="D261" s="361" t="s">
        <v>751</v>
      </c>
      <c r="E261" s="361" t="s">
        <v>752</v>
      </c>
      <c r="F261" s="361" t="s">
        <v>872</v>
      </c>
      <c r="G261" s="361" t="s">
        <v>1376</v>
      </c>
      <c r="H261" s="361" t="s">
        <v>410</v>
      </c>
      <c r="I261" s="360" t="s">
        <v>1386</v>
      </c>
      <c r="J261" s="361" t="s">
        <v>414</v>
      </c>
      <c r="K261" s="361" t="s">
        <v>525</v>
      </c>
      <c r="L261" s="360" t="s">
        <v>875</v>
      </c>
      <c r="M261" s="361" t="s">
        <v>410</v>
      </c>
      <c r="N261" s="361"/>
      <c r="O261" s="360"/>
      <c r="P261" s="361"/>
      <c r="Q261" s="361"/>
      <c r="R261" s="362"/>
      <c r="S261" s="362"/>
      <c r="T261" s="362"/>
      <c r="U261" s="362"/>
      <c r="V261" s="362"/>
      <c r="W261" s="362"/>
      <c r="X261" s="362"/>
      <c r="Y261" s="362"/>
      <c r="Z261" s="362"/>
      <c r="AA261" s="362"/>
      <c r="AB261" s="362"/>
      <c r="AC261" s="362"/>
      <c r="AD261" s="362">
        <f t="shared" si="32"/>
        <v>0</v>
      </c>
      <c r="AE261" s="357"/>
      <c r="AF261" s="363"/>
      <c r="AG261" s="363"/>
      <c r="AH261" s="363"/>
      <c r="AI261" s="363"/>
      <c r="AJ261" s="363"/>
      <c r="AK261" s="363"/>
      <c r="AL261" s="363"/>
      <c r="AM261" s="363"/>
      <c r="AN261" s="363"/>
      <c r="AO261" s="363"/>
      <c r="AP261" s="363"/>
      <c r="AQ261" s="363"/>
      <c r="AR261" s="363">
        <f t="shared" si="35"/>
        <v>0</v>
      </c>
      <c r="AS261" s="363">
        <f t="shared" si="30"/>
        <v>0</v>
      </c>
      <c r="AT261" s="363">
        <f t="shared" si="31"/>
        <v>0</v>
      </c>
    </row>
    <row r="262" spans="1:46" s="364" customFormat="1" ht="16.399999999999999" customHeight="1" outlineLevel="1">
      <c r="A262" s="359" t="s">
        <v>710</v>
      </c>
      <c r="B262" s="359" t="s">
        <v>711</v>
      </c>
      <c r="C262" s="360" t="s">
        <v>1363</v>
      </c>
      <c r="D262" s="361" t="s">
        <v>751</v>
      </c>
      <c r="E262" s="361" t="s">
        <v>752</v>
      </c>
      <c r="F262" s="361" t="s">
        <v>1192</v>
      </c>
      <c r="G262" s="361" t="s">
        <v>1376</v>
      </c>
      <c r="H262" s="361" t="s">
        <v>1193</v>
      </c>
      <c r="I262" s="360" t="s">
        <v>1387</v>
      </c>
      <c r="J262" s="361" t="s">
        <v>415</v>
      </c>
      <c r="K262" s="361" t="s">
        <v>539</v>
      </c>
      <c r="L262" s="360" t="s">
        <v>1199</v>
      </c>
      <c r="M262" s="361" t="s">
        <v>1200</v>
      </c>
      <c r="N262" s="361"/>
      <c r="O262" s="360"/>
      <c r="P262" s="361"/>
      <c r="Q262" s="361"/>
      <c r="R262" s="362"/>
      <c r="S262" s="362"/>
      <c r="T262" s="362"/>
      <c r="U262" s="362"/>
      <c r="V262" s="362"/>
      <c r="W262" s="362"/>
      <c r="X262" s="362"/>
      <c r="Y262" s="362"/>
      <c r="Z262" s="362"/>
      <c r="AA262" s="362"/>
      <c r="AB262" s="362"/>
      <c r="AC262" s="362"/>
      <c r="AD262" s="362">
        <f t="shared" si="32"/>
        <v>0</v>
      </c>
      <c r="AE262" s="357"/>
      <c r="AF262" s="363"/>
      <c r="AG262" s="363"/>
      <c r="AH262" s="363"/>
      <c r="AI262" s="363"/>
      <c r="AJ262" s="363"/>
      <c r="AK262" s="363"/>
      <c r="AL262" s="363"/>
      <c r="AM262" s="363"/>
      <c r="AN262" s="363"/>
      <c r="AO262" s="363"/>
      <c r="AP262" s="363"/>
      <c r="AQ262" s="363"/>
      <c r="AR262" s="363">
        <f t="shared" si="35"/>
        <v>0</v>
      </c>
      <c r="AS262" s="363">
        <f t="shared" si="30"/>
        <v>0</v>
      </c>
      <c r="AT262" s="363">
        <f t="shared" si="31"/>
        <v>0</v>
      </c>
    </row>
    <row r="263" spans="1:46" s="364" customFormat="1" ht="16.399999999999999" customHeight="1" outlineLevel="1">
      <c r="A263" s="359" t="s">
        <v>710</v>
      </c>
      <c r="B263" s="359" t="s">
        <v>711</v>
      </c>
      <c r="C263" s="360" t="s">
        <v>1363</v>
      </c>
      <c r="D263" s="361" t="s">
        <v>751</v>
      </c>
      <c r="E263" s="361" t="s">
        <v>752</v>
      </c>
      <c r="F263" s="361" t="s">
        <v>878</v>
      </c>
      <c r="G263" s="361" t="s">
        <v>1376</v>
      </c>
      <c r="H263" s="361" t="s">
        <v>1201</v>
      </c>
      <c r="I263" s="360" t="s">
        <v>1388</v>
      </c>
      <c r="J263" s="361" t="s">
        <v>416</v>
      </c>
      <c r="K263" s="361" t="s">
        <v>538</v>
      </c>
      <c r="L263" s="360" t="s">
        <v>1203</v>
      </c>
      <c r="M263" s="361" t="s">
        <v>1204</v>
      </c>
      <c r="N263" s="361"/>
      <c r="O263" s="360"/>
      <c r="P263" s="361"/>
      <c r="Q263" s="361"/>
      <c r="R263" s="362"/>
      <c r="S263" s="362"/>
      <c r="T263" s="362"/>
      <c r="U263" s="362"/>
      <c r="V263" s="362"/>
      <c r="W263" s="362"/>
      <c r="X263" s="362"/>
      <c r="Y263" s="362"/>
      <c r="Z263" s="362"/>
      <c r="AA263" s="362"/>
      <c r="AB263" s="362"/>
      <c r="AC263" s="362"/>
      <c r="AD263" s="362">
        <f t="shared" si="32"/>
        <v>0</v>
      </c>
      <c r="AE263" s="357"/>
      <c r="AF263" s="363"/>
      <c r="AG263" s="363"/>
      <c r="AH263" s="363"/>
      <c r="AI263" s="363"/>
      <c r="AJ263" s="363"/>
      <c r="AK263" s="363"/>
      <c r="AL263" s="363"/>
      <c r="AM263" s="363"/>
      <c r="AN263" s="363"/>
      <c r="AO263" s="363"/>
      <c r="AP263" s="363"/>
      <c r="AQ263" s="363"/>
      <c r="AR263" s="363">
        <f t="shared" si="35"/>
        <v>0</v>
      </c>
      <c r="AS263" s="363">
        <f t="shared" si="30"/>
        <v>0</v>
      </c>
      <c r="AT263" s="363">
        <f t="shared" si="31"/>
        <v>0</v>
      </c>
    </row>
    <row r="264" spans="1:46" s="364" customFormat="1" ht="16.399999999999999" customHeight="1" outlineLevel="1">
      <c r="A264" s="359" t="s">
        <v>710</v>
      </c>
      <c r="B264" s="359" t="s">
        <v>711</v>
      </c>
      <c r="C264" s="360" t="s">
        <v>1363</v>
      </c>
      <c r="D264" s="361" t="s">
        <v>751</v>
      </c>
      <c r="E264" s="361" t="s">
        <v>752</v>
      </c>
      <c r="F264" s="361" t="s">
        <v>878</v>
      </c>
      <c r="G264" s="361" t="s">
        <v>1376</v>
      </c>
      <c r="H264" s="361" t="s">
        <v>1201</v>
      </c>
      <c r="I264" s="360" t="s">
        <v>1389</v>
      </c>
      <c r="J264" s="361" t="s">
        <v>375</v>
      </c>
      <c r="K264" s="361" t="s">
        <v>536</v>
      </c>
      <c r="L264" s="360" t="s">
        <v>881</v>
      </c>
      <c r="M264" s="361" t="s">
        <v>882</v>
      </c>
      <c r="N264" s="361"/>
      <c r="O264" s="360"/>
      <c r="P264" s="361"/>
      <c r="Q264" s="361"/>
      <c r="R264" s="362"/>
      <c r="S264" s="362"/>
      <c r="T264" s="362"/>
      <c r="U264" s="362"/>
      <c r="V264" s="362"/>
      <c r="W264" s="362"/>
      <c r="X264" s="362"/>
      <c r="Y264" s="362"/>
      <c r="Z264" s="362"/>
      <c r="AA264" s="362"/>
      <c r="AB264" s="362"/>
      <c r="AC264" s="362"/>
      <c r="AD264" s="362">
        <f t="shared" si="32"/>
        <v>0</v>
      </c>
      <c r="AE264" s="357"/>
      <c r="AF264" s="363"/>
      <c r="AG264" s="363"/>
      <c r="AH264" s="363"/>
      <c r="AI264" s="363"/>
      <c r="AJ264" s="363"/>
      <c r="AK264" s="363"/>
      <c r="AL264" s="363"/>
      <c r="AM264" s="363"/>
      <c r="AN264" s="363"/>
      <c r="AO264" s="363"/>
      <c r="AP264" s="363"/>
      <c r="AQ264" s="363"/>
      <c r="AR264" s="363">
        <f t="shared" si="35"/>
        <v>0</v>
      </c>
      <c r="AS264" s="363">
        <f t="shared" si="30"/>
        <v>0</v>
      </c>
      <c r="AT264" s="363">
        <f t="shared" si="31"/>
        <v>0</v>
      </c>
    </row>
    <row r="265" spans="1:46" s="364" customFormat="1" ht="16.399999999999999" customHeight="1" outlineLevel="1">
      <c r="A265" s="359" t="s">
        <v>710</v>
      </c>
      <c r="B265" s="359" t="s">
        <v>711</v>
      </c>
      <c r="C265" s="360" t="s">
        <v>1363</v>
      </c>
      <c r="D265" s="361" t="s">
        <v>751</v>
      </c>
      <c r="E265" s="361" t="s">
        <v>752</v>
      </c>
      <c r="F265" s="361" t="s">
        <v>878</v>
      </c>
      <c r="G265" s="361" t="s">
        <v>1376</v>
      </c>
      <c r="H265" s="361" t="s">
        <v>1201</v>
      </c>
      <c r="I265" s="360" t="s">
        <v>1390</v>
      </c>
      <c r="J265" s="361" t="s">
        <v>417</v>
      </c>
      <c r="K265" s="361" t="s">
        <v>537</v>
      </c>
      <c r="L265" s="360" t="s">
        <v>1391</v>
      </c>
      <c r="M265" s="361" t="s">
        <v>1392</v>
      </c>
      <c r="N265" s="361"/>
      <c r="O265" s="360"/>
      <c r="P265" s="361"/>
      <c r="Q265" s="361"/>
      <c r="R265" s="362"/>
      <c r="S265" s="362"/>
      <c r="T265" s="362"/>
      <c r="U265" s="362"/>
      <c r="V265" s="362"/>
      <c r="W265" s="362"/>
      <c r="X265" s="362"/>
      <c r="Y265" s="362"/>
      <c r="Z265" s="362"/>
      <c r="AA265" s="362"/>
      <c r="AB265" s="362"/>
      <c r="AC265" s="362"/>
      <c r="AD265" s="362">
        <f t="shared" si="32"/>
        <v>0</v>
      </c>
      <c r="AE265" s="357"/>
      <c r="AF265" s="363"/>
      <c r="AG265" s="363"/>
      <c r="AH265" s="363"/>
      <c r="AI265" s="363"/>
      <c r="AJ265" s="363"/>
      <c r="AK265" s="363"/>
      <c r="AL265" s="363"/>
      <c r="AM265" s="363"/>
      <c r="AN265" s="363"/>
      <c r="AO265" s="363"/>
      <c r="AP265" s="363"/>
      <c r="AQ265" s="363"/>
      <c r="AR265" s="363">
        <f t="shared" si="35"/>
        <v>0</v>
      </c>
      <c r="AS265" s="363">
        <f t="shared" si="30"/>
        <v>0</v>
      </c>
      <c r="AT265" s="363">
        <f t="shared" si="31"/>
        <v>0</v>
      </c>
    </row>
    <row r="266" spans="1:46" s="364" customFormat="1" ht="16.399999999999999" customHeight="1" outlineLevel="1">
      <c r="A266" s="359" t="s">
        <v>710</v>
      </c>
      <c r="B266" s="359" t="s">
        <v>711</v>
      </c>
      <c r="C266" s="360" t="s">
        <v>1363</v>
      </c>
      <c r="D266" s="361" t="s">
        <v>751</v>
      </c>
      <c r="E266" s="361" t="s">
        <v>752</v>
      </c>
      <c r="F266" s="361" t="s">
        <v>878</v>
      </c>
      <c r="G266" s="361" t="s">
        <v>1376</v>
      </c>
      <c r="H266" s="361" t="s">
        <v>1201</v>
      </c>
      <c r="I266" s="360" t="s">
        <v>1393</v>
      </c>
      <c r="J266" s="361" t="s">
        <v>418</v>
      </c>
      <c r="K266" s="361" t="s">
        <v>521</v>
      </c>
      <c r="L266" s="360" t="s">
        <v>1207</v>
      </c>
      <c r="M266" s="361" t="s">
        <v>1208</v>
      </c>
      <c r="N266" s="361"/>
      <c r="O266" s="360"/>
      <c r="P266" s="361"/>
      <c r="Q266" s="361"/>
      <c r="R266" s="362"/>
      <c r="S266" s="362"/>
      <c r="T266" s="362"/>
      <c r="U266" s="362"/>
      <c r="V266" s="362"/>
      <c r="W266" s="362"/>
      <c r="X266" s="362"/>
      <c r="Y266" s="362"/>
      <c r="Z266" s="362"/>
      <c r="AA266" s="362"/>
      <c r="AB266" s="362"/>
      <c r="AC266" s="362"/>
      <c r="AD266" s="362">
        <f t="shared" si="32"/>
        <v>0</v>
      </c>
      <c r="AE266" s="357"/>
      <c r="AF266" s="363"/>
      <c r="AG266" s="363"/>
      <c r="AH266" s="363"/>
      <c r="AI266" s="363"/>
      <c r="AJ266" s="363"/>
      <c r="AK266" s="363"/>
      <c r="AL266" s="363"/>
      <c r="AM266" s="363"/>
      <c r="AN266" s="363"/>
      <c r="AO266" s="363"/>
      <c r="AP266" s="363"/>
      <c r="AQ266" s="363"/>
      <c r="AR266" s="363">
        <f t="shared" si="35"/>
        <v>0</v>
      </c>
      <c r="AS266" s="363">
        <f t="shared" si="30"/>
        <v>0</v>
      </c>
      <c r="AT266" s="363">
        <f t="shared" si="31"/>
        <v>0</v>
      </c>
    </row>
    <row r="267" spans="1:46" s="364" customFormat="1" ht="16.399999999999999" customHeight="1" outlineLevel="1">
      <c r="A267" s="359" t="s">
        <v>710</v>
      </c>
      <c r="B267" s="359" t="s">
        <v>711</v>
      </c>
      <c r="C267" s="360" t="s">
        <v>1363</v>
      </c>
      <c r="D267" s="361" t="s">
        <v>751</v>
      </c>
      <c r="E267" s="361" t="s">
        <v>752</v>
      </c>
      <c r="F267" s="361" t="s">
        <v>1209</v>
      </c>
      <c r="G267" s="361" t="s">
        <v>1376</v>
      </c>
      <c r="H267" s="361" t="s">
        <v>1210</v>
      </c>
      <c r="I267" s="360" t="s">
        <v>1394</v>
      </c>
      <c r="J267" s="361" t="s">
        <v>419</v>
      </c>
      <c r="K267" s="361" t="s">
        <v>533</v>
      </c>
      <c r="L267" s="360" t="s">
        <v>1220</v>
      </c>
      <c r="M267" s="361" t="s">
        <v>1221</v>
      </c>
      <c r="N267" s="361"/>
      <c r="O267" s="360"/>
      <c r="P267" s="361"/>
      <c r="Q267" s="361"/>
      <c r="R267" s="362"/>
      <c r="S267" s="362"/>
      <c r="T267" s="362"/>
      <c r="U267" s="362"/>
      <c r="V267" s="362"/>
      <c r="W267" s="362"/>
      <c r="X267" s="362"/>
      <c r="Y267" s="362"/>
      <c r="Z267" s="362"/>
      <c r="AA267" s="362"/>
      <c r="AB267" s="362"/>
      <c r="AC267" s="362"/>
      <c r="AD267" s="362">
        <f t="shared" si="32"/>
        <v>0</v>
      </c>
      <c r="AE267" s="357"/>
      <c r="AF267" s="363"/>
      <c r="AG267" s="363"/>
      <c r="AH267" s="363"/>
      <c r="AI267" s="363"/>
      <c r="AJ267" s="363"/>
      <c r="AK267" s="363"/>
      <c r="AL267" s="363"/>
      <c r="AM267" s="363"/>
      <c r="AN267" s="363"/>
      <c r="AO267" s="363"/>
      <c r="AP267" s="363"/>
      <c r="AQ267" s="363"/>
      <c r="AR267" s="363">
        <f t="shared" si="35"/>
        <v>0</v>
      </c>
      <c r="AS267" s="363">
        <f t="shared" si="30"/>
        <v>0</v>
      </c>
      <c r="AT267" s="363">
        <f t="shared" si="31"/>
        <v>0</v>
      </c>
    </row>
    <row r="268" spans="1:46" s="364" customFormat="1" ht="16.399999999999999" customHeight="1" outlineLevel="1">
      <c r="A268" s="359" t="s">
        <v>710</v>
      </c>
      <c r="B268" s="359" t="s">
        <v>711</v>
      </c>
      <c r="C268" s="360" t="s">
        <v>1363</v>
      </c>
      <c r="D268" s="361" t="s">
        <v>751</v>
      </c>
      <c r="E268" s="361" t="s">
        <v>752</v>
      </c>
      <c r="F268" s="361" t="s">
        <v>1209</v>
      </c>
      <c r="G268" s="361" t="s">
        <v>1376</v>
      </c>
      <c r="H268" s="361" t="s">
        <v>1210</v>
      </c>
      <c r="I268" s="360" t="s">
        <v>1395</v>
      </c>
      <c r="J268" s="361" t="s">
        <v>1228</v>
      </c>
      <c r="K268" s="361" t="e">
        <v>#N/A</v>
      </c>
      <c r="L268" s="360" t="s">
        <v>1220</v>
      </c>
      <c r="M268" s="361"/>
      <c r="N268" s="361"/>
      <c r="O268" s="378"/>
      <c r="P268" s="361"/>
      <c r="Q268" s="361"/>
      <c r="R268" s="362"/>
      <c r="S268" s="362"/>
      <c r="T268" s="362"/>
      <c r="U268" s="362"/>
      <c r="V268" s="362"/>
      <c r="W268" s="362"/>
      <c r="X268" s="362"/>
      <c r="Y268" s="362"/>
      <c r="Z268" s="362"/>
      <c r="AA268" s="362"/>
      <c r="AB268" s="362"/>
      <c r="AC268" s="362"/>
      <c r="AD268" s="362"/>
      <c r="AE268" s="357"/>
      <c r="AF268" s="363"/>
      <c r="AG268" s="363"/>
      <c r="AH268" s="363"/>
      <c r="AI268" s="363"/>
      <c r="AJ268" s="363"/>
      <c r="AK268" s="363"/>
      <c r="AL268" s="363"/>
      <c r="AM268" s="363"/>
      <c r="AN268" s="363"/>
      <c r="AO268" s="363"/>
      <c r="AP268" s="363"/>
      <c r="AQ268" s="363"/>
      <c r="AR268" s="363">
        <f t="shared" si="35"/>
        <v>0</v>
      </c>
      <c r="AS268" s="363">
        <f t="shared" si="30"/>
        <v>0</v>
      </c>
      <c r="AT268" s="363">
        <f t="shared" si="31"/>
        <v>0</v>
      </c>
    </row>
    <row r="269" spans="1:46" s="364" customFormat="1" ht="16.399999999999999" customHeight="1" outlineLevel="1">
      <c r="A269" s="359" t="s">
        <v>710</v>
      </c>
      <c r="B269" s="359" t="s">
        <v>711</v>
      </c>
      <c r="C269" s="360" t="s">
        <v>1363</v>
      </c>
      <c r="D269" s="361" t="s">
        <v>751</v>
      </c>
      <c r="E269" s="361" t="s">
        <v>752</v>
      </c>
      <c r="F269" s="361" t="s">
        <v>1209</v>
      </c>
      <c r="G269" s="361" t="s">
        <v>1376</v>
      </c>
      <c r="H269" s="361" t="s">
        <v>1210</v>
      </c>
      <c r="I269" s="360" t="s">
        <v>1396</v>
      </c>
      <c r="J269" s="361" t="s">
        <v>1233</v>
      </c>
      <c r="K269" s="361" t="e">
        <v>#N/A</v>
      </c>
      <c r="L269" s="360" t="s">
        <v>1220</v>
      </c>
      <c r="M269" s="361"/>
      <c r="N269" s="361"/>
      <c r="O269" s="378"/>
      <c r="P269" s="361"/>
      <c r="Q269" s="361"/>
      <c r="R269" s="362"/>
      <c r="S269" s="362"/>
      <c r="T269" s="362"/>
      <c r="U269" s="362"/>
      <c r="V269" s="362"/>
      <c r="W269" s="362"/>
      <c r="X269" s="362"/>
      <c r="Y269" s="362"/>
      <c r="Z269" s="362"/>
      <c r="AA269" s="362"/>
      <c r="AB269" s="362"/>
      <c r="AC269" s="362"/>
      <c r="AD269" s="362"/>
      <c r="AE269" s="357"/>
      <c r="AF269" s="363"/>
      <c r="AG269" s="363"/>
      <c r="AH269" s="363"/>
      <c r="AI269" s="363"/>
      <c r="AJ269" s="363"/>
      <c r="AK269" s="363"/>
      <c r="AL269" s="363"/>
      <c r="AM269" s="363"/>
      <c r="AN269" s="363"/>
      <c r="AO269" s="363"/>
      <c r="AP269" s="363"/>
      <c r="AQ269" s="363"/>
      <c r="AR269" s="363">
        <f t="shared" si="35"/>
        <v>0</v>
      </c>
      <c r="AS269" s="363">
        <f t="shared" si="30"/>
        <v>0</v>
      </c>
      <c r="AT269" s="363">
        <f t="shared" si="31"/>
        <v>0</v>
      </c>
    </row>
    <row r="270" spans="1:46" s="364" customFormat="1" ht="16.399999999999999" customHeight="1" outlineLevel="1">
      <c r="A270" s="359" t="s">
        <v>710</v>
      </c>
      <c r="B270" s="359" t="s">
        <v>711</v>
      </c>
      <c r="C270" s="360" t="s">
        <v>1363</v>
      </c>
      <c r="D270" s="361" t="s">
        <v>751</v>
      </c>
      <c r="E270" s="361" t="s">
        <v>752</v>
      </c>
      <c r="F270" s="361" t="s">
        <v>1209</v>
      </c>
      <c r="G270" s="361" t="s">
        <v>1376</v>
      </c>
      <c r="H270" s="361" t="s">
        <v>1210</v>
      </c>
      <c r="I270" s="360" t="s">
        <v>1397</v>
      </c>
      <c r="J270" s="361" t="s">
        <v>1398</v>
      </c>
      <c r="K270" s="361" t="s">
        <v>533</v>
      </c>
      <c r="L270" s="360" t="s">
        <v>1220</v>
      </c>
      <c r="M270" s="361"/>
      <c r="N270" s="361"/>
      <c r="O270" s="360"/>
      <c r="P270" s="361"/>
      <c r="Q270" s="361"/>
      <c r="R270" s="362"/>
      <c r="S270" s="362"/>
      <c r="T270" s="362"/>
      <c r="U270" s="362"/>
      <c r="V270" s="362"/>
      <c r="W270" s="362"/>
      <c r="X270" s="362"/>
      <c r="Y270" s="362"/>
      <c r="Z270" s="362"/>
      <c r="AA270" s="362"/>
      <c r="AB270" s="362"/>
      <c r="AC270" s="362"/>
      <c r="AD270" s="362"/>
      <c r="AE270" s="357"/>
      <c r="AF270" s="363"/>
      <c r="AG270" s="363"/>
      <c r="AH270" s="363"/>
      <c r="AI270" s="363"/>
      <c r="AJ270" s="363"/>
      <c r="AK270" s="363"/>
      <c r="AL270" s="363"/>
      <c r="AM270" s="363"/>
      <c r="AN270" s="363"/>
      <c r="AO270" s="363"/>
      <c r="AP270" s="363"/>
      <c r="AQ270" s="363"/>
      <c r="AR270" s="363">
        <f t="shared" si="35"/>
        <v>0</v>
      </c>
      <c r="AS270" s="363">
        <f t="shared" ref="AS270:AS333" si="40">AD270-AR270</f>
        <v>0</v>
      </c>
      <c r="AT270" s="363">
        <f t="shared" ref="AT270:AT333" si="41">IFERROR(AS270/AR270,0)</f>
        <v>0</v>
      </c>
    </row>
    <row r="271" spans="1:46" s="364" customFormat="1" ht="16.399999999999999" customHeight="1" outlineLevel="1">
      <c r="A271" s="359" t="s">
        <v>710</v>
      </c>
      <c r="B271" s="359" t="s">
        <v>711</v>
      </c>
      <c r="C271" s="360" t="s">
        <v>1363</v>
      </c>
      <c r="D271" s="361" t="s">
        <v>751</v>
      </c>
      <c r="E271" s="361" t="s">
        <v>752</v>
      </c>
      <c r="F271" s="361" t="s">
        <v>908</v>
      </c>
      <c r="G271" s="361" t="s">
        <v>1376</v>
      </c>
      <c r="H271" s="361" t="s">
        <v>909</v>
      </c>
      <c r="I271" s="360" t="s">
        <v>1399</v>
      </c>
      <c r="J271" s="361" t="s">
        <v>376</v>
      </c>
      <c r="K271" s="361" t="s">
        <v>526</v>
      </c>
      <c r="L271" s="360" t="s">
        <v>911</v>
      </c>
      <c r="M271" s="361" t="s">
        <v>912</v>
      </c>
      <c r="N271" s="361"/>
      <c r="O271" s="360"/>
      <c r="P271" s="361"/>
      <c r="Q271" s="361"/>
      <c r="R271" s="362"/>
      <c r="S271" s="362"/>
      <c r="T271" s="362"/>
      <c r="U271" s="362"/>
      <c r="V271" s="362"/>
      <c r="W271" s="362"/>
      <c r="X271" s="362"/>
      <c r="Y271" s="362"/>
      <c r="Z271" s="362"/>
      <c r="AA271" s="362"/>
      <c r="AB271" s="362"/>
      <c r="AC271" s="362"/>
      <c r="AD271" s="362">
        <f t="shared" si="32"/>
        <v>0</v>
      </c>
      <c r="AE271" s="357"/>
      <c r="AF271" s="363"/>
      <c r="AG271" s="363"/>
      <c r="AH271" s="363"/>
      <c r="AI271" s="363"/>
      <c r="AJ271" s="363"/>
      <c r="AK271" s="363"/>
      <c r="AL271" s="363"/>
      <c r="AM271" s="363"/>
      <c r="AN271" s="363"/>
      <c r="AO271" s="363"/>
      <c r="AP271" s="363"/>
      <c r="AQ271" s="363"/>
      <c r="AR271" s="363">
        <f t="shared" si="35"/>
        <v>0</v>
      </c>
      <c r="AS271" s="363">
        <f t="shared" si="40"/>
        <v>0</v>
      </c>
      <c r="AT271" s="363">
        <f t="shared" si="41"/>
        <v>0</v>
      </c>
    </row>
    <row r="272" spans="1:46" s="364" customFormat="1" ht="16.399999999999999" customHeight="1" outlineLevel="1">
      <c r="A272" s="359" t="s">
        <v>710</v>
      </c>
      <c r="B272" s="359" t="s">
        <v>711</v>
      </c>
      <c r="C272" s="360" t="s">
        <v>1363</v>
      </c>
      <c r="D272" s="361" t="s">
        <v>751</v>
      </c>
      <c r="E272" s="361" t="s">
        <v>752</v>
      </c>
      <c r="F272" s="361" t="s">
        <v>908</v>
      </c>
      <c r="G272" s="361" t="s">
        <v>1376</v>
      </c>
      <c r="H272" s="361" t="s">
        <v>909</v>
      </c>
      <c r="I272" s="360" t="s">
        <v>1400</v>
      </c>
      <c r="J272" s="361" t="s">
        <v>1401</v>
      </c>
      <c r="K272" s="361" t="s">
        <v>526</v>
      </c>
      <c r="L272" s="360" t="s">
        <v>914</v>
      </c>
      <c r="M272" s="361" t="s">
        <v>915</v>
      </c>
      <c r="N272" s="361"/>
      <c r="O272" s="360"/>
      <c r="P272" s="361"/>
      <c r="Q272" s="361"/>
      <c r="R272" s="362"/>
      <c r="S272" s="362"/>
      <c r="T272" s="362"/>
      <c r="U272" s="362"/>
      <c r="V272" s="362"/>
      <c r="W272" s="362"/>
      <c r="X272" s="362"/>
      <c r="Y272" s="362"/>
      <c r="Z272" s="362"/>
      <c r="AA272" s="362"/>
      <c r="AB272" s="362"/>
      <c r="AC272" s="362"/>
      <c r="AD272" s="362">
        <f t="shared" si="32"/>
        <v>0</v>
      </c>
      <c r="AE272" s="357"/>
      <c r="AF272" s="363"/>
      <c r="AG272" s="363"/>
      <c r="AH272" s="363"/>
      <c r="AI272" s="363"/>
      <c r="AJ272" s="363"/>
      <c r="AK272" s="363"/>
      <c r="AL272" s="363"/>
      <c r="AM272" s="363"/>
      <c r="AN272" s="363"/>
      <c r="AO272" s="363"/>
      <c r="AP272" s="363"/>
      <c r="AQ272" s="363"/>
      <c r="AR272" s="363">
        <f t="shared" si="35"/>
        <v>0</v>
      </c>
      <c r="AS272" s="363">
        <f t="shared" si="40"/>
        <v>0</v>
      </c>
      <c r="AT272" s="363">
        <f t="shared" si="41"/>
        <v>0</v>
      </c>
    </row>
    <row r="273" spans="1:46" s="364" customFormat="1" ht="16.399999999999999" customHeight="1" outlineLevel="1">
      <c r="A273" s="359" t="s">
        <v>710</v>
      </c>
      <c r="B273" s="359" t="s">
        <v>711</v>
      </c>
      <c r="C273" s="360" t="s">
        <v>1363</v>
      </c>
      <c r="D273" s="361" t="s">
        <v>751</v>
      </c>
      <c r="E273" s="361" t="s">
        <v>752</v>
      </c>
      <c r="F273" s="361" t="s">
        <v>908</v>
      </c>
      <c r="G273" s="361" t="s">
        <v>1376</v>
      </c>
      <c r="H273" s="361" t="s">
        <v>909</v>
      </c>
      <c r="I273" s="360" t="s">
        <v>1402</v>
      </c>
      <c r="J273" s="361" t="s">
        <v>377</v>
      </c>
      <c r="K273" s="361" t="s">
        <v>526</v>
      </c>
      <c r="L273" s="360" t="s">
        <v>917</v>
      </c>
      <c r="M273" s="361" t="s">
        <v>918</v>
      </c>
      <c r="N273" s="361"/>
      <c r="O273" s="360"/>
      <c r="P273" s="361"/>
      <c r="Q273" s="361"/>
      <c r="R273" s="362"/>
      <c r="S273" s="362"/>
      <c r="T273" s="362"/>
      <c r="U273" s="362"/>
      <c r="V273" s="362"/>
      <c r="W273" s="362"/>
      <c r="X273" s="362"/>
      <c r="Y273" s="362"/>
      <c r="Z273" s="362"/>
      <c r="AA273" s="362"/>
      <c r="AB273" s="362"/>
      <c r="AC273" s="362"/>
      <c r="AD273" s="362">
        <f t="shared" si="32"/>
        <v>0</v>
      </c>
      <c r="AE273" s="357"/>
      <c r="AF273" s="363"/>
      <c r="AG273" s="363"/>
      <c r="AH273" s="363"/>
      <c r="AI273" s="363"/>
      <c r="AJ273" s="363"/>
      <c r="AK273" s="363"/>
      <c r="AL273" s="363"/>
      <c r="AM273" s="363"/>
      <c r="AN273" s="363"/>
      <c r="AO273" s="363"/>
      <c r="AP273" s="363"/>
      <c r="AQ273" s="363"/>
      <c r="AR273" s="363">
        <f t="shared" si="35"/>
        <v>0</v>
      </c>
      <c r="AS273" s="363">
        <f t="shared" si="40"/>
        <v>0</v>
      </c>
      <c r="AT273" s="363">
        <f t="shared" si="41"/>
        <v>0</v>
      </c>
    </row>
    <row r="274" spans="1:46" s="364" customFormat="1" ht="16.399999999999999" customHeight="1" outlineLevel="1">
      <c r="A274" s="359" t="s">
        <v>710</v>
      </c>
      <c r="B274" s="359" t="s">
        <v>711</v>
      </c>
      <c r="C274" s="360" t="s">
        <v>1363</v>
      </c>
      <c r="D274" s="361" t="s">
        <v>751</v>
      </c>
      <c r="E274" s="361" t="s">
        <v>752</v>
      </c>
      <c r="F274" s="361" t="s">
        <v>908</v>
      </c>
      <c r="G274" s="361" t="s">
        <v>1376</v>
      </c>
      <c r="H274" s="361" t="s">
        <v>909</v>
      </c>
      <c r="I274" s="360" t="s">
        <v>1403</v>
      </c>
      <c r="J274" s="361" t="s">
        <v>377</v>
      </c>
      <c r="K274" s="361" t="s">
        <v>526</v>
      </c>
      <c r="L274" s="360" t="s">
        <v>917</v>
      </c>
      <c r="M274" s="361" t="s">
        <v>918</v>
      </c>
      <c r="N274" s="361"/>
      <c r="O274" s="360"/>
      <c r="P274" s="361"/>
      <c r="Q274" s="361"/>
      <c r="R274" s="362"/>
      <c r="S274" s="362"/>
      <c r="T274" s="362"/>
      <c r="U274" s="362"/>
      <c r="V274" s="362"/>
      <c r="W274" s="362"/>
      <c r="X274" s="362"/>
      <c r="Y274" s="362"/>
      <c r="Z274" s="362"/>
      <c r="AA274" s="362"/>
      <c r="AB274" s="362"/>
      <c r="AC274" s="362"/>
      <c r="AD274" s="362">
        <f t="shared" si="32"/>
        <v>0</v>
      </c>
      <c r="AE274" s="357"/>
      <c r="AF274" s="363"/>
      <c r="AG274" s="363"/>
      <c r="AH274" s="363"/>
      <c r="AI274" s="363"/>
      <c r="AJ274" s="363"/>
      <c r="AK274" s="363"/>
      <c r="AL274" s="363"/>
      <c r="AM274" s="363"/>
      <c r="AN274" s="363"/>
      <c r="AO274" s="363"/>
      <c r="AP274" s="363"/>
      <c r="AQ274" s="363"/>
      <c r="AR274" s="363">
        <f t="shared" si="35"/>
        <v>0</v>
      </c>
      <c r="AS274" s="363">
        <f t="shared" si="40"/>
        <v>0</v>
      </c>
      <c r="AT274" s="363">
        <f t="shared" si="41"/>
        <v>0</v>
      </c>
    </row>
    <row r="275" spans="1:46" s="364" customFormat="1" ht="16.399999999999999" customHeight="1" outlineLevel="1">
      <c r="A275" s="359" t="s">
        <v>710</v>
      </c>
      <c r="B275" s="359" t="s">
        <v>711</v>
      </c>
      <c r="C275" s="360" t="s">
        <v>1363</v>
      </c>
      <c r="D275" s="361" t="s">
        <v>751</v>
      </c>
      <c r="E275" s="361" t="s">
        <v>752</v>
      </c>
      <c r="F275" s="361" t="s">
        <v>1404</v>
      </c>
      <c r="G275" s="361" t="s">
        <v>1376</v>
      </c>
      <c r="H275" s="361" t="s">
        <v>420</v>
      </c>
      <c r="I275" s="360" t="s">
        <v>1405</v>
      </c>
      <c r="J275" s="361" t="s">
        <v>420</v>
      </c>
      <c r="K275" s="361" t="s">
        <v>533</v>
      </c>
      <c r="L275" s="360" t="s">
        <v>1406</v>
      </c>
      <c r="M275" s="361" t="s">
        <v>1407</v>
      </c>
      <c r="N275" s="361"/>
      <c r="O275" s="360"/>
      <c r="P275" s="361"/>
      <c r="Q275" s="361"/>
      <c r="R275" s="362"/>
      <c r="S275" s="362"/>
      <c r="T275" s="362"/>
      <c r="U275" s="362"/>
      <c r="V275" s="362"/>
      <c r="W275" s="362"/>
      <c r="X275" s="362"/>
      <c r="Y275" s="362"/>
      <c r="Z275" s="362"/>
      <c r="AA275" s="362"/>
      <c r="AB275" s="362"/>
      <c r="AC275" s="362"/>
      <c r="AD275" s="362">
        <f t="shared" si="32"/>
        <v>0</v>
      </c>
      <c r="AE275" s="357"/>
      <c r="AF275" s="363"/>
      <c r="AG275" s="363"/>
      <c r="AH275" s="363"/>
      <c r="AI275" s="363"/>
      <c r="AJ275" s="363"/>
      <c r="AK275" s="363"/>
      <c r="AL275" s="363"/>
      <c r="AM275" s="363"/>
      <c r="AN275" s="363"/>
      <c r="AO275" s="363"/>
      <c r="AP275" s="363"/>
      <c r="AQ275" s="363"/>
      <c r="AR275" s="363">
        <f t="shared" si="35"/>
        <v>0</v>
      </c>
      <c r="AS275" s="363">
        <f t="shared" si="40"/>
        <v>0</v>
      </c>
      <c r="AT275" s="363">
        <f t="shared" si="41"/>
        <v>0</v>
      </c>
    </row>
    <row r="276" spans="1:46" s="364" customFormat="1" ht="16.399999999999999" customHeight="1" outlineLevel="1">
      <c r="A276" s="359" t="s">
        <v>710</v>
      </c>
      <c r="B276" s="359" t="s">
        <v>711</v>
      </c>
      <c r="C276" s="360" t="s">
        <v>1363</v>
      </c>
      <c r="D276" s="361" t="s">
        <v>751</v>
      </c>
      <c r="E276" s="361" t="s">
        <v>752</v>
      </c>
      <c r="F276" s="361" t="s">
        <v>1404</v>
      </c>
      <c r="G276" s="361" t="s">
        <v>1376</v>
      </c>
      <c r="H276" s="361" t="s">
        <v>420</v>
      </c>
      <c r="I276" s="380" t="s">
        <v>1408</v>
      </c>
      <c r="J276" s="379" t="s">
        <v>420</v>
      </c>
      <c r="K276" s="361" t="s">
        <v>533</v>
      </c>
      <c r="L276" s="360" t="s">
        <v>1406</v>
      </c>
      <c r="M276" s="361" t="s">
        <v>1407</v>
      </c>
      <c r="N276" s="361"/>
      <c r="O276" s="360"/>
      <c r="P276" s="361"/>
      <c r="Q276" s="361"/>
      <c r="R276" s="362"/>
      <c r="S276" s="362"/>
      <c r="T276" s="362"/>
      <c r="U276" s="362"/>
      <c r="V276" s="362"/>
      <c r="W276" s="362"/>
      <c r="X276" s="362"/>
      <c r="Y276" s="362"/>
      <c r="Z276" s="362"/>
      <c r="AA276" s="362"/>
      <c r="AB276" s="362"/>
      <c r="AC276" s="362"/>
      <c r="AD276" s="362">
        <f t="shared" ref="AD276:AD339" si="42">SUM(R276:AC276)</f>
        <v>0</v>
      </c>
      <c r="AE276" s="357"/>
      <c r="AF276" s="363"/>
      <c r="AG276" s="363"/>
      <c r="AH276" s="363"/>
      <c r="AI276" s="363"/>
      <c r="AJ276" s="363"/>
      <c r="AK276" s="363"/>
      <c r="AL276" s="363"/>
      <c r="AM276" s="363"/>
      <c r="AN276" s="363"/>
      <c r="AO276" s="363"/>
      <c r="AP276" s="363"/>
      <c r="AQ276" s="363"/>
      <c r="AR276" s="363">
        <f t="shared" si="35"/>
        <v>0</v>
      </c>
      <c r="AS276" s="363">
        <f t="shared" si="40"/>
        <v>0</v>
      </c>
      <c r="AT276" s="363">
        <f t="shared" si="41"/>
        <v>0</v>
      </c>
    </row>
    <row r="277" spans="1:46" s="364" customFormat="1" ht="16.399999999999999" customHeight="1" outlineLevel="1">
      <c r="A277" s="359" t="s">
        <v>710</v>
      </c>
      <c r="B277" s="359" t="s">
        <v>711</v>
      </c>
      <c r="C277" s="360" t="s">
        <v>1363</v>
      </c>
      <c r="D277" s="361" t="s">
        <v>751</v>
      </c>
      <c r="E277" s="361" t="s">
        <v>752</v>
      </c>
      <c r="F277" s="361" t="s">
        <v>920</v>
      </c>
      <c r="G277" s="361" t="s">
        <v>1376</v>
      </c>
      <c r="H277" s="361" t="s">
        <v>921</v>
      </c>
      <c r="I277" s="360" t="s">
        <v>1409</v>
      </c>
      <c r="J277" s="361" t="s">
        <v>378</v>
      </c>
      <c r="K277" s="361" t="s">
        <v>516</v>
      </c>
      <c r="L277" s="360" t="s">
        <v>923</v>
      </c>
      <c r="M277" s="361" t="s">
        <v>924</v>
      </c>
      <c r="N277" s="361"/>
      <c r="O277" s="360"/>
      <c r="P277" s="361"/>
      <c r="Q277" s="361"/>
      <c r="R277" s="362"/>
      <c r="S277" s="362"/>
      <c r="T277" s="362"/>
      <c r="U277" s="362"/>
      <c r="V277" s="362"/>
      <c r="W277" s="362"/>
      <c r="X277" s="362"/>
      <c r="Y277" s="362"/>
      <c r="Z277" s="362"/>
      <c r="AA277" s="362"/>
      <c r="AB277" s="362"/>
      <c r="AC277" s="362"/>
      <c r="AD277" s="362">
        <f t="shared" si="42"/>
        <v>0</v>
      </c>
      <c r="AE277" s="357"/>
      <c r="AF277" s="363"/>
      <c r="AG277" s="363"/>
      <c r="AH277" s="363"/>
      <c r="AI277" s="363"/>
      <c r="AJ277" s="363"/>
      <c r="AK277" s="363"/>
      <c r="AL277" s="363"/>
      <c r="AM277" s="363"/>
      <c r="AN277" s="363"/>
      <c r="AO277" s="363"/>
      <c r="AP277" s="363"/>
      <c r="AQ277" s="363"/>
      <c r="AR277" s="363">
        <f t="shared" si="35"/>
        <v>0</v>
      </c>
      <c r="AS277" s="363">
        <f t="shared" si="40"/>
        <v>0</v>
      </c>
      <c r="AT277" s="363">
        <f t="shared" si="41"/>
        <v>0</v>
      </c>
    </row>
    <row r="278" spans="1:46" s="364" customFormat="1" ht="16.399999999999999" customHeight="1" outlineLevel="1">
      <c r="A278" s="359" t="s">
        <v>710</v>
      </c>
      <c r="B278" s="359" t="s">
        <v>711</v>
      </c>
      <c r="C278" s="360" t="s">
        <v>1363</v>
      </c>
      <c r="D278" s="361" t="s">
        <v>751</v>
      </c>
      <c r="E278" s="361" t="s">
        <v>752</v>
      </c>
      <c r="F278" s="361" t="s">
        <v>925</v>
      </c>
      <c r="G278" s="361" t="s">
        <v>1376</v>
      </c>
      <c r="H278" s="361" t="s">
        <v>551</v>
      </c>
      <c r="I278" s="360" t="s">
        <v>1410</v>
      </c>
      <c r="J278" s="361" t="s">
        <v>927</v>
      </c>
      <c r="K278" s="361" t="s">
        <v>525</v>
      </c>
      <c r="L278" s="360" t="s">
        <v>928</v>
      </c>
      <c r="M278" s="361" t="s">
        <v>929</v>
      </c>
      <c r="N278" s="361"/>
      <c r="O278" s="360"/>
      <c r="P278" s="361"/>
      <c r="Q278" s="361"/>
      <c r="R278" s="362"/>
      <c r="S278" s="362"/>
      <c r="T278" s="362"/>
      <c r="U278" s="362"/>
      <c r="V278" s="362"/>
      <c r="W278" s="362"/>
      <c r="X278" s="362"/>
      <c r="Y278" s="362"/>
      <c r="Z278" s="362"/>
      <c r="AA278" s="362"/>
      <c r="AB278" s="362"/>
      <c r="AC278" s="362"/>
      <c r="AD278" s="362">
        <f t="shared" si="42"/>
        <v>0</v>
      </c>
      <c r="AE278" s="357"/>
      <c r="AF278" s="363"/>
      <c r="AG278" s="363"/>
      <c r="AH278" s="363"/>
      <c r="AI278" s="363"/>
      <c r="AJ278" s="363"/>
      <c r="AK278" s="363"/>
      <c r="AL278" s="363"/>
      <c r="AM278" s="363"/>
      <c r="AN278" s="363"/>
      <c r="AO278" s="363"/>
      <c r="AP278" s="363"/>
      <c r="AQ278" s="363"/>
      <c r="AR278" s="363">
        <f t="shared" si="35"/>
        <v>0</v>
      </c>
      <c r="AS278" s="363">
        <f t="shared" si="40"/>
        <v>0</v>
      </c>
      <c r="AT278" s="363">
        <f t="shared" si="41"/>
        <v>0</v>
      </c>
    </row>
    <row r="279" spans="1:46" s="364" customFormat="1" ht="16.399999999999999" customHeight="1" outlineLevel="1">
      <c r="A279" s="359" t="s">
        <v>710</v>
      </c>
      <c r="B279" s="359" t="s">
        <v>711</v>
      </c>
      <c r="C279" s="360" t="s">
        <v>1363</v>
      </c>
      <c r="D279" s="361" t="s">
        <v>751</v>
      </c>
      <c r="E279" s="361" t="s">
        <v>752</v>
      </c>
      <c r="F279" s="361" t="s">
        <v>925</v>
      </c>
      <c r="G279" s="361" t="s">
        <v>1376</v>
      </c>
      <c r="H279" s="361" t="s">
        <v>551</v>
      </c>
      <c r="I279" s="360" t="s">
        <v>1411</v>
      </c>
      <c r="J279" s="361" t="s">
        <v>927</v>
      </c>
      <c r="K279" s="361" t="s">
        <v>525</v>
      </c>
      <c r="L279" s="360" t="s">
        <v>928</v>
      </c>
      <c r="M279" s="361" t="s">
        <v>929</v>
      </c>
      <c r="N279" s="361"/>
      <c r="O279" s="360"/>
      <c r="P279" s="361"/>
      <c r="Q279" s="361"/>
      <c r="R279" s="362"/>
      <c r="S279" s="362"/>
      <c r="T279" s="362"/>
      <c r="U279" s="362"/>
      <c r="V279" s="362"/>
      <c r="W279" s="362"/>
      <c r="X279" s="362"/>
      <c r="Y279" s="362"/>
      <c r="Z279" s="362"/>
      <c r="AA279" s="362"/>
      <c r="AB279" s="362"/>
      <c r="AC279" s="362"/>
      <c r="AD279" s="362">
        <f t="shared" si="42"/>
        <v>0</v>
      </c>
      <c r="AE279" s="357"/>
      <c r="AF279" s="363"/>
      <c r="AG279" s="363"/>
      <c r="AH279" s="363"/>
      <c r="AI279" s="363"/>
      <c r="AJ279" s="363"/>
      <c r="AK279" s="363"/>
      <c r="AL279" s="363"/>
      <c r="AM279" s="363"/>
      <c r="AN279" s="363"/>
      <c r="AO279" s="363"/>
      <c r="AP279" s="363"/>
      <c r="AQ279" s="363"/>
      <c r="AR279" s="363">
        <f t="shared" si="35"/>
        <v>0</v>
      </c>
      <c r="AS279" s="363">
        <f t="shared" si="40"/>
        <v>0</v>
      </c>
      <c r="AT279" s="363">
        <f t="shared" si="41"/>
        <v>0</v>
      </c>
    </row>
    <row r="280" spans="1:46" s="364" customFormat="1" ht="16.399999999999999" customHeight="1" outlineLevel="1">
      <c r="A280" s="359" t="s">
        <v>710</v>
      </c>
      <c r="B280" s="359" t="s">
        <v>711</v>
      </c>
      <c r="C280" s="360" t="s">
        <v>1363</v>
      </c>
      <c r="D280" s="361" t="s">
        <v>751</v>
      </c>
      <c r="E280" s="361" t="s">
        <v>752</v>
      </c>
      <c r="F280" s="361" t="s">
        <v>925</v>
      </c>
      <c r="G280" s="361" t="s">
        <v>1376</v>
      </c>
      <c r="H280" s="361" t="s">
        <v>551</v>
      </c>
      <c r="I280" s="360" t="s">
        <v>1412</v>
      </c>
      <c r="J280" s="361" t="s">
        <v>1246</v>
      </c>
      <c r="K280" s="361" t="s">
        <v>525</v>
      </c>
      <c r="L280" s="360" t="s">
        <v>933</v>
      </c>
      <c r="M280" s="361" t="s">
        <v>934</v>
      </c>
      <c r="N280" s="361"/>
      <c r="O280" s="360"/>
      <c r="P280" s="361"/>
      <c r="Q280" s="361"/>
      <c r="R280" s="362"/>
      <c r="S280" s="362"/>
      <c r="T280" s="362"/>
      <c r="U280" s="362"/>
      <c r="V280" s="362"/>
      <c r="W280" s="362"/>
      <c r="X280" s="362"/>
      <c r="Y280" s="362"/>
      <c r="Z280" s="362"/>
      <c r="AA280" s="362"/>
      <c r="AB280" s="362"/>
      <c r="AC280" s="362"/>
      <c r="AD280" s="362">
        <f t="shared" si="42"/>
        <v>0</v>
      </c>
      <c r="AE280" s="357"/>
      <c r="AF280" s="363"/>
      <c r="AG280" s="363"/>
      <c r="AH280" s="363"/>
      <c r="AI280" s="363"/>
      <c r="AJ280" s="363"/>
      <c r="AK280" s="363"/>
      <c r="AL280" s="363"/>
      <c r="AM280" s="363"/>
      <c r="AN280" s="363"/>
      <c r="AO280" s="363"/>
      <c r="AP280" s="363"/>
      <c r="AQ280" s="363"/>
      <c r="AR280" s="363">
        <f t="shared" si="35"/>
        <v>0</v>
      </c>
      <c r="AS280" s="363">
        <f t="shared" si="40"/>
        <v>0</v>
      </c>
      <c r="AT280" s="363">
        <f t="shared" si="41"/>
        <v>0</v>
      </c>
    </row>
    <row r="281" spans="1:46" s="364" customFormat="1" ht="16.399999999999999" customHeight="1" outlineLevel="1">
      <c r="A281" s="359" t="s">
        <v>710</v>
      </c>
      <c r="B281" s="359" t="s">
        <v>711</v>
      </c>
      <c r="C281" s="360" t="s">
        <v>1363</v>
      </c>
      <c r="D281" s="361" t="s">
        <v>751</v>
      </c>
      <c r="E281" s="361" t="s">
        <v>752</v>
      </c>
      <c r="F281" s="361" t="s">
        <v>925</v>
      </c>
      <c r="G281" s="361" t="s">
        <v>1376</v>
      </c>
      <c r="H281" s="361" t="s">
        <v>551</v>
      </c>
      <c r="I281" s="360" t="s">
        <v>1413</v>
      </c>
      <c r="J281" s="361" t="s">
        <v>1246</v>
      </c>
      <c r="K281" s="361" t="s">
        <v>525</v>
      </c>
      <c r="L281" s="360" t="s">
        <v>933</v>
      </c>
      <c r="M281" s="361" t="s">
        <v>934</v>
      </c>
      <c r="N281" s="361"/>
      <c r="O281" s="360"/>
      <c r="P281" s="361"/>
      <c r="Q281" s="361"/>
      <c r="R281" s="362"/>
      <c r="S281" s="362"/>
      <c r="T281" s="362"/>
      <c r="U281" s="362"/>
      <c r="V281" s="362"/>
      <c r="W281" s="362"/>
      <c r="X281" s="362"/>
      <c r="Y281" s="362"/>
      <c r="Z281" s="362"/>
      <c r="AA281" s="362"/>
      <c r="AB281" s="362"/>
      <c r="AC281" s="362"/>
      <c r="AD281" s="362">
        <f t="shared" si="42"/>
        <v>0</v>
      </c>
      <c r="AE281" s="357"/>
      <c r="AF281" s="363"/>
      <c r="AG281" s="363"/>
      <c r="AH281" s="363"/>
      <c r="AI281" s="363"/>
      <c r="AJ281" s="363"/>
      <c r="AK281" s="363"/>
      <c r="AL281" s="363"/>
      <c r="AM281" s="363"/>
      <c r="AN281" s="363"/>
      <c r="AO281" s="363"/>
      <c r="AP281" s="363"/>
      <c r="AQ281" s="363"/>
      <c r="AR281" s="363">
        <f t="shared" si="35"/>
        <v>0</v>
      </c>
      <c r="AS281" s="363">
        <f t="shared" si="40"/>
        <v>0</v>
      </c>
      <c r="AT281" s="363">
        <f t="shared" si="41"/>
        <v>0</v>
      </c>
    </row>
    <row r="282" spans="1:46" s="364" customFormat="1" ht="16.399999999999999" customHeight="1" outlineLevel="1">
      <c r="A282" s="359" t="s">
        <v>710</v>
      </c>
      <c r="B282" s="359" t="s">
        <v>711</v>
      </c>
      <c r="C282" s="360" t="s">
        <v>1363</v>
      </c>
      <c r="D282" s="361" t="s">
        <v>751</v>
      </c>
      <c r="E282" s="361" t="s">
        <v>752</v>
      </c>
      <c r="F282" s="361" t="s">
        <v>925</v>
      </c>
      <c r="G282" s="361" t="s">
        <v>1376</v>
      </c>
      <c r="H282" s="361" t="s">
        <v>551</v>
      </c>
      <c r="I282" s="360" t="s">
        <v>1414</v>
      </c>
      <c r="J282" s="361" t="s">
        <v>1249</v>
      </c>
      <c r="K282" s="361" t="s">
        <v>525</v>
      </c>
      <c r="L282" s="360" t="s">
        <v>1250</v>
      </c>
      <c r="M282" s="361" t="s">
        <v>1251</v>
      </c>
      <c r="N282" s="361"/>
      <c r="O282" s="360"/>
      <c r="P282" s="361"/>
      <c r="Q282" s="361"/>
      <c r="R282" s="362"/>
      <c r="S282" s="362"/>
      <c r="T282" s="362"/>
      <c r="U282" s="362"/>
      <c r="V282" s="362"/>
      <c r="W282" s="362"/>
      <c r="X282" s="362"/>
      <c r="Y282" s="362"/>
      <c r="Z282" s="362"/>
      <c r="AA282" s="362"/>
      <c r="AB282" s="362"/>
      <c r="AC282" s="362"/>
      <c r="AD282" s="362">
        <f t="shared" si="42"/>
        <v>0</v>
      </c>
      <c r="AE282" s="357"/>
      <c r="AF282" s="363"/>
      <c r="AG282" s="363"/>
      <c r="AH282" s="363"/>
      <c r="AI282" s="363"/>
      <c r="AJ282" s="363"/>
      <c r="AK282" s="363"/>
      <c r="AL282" s="363"/>
      <c r="AM282" s="363"/>
      <c r="AN282" s="363"/>
      <c r="AO282" s="363"/>
      <c r="AP282" s="363"/>
      <c r="AQ282" s="363"/>
      <c r="AR282" s="363">
        <f t="shared" si="35"/>
        <v>0</v>
      </c>
      <c r="AS282" s="363">
        <f t="shared" si="40"/>
        <v>0</v>
      </c>
      <c r="AT282" s="363">
        <f t="shared" si="41"/>
        <v>0</v>
      </c>
    </row>
    <row r="283" spans="1:46" s="364" customFormat="1" ht="16.399999999999999" customHeight="1" outlineLevel="1">
      <c r="A283" s="359" t="s">
        <v>710</v>
      </c>
      <c r="B283" s="359" t="s">
        <v>711</v>
      </c>
      <c r="C283" s="360" t="s">
        <v>1363</v>
      </c>
      <c r="D283" s="361" t="s">
        <v>751</v>
      </c>
      <c r="E283" s="361" t="s">
        <v>752</v>
      </c>
      <c r="F283" s="361" t="s">
        <v>925</v>
      </c>
      <c r="G283" s="361" t="s">
        <v>1376</v>
      </c>
      <c r="H283" s="361" t="s">
        <v>551</v>
      </c>
      <c r="I283" s="360" t="s">
        <v>1415</v>
      </c>
      <c r="J283" s="361" t="s">
        <v>1253</v>
      </c>
      <c r="K283" s="361" t="s">
        <v>525</v>
      </c>
      <c r="L283" s="360" t="s">
        <v>1254</v>
      </c>
      <c r="M283" s="361" t="s">
        <v>1255</v>
      </c>
      <c r="N283" s="361"/>
      <c r="O283" s="360"/>
      <c r="P283" s="361"/>
      <c r="Q283" s="361"/>
      <c r="R283" s="362"/>
      <c r="S283" s="362"/>
      <c r="T283" s="362"/>
      <c r="U283" s="362"/>
      <c r="V283" s="362"/>
      <c r="W283" s="362"/>
      <c r="X283" s="362"/>
      <c r="Y283" s="362"/>
      <c r="Z283" s="362"/>
      <c r="AA283" s="362"/>
      <c r="AB283" s="362"/>
      <c r="AC283" s="362"/>
      <c r="AD283" s="362">
        <f t="shared" si="42"/>
        <v>0</v>
      </c>
      <c r="AE283" s="357"/>
      <c r="AF283" s="363"/>
      <c r="AG283" s="363"/>
      <c r="AH283" s="363"/>
      <c r="AI283" s="363"/>
      <c r="AJ283" s="363"/>
      <c r="AK283" s="363"/>
      <c r="AL283" s="363"/>
      <c r="AM283" s="363"/>
      <c r="AN283" s="363"/>
      <c r="AO283" s="363"/>
      <c r="AP283" s="363"/>
      <c r="AQ283" s="363"/>
      <c r="AR283" s="363">
        <f t="shared" si="35"/>
        <v>0</v>
      </c>
      <c r="AS283" s="363">
        <f t="shared" si="40"/>
        <v>0</v>
      </c>
      <c r="AT283" s="363">
        <f t="shared" si="41"/>
        <v>0</v>
      </c>
    </row>
    <row r="284" spans="1:46" s="364" customFormat="1" ht="16.399999999999999" customHeight="1" outlineLevel="1">
      <c r="A284" s="359" t="s">
        <v>710</v>
      </c>
      <c r="B284" s="359" t="s">
        <v>711</v>
      </c>
      <c r="C284" s="360" t="s">
        <v>1363</v>
      </c>
      <c r="D284" s="361" t="s">
        <v>751</v>
      </c>
      <c r="E284" s="361" t="s">
        <v>752</v>
      </c>
      <c r="F284" s="361" t="s">
        <v>925</v>
      </c>
      <c r="G284" s="361" t="s">
        <v>1376</v>
      </c>
      <c r="H284" s="361" t="s">
        <v>551</v>
      </c>
      <c r="I284" s="360" t="s">
        <v>1416</v>
      </c>
      <c r="J284" s="361" t="s">
        <v>1253</v>
      </c>
      <c r="K284" s="361" t="s">
        <v>525</v>
      </c>
      <c r="L284" s="360" t="s">
        <v>1254</v>
      </c>
      <c r="M284" s="361" t="s">
        <v>1255</v>
      </c>
      <c r="N284" s="361"/>
      <c r="O284" s="360"/>
      <c r="P284" s="361"/>
      <c r="Q284" s="361"/>
      <c r="R284" s="362"/>
      <c r="S284" s="362"/>
      <c r="T284" s="362"/>
      <c r="U284" s="362"/>
      <c r="V284" s="362"/>
      <c r="W284" s="362"/>
      <c r="X284" s="362"/>
      <c r="Y284" s="362"/>
      <c r="Z284" s="362"/>
      <c r="AA284" s="362"/>
      <c r="AB284" s="362"/>
      <c r="AC284" s="362"/>
      <c r="AD284" s="362">
        <f t="shared" si="42"/>
        <v>0</v>
      </c>
      <c r="AE284" s="357"/>
      <c r="AF284" s="363"/>
      <c r="AG284" s="363"/>
      <c r="AH284" s="363"/>
      <c r="AI284" s="363"/>
      <c r="AJ284" s="363"/>
      <c r="AK284" s="363"/>
      <c r="AL284" s="363"/>
      <c r="AM284" s="363"/>
      <c r="AN284" s="363"/>
      <c r="AO284" s="363"/>
      <c r="AP284" s="363"/>
      <c r="AQ284" s="363"/>
      <c r="AR284" s="363">
        <f t="shared" si="35"/>
        <v>0</v>
      </c>
      <c r="AS284" s="363">
        <f t="shared" si="40"/>
        <v>0</v>
      </c>
      <c r="AT284" s="363">
        <f t="shared" si="41"/>
        <v>0</v>
      </c>
    </row>
    <row r="285" spans="1:46" s="364" customFormat="1" ht="16.399999999999999" customHeight="1" outlineLevel="1">
      <c r="A285" s="359" t="s">
        <v>710</v>
      </c>
      <c r="B285" s="359" t="s">
        <v>711</v>
      </c>
      <c r="C285" s="360" t="s">
        <v>1363</v>
      </c>
      <c r="D285" s="361" t="s">
        <v>751</v>
      </c>
      <c r="E285" s="361" t="s">
        <v>752</v>
      </c>
      <c r="F285" s="361" t="s">
        <v>925</v>
      </c>
      <c r="G285" s="361" t="s">
        <v>1376</v>
      </c>
      <c r="H285" s="361" t="s">
        <v>551</v>
      </c>
      <c r="I285" s="360" t="s">
        <v>1417</v>
      </c>
      <c r="J285" s="361" t="s">
        <v>1258</v>
      </c>
      <c r="K285" s="361" t="s">
        <v>525</v>
      </c>
      <c r="L285" s="360" t="s">
        <v>1259</v>
      </c>
      <c r="M285" s="361" t="s">
        <v>1260</v>
      </c>
      <c r="N285" s="361"/>
      <c r="O285" s="360"/>
      <c r="P285" s="361"/>
      <c r="Q285" s="361"/>
      <c r="R285" s="362"/>
      <c r="S285" s="362"/>
      <c r="T285" s="362"/>
      <c r="U285" s="362"/>
      <c r="V285" s="362"/>
      <c r="W285" s="362"/>
      <c r="X285" s="362"/>
      <c r="Y285" s="362"/>
      <c r="Z285" s="362"/>
      <c r="AA285" s="362"/>
      <c r="AB285" s="362"/>
      <c r="AC285" s="362"/>
      <c r="AD285" s="362">
        <f t="shared" si="42"/>
        <v>0</v>
      </c>
      <c r="AE285" s="357"/>
      <c r="AF285" s="363"/>
      <c r="AG285" s="363"/>
      <c r="AH285" s="363"/>
      <c r="AI285" s="363"/>
      <c r="AJ285" s="363"/>
      <c r="AK285" s="363"/>
      <c r="AL285" s="363"/>
      <c r="AM285" s="363"/>
      <c r="AN285" s="363"/>
      <c r="AO285" s="363"/>
      <c r="AP285" s="363"/>
      <c r="AQ285" s="363"/>
      <c r="AR285" s="363">
        <f t="shared" si="35"/>
        <v>0</v>
      </c>
      <c r="AS285" s="363">
        <f t="shared" si="40"/>
        <v>0</v>
      </c>
      <c r="AT285" s="363">
        <f t="shared" si="41"/>
        <v>0</v>
      </c>
    </row>
    <row r="286" spans="1:46" s="364" customFormat="1" ht="16.399999999999999" customHeight="1" outlineLevel="1">
      <c r="A286" s="359" t="s">
        <v>710</v>
      </c>
      <c r="B286" s="359" t="s">
        <v>711</v>
      </c>
      <c r="C286" s="360" t="s">
        <v>1363</v>
      </c>
      <c r="D286" s="361" t="s">
        <v>751</v>
      </c>
      <c r="E286" s="361" t="s">
        <v>752</v>
      </c>
      <c r="F286" s="361" t="s">
        <v>925</v>
      </c>
      <c r="G286" s="361" t="s">
        <v>1376</v>
      </c>
      <c r="H286" s="361" t="s">
        <v>551</v>
      </c>
      <c r="I286" s="360" t="s">
        <v>1418</v>
      </c>
      <c r="J286" s="361" t="s">
        <v>1262</v>
      </c>
      <c r="K286" s="361" t="s">
        <v>525</v>
      </c>
      <c r="L286" s="360" t="s">
        <v>1263</v>
      </c>
      <c r="M286" s="361" t="s">
        <v>1264</v>
      </c>
      <c r="N286" s="361"/>
      <c r="O286" s="360"/>
      <c r="P286" s="361"/>
      <c r="Q286" s="361"/>
      <c r="R286" s="362"/>
      <c r="S286" s="362"/>
      <c r="T286" s="362"/>
      <c r="U286" s="362"/>
      <c r="V286" s="362"/>
      <c r="W286" s="362"/>
      <c r="X286" s="362"/>
      <c r="Y286" s="362"/>
      <c r="Z286" s="362"/>
      <c r="AA286" s="362"/>
      <c r="AB286" s="362"/>
      <c r="AC286" s="362"/>
      <c r="AD286" s="362">
        <f t="shared" si="42"/>
        <v>0</v>
      </c>
      <c r="AE286" s="357"/>
      <c r="AF286" s="363"/>
      <c r="AG286" s="363"/>
      <c r="AH286" s="363"/>
      <c r="AI286" s="363"/>
      <c r="AJ286" s="363"/>
      <c r="AK286" s="363"/>
      <c r="AL286" s="363"/>
      <c r="AM286" s="363"/>
      <c r="AN286" s="363"/>
      <c r="AO286" s="363"/>
      <c r="AP286" s="363"/>
      <c r="AQ286" s="363"/>
      <c r="AR286" s="363">
        <f t="shared" si="35"/>
        <v>0</v>
      </c>
      <c r="AS286" s="363">
        <f t="shared" si="40"/>
        <v>0</v>
      </c>
      <c r="AT286" s="363">
        <f t="shared" si="41"/>
        <v>0</v>
      </c>
    </row>
    <row r="287" spans="1:46" s="364" customFormat="1" ht="16.399999999999999" customHeight="1" outlineLevel="1">
      <c r="A287" s="359" t="s">
        <v>710</v>
      </c>
      <c r="B287" s="359" t="s">
        <v>711</v>
      </c>
      <c r="C287" s="360" t="s">
        <v>1363</v>
      </c>
      <c r="D287" s="361" t="s">
        <v>751</v>
      </c>
      <c r="E287" s="361" t="s">
        <v>752</v>
      </c>
      <c r="F287" s="361" t="s">
        <v>1265</v>
      </c>
      <c r="G287" s="361" t="s">
        <v>1376</v>
      </c>
      <c r="H287" s="361" t="s">
        <v>1419</v>
      </c>
      <c r="I287" s="360" t="s">
        <v>1420</v>
      </c>
      <c r="J287" s="361" t="s">
        <v>421</v>
      </c>
      <c r="K287" s="361" t="s">
        <v>547</v>
      </c>
      <c r="L287" s="360" t="s">
        <v>1268</v>
      </c>
      <c r="M287" s="361" t="s">
        <v>1269</v>
      </c>
      <c r="N287" s="361"/>
      <c r="O287" s="360"/>
      <c r="P287" s="361"/>
      <c r="Q287" s="361"/>
      <c r="R287" s="362"/>
      <c r="S287" s="362"/>
      <c r="T287" s="362"/>
      <c r="U287" s="362"/>
      <c r="V287" s="362"/>
      <c r="W287" s="362"/>
      <c r="X287" s="362"/>
      <c r="Y287" s="362"/>
      <c r="Z287" s="362"/>
      <c r="AA287" s="362"/>
      <c r="AB287" s="362"/>
      <c r="AC287" s="362"/>
      <c r="AD287" s="362">
        <f t="shared" si="42"/>
        <v>0</v>
      </c>
      <c r="AE287" s="357"/>
      <c r="AF287" s="363"/>
      <c r="AG287" s="363"/>
      <c r="AH287" s="363"/>
      <c r="AI287" s="363"/>
      <c r="AJ287" s="363"/>
      <c r="AK287" s="363"/>
      <c r="AL287" s="363"/>
      <c r="AM287" s="363"/>
      <c r="AN287" s="363"/>
      <c r="AO287" s="363"/>
      <c r="AP287" s="363"/>
      <c r="AQ287" s="363"/>
      <c r="AR287" s="363">
        <f t="shared" si="35"/>
        <v>0</v>
      </c>
      <c r="AS287" s="363">
        <f t="shared" si="40"/>
        <v>0</v>
      </c>
      <c r="AT287" s="363">
        <f t="shared" si="41"/>
        <v>0</v>
      </c>
    </row>
    <row r="288" spans="1:46" s="364" customFormat="1" ht="16.399999999999999" customHeight="1" outlineLevel="1">
      <c r="A288" s="359" t="s">
        <v>710</v>
      </c>
      <c r="B288" s="359" t="s">
        <v>711</v>
      </c>
      <c r="C288" s="360" t="s">
        <v>1363</v>
      </c>
      <c r="D288" s="361" t="s">
        <v>751</v>
      </c>
      <c r="E288" s="361" t="s">
        <v>752</v>
      </c>
      <c r="F288" s="361" t="s">
        <v>1265</v>
      </c>
      <c r="G288" s="361" t="s">
        <v>1376</v>
      </c>
      <c r="H288" s="361" t="s">
        <v>1419</v>
      </c>
      <c r="I288" s="360" t="s">
        <v>1421</v>
      </c>
      <c r="J288" s="361" t="s">
        <v>422</v>
      </c>
      <c r="K288" s="361" t="s">
        <v>533</v>
      </c>
      <c r="L288" s="360" t="s">
        <v>1271</v>
      </c>
      <c r="M288" s="361" t="s">
        <v>1272</v>
      </c>
      <c r="N288" s="361"/>
      <c r="O288" s="360"/>
      <c r="P288" s="361"/>
      <c r="Q288" s="361"/>
      <c r="R288" s="362"/>
      <c r="S288" s="362"/>
      <c r="T288" s="362"/>
      <c r="U288" s="362"/>
      <c r="V288" s="362"/>
      <c r="W288" s="362"/>
      <c r="X288" s="362"/>
      <c r="Y288" s="362"/>
      <c r="Z288" s="362"/>
      <c r="AA288" s="362"/>
      <c r="AB288" s="362"/>
      <c r="AC288" s="362"/>
      <c r="AD288" s="362">
        <f t="shared" si="42"/>
        <v>0</v>
      </c>
      <c r="AE288" s="357"/>
      <c r="AF288" s="363"/>
      <c r="AG288" s="363"/>
      <c r="AH288" s="363"/>
      <c r="AI288" s="363"/>
      <c r="AJ288" s="363"/>
      <c r="AK288" s="363"/>
      <c r="AL288" s="363"/>
      <c r="AM288" s="363"/>
      <c r="AN288" s="363"/>
      <c r="AO288" s="363"/>
      <c r="AP288" s="363"/>
      <c r="AQ288" s="363"/>
      <c r="AR288" s="363">
        <f t="shared" si="35"/>
        <v>0</v>
      </c>
      <c r="AS288" s="363">
        <f t="shared" si="40"/>
        <v>0</v>
      </c>
      <c r="AT288" s="363">
        <f t="shared" si="41"/>
        <v>0</v>
      </c>
    </row>
    <row r="289" spans="1:46" s="364" customFormat="1" ht="16.399999999999999" customHeight="1" outlineLevel="1">
      <c r="A289" s="359" t="s">
        <v>710</v>
      </c>
      <c r="B289" s="359" t="s">
        <v>711</v>
      </c>
      <c r="C289" s="360" t="s">
        <v>1363</v>
      </c>
      <c r="D289" s="361" t="s">
        <v>751</v>
      </c>
      <c r="E289" s="361" t="s">
        <v>752</v>
      </c>
      <c r="F289" s="361" t="s">
        <v>805</v>
      </c>
      <c r="G289" s="361" t="s">
        <v>1376</v>
      </c>
      <c r="H289" s="361" t="s">
        <v>806</v>
      </c>
      <c r="I289" s="360" t="s">
        <v>1422</v>
      </c>
      <c r="J289" s="361" t="s">
        <v>379</v>
      </c>
      <c r="K289" s="361" t="s">
        <v>543</v>
      </c>
      <c r="L289" s="360" t="s">
        <v>936</v>
      </c>
      <c r="M289" s="361" t="s">
        <v>937</v>
      </c>
      <c r="N289" s="361"/>
      <c r="O289" s="360"/>
      <c r="P289" s="361"/>
      <c r="Q289" s="361"/>
      <c r="R289" s="362"/>
      <c r="S289" s="362"/>
      <c r="T289" s="362"/>
      <c r="U289" s="362"/>
      <c r="V289" s="362"/>
      <c r="W289" s="362"/>
      <c r="X289" s="362"/>
      <c r="Y289" s="362"/>
      <c r="Z289" s="362"/>
      <c r="AA289" s="362"/>
      <c r="AB289" s="362"/>
      <c r="AC289" s="362"/>
      <c r="AD289" s="365">
        <f t="shared" si="42"/>
        <v>0</v>
      </c>
      <c r="AE289" s="357"/>
      <c r="AF289" s="363"/>
      <c r="AG289" s="363"/>
      <c r="AH289" s="363"/>
      <c r="AI289" s="363"/>
      <c r="AJ289" s="363"/>
      <c r="AK289" s="363"/>
      <c r="AL289" s="363"/>
      <c r="AM289" s="363"/>
      <c r="AN289" s="363"/>
      <c r="AO289" s="363"/>
      <c r="AP289" s="363"/>
      <c r="AQ289" s="363"/>
      <c r="AR289" s="363">
        <f t="shared" si="35"/>
        <v>0</v>
      </c>
      <c r="AS289" s="363">
        <f t="shared" si="40"/>
        <v>0</v>
      </c>
      <c r="AT289" s="363">
        <f t="shared" si="41"/>
        <v>0</v>
      </c>
    </row>
    <row r="290" spans="1:46" s="364" customFormat="1" ht="16.399999999999999" customHeight="1" outlineLevel="1">
      <c r="A290" s="359" t="s">
        <v>710</v>
      </c>
      <c r="B290" s="359" t="s">
        <v>711</v>
      </c>
      <c r="C290" s="360" t="s">
        <v>1363</v>
      </c>
      <c r="D290" s="361" t="s">
        <v>751</v>
      </c>
      <c r="E290" s="361" t="s">
        <v>752</v>
      </c>
      <c r="F290" s="361" t="s">
        <v>805</v>
      </c>
      <c r="G290" s="361" t="s">
        <v>1376</v>
      </c>
      <c r="H290" s="361" t="s">
        <v>806</v>
      </c>
      <c r="I290" s="360" t="s">
        <v>1423</v>
      </c>
      <c r="J290" s="361" t="s">
        <v>380</v>
      </c>
      <c r="K290" s="361" t="s">
        <v>544</v>
      </c>
      <c r="L290" s="360" t="s">
        <v>939</v>
      </c>
      <c r="M290" s="361" t="s">
        <v>940</v>
      </c>
      <c r="N290" s="361"/>
      <c r="O290" s="360"/>
      <c r="P290" s="361"/>
      <c r="Q290" s="361"/>
      <c r="R290" s="362"/>
      <c r="S290" s="362"/>
      <c r="T290" s="362"/>
      <c r="U290" s="362"/>
      <c r="V290" s="362"/>
      <c r="W290" s="362"/>
      <c r="X290" s="362"/>
      <c r="Y290" s="362"/>
      <c r="Z290" s="362"/>
      <c r="AA290" s="362"/>
      <c r="AB290" s="362"/>
      <c r="AC290" s="362"/>
      <c r="AD290" s="365">
        <f t="shared" si="42"/>
        <v>0</v>
      </c>
      <c r="AE290" s="357"/>
      <c r="AF290" s="363"/>
      <c r="AG290" s="363"/>
      <c r="AH290" s="363"/>
      <c r="AI290" s="363"/>
      <c r="AJ290" s="363"/>
      <c r="AK290" s="363"/>
      <c r="AL290" s="363"/>
      <c r="AM290" s="363"/>
      <c r="AN290" s="363"/>
      <c r="AO290" s="363"/>
      <c r="AP290" s="363"/>
      <c r="AQ290" s="363"/>
      <c r="AR290" s="363">
        <f t="shared" si="35"/>
        <v>0</v>
      </c>
      <c r="AS290" s="363">
        <f t="shared" si="40"/>
        <v>0</v>
      </c>
      <c r="AT290" s="363">
        <f t="shared" si="41"/>
        <v>0</v>
      </c>
    </row>
    <row r="291" spans="1:46" s="364" customFormat="1" ht="16.399999999999999" customHeight="1" outlineLevel="1">
      <c r="A291" s="359" t="s">
        <v>710</v>
      </c>
      <c r="B291" s="359" t="s">
        <v>711</v>
      </c>
      <c r="C291" s="360" t="s">
        <v>1363</v>
      </c>
      <c r="D291" s="361" t="s">
        <v>751</v>
      </c>
      <c r="E291" s="361" t="s">
        <v>752</v>
      </c>
      <c r="F291" s="361" t="s">
        <v>805</v>
      </c>
      <c r="G291" s="361" t="s">
        <v>1376</v>
      </c>
      <c r="H291" s="361" t="s">
        <v>806</v>
      </c>
      <c r="I291" s="360" t="s">
        <v>1424</v>
      </c>
      <c r="J291" s="361" t="s">
        <v>381</v>
      </c>
      <c r="K291" s="361" t="s">
        <v>543</v>
      </c>
      <c r="L291" s="360" t="s">
        <v>942</v>
      </c>
      <c r="M291" s="361" t="s">
        <v>943</v>
      </c>
      <c r="N291" s="361"/>
      <c r="O291" s="360"/>
      <c r="P291" s="361"/>
      <c r="Q291" s="361"/>
      <c r="R291" s="362"/>
      <c r="S291" s="362"/>
      <c r="T291" s="362"/>
      <c r="U291" s="362"/>
      <c r="V291" s="362"/>
      <c r="W291" s="362"/>
      <c r="X291" s="362"/>
      <c r="Y291" s="362"/>
      <c r="Z291" s="362"/>
      <c r="AA291" s="362"/>
      <c r="AB291" s="362"/>
      <c r="AC291" s="362"/>
      <c r="AD291" s="365">
        <f t="shared" si="42"/>
        <v>0</v>
      </c>
      <c r="AE291" s="357"/>
      <c r="AF291" s="363"/>
      <c r="AG291" s="363"/>
      <c r="AH291" s="363"/>
      <c r="AI291" s="363"/>
      <c r="AJ291" s="363"/>
      <c r="AK291" s="363"/>
      <c r="AL291" s="363"/>
      <c r="AM291" s="363"/>
      <c r="AN291" s="363"/>
      <c r="AO291" s="363"/>
      <c r="AP291" s="363"/>
      <c r="AQ291" s="363"/>
      <c r="AR291" s="363">
        <f t="shared" si="35"/>
        <v>0</v>
      </c>
      <c r="AS291" s="363">
        <f t="shared" si="40"/>
        <v>0</v>
      </c>
      <c r="AT291" s="363">
        <f t="shared" si="41"/>
        <v>0</v>
      </c>
    </row>
    <row r="292" spans="1:46" s="364" customFormat="1" ht="16.399999999999999" customHeight="1" outlineLevel="1">
      <c r="A292" s="359" t="s">
        <v>710</v>
      </c>
      <c r="B292" s="359" t="s">
        <v>711</v>
      </c>
      <c r="C292" s="360" t="s">
        <v>1363</v>
      </c>
      <c r="D292" s="361" t="s">
        <v>751</v>
      </c>
      <c r="E292" s="361" t="s">
        <v>752</v>
      </c>
      <c r="F292" s="361" t="s">
        <v>944</v>
      </c>
      <c r="G292" s="361" t="s">
        <v>1376</v>
      </c>
      <c r="H292" s="361" t="s">
        <v>945</v>
      </c>
      <c r="I292" s="360" t="s">
        <v>1425</v>
      </c>
      <c r="J292" s="361" t="s">
        <v>91</v>
      </c>
      <c r="K292" s="361" t="s">
        <v>546</v>
      </c>
      <c r="L292" s="360" t="s">
        <v>947</v>
      </c>
      <c r="M292" s="361" t="s">
        <v>945</v>
      </c>
      <c r="N292" s="361"/>
      <c r="O292" s="360"/>
      <c r="P292" s="361"/>
      <c r="Q292" s="361"/>
      <c r="R292" s="362"/>
      <c r="S292" s="362"/>
      <c r="T292" s="362"/>
      <c r="U292" s="362"/>
      <c r="V292" s="362"/>
      <c r="W292" s="362"/>
      <c r="X292" s="362"/>
      <c r="Y292" s="362"/>
      <c r="Z292" s="362"/>
      <c r="AA292" s="362"/>
      <c r="AB292" s="362"/>
      <c r="AC292" s="362"/>
      <c r="AD292" s="365">
        <f t="shared" si="42"/>
        <v>0</v>
      </c>
      <c r="AE292" s="357"/>
      <c r="AF292" s="363"/>
      <c r="AG292" s="363"/>
      <c r="AH292" s="363"/>
      <c r="AI292" s="363"/>
      <c r="AJ292" s="363"/>
      <c r="AK292" s="363"/>
      <c r="AL292" s="363"/>
      <c r="AM292" s="363"/>
      <c r="AN292" s="363"/>
      <c r="AO292" s="363"/>
      <c r="AP292" s="363"/>
      <c r="AQ292" s="363"/>
      <c r="AR292" s="363">
        <f t="shared" si="35"/>
        <v>0</v>
      </c>
      <c r="AS292" s="363">
        <f t="shared" si="40"/>
        <v>0</v>
      </c>
      <c r="AT292" s="363">
        <f t="shared" si="41"/>
        <v>0</v>
      </c>
    </row>
    <row r="293" spans="1:46" s="364" customFormat="1" ht="16.399999999999999" customHeight="1" outlineLevel="1">
      <c r="A293" s="359" t="s">
        <v>710</v>
      </c>
      <c r="B293" s="359" t="s">
        <v>711</v>
      </c>
      <c r="C293" s="360" t="s">
        <v>1363</v>
      </c>
      <c r="D293" s="361" t="s">
        <v>751</v>
      </c>
      <c r="E293" s="361" t="s">
        <v>752</v>
      </c>
      <c r="F293" s="361" t="s">
        <v>944</v>
      </c>
      <c r="G293" s="361" t="s">
        <v>1376</v>
      </c>
      <c r="H293" s="361" t="s">
        <v>945</v>
      </c>
      <c r="I293" s="360" t="s">
        <v>1426</v>
      </c>
      <c r="J293" s="361" t="s">
        <v>91</v>
      </c>
      <c r="K293" s="361" t="s">
        <v>546</v>
      </c>
      <c r="L293" s="360" t="s">
        <v>947</v>
      </c>
      <c r="M293" s="361" t="s">
        <v>945</v>
      </c>
      <c r="N293" s="361"/>
      <c r="O293" s="360"/>
      <c r="P293" s="361"/>
      <c r="Q293" s="361"/>
      <c r="R293" s="362"/>
      <c r="S293" s="362"/>
      <c r="T293" s="362"/>
      <c r="U293" s="362"/>
      <c r="V293" s="362"/>
      <c r="W293" s="362"/>
      <c r="X293" s="362"/>
      <c r="Y293" s="362"/>
      <c r="Z293" s="362"/>
      <c r="AA293" s="362"/>
      <c r="AB293" s="362"/>
      <c r="AC293" s="362"/>
      <c r="AD293" s="362">
        <f t="shared" si="42"/>
        <v>0</v>
      </c>
      <c r="AE293" s="357"/>
      <c r="AF293" s="363"/>
      <c r="AG293" s="363"/>
      <c r="AH293" s="363"/>
      <c r="AI293" s="363"/>
      <c r="AJ293" s="363"/>
      <c r="AK293" s="363"/>
      <c r="AL293" s="363"/>
      <c r="AM293" s="363"/>
      <c r="AN293" s="363"/>
      <c r="AO293" s="363"/>
      <c r="AP293" s="363"/>
      <c r="AQ293" s="363"/>
      <c r="AR293" s="363">
        <f t="shared" si="35"/>
        <v>0</v>
      </c>
      <c r="AS293" s="363">
        <f t="shared" si="40"/>
        <v>0</v>
      </c>
      <c r="AT293" s="363">
        <f t="shared" si="41"/>
        <v>0</v>
      </c>
    </row>
    <row r="294" spans="1:46" s="364" customFormat="1" ht="16.399999999999999" customHeight="1" outlineLevel="1">
      <c r="A294" s="359" t="s">
        <v>710</v>
      </c>
      <c r="B294" s="359" t="s">
        <v>711</v>
      </c>
      <c r="C294" s="360" t="s">
        <v>1363</v>
      </c>
      <c r="D294" s="361" t="s">
        <v>751</v>
      </c>
      <c r="E294" s="361" t="s">
        <v>752</v>
      </c>
      <c r="F294" s="361" t="s">
        <v>944</v>
      </c>
      <c r="G294" s="361" t="s">
        <v>1376</v>
      </c>
      <c r="H294" s="361" t="s">
        <v>945</v>
      </c>
      <c r="I294" s="360" t="s">
        <v>1427</v>
      </c>
      <c r="J294" s="361" t="s">
        <v>1428</v>
      </c>
      <c r="K294" s="361" t="s">
        <v>534</v>
      </c>
      <c r="L294" s="360" t="s">
        <v>1429</v>
      </c>
      <c r="M294" s="361" t="s">
        <v>1430</v>
      </c>
      <c r="N294" s="361"/>
      <c r="O294" s="360"/>
      <c r="P294" s="361"/>
      <c r="Q294" s="361"/>
      <c r="R294" s="362"/>
      <c r="S294" s="362"/>
      <c r="T294" s="362"/>
      <c r="U294" s="362"/>
      <c r="V294" s="362"/>
      <c r="W294" s="362"/>
      <c r="X294" s="362"/>
      <c r="Y294" s="362"/>
      <c r="Z294" s="362"/>
      <c r="AA294" s="362"/>
      <c r="AB294" s="362"/>
      <c r="AC294" s="362"/>
      <c r="AD294" s="362">
        <f t="shared" si="42"/>
        <v>0</v>
      </c>
      <c r="AE294" s="357"/>
      <c r="AF294" s="363"/>
      <c r="AG294" s="363"/>
      <c r="AH294" s="363"/>
      <c r="AI294" s="363"/>
      <c r="AJ294" s="363"/>
      <c r="AK294" s="363"/>
      <c r="AL294" s="363"/>
      <c r="AM294" s="363"/>
      <c r="AN294" s="363"/>
      <c r="AO294" s="363"/>
      <c r="AP294" s="363"/>
      <c r="AQ294" s="363"/>
      <c r="AR294" s="363">
        <f t="shared" si="35"/>
        <v>0</v>
      </c>
      <c r="AS294" s="363">
        <f t="shared" si="40"/>
        <v>0</v>
      </c>
      <c r="AT294" s="363">
        <f t="shared" si="41"/>
        <v>0</v>
      </c>
    </row>
    <row r="295" spans="1:46" s="364" customFormat="1" ht="16.399999999999999" customHeight="1" outlineLevel="1">
      <c r="A295" s="359" t="s">
        <v>710</v>
      </c>
      <c r="B295" s="359" t="s">
        <v>711</v>
      </c>
      <c r="C295" s="360" t="s">
        <v>1363</v>
      </c>
      <c r="D295" s="361" t="s">
        <v>751</v>
      </c>
      <c r="E295" s="361" t="s">
        <v>752</v>
      </c>
      <c r="F295" s="361" t="s">
        <v>920</v>
      </c>
      <c r="G295" s="361" t="s">
        <v>1376</v>
      </c>
      <c r="H295" s="361" t="s">
        <v>1278</v>
      </c>
      <c r="I295" s="360" t="s">
        <v>1431</v>
      </c>
      <c r="J295" s="361" t="s">
        <v>382</v>
      </c>
      <c r="K295" s="361" t="s">
        <v>516</v>
      </c>
      <c r="L295" s="360" t="s">
        <v>950</v>
      </c>
      <c r="M295" s="361" t="s">
        <v>951</v>
      </c>
      <c r="N295" s="361"/>
      <c r="O295" s="360"/>
      <c r="P295" s="361"/>
      <c r="Q295" s="361"/>
      <c r="R295" s="362"/>
      <c r="S295" s="362"/>
      <c r="T295" s="362"/>
      <c r="U295" s="362"/>
      <c r="V295" s="362"/>
      <c r="W295" s="362"/>
      <c r="X295" s="362"/>
      <c r="Y295" s="362"/>
      <c r="Z295" s="362"/>
      <c r="AA295" s="362"/>
      <c r="AB295" s="362"/>
      <c r="AC295" s="362"/>
      <c r="AD295" s="362">
        <f t="shared" si="42"/>
        <v>0</v>
      </c>
      <c r="AE295" s="357"/>
      <c r="AF295" s="363"/>
      <c r="AG295" s="363"/>
      <c r="AH295" s="363"/>
      <c r="AI295" s="363"/>
      <c r="AJ295" s="363"/>
      <c r="AK295" s="363"/>
      <c r="AL295" s="363"/>
      <c r="AM295" s="363"/>
      <c r="AN295" s="363"/>
      <c r="AO295" s="363"/>
      <c r="AP295" s="363"/>
      <c r="AQ295" s="363"/>
      <c r="AR295" s="363">
        <f t="shared" si="35"/>
        <v>0</v>
      </c>
      <c r="AS295" s="363">
        <f t="shared" si="40"/>
        <v>0</v>
      </c>
      <c r="AT295" s="363">
        <f t="shared" si="41"/>
        <v>0</v>
      </c>
    </row>
    <row r="296" spans="1:46" s="364" customFormat="1" ht="16.399999999999999" customHeight="1" outlineLevel="1">
      <c r="A296" s="359" t="s">
        <v>710</v>
      </c>
      <c r="B296" s="359" t="s">
        <v>711</v>
      </c>
      <c r="C296" s="360" t="s">
        <v>1363</v>
      </c>
      <c r="D296" s="361" t="s">
        <v>751</v>
      </c>
      <c r="E296" s="361" t="s">
        <v>752</v>
      </c>
      <c r="F296" s="361" t="s">
        <v>920</v>
      </c>
      <c r="G296" s="361" t="s">
        <v>1376</v>
      </c>
      <c r="H296" s="361" t="s">
        <v>1278</v>
      </c>
      <c r="I296" s="360" t="s">
        <v>1432</v>
      </c>
      <c r="J296" s="361" t="s">
        <v>423</v>
      </c>
      <c r="K296" s="361" t="s">
        <v>516</v>
      </c>
      <c r="L296" s="360" t="s">
        <v>1433</v>
      </c>
      <c r="M296" s="361" t="s">
        <v>1434</v>
      </c>
      <c r="N296" s="361"/>
      <c r="O296" s="360"/>
      <c r="P296" s="361"/>
      <c r="Q296" s="361"/>
      <c r="R296" s="362"/>
      <c r="S296" s="362"/>
      <c r="T296" s="362"/>
      <c r="U296" s="362"/>
      <c r="V296" s="362"/>
      <c r="W296" s="362"/>
      <c r="X296" s="362"/>
      <c r="Y296" s="362"/>
      <c r="Z296" s="362"/>
      <c r="AA296" s="362"/>
      <c r="AB296" s="362"/>
      <c r="AC296" s="362"/>
      <c r="AD296" s="362">
        <f t="shared" si="42"/>
        <v>0</v>
      </c>
      <c r="AE296" s="357"/>
      <c r="AF296" s="363"/>
      <c r="AG296" s="363"/>
      <c r="AH296" s="363"/>
      <c r="AI296" s="363"/>
      <c r="AJ296" s="363"/>
      <c r="AK296" s="363"/>
      <c r="AL296" s="363"/>
      <c r="AM296" s="363"/>
      <c r="AN296" s="363"/>
      <c r="AO296" s="363"/>
      <c r="AP296" s="363"/>
      <c r="AQ296" s="363"/>
      <c r="AR296" s="363">
        <f t="shared" si="35"/>
        <v>0</v>
      </c>
      <c r="AS296" s="363">
        <f t="shared" si="40"/>
        <v>0</v>
      </c>
      <c r="AT296" s="363">
        <f t="shared" si="41"/>
        <v>0</v>
      </c>
    </row>
    <row r="297" spans="1:46" s="364" customFormat="1" ht="16.399999999999999" customHeight="1" outlineLevel="1">
      <c r="A297" s="359" t="s">
        <v>710</v>
      </c>
      <c r="B297" s="359" t="s">
        <v>711</v>
      </c>
      <c r="C297" s="360" t="s">
        <v>1363</v>
      </c>
      <c r="D297" s="361" t="s">
        <v>751</v>
      </c>
      <c r="E297" s="361" t="s">
        <v>752</v>
      </c>
      <c r="F297" s="361" t="s">
        <v>920</v>
      </c>
      <c r="G297" s="361" t="s">
        <v>1376</v>
      </c>
      <c r="H297" s="361" t="s">
        <v>1278</v>
      </c>
      <c r="I297" s="360" t="s">
        <v>1435</v>
      </c>
      <c r="J297" s="361" t="s">
        <v>424</v>
      </c>
      <c r="K297" s="361" t="s">
        <v>516</v>
      </c>
      <c r="L297" s="360" t="s">
        <v>1280</v>
      </c>
      <c r="M297" s="361" t="s">
        <v>1281</v>
      </c>
      <c r="N297" s="361"/>
      <c r="O297" s="360"/>
      <c r="P297" s="361"/>
      <c r="Q297" s="361"/>
      <c r="R297" s="362"/>
      <c r="S297" s="362"/>
      <c r="T297" s="362"/>
      <c r="U297" s="362"/>
      <c r="V297" s="362"/>
      <c r="W297" s="362"/>
      <c r="X297" s="362"/>
      <c r="Y297" s="362"/>
      <c r="Z297" s="362"/>
      <c r="AA297" s="362"/>
      <c r="AB297" s="362"/>
      <c r="AC297" s="362"/>
      <c r="AD297" s="362">
        <f>SUM(R297:AC297)</f>
        <v>0</v>
      </c>
      <c r="AE297" s="357"/>
      <c r="AF297" s="363"/>
      <c r="AG297" s="363"/>
      <c r="AH297" s="363"/>
      <c r="AI297" s="363"/>
      <c r="AJ297" s="363"/>
      <c r="AK297" s="363"/>
      <c r="AL297" s="363"/>
      <c r="AM297" s="363"/>
      <c r="AN297" s="363"/>
      <c r="AO297" s="363"/>
      <c r="AP297" s="363"/>
      <c r="AQ297" s="363"/>
      <c r="AR297" s="363">
        <f t="shared" si="35"/>
        <v>0</v>
      </c>
      <c r="AS297" s="363">
        <f t="shared" si="40"/>
        <v>0</v>
      </c>
      <c r="AT297" s="363">
        <f t="shared" si="41"/>
        <v>0</v>
      </c>
    </row>
    <row r="298" spans="1:46" s="364" customFormat="1" ht="16.399999999999999" customHeight="1" outlineLevel="1">
      <c r="A298" s="359" t="s">
        <v>710</v>
      </c>
      <c r="B298" s="359" t="s">
        <v>711</v>
      </c>
      <c r="C298" s="360" t="s">
        <v>1363</v>
      </c>
      <c r="D298" s="361" t="s">
        <v>751</v>
      </c>
      <c r="E298" s="361" t="s">
        <v>752</v>
      </c>
      <c r="F298" s="361" t="s">
        <v>952</v>
      </c>
      <c r="G298" s="361" t="s">
        <v>1376</v>
      </c>
      <c r="H298" s="361" t="s">
        <v>953</v>
      </c>
      <c r="I298" s="360" t="s">
        <v>1436</v>
      </c>
      <c r="J298" s="361" t="s">
        <v>383</v>
      </c>
      <c r="K298" s="361" t="s">
        <v>538</v>
      </c>
      <c r="L298" s="360" t="s">
        <v>955</v>
      </c>
      <c r="M298" s="361" t="s">
        <v>956</v>
      </c>
      <c r="N298" s="361"/>
      <c r="O298" s="360"/>
      <c r="P298" s="361"/>
      <c r="Q298" s="361"/>
      <c r="R298" s="362"/>
      <c r="S298" s="362"/>
      <c r="T298" s="362"/>
      <c r="U298" s="362"/>
      <c r="V298" s="362"/>
      <c r="W298" s="362"/>
      <c r="X298" s="362"/>
      <c r="Y298" s="362"/>
      <c r="Z298" s="362"/>
      <c r="AA298" s="362"/>
      <c r="AB298" s="362"/>
      <c r="AC298" s="362"/>
      <c r="AD298" s="362">
        <f t="shared" si="42"/>
        <v>0</v>
      </c>
      <c r="AE298" s="357"/>
      <c r="AF298" s="363"/>
      <c r="AG298" s="363"/>
      <c r="AH298" s="363"/>
      <c r="AI298" s="363"/>
      <c r="AJ298" s="363"/>
      <c r="AK298" s="363"/>
      <c r="AL298" s="363"/>
      <c r="AM298" s="363"/>
      <c r="AN298" s="363"/>
      <c r="AO298" s="363"/>
      <c r="AP298" s="363"/>
      <c r="AQ298" s="363"/>
      <c r="AR298" s="363">
        <f t="shared" si="35"/>
        <v>0</v>
      </c>
      <c r="AS298" s="363">
        <f t="shared" si="40"/>
        <v>0</v>
      </c>
      <c r="AT298" s="363">
        <f t="shared" si="41"/>
        <v>0</v>
      </c>
    </row>
    <row r="299" spans="1:46" s="364" customFormat="1" ht="16.399999999999999" customHeight="1" outlineLevel="1">
      <c r="A299" s="359" t="s">
        <v>710</v>
      </c>
      <c r="B299" s="359" t="s">
        <v>711</v>
      </c>
      <c r="C299" s="360" t="s">
        <v>1363</v>
      </c>
      <c r="D299" s="361" t="s">
        <v>751</v>
      </c>
      <c r="E299" s="361" t="s">
        <v>752</v>
      </c>
      <c r="F299" s="361" t="s">
        <v>952</v>
      </c>
      <c r="G299" s="361" t="s">
        <v>1376</v>
      </c>
      <c r="H299" s="361" t="s">
        <v>953</v>
      </c>
      <c r="I299" s="360" t="s">
        <v>1437</v>
      </c>
      <c r="J299" s="370" t="s">
        <v>384</v>
      </c>
      <c r="K299" s="361" t="s">
        <v>516</v>
      </c>
      <c r="L299" s="360" t="s">
        <v>958</v>
      </c>
      <c r="M299" s="361" t="s">
        <v>959</v>
      </c>
      <c r="N299" s="370"/>
      <c r="O299" s="360"/>
      <c r="P299" s="370"/>
      <c r="Q299" s="370"/>
      <c r="R299" s="362"/>
      <c r="S299" s="362"/>
      <c r="T299" s="362"/>
      <c r="U299" s="362"/>
      <c r="V299" s="362"/>
      <c r="W299" s="362"/>
      <c r="X299" s="362"/>
      <c r="Y299" s="362"/>
      <c r="Z299" s="362"/>
      <c r="AA299" s="362"/>
      <c r="AB299" s="362"/>
      <c r="AC299" s="362"/>
      <c r="AD299" s="365">
        <f t="shared" si="42"/>
        <v>0</v>
      </c>
      <c r="AE299" s="357"/>
      <c r="AF299" s="363"/>
      <c r="AG299" s="363"/>
      <c r="AH299" s="363"/>
      <c r="AI299" s="363"/>
      <c r="AJ299" s="363"/>
      <c r="AK299" s="363"/>
      <c r="AL299" s="363"/>
      <c r="AM299" s="363"/>
      <c r="AN299" s="363"/>
      <c r="AO299" s="363"/>
      <c r="AP299" s="363"/>
      <c r="AQ299" s="363"/>
      <c r="AR299" s="363">
        <f t="shared" ref="AR299:AR358" si="43">SUM(AF299:AQ299)</f>
        <v>0</v>
      </c>
      <c r="AS299" s="363">
        <f t="shared" si="40"/>
        <v>0</v>
      </c>
      <c r="AT299" s="363">
        <f t="shared" si="41"/>
        <v>0</v>
      </c>
    </row>
    <row r="300" spans="1:46" s="364" customFormat="1" ht="16.399999999999999" customHeight="1" outlineLevel="1">
      <c r="A300" s="359" t="s">
        <v>710</v>
      </c>
      <c r="B300" s="359" t="s">
        <v>711</v>
      </c>
      <c r="C300" s="360" t="s">
        <v>1363</v>
      </c>
      <c r="D300" s="361" t="s">
        <v>751</v>
      </c>
      <c r="E300" s="361" t="s">
        <v>752</v>
      </c>
      <c r="F300" s="361" t="s">
        <v>952</v>
      </c>
      <c r="G300" s="361" t="s">
        <v>1376</v>
      </c>
      <c r="H300" s="361" t="s">
        <v>953</v>
      </c>
      <c r="I300" s="360" t="s">
        <v>1438</v>
      </c>
      <c r="J300" s="361" t="s">
        <v>385</v>
      </c>
      <c r="K300" s="361" t="s">
        <v>538</v>
      </c>
      <c r="L300" s="360" t="s">
        <v>961</v>
      </c>
      <c r="M300" s="361" t="s">
        <v>385</v>
      </c>
      <c r="N300" s="361"/>
      <c r="O300" s="360"/>
      <c r="P300" s="361"/>
      <c r="Q300" s="361"/>
      <c r="R300" s="362"/>
      <c r="S300" s="362"/>
      <c r="T300" s="362"/>
      <c r="U300" s="362"/>
      <c r="V300" s="362"/>
      <c r="W300" s="362"/>
      <c r="X300" s="362"/>
      <c r="Y300" s="362"/>
      <c r="Z300" s="362"/>
      <c r="AA300" s="362"/>
      <c r="AB300" s="362"/>
      <c r="AC300" s="362"/>
      <c r="AD300" s="362">
        <f t="shared" si="42"/>
        <v>0</v>
      </c>
      <c r="AE300" s="357"/>
      <c r="AF300" s="363"/>
      <c r="AG300" s="363"/>
      <c r="AH300" s="363"/>
      <c r="AI300" s="363"/>
      <c r="AJ300" s="363"/>
      <c r="AK300" s="363"/>
      <c r="AL300" s="363"/>
      <c r="AM300" s="363"/>
      <c r="AN300" s="363"/>
      <c r="AO300" s="363"/>
      <c r="AP300" s="363"/>
      <c r="AQ300" s="363"/>
      <c r="AR300" s="363">
        <f t="shared" si="43"/>
        <v>0</v>
      </c>
      <c r="AS300" s="363">
        <f t="shared" si="40"/>
        <v>0</v>
      </c>
      <c r="AT300" s="363">
        <f t="shared" si="41"/>
        <v>0</v>
      </c>
    </row>
    <row r="301" spans="1:46" s="364" customFormat="1" ht="16.399999999999999" customHeight="1" outlineLevel="1">
      <c r="A301" s="359" t="s">
        <v>710</v>
      </c>
      <c r="B301" s="359" t="s">
        <v>711</v>
      </c>
      <c r="C301" s="360" t="s">
        <v>1363</v>
      </c>
      <c r="D301" s="361" t="s">
        <v>751</v>
      </c>
      <c r="E301" s="361" t="s">
        <v>752</v>
      </c>
      <c r="F301" s="361" t="s">
        <v>952</v>
      </c>
      <c r="G301" s="361" t="s">
        <v>1376</v>
      </c>
      <c r="H301" s="361" t="s">
        <v>953</v>
      </c>
      <c r="I301" s="360" t="s">
        <v>1439</v>
      </c>
      <c r="J301" s="361" t="s">
        <v>963</v>
      </c>
      <c r="K301" s="361" t="s">
        <v>964</v>
      </c>
      <c r="L301" s="360" t="s">
        <v>965</v>
      </c>
      <c r="M301" s="361" t="s">
        <v>966</v>
      </c>
      <c r="N301" s="361"/>
      <c r="O301" s="360"/>
      <c r="P301" s="361"/>
      <c r="Q301" s="361"/>
      <c r="R301" s="362"/>
      <c r="S301" s="362"/>
      <c r="T301" s="362"/>
      <c r="U301" s="362"/>
      <c r="V301" s="362"/>
      <c r="W301" s="362"/>
      <c r="X301" s="362"/>
      <c r="Y301" s="362"/>
      <c r="Z301" s="362"/>
      <c r="AA301" s="362"/>
      <c r="AB301" s="362"/>
      <c r="AC301" s="362"/>
      <c r="AD301" s="362">
        <f t="shared" si="42"/>
        <v>0</v>
      </c>
      <c r="AE301" s="357"/>
      <c r="AF301" s="363"/>
      <c r="AG301" s="363"/>
      <c r="AH301" s="363"/>
      <c r="AI301" s="363"/>
      <c r="AJ301" s="363"/>
      <c r="AK301" s="363"/>
      <c r="AL301" s="363"/>
      <c r="AM301" s="363"/>
      <c r="AN301" s="363"/>
      <c r="AO301" s="363"/>
      <c r="AP301" s="363"/>
      <c r="AQ301" s="363"/>
      <c r="AR301" s="363">
        <f t="shared" si="43"/>
        <v>0</v>
      </c>
      <c r="AS301" s="363">
        <f t="shared" si="40"/>
        <v>0</v>
      </c>
      <c r="AT301" s="363">
        <f t="shared" si="41"/>
        <v>0</v>
      </c>
    </row>
    <row r="302" spans="1:46" s="364" customFormat="1" ht="16.399999999999999" customHeight="1" outlineLevel="1">
      <c r="A302" s="359" t="s">
        <v>710</v>
      </c>
      <c r="B302" s="359" t="s">
        <v>711</v>
      </c>
      <c r="C302" s="360" t="s">
        <v>1363</v>
      </c>
      <c r="D302" s="361" t="s">
        <v>751</v>
      </c>
      <c r="E302" s="361" t="s">
        <v>752</v>
      </c>
      <c r="F302" s="361" t="s">
        <v>1286</v>
      </c>
      <c r="G302" s="361" t="s">
        <v>1376</v>
      </c>
      <c r="H302" s="361" t="s">
        <v>1287</v>
      </c>
      <c r="I302" s="360" t="s">
        <v>1440</v>
      </c>
      <c r="J302" s="361" t="s">
        <v>1441</v>
      </c>
      <c r="K302" s="361" t="s">
        <v>1148</v>
      </c>
      <c r="L302" s="360" t="s">
        <v>1442</v>
      </c>
      <c r="M302" s="361" t="s">
        <v>1443</v>
      </c>
      <c r="N302" s="361"/>
      <c r="O302" s="360"/>
      <c r="P302" s="361"/>
      <c r="Q302" s="361"/>
      <c r="R302" s="362"/>
      <c r="S302" s="362"/>
      <c r="T302" s="362"/>
      <c r="U302" s="362"/>
      <c r="V302" s="362"/>
      <c r="W302" s="362"/>
      <c r="X302" s="362"/>
      <c r="Y302" s="362"/>
      <c r="Z302" s="362"/>
      <c r="AA302" s="362"/>
      <c r="AB302" s="362"/>
      <c r="AC302" s="362"/>
      <c r="AD302" s="362">
        <f t="shared" si="42"/>
        <v>0</v>
      </c>
      <c r="AE302" s="357"/>
      <c r="AF302" s="363"/>
      <c r="AG302" s="363"/>
      <c r="AH302" s="363"/>
      <c r="AI302" s="363"/>
      <c r="AJ302" s="363"/>
      <c r="AK302" s="363"/>
      <c r="AL302" s="363"/>
      <c r="AM302" s="363"/>
      <c r="AN302" s="363"/>
      <c r="AO302" s="363"/>
      <c r="AP302" s="363"/>
      <c r="AQ302" s="363"/>
      <c r="AR302" s="363">
        <f t="shared" si="43"/>
        <v>0</v>
      </c>
      <c r="AS302" s="363">
        <f t="shared" si="40"/>
        <v>0</v>
      </c>
      <c r="AT302" s="363">
        <f t="shared" si="41"/>
        <v>0</v>
      </c>
    </row>
    <row r="303" spans="1:46" s="364" customFormat="1" ht="16.399999999999999" customHeight="1" outlineLevel="1">
      <c r="A303" s="359" t="s">
        <v>710</v>
      </c>
      <c r="B303" s="359" t="s">
        <v>711</v>
      </c>
      <c r="C303" s="360" t="s">
        <v>1363</v>
      </c>
      <c r="D303" s="361" t="s">
        <v>751</v>
      </c>
      <c r="E303" s="361" t="s">
        <v>752</v>
      </c>
      <c r="F303" s="361" t="s">
        <v>1286</v>
      </c>
      <c r="G303" s="361" t="s">
        <v>1376</v>
      </c>
      <c r="H303" s="361" t="s">
        <v>1287</v>
      </c>
      <c r="I303" s="360" t="s">
        <v>1444</v>
      </c>
      <c r="J303" s="361" t="s">
        <v>1441</v>
      </c>
      <c r="K303" s="361" t="s">
        <v>1148</v>
      </c>
      <c r="L303" s="360" t="s">
        <v>1442</v>
      </c>
      <c r="M303" s="361" t="s">
        <v>1443</v>
      </c>
      <c r="N303" s="361"/>
      <c r="O303" s="360"/>
      <c r="P303" s="361"/>
      <c r="Q303" s="361"/>
      <c r="R303" s="362"/>
      <c r="S303" s="362"/>
      <c r="T303" s="362"/>
      <c r="U303" s="362"/>
      <c r="V303" s="362"/>
      <c r="W303" s="362"/>
      <c r="X303" s="362"/>
      <c r="Y303" s="362"/>
      <c r="Z303" s="362"/>
      <c r="AA303" s="362"/>
      <c r="AB303" s="362"/>
      <c r="AC303" s="362"/>
      <c r="AD303" s="362">
        <f t="shared" si="42"/>
        <v>0</v>
      </c>
      <c r="AE303" s="357"/>
      <c r="AF303" s="363"/>
      <c r="AG303" s="363"/>
      <c r="AH303" s="363"/>
      <c r="AI303" s="363"/>
      <c r="AJ303" s="363"/>
      <c r="AK303" s="363"/>
      <c r="AL303" s="363"/>
      <c r="AM303" s="363"/>
      <c r="AN303" s="363"/>
      <c r="AO303" s="363"/>
      <c r="AP303" s="363"/>
      <c r="AQ303" s="363"/>
      <c r="AR303" s="363">
        <f t="shared" si="43"/>
        <v>0</v>
      </c>
      <c r="AS303" s="363">
        <f t="shared" si="40"/>
        <v>0</v>
      </c>
      <c r="AT303" s="363">
        <f t="shared" si="41"/>
        <v>0</v>
      </c>
    </row>
    <row r="304" spans="1:46" s="364" customFormat="1" ht="16.399999999999999" customHeight="1" outlineLevel="1">
      <c r="A304" s="359" t="s">
        <v>710</v>
      </c>
      <c r="B304" s="359" t="s">
        <v>711</v>
      </c>
      <c r="C304" s="360" t="s">
        <v>1363</v>
      </c>
      <c r="D304" s="361" t="s">
        <v>751</v>
      </c>
      <c r="E304" s="361" t="s">
        <v>752</v>
      </c>
      <c r="F304" s="361" t="s">
        <v>1286</v>
      </c>
      <c r="G304" s="361" t="s">
        <v>1376</v>
      </c>
      <c r="H304" s="361" t="s">
        <v>1287</v>
      </c>
      <c r="I304" s="360" t="s">
        <v>1445</v>
      </c>
      <c r="J304" s="361" t="s">
        <v>425</v>
      </c>
      <c r="K304" s="361" t="s">
        <v>531</v>
      </c>
      <c r="L304" s="360" t="s">
        <v>1446</v>
      </c>
      <c r="M304" s="361" t="s">
        <v>1447</v>
      </c>
      <c r="N304" s="361"/>
      <c r="O304" s="360"/>
      <c r="P304" s="361"/>
      <c r="Q304" s="361"/>
      <c r="R304" s="362"/>
      <c r="S304" s="362"/>
      <c r="T304" s="362"/>
      <c r="U304" s="362"/>
      <c r="V304" s="362"/>
      <c r="W304" s="362"/>
      <c r="X304" s="362"/>
      <c r="Y304" s="362"/>
      <c r="Z304" s="362"/>
      <c r="AA304" s="362"/>
      <c r="AB304" s="362"/>
      <c r="AC304" s="362"/>
      <c r="AD304" s="362">
        <f t="shared" si="42"/>
        <v>0</v>
      </c>
      <c r="AE304" s="357"/>
      <c r="AF304" s="363"/>
      <c r="AG304" s="363"/>
      <c r="AH304" s="363"/>
      <c r="AI304" s="363"/>
      <c r="AJ304" s="363"/>
      <c r="AK304" s="363"/>
      <c r="AL304" s="363"/>
      <c r="AM304" s="363"/>
      <c r="AN304" s="363"/>
      <c r="AO304" s="363"/>
      <c r="AP304" s="363"/>
      <c r="AQ304" s="363"/>
      <c r="AR304" s="363">
        <f t="shared" si="43"/>
        <v>0</v>
      </c>
      <c r="AS304" s="363">
        <f t="shared" si="40"/>
        <v>0</v>
      </c>
      <c r="AT304" s="363">
        <f t="shared" si="41"/>
        <v>0</v>
      </c>
    </row>
    <row r="305" spans="1:46" s="364" customFormat="1" ht="16.399999999999999" customHeight="1" outlineLevel="1">
      <c r="A305" s="359" t="s">
        <v>710</v>
      </c>
      <c r="B305" s="359" t="s">
        <v>711</v>
      </c>
      <c r="C305" s="360" t="s">
        <v>1363</v>
      </c>
      <c r="D305" s="361" t="s">
        <v>751</v>
      </c>
      <c r="E305" s="361" t="s">
        <v>752</v>
      </c>
      <c r="F305" s="361" t="s">
        <v>1286</v>
      </c>
      <c r="G305" s="361" t="s">
        <v>1376</v>
      </c>
      <c r="H305" s="361" t="s">
        <v>1287</v>
      </c>
      <c r="I305" s="360" t="s">
        <v>1448</v>
      </c>
      <c r="J305" s="361" t="s">
        <v>425</v>
      </c>
      <c r="K305" s="361" t="s">
        <v>531</v>
      </c>
      <c r="L305" s="360" t="s">
        <v>1446</v>
      </c>
      <c r="M305" s="361" t="s">
        <v>1447</v>
      </c>
      <c r="N305" s="361"/>
      <c r="O305" s="360"/>
      <c r="P305" s="361"/>
      <c r="Q305" s="361"/>
      <c r="R305" s="362"/>
      <c r="S305" s="362"/>
      <c r="T305" s="362"/>
      <c r="U305" s="362"/>
      <c r="V305" s="362"/>
      <c r="W305" s="362"/>
      <c r="X305" s="362"/>
      <c r="Y305" s="362"/>
      <c r="Z305" s="362"/>
      <c r="AA305" s="362"/>
      <c r="AB305" s="362"/>
      <c r="AC305" s="362"/>
      <c r="AD305" s="362">
        <f t="shared" si="42"/>
        <v>0</v>
      </c>
      <c r="AE305" s="357"/>
      <c r="AF305" s="363"/>
      <c r="AG305" s="363"/>
      <c r="AH305" s="363"/>
      <c r="AI305" s="363"/>
      <c r="AJ305" s="363"/>
      <c r="AK305" s="363"/>
      <c r="AL305" s="363"/>
      <c r="AM305" s="363"/>
      <c r="AN305" s="363"/>
      <c r="AO305" s="363"/>
      <c r="AP305" s="363"/>
      <c r="AQ305" s="363"/>
      <c r="AR305" s="363">
        <f t="shared" si="43"/>
        <v>0</v>
      </c>
      <c r="AS305" s="363">
        <f t="shared" si="40"/>
        <v>0</v>
      </c>
      <c r="AT305" s="363">
        <f t="shared" si="41"/>
        <v>0</v>
      </c>
    </row>
    <row r="306" spans="1:46" s="364" customFormat="1" ht="16.399999999999999" customHeight="1" outlineLevel="1">
      <c r="A306" s="359" t="s">
        <v>710</v>
      </c>
      <c r="B306" s="359" t="s">
        <v>711</v>
      </c>
      <c r="C306" s="360" t="s">
        <v>1363</v>
      </c>
      <c r="D306" s="361" t="s">
        <v>751</v>
      </c>
      <c r="E306" s="361" t="s">
        <v>752</v>
      </c>
      <c r="F306" s="361" t="s">
        <v>1286</v>
      </c>
      <c r="G306" s="361" t="s">
        <v>1376</v>
      </c>
      <c r="H306" s="361" t="s">
        <v>1287</v>
      </c>
      <c r="I306" s="360" t="s">
        <v>1449</v>
      </c>
      <c r="J306" s="361" t="s">
        <v>1450</v>
      </c>
      <c r="K306" s="361" t="s">
        <v>533</v>
      </c>
      <c r="L306" s="360" t="s">
        <v>1451</v>
      </c>
      <c r="M306" s="361" t="s">
        <v>1452</v>
      </c>
      <c r="N306" s="361"/>
      <c r="O306" s="360"/>
      <c r="P306" s="361"/>
      <c r="Q306" s="361"/>
      <c r="R306" s="362"/>
      <c r="S306" s="362"/>
      <c r="T306" s="362"/>
      <c r="U306" s="362"/>
      <c r="V306" s="362"/>
      <c r="W306" s="362"/>
      <c r="X306" s="362"/>
      <c r="Y306" s="362"/>
      <c r="Z306" s="362"/>
      <c r="AA306" s="362"/>
      <c r="AB306" s="362"/>
      <c r="AC306" s="362"/>
      <c r="AD306" s="362">
        <f t="shared" si="42"/>
        <v>0</v>
      </c>
      <c r="AE306" s="357"/>
      <c r="AF306" s="363"/>
      <c r="AG306" s="363"/>
      <c r="AH306" s="363"/>
      <c r="AI306" s="363"/>
      <c r="AJ306" s="363"/>
      <c r="AK306" s="363"/>
      <c r="AL306" s="363"/>
      <c r="AM306" s="363"/>
      <c r="AN306" s="363"/>
      <c r="AO306" s="363"/>
      <c r="AP306" s="363"/>
      <c r="AQ306" s="363"/>
      <c r="AR306" s="363">
        <f t="shared" si="43"/>
        <v>0</v>
      </c>
      <c r="AS306" s="363">
        <f t="shared" si="40"/>
        <v>0</v>
      </c>
      <c r="AT306" s="363">
        <f t="shared" si="41"/>
        <v>0</v>
      </c>
    </row>
    <row r="307" spans="1:46" s="364" customFormat="1" ht="16.399999999999999" customHeight="1" outlineLevel="1">
      <c r="A307" s="359" t="s">
        <v>710</v>
      </c>
      <c r="B307" s="359" t="s">
        <v>711</v>
      </c>
      <c r="C307" s="360" t="s">
        <v>1363</v>
      </c>
      <c r="D307" s="361" t="s">
        <v>751</v>
      </c>
      <c r="E307" s="361" t="s">
        <v>752</v>
      </c>
      <c r="F307" s="361" t="s">
        <v>1453</v>
      </c>
      <c r="G307" s="361" t="s">
        <v>1376</v>
      </c>
      <c r="H307" s="361" t="s">
        <v>1454</v>
      </c>
      <c r="I307" s="360" t="s">
        <v>1455</v>
      </c>
      <c r="J307" s="361" t="s">
        <v>426</v>
      </c>
      <c r="K307" s="361" t="s">
        <v>523</v>
      </c>
      <c r="L307" s="360" t="s">
        <v>1456</v>
      </c>
      <c r="M307" s="361" t="s">
        <v>1457</v>
      </c>
      <c r="N307" s="361"/>
      <c r="O307" s="360"/>
      <c r="P307" s="361"/>
      <c r="Q307" s="361"/>
      <c r="R307" s="362"/>
      <c r="S307" s="362"/>
      <c r="T307" s="362"/>
      <c r="U307" s="362"/>
      <c r="V307" s="362"/>
      <c r="W307" s="362"/>
      <c r="X307" s="362"/>
      <c r="Y307" s="362"/>
      <c r="Z307" s="362"/>
      <c r="AA307" s="362"/>
      <c r="AB307" s="362"/>
      <c r="AC307" s="362"/>
      <c r="AD307" s="362">
        <f t="shared" si="42"/>
        <v>0</v>
      </c>
      <c r="AE307" s="357"/>
      <c r="AF307" s="363"/>
      <c r="AG307" s="363"/>
      <c r="AH307" s="363"/>
      <c r="AI307" s="363"/>
      <c r="AJ307" s="363"/>
      <c r="AK307" s="363"/>
      <c r="AL307" s="363"/>
      <c r="AM307" s="363"/>
      <c r="AN307" s="363"/>
      <c r="AO307" s="363"/>
      <c r="AP307" s="363"/>
      <c r="AQ307" s="363"/>
      <c r="AR307" s="363">
        <f t="shared" si="43"/>
        <v>0</v>
      </c>
      <c r="AS307" s="363">
        <f t="shared" si="40"/>
        <v>0</v>
      </c>
      <c r="AT307" s="363">
        <f t="shared" si="41"/>
        <v>0</v>
      </c>
    </row>
    <row r="308" spans="1:46" s="364" customFormat="1" ht="16.399999999999999" customHeight="1" outlineLevel="1">
      <c r="A308" s="359" t="s">
        <v>710</v>
      </c>
      <c r="B308" s="359" t="s">
        <v>711</v>
      </c>
      <c r="C308" s="360" t="s">
        <v>1363</v>
      </c>
      <c r="D308" s="361" t="s">
        <v>751</v>
      </c>
      <c r="E308" s="361" t="s">
        <v>752</v>
      </c>
      <c r="F308" s="361" t="s">
        <v>967</v>
      </c>
      <c r="G308" s="361" t="s">
        <v>1376</v>
      </c>
      <c r="H308" s="361" t="s">
        <v>968</v>
      </c>
      <c r="I308" s="360" t="s">
        <v>1458</v>
      </c>
      <c r="J308" s="361" t="s">
        <v>1459</v>
      </c>
      <c r="K308" s="361" t="s">
        <v>518</v>
      </c>
      <c r="L308" s="360" t="s">
        <v>835</v>
      </c>
      <c r="M308" s="361" t="s">
        <v>836</v>
      </c>
      <c r="N308" s="361"/>
      <c r="O308" s="360"/>
      <c r="P308" s="361"/>
      <c r="Q308" s="361"/>
      <c r="R308" s="362"/>
      <c r="S308" s="362"/>
      <c r="T308" s="362"/>
      <c r="U308" s="362"/>
      <c r="V308" s="362"/>
      <c r="W308" s="362"/>
      <c r="X308" s="362"/>
      <c r="Y308" s="362"/>
      <c r="Z308" s="362"/>
      <c r="AA308" s="362"/>
      <c r="AB308" s="362"/>
      <c r="AC308" s="362"/>
      <c r="AD308" s="362">
        <f t="shared" si="42"/>
        <v>0</v>
      </c>
      <c r="AE308" s="357"/>
      <c r="AF308" s="363"/>
      <c r="AG308" s="363"/>
      <c r="AH308" s="363"/>
      <c r="AI308" s="363"/>
      <c r="AJ308" s="363"/>
      <c r="AK308" s="363"/>
      <c r="AL308" s="363"/>
      <c r="AM308" s="363"/>
      <c r="AN308" s="363"/>
      <c r="AO308" s="363"/>
      <c r="AP308" s="363"/>
      <c r="AQ308" s="363"/>
      <c r="AR308" s="363">
        <f t="shared" si="43"/>
        <v>0</v>
      </c>
      <c r="AS308" s="363">
        <f t="shared" si="40"/>
        <v>0</v>
      </c>
      <c r="AT308" s="363">
        <f t="shared" si="41"/>
        <v>0</v>
      </c>
    </row>
    <row r="309" spans="1:46" s="364" customFormat="1" ht="16.399999999999999" customHeight="1" outlineLevel="1">
      <c r="A309" s="359" t="s">
        <v>710</v>
      </c>
      <c r="B309" s="359" t="s">
        <v>711</v>
      </c>
      <c r="C309" s="360" t="s">
        <v>1363</v>
      </c>
      <c r="D309" s="361" t="s">
        <v>751</v>
      </c>
      <c r="E309" s="361" t="s">
        <v>752</v>
      </c>
      <c r="F309" s="361" t="s">
        <v>967</v>
      </c>
      <c r="G309" s="361" t="s">
        <v>1376</v>
      </c>
      <c r="H309" s="361" t="s">
        <v>968</v>
      </c>
      <c r="I309" s="360" t="s">
        <v>1460</v>
      </c>
      <c r="J309" s="361" t="s">
        <v>88</v>
      </c>
      <c r="K309" s="379" t="s">
        <v>518</v>
      </c>
      <c r="L309" s="380" t="s">
        <v>970</v>
      </c>
      <c r="M309" s="379" t="s">
        <v>971</v>
      </c>
      <c r="N309" s="361"/>
      <c r="O309" s="360"/>
      <c r="P309" s="361"/>
      <c r="Q309" s="361"/>
      <c r="R309" s="362"/>
      <c r="S309" s="362"/>
      <c r="T309" s="362"/>
      <c r="U309" s="362"/>
      <c r="V309" s="362"/>
      <c r="W309" s="362"/>
      <c r="X309" s="362"/>
      <c r="Y309" s="362"/>
      <c r="Z309" s="362"/>
      <c r="AA309" s="362"/>
      <c r="AB309" s="362"/>
      <c r="AC309" s="362"/>
      <c r="AD309" s="365">
        <f t="shared" si="42"/>
        <v>0</v>
      </c>
      <c r="AE309" s="357"/>
      <c r="AF309" s="363"/>
      <c r="AG309" s="363"/>
      <c r="AH309" s="363"/>
      <c r="AI309" s="363"/>
      <c r="AJ309" s="363"/>
      <c r="AK309" s="363"/>
      <c r="AL309" s="363"/>
      <c r="AM309" s="363"/>
      <c r="AN309" s="363"/>
      <c r="AO309" s="363"/>
      <c r="AP309" s="363"/>
      <c r="AQ309" s="363"/>
      <c r="AR309" s="363">
        <f t="shared" si="43"/>
        <v>0</v>
      </c>
      <c r="AS309" s="363">
        <f t="shared" si="40"/>
        <v>0</v>
      </c>
      <c r="AT309" s="363">
        <f t="shared" si="41"/>
        <v>0</v>
      </c>
    </row>
    <row r="310" spans="1:46" s="364" customFormat="1" ht="16.399999999999999" customHeight="1" outlineLevel="1">
      <c r="A310" s="359" t="s">
        <v>710</v>
      </c>
      <c r="B310" s="359" t="s">
        <v>711</v>
      </c>
      <c r="C310" s="360" t="s">
        <v>1363</v>
      </c>
      <c r="D310" s="361" t="s">
        <v>751</v>
      </c>
      <c r="E310" s="361" t="s">
        <v>752</v>
      </c>
      <c r="F310" s="361" t="s">
        <v>967</v>
      </c>
      <c r="G310" s="361" t="s">
        <v>1376</v>
      </c>
      <c r="H310" s="361" t="s">
        <v>968</v>
      </c>
      <c r="I310" s="360" t="s">
        <v>1461</v>
      </c>
      <c r="J310" s="361" t="s">
        <v>88</v>
      </c>
      <c r="K310" s="361" t="s">
        <v>518</v>
      </c>
      <c r="L310" s="360" t="s">
        <v>970</v>
      </c>
      <c r="M310" s="361" t="s">
        <v>971</v>
      </c>
      <c r="N310" s="361"/>
      <c r="O310" s="360"/>
      <c r="P310" s="361"/>
      <c r="Q310" s="361"/>
      <c r="R310" s="362"/>
      <c r="S310" s="362"/>
      <c r="T310" s="362"/>
      <c r="U310" s="362"/>
      <c r="V310" s="362"/>
      <c r="W310" s="362"/>
      <c r="X310" s="362"/>
      <c r="Y310" s="362"/>
      <c r="Z310" s="362"/>
      <c r="AA310" s="362"/>
      <c r="AB310" s="362"/>
      <c r="AC310" s="362"/>
      <c r="AD310" s="362">
        <f t="shared" si="42"/>
        <v>0</v>
      </c>
      <c r="AE310" s="357"/>
      <c r="AF310" s="363"/>
      <c r="AG310" s="363"/>
      <c r="AH310" s="363"/>
      <c r="AI310" s="363"/>
      <c r="AJ310" s="363"/>
      <c r="AK310" s="363"/>
      <c r="AL310" s="363"/>
      <c r="AM310" s="363"/>
      <c r="AN310" s="363"/>
      <c r="AO310" s="363"/>
      <c r="AP310" s="363"/>
      <c r="AQ310" s="363"/>
      <c r="AR310" s="363">
        <f t="shared" si="43"/>
        <v>0</v>
      </c>
      <c r="AS310" s="363">
        <f t="shared" si="40"/>
        <v>0</v>
      </c>
      <c r="AT310" s="363">
        <f t="shared" si="41"/>
        <v>0</v>
      </c>
    </row>
    <row r="311" spans="1:46" s="364" customFormat="1" ht="16.399999999999999" customHeight="1" outlineLevel="1">
      <c r="A311" s="359" t="s">
        <v>710</v>
      </c>
      <c r="B311" s="359" t="s">
        <v>711</v>
      </c>
      <c r="C311" s="360" t="s">
        <v>1363</v>
      </c>
      <c r="D311" s="361" t="s">
        <v>751</v>
      </c>
      <c r="E311" s="361" t="s">
        <v>752</v>
      </c>
      <c r="F311" s="361" t="s">
        <v>967</v>
      </c>
      <c r="G311" s="361" t="s">
        <v>1376</v>
      </c>
      <c r="H311" s="361" t="s">
        <v>968</v>
      </c>
      <c r="I311" s="360" t="s">
        <v>1462</v>
      </c>
      <c r="J311" s="361" t="s">
        <v>386</v>
      </c>
      <c r="K311" s="361" t="s">
        <v>518</v>
      </c>
      <c r="L311" s="360" t="s">
        <v>974</v>
      </c>
      <c r="M311" s="361" t="s">
        <v>975</v>
      </c>
      <c r="N311" s="361"/>
      <c r="O311" s="360"/>
      <c r="P311" s="361"/>
      <c r="Q311" s="361"/>
      <c r="R311" s="362"/>
      <c r="S311" s="362"/>
      <c r="T311" s="362"/>
      <c r="U311" s="362"/>
      <c r="V311" s="362"/>
      <c r="W311" s="362"/>
      <c r="X311" s="362"/>
      <c r="Y311" s="362"/>
      <c r="Z311" s="362"/>
      <c r="AA311" s="362"/>
      <c r="AB311" s="362"/>
      <c r="AC311" s="362"/>
      <c r="AD311" s="365">
        <f t="shared" si="42"/>
        <v>0</v>
      </c>
      <c r="AE311" s="357"/>
      <c r="AF311" s="363"/>
      <c r="AG311" s="363"/>
      <c r="AH311" s="363"/>
      <c r="AI311" s="363"/>
      <c r="AJ311" s="363"/>
      <c r="AK311" s="363"/>
      <c r="AL311" s="363"/>
      <c r="AM311" s="363"/>
      <c r="AN311" s="363"/>
      <c r="AO311" s="363"/>
      <c r="AP311" s="363"/>
      <c r="AQ311" s="363"/>
      <c r="AR311" s="363">
        <f t="shared" si="43"/>
        <v>0</v>
      </c>
      <c r="AS311" s="363">
        <f t="shared" si="40"/>
        <v>0</v>
      </c>
      <c r="AT311" s="363">
        <f t="shared" si="41"/>
        <v>0</v>
      </c>
    </row>
    <row r="312" spans="1:46" s="364" customFormat="1" ht="16.399999999999999" customHeight="1" outlineLevel="1">
      <c r="A312" s="359" t="s">
        <v>710</v>
      </c>
      <c r="B312" s="359" t="s">
        <v>711</v>
      </c>
      <c r="C312" s="360" t="s">
        <v>1363</v>
      </c>
      <c r="D312" s="361" t="s">
        <v>751</v>
      </c>
      <c r="E312" s="361" t="s">
        <v>752</v>
      </c>
      <c r="F312" s="361" t="s">
        <v>976</v>
      </c>
      <c r="G312" s="361" t="s">
        <v>1376</v>
      </c>
      <c r="H312" s="361" t="s">
        <v>977</v>
      </c>
      <c r="I312" s="360" t="s">
        <v>1463</v>
      </c>
      <c r="J312" s="361" t="s">
        <v>427</v>
      </c>
      <c r="K312" s="361" t="s">
        <v>532</v>
      </c>
      <c r="L312" s="360" t="s">
        <v>1304</v>
      </c>
      <c r="M312" s="361" t="s">
        <v>1305</v>
      </c>
      <c r="N312" s="361"/>
      <c r="O312" s="360"/>
      <c r="P312" s="361"/>
      <c r="Q312" s="361"/>
      <c r="R312" s="362"/>
      <c r="S312" s="362"/>
      <c r="T312" s="362"/>
      <c r="U312" s="362"/>
      <c r="V312" s="362"/>
      <c r="W312" s="362"/>
      <c r="X312" s="362"/>
      <c r="Y312" s="362"/>
      <c r="Z312" s="362"/>
      <c r="AA312" s="362"/>
      <c r="AB312" s="362"/>
      <c r="AC312" s="362"/>
      <c r="AD312" s="362">
        <f t="shared" si="42"/>
        <v>0</v>
      </c>
      <c r="AE312" s="357"/>
      <c r="AF312" s="363"/>
      <c r="AG312" s="363"/>
      <c r="AH312" s="363"/>
      <c r="AI312" s="363"/>
      <c r="AJ312" s="363"/>
      <c r="AK312" s="363"/>
      <c r="AL312" s="363"/>
      <c r="AM312" s="363"/>
      <c r="AN312" s="363"/>
      <c r="AO312" s="363"/>
      <c r="AP312" s="363"/>
      <c r="AQ312" s="363"/>
      <c r="AR312" s="363">
        <f t="shared" si="43"/>
        <v>0</v>
      </c>
      <c r="AS312" s="363">
        <f t="shared" si="40"/>
        <v>0</v>
      </c>
      <c r="AT312" s="363">
        <f t="shared" si="41"/>
        <v>0</v>
      </c>
    </row>
    <row r="313" spans="1:46" s="364" customFormat="1" ht="16.399999999999999" customHeight="1" outlineLevel="1">
      <c r="A313" s="359" t="s">
        <v>710</v>
      </c>
      <c r="B313" s="359" t="s">
        <v>711</v>
      </c>
      <c r="C313" s="360" t="s">
        <v>1363</v>
      </c>
      <c r="D313" s="361" t="s">
        <v>751</v>
      </c>
      <c r="E313" s="361" t="s">
        <v>752</v>
      </c>
      <c r="F313" s="361" t="s">
        <v>976</v>
      </c>
      <c r="G313" s="361" t="s">
        <v>1376</v>
      </c>
      <c r="H313" s="361" t="s">
        <v>977</v>
      </c>
      <c r="I313" s="360" t="s">
        <v>1464</v>
      </c>
      <c r="J313" s="361" t="s">
        <v>387</v>
      </c>
      <c r="K313" s="361" t="s">
        <v>531</v>
      </c>
      <c r="L313" s="360" t="s">
        <v>979</v>
      </c>
      <c r="M313" s="361" t="s">
        <v>980</v>
      </c>
      <c r="N313" s="361"/>
      <c r="O313" s="360"/>
      <c r="P313" s="361"/>
      <c r="Q313" s="361"/>
      <c r="R313" s="362"/>
      <c r="S313" s="362"/>
      <c r="T313" s="362"/>
      <c r="U313" s="362"/>
      <c r="V313" s="362"/>
      <c r="W313" s="362"/>
      <c r="X313" s="362"/>
      <c r="Y313" s="362"/>
      <c r="Z313" s="362"/>
      <c r="AA313" s="362"/>
      <c r="AB313" s="362"/>
      <c r="AC313" s="362"/>
      <c r="AD313" s="362">
        <f t="shared" si="42"/>
        <v>0</v>
      </c>
      <c r="AE313" s="357"/>
      <c r="AF313" s="363"/>
      <c r="AG313" s="363"/>
      <c r="AH313" s="363"/>
      <c r="AI313" s="363"/>
      <c r="AJ313" s="363"/>
      <c r="AK313" s="363"/>
      <c r="AL313" s="363"/>
      <c r="AM313" s="363"/>
      <c r="AN313" s="363"/>
      <c r="AO313" s="363"/>
      <c r="AP313" s="363"/>
      <c r="AQ313" s="363"/>
      <c r="AR313" s="363">
        <f t="shared" si="43"/>
        <v>0</v>
      </c>
      <c r="AS313" s="363">
        <f t="shared" si="40"/>
        <v>0</v>
      </c>
      <c r="AT313" s="363">
        <f t="shared" si="41"/>
        <v>0</v>
      </c>
    </row>
    <row r="314" spans="1:46" s="364" customFormat="1" ht="16.399999999999999" customHeight="1" outlineLevel="1">
      <c r="A314" s="359" t="s">
        <v>710</v>
      </c>
      <c r="B314" s="359" t="s">
        <v>711</v>
      </c>
      <c r="C314" s="360" t="s">
        <v>1363</v>
      </c>
      <c r="D314" s="361" t="s">
        <v>751</v>
      </c>
      <c r="E314" s="361" t="s">
        <v>752</v>
      </c>
      <c r="F314" s="361" t="s">
        <v>988</v>
      </c>
      <c r="G314" s="361" t="s">
        <v>1376</v>
      </c>
      <c r="H314" s="361" t="s">
        <v>552</v>
      </c>
      <c r="I314" s="360" t="s">
        <v>1465</v>
      </c>
      <c r="J314" s="361" t="s">
        <v>388</v>
      </c>
      <c r="K314" s="361" t="s">
        <v>525</v>
      </c>
      <c r="L314" s="360" t="s">
        <v>990</v>
      </c>
      <c r="M314" s="361" t="s">
        <v>991</v>
      </c>
      <c r="N314" s="361"/>
      <c r="O314" s="360"/>
      <c r="P314" s="361"/>
      <c r="Q314" s="361"/>
      <c r="R314" s="362"/>
      <c r="S314" s="362"/>
      <c r="T314" s="362"/>
      <c r="U314" s="362"/>
      <c r="V314" s="362"/>
      <c r="W314" s="362"/>
      <c r="X314" s="362"/>
      <c r="Y314" s="362"/>
      <c r="Z314" s="362"/>
      <c r="AA314" s="362"/>
      <c r="AB314" s="362"/>
      <c r="AC314" s="362"/>
      <c r="AD314" s="362">
        <f t="shared" si="42"/>
        <v>0</v>
      </c>
      <c r="AE314" s="357"/>
      <c r="AF314" s="363"/>
      <c r="AG314" s="363"/>
      <c r="AH314" s="363"/>
      <c r="AI314" s="363"/>
      <c r="AJ314" s="363"/>
      <c r="AK314" s="363"/>
      <c r="AL314" s="363"/>
      <c r="AM314" s="363"/>
      <c r="AN314" s="363"/>
      <c r="AO314" s="363"/>
      <c r="AP314" s="363"/>
      <c r="AQ314" s="363"/>
      <c r="AR314" s="363">
        <f t="shared" si="43"/>
        <v>0</v>
      </c>
      <c r="AS314" s="363">
        <f t="shared" si="40"/>
        <v>0</v>
      </c>
      <c r="AT314" s="363">
        <f t="shared" si="41"/>
        <v>0</v>
      </c>
    </row>
    <row r="315" spans="1:46" s="364" customFormat="1" ht="16.399999999999999" customHeight="1" outlineLevel="1">
      <c r="A315" s="359" t="s">
        <v>710</v>
      </c>
      <c r="B315" s="359" t="s">
        <v>711</v>
      </c>
      <c r="C315" s="360" t="s">
        <v>1363</v>
      </c>
      <c r="D315" s="361" t="s">
        <v>751</v>
      </c>
      <c r="E315" s="361" t="s">
        <v>752</v>
      </c>
      <c r="F315" s="361" t="s">
        <v>993</v>
      </c>
      <c r="G315" s="361" t="s">
        <v>1376</v>
      </c>
      <c r="H315" s="361" t="s">
        <v>994</v>
      </c>
      <c r="I315" s="360" t="s">
        <v>1466</v>
      </c>
      <c r="J315" s="361" t="s">
        <v>1309</v>
      </c>
      <c r="K315" s="379" t="s">
        <v>1148</v>
      </c>
      <c r="L315" s="380" t="s">
        <v>1310</v>
      </c>
      <c r="M315" s="379" t="s">
        <v>1311</v>
      </c>
      <c r="N315" s="361"/>
      <c r="O315" s="360"/>
      <c r="P315" s="361"/>
      <c r="Q315" s="361"/>
      <c r="R315" s="362"/>
      <c r="S315" s="362"/>
      <c r="T315" s="362"/>
      <c r="U315" s="362"/>
      <c r="V315" s="362"/>
      <c r="W315" s="362"/>
      <c r="X315" s="362"/>
      <c r="Y315" s="362"/>
      <c r="Z315" s="362"/>
      <c r="AA315" s="362"/>
      <c r="AB315" s="362"/>
      <c r="AC315" s="362"/>
      <c r="AD315" s="362">
        <f t="shared" si="42"/>
        <v>0</v>
      </c>
      <c r="AE315" s="357"/>
      <c r="AF315" s="363"/>
      <c r="AG315" s="363"/>
      <c r="AH315" s="363"/>
      <c r="AI315" s="363"/>
      <c r="AJ315" s="363"/>
      <c r="AK315" s="363"/>
      <c r="AL315" s="363"/>
      <c r="AM315" s="363"/>
      <c r="AN315" s="363"/>
      <c r="AO315" s="363"/>
      <c r="AP315" s="363"/>
      <c r="AQ315" s="363"/>
      <c r="AR315" s="363">
        <f t="shared" si="43"/>
        <v>0</v>
      </c>
      <c r="AS315" s="363">
        <f t="shared" si="40"/>
        <v>0</v>
      </c>
      <c r="AT315" s="363">
        <f t="shared" si="41"/>
        <v>0</v>
      </c>
    </row>
    <row r="316" spans="1:46" s="364" customFormat="1" ht="16.399999999999999" customHeight="1" outlineLevel="1">
      <c r="A316" s="359" t="s">
        <v>710</v>
      </c>
      <c r="B316" s="359" t="s">
        <v>711</v>
      </c>
      <c r="C316" s="360" t="s">
        <v>1363</v>
      </c>
      <c r="D316" s="361" t="s">
        <v>751</v>
      </c>
      <c r="E316" s="361" t="s">
        <v>752</v>
      </c>
      <c r="F316" s="361" t="s">
        <v>993</v>
      </c>
      <c r="G316" s="361" t="s">
        <v>1376</v>
      </c>
      <c r="H316" s="361" t="s">
        <v>994</v>
      </c>
      <c r="I316" s="360" t="s">
        <v>1467</v>
      </c>
      <c r="J316" s="361" t="s">
        <v>428</v>
      </c>
      <c r="K316" s="361" t="s">
        <v>541</v>
      </c>
      <c r="L316" s="360" t="s">
        <v>1313</v>
      </c>
      <c r="M316" s="361" t="s">
        <v>1314</v>
      </c>
      <c r="N316" s="361"/>
      <c r="O316" s="360"/>
      <c r="P316" s="361"/>
      <c r="Q316" s="361"/>
      <c r="R316" s="362"/>
      <c r="S316" s="362"/>
      <c r="T316" s="362"/>
      <c r="U316" s="362"/>
      <c r="V316" s="362"/>
      <c r="W316" s="362"/>
      <c r="X316" s="362"/>
      <c r="Y316" s="362"/>
      <c r="Z316" s="362"/>
      <c r="AA316" s="362"/>
      <c r="AB316" s="362"/>
      <c r="AC316" s="362"/>
      <c r="AD316" s="362">
        <f t="shared" si="42"/>
        <v>0</v>
      </c>
      <c r="AE316" s="357"/>
      <c r="AF316" s="363"/>
      <c r="AG316" s="363"/>
      <c r="AH316" s="363"/>
      <c r="AI316" s="363"/>
      <c r="AJ316" s="363"/>
      <c r="AK316" s="363"/>
      <c r="AL316" s="363"/>
      <c r="AM316" s="363"/>
      <c r="AN316" s="363"/>
      <c r="AO316" s="363"/>
      <c r="AP316" s="363"/>
      <c r="AQ316" s="363"/>
      <c r="AR316" s="363">
        <f t="shared" si="43"/>
        <v>0</v>
      </c>
      <c r="AS316" s="363">
        <f t="shared" si="40"/>
        <v>0</v>
      </c>
      <c r="AT316" s="363">
        <f t="shared" si="41"/>
        <v>0</v>
      </c>
    </row>
    <row r="317" spans="1:46" s="364" customFormat="1" ht="16.399999999999999" customHeight="1" outlineLevel="1">
      <c r="A317" s="359" t="s">
        <v>710</v>
      </c>
      <c r="B317" s="359" t="s">
        <v>711</v>
      </c>
      <c r="C317" s="360" t="s">
        <v>1363</v>
      </c>
      <c r="D317" s="361" t="s">
        <v>751</v>
      </c>
      <c r="E317" s="361" t="s">
        <v>752</v>
      </c>
      <c r="F317" s="361" t="s">
        <v>993</v>
      </c>
      <c r="G317" s="361" t="s">
        <v>1376</v>
      </c>
      <c r="H317" s="361" t="s">
        <v>994</v>
      </c>
      <c r="I317" s="360" t="s">
        <v>1468</v>
      </c>
      <c r="J317" s="361" t="s">
        <v>1469</v>
      </c>
      <c r="K317" s="361" t="s">
        <v>540</v>
      </c>
      <c r="L317" s="360" t="s">
        <v>1470</v>
      </c>
      <c r="M317" s="361" t="s">
        <v>1471</v>
      </c>
      <c r="N317" s="361"/>
      <c r="O317" s="360"/>
      <c r="P317" s="361"/>
      <c r="Q317" s="361"/>
      <c r="R317" s="362"/>
      <c r="S317" s="362"/>
      <c r="T317" s="362"/>
      <c r="U317" s="362"/>
      <c r="V317" s="362"/>
      <c r="W317" s="362"/>
      <c r="X317" s="362"/>
      <c r="Y317" s="362"/>
      <c r="Z317" s="362"/>
      <c r="AA317" s="362"/>
      <c r="AB317" s="362"/>
      <c r="AC317" s="362"/>
      <c r="AD317" s="362">
        <f t="shared" si="42"/>
        <v>0</v>
      </c>
      <c r="AE317" s="357"/>
      <c r="AF317" s="363"/>
      <c r="AG317" s="363"/>
      <c r="AH317" s="363"/>
      <c r="AI317" s="363"/>
      <c r="AJ317" s="363"/>
      <c r="AK317" s="363"/>
      <c r="AL317" s="363"/>
      <c r="AM317" s="363"/>
      <c r="AN317" s="363"/>
      <c r="AO317" s="363"/>
      <c r="AP317" s="363"/>
      <c r="AQ317" s="363"/>
      <c r="AR317" s="363">
        <f t="shared" si="43"/>
        <v>0</v>
      </c>
      <c r="AS317" s="363">
        <f t="shared" si="40"/>
        <v>0</v>
      </c>
      <c r="AT317" s="363">
        <f t="shared" si="41"/>
        <v>0</v>
      </c>
    </row>
    <row r="318" spans="1:46" s="364" customFormat="1" ht="16.399999999999999" customHeight="1" outlineLevel="1">
      <c r="A318" s="359" t="s">
        <v>710</v>
      </c>
      <c r="B318" s="359" t="s">
        <v>711</v>
      </c>
      <c r="C318" s="360" t="s">
        <v>1363</v>
      </c>
      <c r="D318" s="361" t="s">
        <v>751</v>
      </c>
      <c r="E318" s="361" t="s">
        <v>752</v>
      </c>
      <c r="F318" s="361" t="s">
        <v>993</v>
      </c>
      <c r="G318" s="361" t="s">
        <v>1376</v>
      </c>
      <c r="H318" s="361" t="s">
        <v>994</v>
      </c>
      <c r="I318" s="360" t="s">
        <v>1472</v>
      </c>
      <c r="J318" s="361" t="s">
        <v>389</v>
      </c>
      <c r="K318" s="361" t="s">
        <v>540</v>
      </c>
      <c r="L318" s="360" t="s">
        <v>996</v>
      </c>
      <c r="M318" s="361" t="s">
        <v>997</v>
      </c>
      <c r="N318" s="361"/>
      <c r="O318" s="360"/>
      <c r="P318" s="361"/>
      <c r="Q318" s="361"/>
      <c r="R318" s="362"/>
      <c r="S318" s="362"/>
      <c r="T318" s="362"/>
      <c r="U318" s="362"/>
      <c r="V318" s="362"/>
      <c r="W318" s="362"/>
      <c r="X318" s="362"/>
      <c r="Y318" s="362"/>
      <c r="Z318" s="362"/>
      <c r="AA318" s="362"/>
      <c r="AB318" s="362"/>
      <c r="AC318" s="362"/>
      <c r="AD318" s="362">
        <f t="shared" si="42"/>
        <v>0</v>
      </c>
      <c r="AE318" s="357"/>
      <c r="AF318" s="363"/>
      <c r="AG318" s="363"/>
      <c r="AH318" s="363"/>
      <c r="AI318" s="363"/>
      <c r="AJ318" s="363"/>
      <c r="AK318" s="363"/>
      <c r="AL318" s="363"/>
      <c r="AM318" s="363"/>
      <c r="AN318" s="363"/>
      <c r="AO318" s="363"/>
      <c r="AP318" s="363"/>
      <c r="AQ318" s="363"/>
      <c r="AR318" s="363">
        <f t="shared" si="43"/>
        <v>0</v>
      </c>
      <c r="AS318" s="363">
        <f t="shared" si="40"/>
        <v>0</v>
      </c>
      <c r="AT318" s="363">
        <f t="shared" si="41"/>
        <v>0</v>
      </c>
    </row>
    <row r="319" spans="1:46" s="364" customFormat="1" ht="16.399999999999999" customHeight="1" outlineLevel="1">
      <c r="A319" s="359" t="s">
        <v>710</v>
      </c>
      <c r="B319" s="359" t="s">
        <v>711</v>
      </c>
      <c r="C319" s="360" t="s">
        <v>1363</v>
      </c>
      <c r="D319" s="361" t="s">
        <v>751</v>
      </c>
      <c r="E319" s="361" t="s">
        <v>752</v>
      </c>
      <c r="F319" s="361" t="s">
        <v>993</v>
      </c>
      <c r="G319" s="361" t="s">
        <v>1376</v>
      </c>
      <c r="H319" s="361" t="s">
        <v>994</v>
      </c>
      <c r="I319" s="360" t="s">
        <v>1473</v>
      </c>
      <c r="J319" s="361" t="s">
        <v>999</v>
      </c>
      <c r="K319" s="361" t="s">
        <v>540</v>
      </c>
      <c r="L319" s="360" t="s">
        <v>1000</v>
      </c>
      <c r="M319" s="361" t="s">
        <v>1001</v>
      </c>
      <c r="N319" s="361"/>
      <c r="O319" s="360"/>
      <c r="P319" s="361"/>
      <c r="Q319" s="361"/>
      <c r="R319" s="362"/>
      <c r="S319" s="362"/>
      <c r="T319" s="362"/>
      <c r="U319" s="362"/>
      <c r="V319" s="362"/>
      <c r="W319" s="362"/>
      <c r="X319" s="362"/>
      <c r="Y319" s="362"/>
      <c r="Z319" s="362"/>
      <c r="AA319" s="362"/>
      <c r="AB319" s="362"/>
      <c r="AC319" s="362"/>
      <c r="AD319" s="362">
        <f t="shared" si="42"/>
        <v>0</v>
      </c>
      <c r="AE319" s="357"/>
      <c r="AF319" s="363"/>
      <c r="AG319" s="363"/>
      <c r="AH319" s="363"/>
      <c r="AI319" s="363"/>
      <c r="AJ319" s="363"/>
      <c r="AK319" s="363"/>
      <c r="AL319" s="363"/>
      <c r="AM319" s="363"/>
      <c r="AN319" s="363"/>
      <c r="AO319" s="363"/>
      <c r="AP319" s="363"/>
      <c r="AQ319" s="363"/>
      <c r="AR319" s="363">
        <f t="shared" si="43"/>
        <v>0</v>
      </c>
      <c r="AS319" s="363">
        <f t="shared" si="40"/>
        <v>0</v>
      </c>
      <c r="AT319" s="363">
        <f t="shared" si="41"/>
        <v>0</v>
      </c>
    </row>
    <row r="320" spans="1:46" s="364" customFormat="1" ht="16.399999999999999" customHeight="1" outlineLevel="1">
      <c r="A320" s="359" t="s">
        <v>710</v>
      </c>
      <c r="B320" s="359" t="s">
        <v>711</v>
      </c>
      <c r="C320" s="360" t="s">
        <v>1363</v>
      </c>
      <c r="D320" s="361" t="s">
        <v>751</v>
      </c>
      <c r="E320" s="361" t="s">
        <v>752</v>
      </c>
      <c r="F320" s="361" t="s">
        <v>993</v>
      </c>
      <c r="G320" s="361" t="s">
        <v>1376</v>
      </c>
      <c r="H320" s="361" t="s">
        <v>994</v>
      </c>
      <c r="I320" s="360" t="s">
        <v>1474</v>
      </c>
      <c r="J320" s="361" t="s">
        <v>999</v>
      </c>
      <c r="K320" s="361" t="s">
        <v>540</v>
      </c>
      <c r="L320" s="360" t="s">
        <v>1000</v>
      </c>
      <c r="M320" s="361" t="s">
        <v>1001</v>
      </c>
      <c r="N320" s="361"/>
      <c r="O320" s="360"/>
      <c r="P320" s="361"/>
      <c r="Q320" s="361"/>
      <c r="R320" s="362"/>
      <c r="S320" s="362"/>
      <c r="T320" s="362"/>
      <c r="U320" s="362"/>
      <c r="V320" s="362"/>
      <c r="W320" s="362"/>
      <c r="X320" s="362"/>
      <c r="Y320" s="362"/>
      <c r="Z320" s="362"/>
      <c r="AA320" s="362"/>
      <c r="AB320" s="362"/>
      <c r="AC320" s="362"/>
      <c r="AD320" s="362">
        <f t="shared" si="42"/>
        <v>0</v>
      </c>
      <c r="AE320" s="357"/>
      <c r="AF320" s="363"/>
      <c r="AG320" s="363"/>
      <c r="AH320" s="363"/>
      <c r="AI320" s="363"/>
      <c r="AJ320" s="363"/>
      <c r="AK320" s="363"/>
      <c r="AL320" s="363"/>
      <c r="AM320" s="363"/>
      <c r="AN320" s="363"/>
      <c r="AO320" s="363"/>
      <c r="AP320" s="363"/>
      <c r="AQ320" s="363"/>
      <c r="AR320" s="363">
        <f t="shared" si="43"/>
        <v>0</v>
      </c>
      <c r="AS320" s="363">
        <f t="shared" si="40"/>
        <v>0</v>
      </c>
      <c r="AT320" s="363">
        <f t="shared" si="41"/>
        <v>0</v>
      </c>
    </row>
    <row r="321" spans="1:46" s="364" customFormat="1" ht="16.399999999999999" customHeight="1" outlineLevel="1">
      <c r="A321" s="359" t="s">
        <v>710</v>
      </c>
      <c r="B321" s="359" t="s">
        <v>711</v>
      </c>
      <c r="C321" s="360" t="s">
        <v>1363</v>
      </c>
      <c r="D321" s="361" t="s">
        <v>751</v>
      </c>
      <c r="E321" s="361" t="s">
        <v>752</v>
      </c>
      <c r="F321" s="361" t="s">
        <v>993</v>
      </c>
      <c r="G321" s="361" t="s">
        <v>1376</v>
      </c>
      <c r="H321" s="361" t="s">
        <v>994</v>
      </c>
      <c r="I321" s="360" t="s">
        <v>1475</v>
      </c>
      <c r="J321" s="361" t="s">
        <v>999</v>
      </c>
      <c r="K321" s="361" t="s">
        <v>540</v>
      </c>
      <c r="L321" s="360" t="s">
        <v>1000</v>
      </c>
      <c r="M321" s="361" t="s">
        <v>1001</v>
      </c>
      <c r="N321" s="361"/>
      <c r="O321" s="360"/>
      <c r="P321" s="361"/>
      <c r="Q321" s="361"/>
      <c r="R321" s="362"/>
      <c r="S321" s="362"/>
      <c r="T321" s="362"/>
      <c r="U321" s="362"/>
      <c r="V321" s="362"/>
      <c r="W321" s="362"/>
      <c r="X321" s="362"/>
      <c r="Y321" s="362"/>
      <c r="Z321" s="362"/>
      <c r="AA321" s="362"/>
      <c r="AB321" s="362"/>
      <c r="AC321" s="362"/>
      <c r="AD321" s="362">
        <f t="shared" si="42"/>
        <v>0</v>
      </c>
      <c r="AE321" s="357"/>
      <c r="AF321" s="363"/>
      <c r="AG321" s="363"/>
      <c r="AH321" s="363"/>
      <c r="AI321" s="363"/>
      <c r="AJ321" s="363"/>
      <c r="AK321" s="363"/>
      <c r="AL321" s="363"/>
      <c r="AM321" s="363"/>
      <c r="AN321" s="363"/>
      <c r="AO321" s="363"/>
      <c r="AP321" s="363"/>
      <c r="AQ321" s="363"/>
      <c r="AR321" s="363">
        <f t="shared" si="43"/>
        <v>0</v>
      </c>
      <c r="AS321" s="363">
        <f t="shared" si="40"/>
        <v>0</v>
      </c>
      <c r="AT321" s="363">
        <f t="shared" si="41"/>
        <v>0</v>
      </c>
    </row>
    <row r="322" spans="1:46" s="364" customFormat="1" ht="16.399999999999999" customHeight="1" outlineLevel="1">
      <c r="A322" s="359" t="s">
        <v>710</v>
      </c>
      <c r="B322" s="359" t="s">
        <v>711</v>
      </c>
      <c r="C322" s="360" t="s">
        <v>1363</v>
      </c>
      <c r="D322" s="361" t="s">
        <v>751</v>
      </c>
      <c r="E322" s="361" t="s">
        <v>752</v>
      </c>
      <c r="F322" s="361" t="s">
        <v>993</v>
      </c>
      <c r="G322" s="361" t="s">
        <v>1376</v>
      </c>
      <c r="H322" s="361" t="s">
        <v>994</v>
      </c>
      <c r="I322" s="360" t="s">
        <v>1476</v>
      </c>
      <c r="J322" s="361" t="s">
        <v>1004</v>
      </c>
      <c r="K322" s="361" t="s">
        <v>540</v>
      </c>
      <c r="L322" s="360" t="s">
        <v>1005</v>
      </c>
      <c r="M322" s="361" t="s">
        <v>1006</v>
      </c>
      <c r="N322" s="361"/>
      <c r="O322" s="360"/>
      <c r="P322" s="361"/>
      <c r="Q322" s="361"/>
      <c r="R322" s="362"/>
      <c r="S322" s="362"/>
      <c r="T322" s="362"/>
      <c r="U322" s="362"/>
      <c r="V322" s="362"/>
      <c r="W322" s="362"/>
      <c r="X322" s="362"/>
      <c r="Y322" s="362"/>
      <c r="Z322" s="362"/>
      <c r="AA322" s="362"/>
      <c r="AB322" s="362"/>
      <c r="AC322" s="362"/>
      <c r="AD322" s="362">
        <f t="shared" si="42"/>
        <v>0</v>
      </c>
      <c r="AE322" s="357"/>
      <c r="AF322" s="363"/>
      <c r="AG322" s="363"/>
      <c r="AH322" s="363"/>
      <c r="AI322" s="363"/>
      <c r="AJ322" s="363"/>
      <c r="AK322" s="363"/>
      <c r="AL322" s="363"/>
      <c r="AM322" s="363"/>
      <c r="AN322" s="363"/>
      <c r="AO322" s="363"/>
      <c r="AP322" s="363"/>
      <c r="AQ322" s="363"/>
      <c r="AR322" s="363">
        <f t="shared" si="43"/>
        <v>0</v>
      </c>
      <c r="AS322" s="363">
        <f t="shared" si="40"/>
        <v>0</v>
      </c>
      <c r="AT322" s="363">
        <f t="shared" si="41"/>
        <v>0</v>
      </c>
    </row>
    <row r="323" spans="1:46" s="364" customFormat="1" ht="16.399999999999999" customHeight="1" outlineLevel="1">
      <c r="A323" s="359" t="s">
        <v>710</v>
      </c>
      <c r="B323" s="359" t="s">
        <v>711</v>
      </c>
      <c r="C323" s="360" t="s">
        <v>1363</v>
      </c>
      <c r="D323" s="361" t="s">
        <v>751</v>
      </c>
      <c r="E323" s="361" t="s">
        <v>752</v>
      </c>
      <c r="F323" s="361" t="s">
        <v>993</v>
      </c>
      <c r="G323" s="361" t="s">
        <v>1376</v>
      </c>
      <c r="H323" s="361" t="s">
        <v>994</v>
      </c>
      <c r="I323" s="360" t="s">
        <v>1477</v>
      </c>
      <c r="J323" s="361" t="s">
        <v>1004</v>
      </c>
      <c r="K323" s="361" t="s">
        <v>540</v>
      </c>
      <c r="L323" s="360" t="s">
        <v>1005</v>
      </c>
      <c r="M323" s="361" t="s">
        <v>1006</v>
      </c>
      <c r="N323" s="361"/>
      <c r="O323" s="360"/>
      <c r="P323" s="361"/>
      <c r="Q323" s="361"/>
      <c r="R323" s="362"/>
      <c r="S323" s="362"/>
      <c r="T323" s="362"/>
      <c r="U323" s="362"/>
      <c r="V323" s="362"/>
      <c r="W323" s="362"/>
      <c r="X323" s="362"/>
      <c r="Y323" s="362"/>
      <c r="Z323" s="362"/>
      <c r="AA323" s="362"/>
      <c r="AB323" s="362"/>
      <c r="AC323" s="362"/>
      <c r="AD323" s="362">
        <f t="shared" si="42"/>
        <v>0</v>
      </c>
      <c r="AE323" s="357"/>
      <c r="AF323" s="363"/>
      <c r="AG323" s="363"/>
      <c r="AH323" s="363"/>
      <c r="AI323" s="363"/>
      <c r="AJ323" s="363"/>
      <c r="AK323" s="363"/>
      <c r="AL323" s="363"/>
      <c r="AM323" s="363"/>
      <c r="AN323" s="363"/>
      <c r="AO323" s="363"/>
      <c r="AP323" s="363"/>
      <c r="AQ323" s="363"/>
      <c r="AR323" s="363">
        <f t="shared" si="43"/>
        <v>0</v>
      </c>
      <c r="AS323" s="363">
        <f t="shared" si="40"/>
        <v>0</v>
      </c>
      <c r="AT323" s="363">
        <f t="shared" si="41"/>
        <v>0</v>
      </c>
    </row>
    <row r="324" spans="1:46" s="364" customFormat="1" ht="16.399999999999999" customHeight="1" outlineLevel="1">
      <c r="A324" s="359" t="s">
        <v>710</v>
      </c>
      <c r="B324" s="359" t="s">
        <v>711</v>
      </c>
      <c r="C324" s="360" t="s">
        <v>1363</v>
      </c>
      <c r="D324" s="361" t="s">
        <v>751</v>
      </c>
      <c r="E324" s="361" t="s">
        <v>752</v>
      </c>
      <c r="F324" s="361" t="s">
        <v>993</v>
      </c>
      <c r="G324" s="361" t="s">
        <v>1376</v>
      </c>
      <c r="H324" s="361" t="s">
        <v>994</v>
      </c>
      <c r="I324" s="360" t="s">
        <v>1478</v>
      </c>
      <c r="J324" s="361" t="s">
        <v>1004</v>
      </c>
      <c r="K324" s="361" t="s">
        <v>540</v>
      </c>
      <c r="L324" s="360" t="s">
        <v>1005</v>
      </c>
      <c r="M324" s="361" t="s">
        <v>1006</v>
      </c>
      <c r="N324" s="361"/>
      <c r="O324" s="360"/>
      <c r="P324" s="361"/>
      <c r="Q324" s="361"/>
      <c r="R324" s="362"/>
      <c r="S324" s="362"/>
      <c r="T324" s="362"/>
      <c r="U324" s="362"/>
      <c r="V324" s="362"/>
      <c r="W324" s="362"/>
      <c r="X324" s="362"/>
      <c r="Y324" s="362"/>
      <c r="Z324" s="362"/>
      <c r="AA324" s="362"/>
      <c r="AB324" s="362"/>
      <c r="AC324" s="362"/>
      <c r="AD324" s="362">
        <f t="shared" si="42"/>
        <v>0</v>
      </c>
      <c r="AE324" s="357"/>
      <c r="AF324" s="363"/>
      <c r="AG324" s="363"/>
      <c r="AH324" s="363"/>
      <c r="AI324" s="363"/>
      <c r="AJ324" s="363"/>
      <c r="AK324" s="363"/>
      <c r="AL324" s="363"/>
      <c r="AM324" s="363"/>
      <c r="AN324" s="363"/>
      <c r="AO324" s="363"/>
      <c r="AP324" s="363"/>
      <c r="AQ324" s="363"/>
      <c r="AR324" s="363">
        <f t="shared" si="43"/>
        <v>0</v>
      </c>
      <c r="AS324" s="363">
        <f t="shared" si="40"/>
        <v>0</v>
      </c>
      <c r="AT324" s="363">
        <f t="shared" si="41"/>
        <v>0</v>
      </c>
    </row>
    <row r="325" spans="1:46" s="364" customFormat="1" ht="16.399999999999999" customHeight="1" outlineLevel="1">
      <c r="A325" s="359" t="s">
        <v>710</v>
      </c>
      <c r="B325" s="359" t="s">
        <v>711</v>
      </c>
      <c r="C325" s="360" t="s">
        <v>1363</v>
      </c>
      <c r="D325" s="361" t="s">
        <v>751</v>
      </c>
      <c r="E325" s="361" t="s">
        <v>752</v>
      </c>
      <c r="F325" s="361" t="s">
        <v>1013</v>
      </c>
      <c r="G325" s="361" t="s">
        <v>1376</v>
      </c>
      <c r="H325" s="361" t="s">
        <v>1014</v>
      </c>
      <c r="I325" s="360" t="s">
        <v>1479</v>
      </c>
      <c r="J325" s="361" t="s">
        <v>429</v>
      </c>
      <c r="K325" s="361" t="s">
        <v>542</v>
      </c>
      <c r="L325" s="360" t="s">
        <v>1324</v>
      </c>
      <c r="M325" s="361" t="s">
        <v>1325</v>
      </c>
      <c r="N325" s="361"/>
      <c r="O325" s="360"/>
      <c r="P325" s="361"/>
      <c r="Q325" s="361"/>
      <c r="R325" s="362"/>
      <c r="S325" s="362"/>
      <c r="T325" s="362"/>
      <c r="U325" s="362"/>
      <c r="V325" s="362"/>
      <c r="W325" s="362"/>
      <c r="X325" s="362"/>
      <c r="Y325" s="362"/>
      <c r="Z325" s="362"/>
      <c r="AA325" s="362"/>
      <c r="AB325" s="362"/>
      <c r="AC325" s="362"/>
      <c r="AD325" s="362">
        <f t="shared" si="42"/>
        <v>0</v>
      </c>
      <c r="AE325" s="357"/>
      <c r="AF325" s="363"/>
      <c r="AG325" s="363"/>
      <c r="AH325" s="363"/>
      <c r="AI325" s="363"/>
      <c r="AJ325" s="363"/>
      <c r="AK325" s="363"/>
      <c r="AL325" s="363"/>
      <c r="AM325" s="363"/>
      <c r="AN325" s="363"/>
      <c r="AO325" s="363"/>
      <c r="AP325" s="363"/>
      <c r="AQ325" s="363"/>
      <c r="AR325" s="363">
        <f t="shared" si="43"/>
        <v>0</v>
      </c>
      <c r="AS325" s="363">
        <f t="shared" si="40"/>
        <v>0</v>
      </c>
      <c r="AT325" s="363">
        <f t="shared" si="41"/>
        <v>0</v>
      </c>
    </row>
    <row r="326" spans="1:46" s="364" customFormat="1" ht="16.399999999999999" customHeight="1" outlineLevel="1">
      <c r="A326" s="359" t="s">
        <v>710</v>
      </c>
      <c r="B326" s="359" t="s">
        <v>711</v>
      </c>
      <c r="C326" s="360" t="s">
        <v>1363</v>
      </c>
      <c r="D326" s="361" t="s">
        <v>751</v>
      </c>
      <c r="E326" s="361" t="s">
        <v>752</v>
      </c>
      <c r="F326" s="361" t="s">
        <v>1013</v>
      </c>
      <c r="G326" s="361" t="s">
        <v>1376</v>
      </c>
      <c r="H326" s="361" t="s">
        <v>1014</v>
      </c>
      <c r="I326" s="360" t="s">
        <v>1480</v>
      </c>
      <c r="J326" s="361" t="s">
        <v>430</v>
      </c>
      <c r="K326" s="361" t="s">
        <v>540</v>
      </c>
      <c r="L326" s="360" t="s">
        <v>1327</v>
      </c>
      <c r="M326" s="361" t="s">
        <v>1328</v>
      </c>
      <c r="N326" s="361"/>
      <c r="O326" s="360"/>
      <c r="P326" s="361"/>
      <c r="Q326" s="361"/>
      <c r="R326" s="362"/>
      <c r="S326" s="362"/>
      <c r="T326" s="362"/>
      <c r="U326" s="362"/>
      <c r="V326" s="362"/>
      <c r="W326" s="362"/>
      <c r="X326" s="362"/>
      <c r="Y326" s="362"/>
      <c r="Z326" s="362"/>
      <c r="AA326" s="362"/>
      <c r="AB326" s="362"/>
      <c r="AC326" s="362"/>
      <c r="AD326" s="362">
        <f t="shared" si="42"/>
        <v>0</v>
      </c>
      <c r="AE326" s="357"/>
      <c r="AF326" s="363"/>
      <c r="AG326" s="363"/>
      <c r="AH326" s="363"/>
      <c r="AI326" s="363"/>
      <c r="AJ326" s="363"/>
      <c r="AK326" s="363"/>
      <c r="AL326" s="363"/>
      <c r="AM326" s="363"/>
      <c r="AN326" s="363"/>
      <c r="AO326" s="363"/>
      <c r="AP326" s="363"/>
      <c r="AQ326" s="363"/>
      <c r="AR326" s="363">
        <f t="shared" si="43"/>
        <v>0</v>
      </c>
      <c r="AS326" s="363">
        <f t="shared" si="40"/>
        <v>0</v>
      </c>
      <c r="AT326" s="363">
        <f t="shared" si="41"/>
        <v>0</v>
      </c>
    </row>
    <row r="327" spans="1:46" s="364" customFormat="1" ht="16.399999999999999" customHeight="1" outlineLevel="1">
      <c r="A327" s="359" t="s">
        <v>710</v>
      </c>
      <c r="B327" s="359" t="s">
        <v>711</v>
      </c>
      <c r="C327" s="360" t="s">
        <v>1363</v>
      </c>
      <c r="D327" s="361" t="s">
        <v>751</v>
      </c>
      <c r="E327" s="361" t="s">
        <v>752</v>
      </c>
      <c r="F327" s="361" t="s">
        <v>1019</v>
      </c>
      <c r="G327" s="361" t="s">
        <v>1376</v>
      </c>
      <c r="H327" s="361" t="s">
        <v>1020</v>
      </c>
      <c r="I327" s="360" t="s">
        <v>1481</v>
      </c>
      <c r="J327" s="361" t="s">
        <v>81</v>
      </c>
      <c r="K327" s="361" t="s">
        <v>522</v>
      </c>
      <c r="L327" s="360" t="s">
        <v>1022</v>
      </c>
      <c r="M327" s="361" t="s">
        <v>1023</v>
      </c>
      <c r="N327" s="361"/>
      <c r="O327" s="360"/>
      <c r="P327" s="361"/>
      <c r="Q327" s="361"/>
      <c r="R327" s="362"/>
      <c r="S327" s="362"/>
      <c r="T327" s="362"/>
      <c r="U327" s="362"/>
      <c r="V327" s="362"/>
      <c r="W327" s="362"/>
      <c r="X327" s="362"/>
      <c r="Y327" s="362"/>
      <c r="Z327" s="362"/>
      <c r="AA327" s="362"/>
      <c r="AB327" s="362"/>
      <c r="AC327" s="362"/>
      <c r="AD327" s="362">
        <f t="shared" si="42"/>
        <v>0</v>
      </c>
      <c r="AE327" s="357"/>
      <c r="AF327" s="363"/>
      <c r="AG327" s="363"/>
      <c r="AH327" s="363"/>
      <c r="AI327" s="363"/>
      <c r="AJ327" s="363"/>
      <c r="AK327" s="363"/>
      <c r="AL327" s="363"/>
      <c r="AM327" s="363"/>
      <c r="AN327" s="363"/>
      <c r="AO327" s="363"/>
      <c r="AP327" s="363"/>
      <c r="AQ327" s="363"/>
      <c r="AR327" s="363">
        <f t="shared" si="43"/>
        <v>0</v>
      </c>
      <c r="AS327" s="363">
        <f t="shared" si="40"/>
        <v>0</v>
      </c>
      <c r="AT327" s="363">
        <f t="shared" si="41"/>
        <v>0</v>
      </c>
    </row>
    <row r="328" spans="1:46" s="364" customFormat="1" ht="16.399999999999999" customHeight="1" outlineLevel="1">
      <c r="A328" s="359" t="s">
        <v>710</v>
      </c>
      <c r="B328" s="359" t="s">
        <v>711</v>
      </c>
      <c r="C328" s="360" t="s">
        <v>1363</v>
      </c>
      <c r="D328" s="361" t="s">
        <v>751</v>
      </c>
      <c r="E328" s="361" t="s">
        <v>752</v>
      </c>
      <c r="F328" s="361" t="s">
        <v>1019</v>
      </c>
      <c r="G328" s="361" t="s">
        <v>1376</v>
      </c>
      <c r="H328" s="361" t="s">
        <v>1020</v>
      </c>
      <c r="I328" s="360" t="s">
        <v>1482</v>
      </c>
      <c r="J328" s="361" t="s">
        <v>431</v>
      </c>
      <c r="K328" s="361" t="s">
        <v>516</v>
      </c>
      <c r="L328" s="360" t="s">
        <v>1336</v>
      </c>
      <c r="M328" s="361" t="s">
        <v>1337</v>
      </c>
      <c r="N328" s="361"/>
      <c r="O328" s="360"/>
      <c r="P328" s="361"/>
      <c r="Q328" s="361"/>
      <c r="R328" s="362"/>
      <c r="S328" s="362"/>
      <c r="T328" s="362"/>
      <c r="U328" s="362"/>
      <c r="V328" s="362"/>
      <c r="W328" s="362"/>
      <c r="X328" s="362"/>
      <c r="Y328" s="362"/>
      <c r="Z328" s="362"/>
      <c r="AA328" s="362"/>
      <c r="AB328" s="362"/>
      <c r="AC328" s="362"/>
      <c r="AD328" s="362">
        <f t="shared" si="42"/>
        <v>0</v>
      </c>
      <c r="AE328" s="357"/>
      <c r="AF328" s="363"/>
      <c r="AG328" s="363"/>
      <c r="AH328" s="363"/>
      <c r="AI328" s="363"/>
      <c r="AJ328" s="363"/>
      <c r="AK328" s="363"/>
      <c r="AL328" s="363"/>
      <c r="AM328" s="363"/>
      <c r="AN328" s="363"/>
      <c r="AO328" s="363"/>
      <c r="AP328" s="363"/>
      <c r="AQ328" s="363"/>
      <c r="AR328" s="363">
        <f t="shared" si="43"/>
        <v>0</v>
      </c>
      <c r="AS328" s="363">
        <f t="shared" si="40"/>
        <v>0</v>
      </c>
      <c r="AT328" s="363">
        <f t="shared" si="41"/>
        <v>0</v>
      </c>
    </row>
    <row r="329" spans="1:46" s="364" customFormat="1" ht="16.399999999999999" customHeight="1" outlineLevel="1">
      <c r="A329" s="359" t="s">
        <v>710</v>
      </c>
      <c r="B329" s="359" t="s">
        <v>711</v>
      </c>
      <c r="C329" s="360" t="s">
        <v>1363</v>
      </c>
      <c r="D329" s="361" t="s">
        <v>751</v>
      </c>
      <c r="E329" s="361" t="s">
        <v>752</v>
      </c>
      <c r="F329" s="361" t="s">
        <v>753</v>
      </c>
      <c r="G329" s="361" t="s">
        <v>1376</v>
      </c>
      <c r="H329" s="361" t="s">
        <v>755</v>
      </c>
      <c r="I329" s="360" t="s">
        <v>1483</v>
      </c>
      <c r="J329" s="361" t="s">
        <v>390</v>
      </c>
      <c r="K329" s="361" t="s">
        <v>526</v>
      </c>
      <c r="L329" s="360" t="s">
        <v>1025</v>
      </c>
      <c r="M329" s="361" t="s">
        <v>1026</v>
      </c>
      <c r="N329" s="361"/>
      <c r="O329" s="360"/>
      <c r="P329" s="361"/>
      <c r="Q329" s="361"/>
      <c r="R329" s="362"/>
      <c r="S329" s="362"/>
      <c r="T329" s="362"/>
      <c r="U329" s="362"/>
      <c r="V329" s="362"/>
      <c r="W329" s="362"/>
      <c r="X329" s="362"/>
      <c r="Y329" s="362"/>
      <c r="Z329" s="362"/>
      <c r="AA329" s="362"/>
      <c r="AB329" s="362"/>
      <c r="AC329" s="362"/>
      <c r="AD329" s="362">
        <f t="shared" si="42"/>
        <v>0</v>
      </c>
      <c r="AE329" s="357"/>
      <c r="AF329" s="363"/>
      <c r="AG329" s="363"/>
      <c r="AH329" s="363"/>
      <c r="AI329" s="363"/>
      <c r="AJ329" s="363"/>
      <c r="AK329" s="363"/>
      <c r="AL329" s="363"/>
      <c r="AM329" s="363"/>
      <c r="AN329" s="363"/>
      <c r="AO329" s="363"/>
      <c r="AP329" s="363"/>
      <c r="AQ329" s="363"/>
      <c r="AR329" s="363">
        <f t="shared" si="43"/>
        <v>0</v>
      </c>
      <c r="AS329" s="363">
        <f t="shared" si="40"/>
        <v>0</v>
      </c>
      <c r="AT329" s="363">
        <f t="shared" si="41"/>
        <v>0</v>
      </c>
    </row>
    <row r="330" spans="1:46" s="364" customFormat="1" ht="16.399999999999999" customHeight="1" outlineLevel="1">
      <c r="A330" s="359" t="s">
        <v>710</v>
      </c>
      <c r="B330" s="359" t="s">
        <v>711</v>
      </c>
      <c r="C330" s="360" t="s">
        <v>1363</v>
      </c>
      <c r="D330" s="361" t="s">
        <v>751</v>
      </c>
      <c r="E330" s="361" t="s">
        <v>752</v>
      </c>
      <c r="F330" s="361" t="s">
        <v>1027</v>
      </c>
      <c r="G330" s="361" t="s">
        <v>1376</v>
      </c>
      <c r="H330" s="361" t="s">
        <v>1028</v>
      </c>
      <c r="I330" s="360" t="s">
        <v>1484</v>
      </c>
      <c r="J330" s="361" t="s">
        <v>391</v>
      </c>
      <c r="K330" s="361" t="s">
        <v>545</v>
      </c>
      <c r="L330" s="360" t="s">
        <v>1030</v>
      </c>
      <c r="M330" s="361" t="s">
        <v>1028</v>
      </c>
      <c r="N330" s="361"/>
      <c r="O330" s="360"/>
      <c r="P330" s="361"/>
      <c r="Q330" s="361"/>
      <c r="R330" s="362"/>
      <c r="S330" s="362"/>
      <c r="T330" s="362"/>
      <c r="U330" s="362"/>
      <c r="V330" s="362"/>
      <c r="W330" s="362"/>
      <c r="X330" s="362"/>
      <c r="Y330" s="362"/>
      <c r="Z330" s="362"/>
      <c r="AA330" s="362"/>
      <c r="AB330" s="362"/>
      <c r="AC330" s="362"/>
      <c r="AD330" s="362">
        <f t="shared" si="42"/>
        <v>0</v>
      </c>
      <c r="AE330" s="357"/>
      <c r="AF330" s="363"/>
      <c r="AG330" s="363"/>
      <c r="AH330" s="363"/>
      <c r="AI330" s="363"/>
      <c r="AJ330" s="363"/>
      <c r="AK330" s="363"/>
      <c r="AL330" s="363"/>
      <c r="AM330" s="363"/>
      <c r="AN330" s="363"/>
      <c r="AO330" s="363"/>
      <c r="AP330" s="363"/>
      <c r="AQ330" s="363"/>
      <c r="AR330" s="363">
        <f t="shared" si="43"/>
        <v>0</v>
      </c>
      <c r="AS330" s="363">
        <f t="shared" si="40"/>
        <v>0</v>
      </c>
      <c r="AT330" s="363">
        <f t="shared" si="41"/>
        <v>0</v>
      </c>
    </row>
    <row r="331" spans="1:46" s="364" customFormat="1" ht="16.399999999999999" customHeight="1" outlineLevel="1">
      <c r="A331" s="359" t="s">
        <v>710</v>
      </c>
      <c r="B331" s="359" t="s">
        <v>711</v>
      </c>
      <c r="C331" s="360" t="s">
        <v>1363</v>
      </c>
      <c r="D331" s="361" t="s">
        <v>751</v>
      </c>
      <c r="E331" s="361" t="s">
        <v>752</v>
      </c>
      <c r="F331" s="361" t="s">
        <v>1340</v>
      </c>
      <c r="G331" s="361" t="s">
        <v>1376</v>
      </c>
      <c r="H331" s="361" t="s">
        <v>1341</v>
      </c>
      <c r="I331" s="360" t="s">
        <v>1485</v>
      </c>
      <c r="J331" s="370" t="s">
        <v>432</v>
      </c>
      <c r="K331" s="361" t="s">
        <v>516</v>
      </c>
      <c r="L331" s="360" t="s">
        <v>1343</v>
      </c>
      <c r="M331" s="361" t="s">
        <v>1344</v>
      </c>
      <c r="N331" s="370"/>
      <c r="O331" s="360"/>
      <c r="P331" s="370"/>
      <c r="Q331" s="370"/>
      <c r="R331" s="362"/>
      <c r="S331" s="362"/>
      <c r="T331" s="362"/>
      <c r="U331" s="362"/>
      <c r="V331" s="362"/>
      <c r="W331" s="362"/>
      <c r="X331" s="362"/>
      <c r="Y331" s="362"/>
      <c r="Z331" s="362"/>
      <c r="AA331" s="362"/>
      <c r="AB331" s="362"/>
      <c r="AC331" s="362"/>
      <c r="AD331" s="365">
        <f t="shared" si="42"/>
        <v>0</v>
      </c>
      <c r="AE331" s="357"/>
      <c r="AF331" s="363"/>
      <c r="AG331" s="363"/>
      <c r="AH331" s="363"/>
      <c r="AI331" s="363"/>
      <c r="AJ331" s="363"/>
      <c r="AK331" s="363"/>
      <c r="AL331" s="363"/>
      <c r="AM331" s="363"/>
      <c r="AN331" s="363"/>
      <c r="AO331" s="363"/>
      <c r="AP331" s="363"/>
      <c r="AQ331" s="363"/>
      <c r="AR331" s="363">
        <f t="shared" si="43"/>
        <v>0</v>
      </c>
      <c r="AS331" s="363">
        <f t="shared" si="40"/>
        <v>0</v>
      </c>
      <c r="AT331" s="363">
        <f t="shared" si="41"/>
        <v>0</v>
      </c>
    </row>
    <row r="332" spans="1:46" s="364" customFormat="1" ht="16.399999999999999" customHeight="1" outlineLevel="1">
      <c r="A332" s="359" t="s">
        <v>710</v>
      </c>
      <c r="B332" s="359" t="s">
        <v>711</v>
      </c>
      <c r="C332" s="360" t="s">
        <v>1363</v>
      </c>
      <c r="D332" s="361" t="s">
        <v>751</v>
      </c>
      <c r="E332" s="361" t="s">
        <v>752</v>
      </c>
      <c r="F332" s="361" t="s">
        <v>816</v>
      </c>
      <c r="G332" s="361" t="s">
        <v>1376</v>
      </c>
      <c r="H332" s="361" t="s">
        <v>1038</v>
      </c>
      <c r="I332" s="360" t="s">
        <v>1486</v>
      </c>
      <c r="J332" s="361" t="s">
        <v>433</v>
      </c>
      <c r="K332" s="361" t="s">
        <v>521</v>
      </c>
      <c r="L332" s="360" t="s">
        <v>1487</v>
      </c>
      <c r="M332" s="361" t="s">
        <v>1488</v>
      </c>
      <c r="N332" s="361"/>
      <c r="O332" s="360"/>
      <c r="P332" s="361"/>
      <c r="Q332" s="361"/>
      <c r="R332" s="362"/>
      <c r="S332" s="362"/>
      <c r="T332" s="362"/>
      <c r="U332" s="362"/>
      <c r="V332" s="362"/>
      <c r="W332" s="362"/>
      <c r="X332" s="362"/>
      <c r="Y332" s="362"/>
      <c r="Z332" s="362"/>
      <c r="AA332" s="362"/>
      <c r="AB332" s="362"/>
      <c r="AC332" s="362"/>
      <c r="AD332" s="362">
        <f t="shared" si="42"/>
        <v>0</v>
      </c>
      <c r="AE332" s="357"/>
      <c r="AF332" s="363"/>
      <c r="AG332" s="363"/>
      <c r="AH332" s="363"/>
      <c r="AI332" s="363"/>
      <c r="AJ332" s="363"/>
      <c r="AK332" s="363"/>
      <c r="AL332" s="363"/>
      <c r="AM332" s="363"/>
      <c r="AN332" s="363"/>
      <c r="AO332" s="363"/>
      <c r="AP332" s="363"/>
      <c r="AQ332" s="363"/>
      <c r="AR332" s="363">
        <f t="shared" si="43"/>
        <v>0</v>
      </c>
      <c r="AS332" s="363">
        <f t="shared" si="40"/>
        <v>0</v>
      </c>
      <c r="AT332" s="363">
        <f t="shared" si="41"/>
        <v>0</v>
      </c>
    </row>
    <row r="333" spans="1:46" s="364" customFormat="1" ht="16.399999999999999" customHeight="1" outlineLevel="1">
      <c r="A333" s="359" t="s">
        <v>710</v>
      </c>
      <c r="B333" s="359" t="s">
        <v>711</v>
      </c>
      <c r="C333" s="360" t="s">
        <v>1363</v>
      </c>
      <c r="D333" s="361" t="s">
        <v>751</v>
      </c>
      <c r="E333" s="361" t="s">
        <v>752</v>
      </c>
      <c r="F333" s="361" t="s">
        <v>816</v>
      </c>
      <c r="G333" s="361" t="s">
        <v>1376</v>
      </c>
      <c r="H333" s="361" t="s">
        <v>1038</v>
      </c>
      <c r="I333" s="360" t="s">
        <v>1489</v>
      </c>
      <c r="J333" s="361" t="s">
        <v>392</v>
      </c>
      <c r="K333" s="361" t="s">
        <v>521</v>
      </c>
      <c r="L333" s="360" t="s">
        <v>1040</v>
      </c>
      <c r="M333" s="361" t="s">
        <v>1041</v>
      </c>
      <c r="N333" s="361"/>
      <c r="O333" s="360"/>
      <c r="P333" s="361"/>
      <c r="Q333" s="361"/>
      <c r="R333" s="362"/>
      <c r="S333" s="362"/>
      <c r="T333" s="362"/>
      <c r="U333" s="362"/>
      <c r="V333" s="362"/>
      <c r="W333" s="362"/>
      <c r="X333" s="362"/>
      <c r="Y333" s="362"/>
      <c r="Z333" s="362"/>
      <c r="AA333" s="362"/>
      <c r="AB333" s="362"/>
      <c r="AC333" s="362"/>
      <c r="AD333" s="362">
        <f t="shared" si="42"/>
        <v>0</v>
      </c>
      <c r="AE333" s="357"/>
      <c r="AF333" s="363"/>
      <c r="AG333" s="363"/>
      <c r="AH333" s="363"/>
      <c r="AI333" s="363"/>
      <c r="AJ333" s="363"/>
      <c r="AK333" s="363"/>
      <c r="AL333" s="363"/>
      <c r="AM333" s="363"/>
      <c r="AN333" s="363"/>
      <c r="AO333" s="363"/>
      <c r="AP333" s="363"/>
      <c r="AQ333" s="363"/>
      <c r="AR333" s="363">
        <f t="shared" si="43"/>
        <v>0</v>
      </c>
      <c r="AS333" s="363">
        <f t="shared" si="40"/>
        <v>0</v>
      </c>
      <c r="AT333" s="363">
        <f t="shared" si="41"/>
        <v>0</v>
      </c>
    </row>
    <row r="334" spans="1:46" s="364" customFormat="1" ht="16.399999999999999" customHeight="1" outlineLevel="1">
      <c r="A334" s="359" t="s">
        <v>710</v>
      </c>
      <c r="B334" s="359" t="s">
        <v>711</v>
      </c>
      <c r="C334" s="360" t="s">
        <v>1363</v>
      </c>
      <c r="D334" s="361" t="s">
        <v>751</v>
      </c>
      <c r="E334" s="361" t="s">
        <v>752</v>
      </c>
      <c r="F334" s="361" t="s">
        <v>1490</v>
      </c>
      <c r="G334" s="361" t="s">
        <v>1376</v>
      </c>
      <c r="H334" s="361" t="s">
        <v>1491</v>
      </c>
      <c r="I334" s="360" t="s">
        <v>1492</v>
      </c>
      <c r="J334" s="361" t="s">
        <v>1493</v>
      </c>
      <c r="K334" s="361" t="s">
        <v>521</v>
      </c>
      <c r="L334" s="360" t="s">
        <v>1494</v>
      </c>
      <c r="M334" s="361" t="s">
        <v>1495</v>
      </c>
      <c r="N334" s="361"/>
      <c r="O334" s="360"/>
      <c r="P334" s="361"/>
      <c r="Q334" s="361"/>
      <c r="R334" s="362"/>
      <c r="S334" s="362"/>
      <c r="T334" s="362"/>
      <c r="U334" s="362"/>
      <c r="V334" s="362"/>
      <c r="W334" s="362"/>
      <c r="X334" s="362"/>
      <c r="Y334" s="362"/>
      <c r="Z334" s="362"/>
      <c r="AA334" s="362"/>
      <c r="AB334" s="362"/>
      <c r="AC334" s="362"/>
      <c r="AD334" s="362">
        <f t="shared" si="42"/>
        <v>0</v>
      </c>
      <c r="AE334" s="357"/>
      <c r="AF334" s="363"/>
      <c r="AG334" s="363"/>
      <c r="AH334" s="363"/>
      <c r="AI334" s="363"/>
      <c r="AJ334" s="363"/>
      <c r="AK334" s="363"/>
      <c r="AL334" s="363"/>
      <c r="AM334" s="363"/>
      <c r="AN334" s="363"/>
      <c r="AO334" s="363"/>
      <c r="AP334" s="363"/>
      <c r="AQ334" s="363"/>
      <c r="AR334" s="363">
        <f t="shared" si="43"/>
        <v>0</v>
      </c>
      <c r="AS334" s="363">
        <f t="shared" ref="AS334:AS359" si="44">AD334-AR334</f>
        <v>0</v>
      </c>
      <c r="AT334" s="363">
        <f t="shared" ref="AT334:AT359" si="45">IFERROR(AS334/AR334,0)</f>
        <v>0</v>
      </c>
    </row>
    <row r="335" spans="1:46" s="364" customFormat="1" ht="16.399999999999999" customHeight="1" outlineLevel="1">
      <c r="A335" s="359" t="s">
        <v>710</v>
      </c>
      <c r="B335" s="359" t="s">
        <v>711</v>
      </c>
      <c r="C335" s="360" t="s">
        <v>1363</v>
      </c>
      <c r="D335" s="361" t="s">
        <v>751</v>
      </c>
      <c r="E335" s="361" t="s">
        <v>752</v>
      </c>
      <c r="F335" s="361" t="s">
        <v>993</v>
      </c>
      <c r="G335" s="361" t="s">
        <v>1376</v>
      </c>
      <c r="H335" s="361" t="s">
        <v>1491</v>
      </c>
      <c r="I335" s="360" t="s">
        <v>1496</v>
      </c>
      <c r="J335" s="361" t="s">
        <v>1048</v>
      </c>
      <c r="K335" s="361" t="s">
        <v>540</v>
      </c>
      <c r="L335" s="360" t="s">
        <v>1049</v>
      </c>
      <c r="M335" s="361" t="s">
        <v>1050</v>
      </c>
      <c r="N335" s="361"/>
      <c r="O335" s="360"/>
      <c r="P335" s="361"/>
      <c r="Q335" s="361"/>
      <c r="R335" s="362"/>
      <c r="S335" s="362"/>
      <c r="T335" s="362"/>
      <c r="U335" s="362"/>
      <c r="V335" s="362"/>
      <c r="W335" s="362"/>
      <c r="X335" s="362"/>
      <c r="Y335" s="362"/>
      <c r="Z335" s="362"/>
      <c r="AA335" s="362"/>
      <c r="AB335" s="362"/>
      <c r="AC335" s="362"/>
      <c r="AD335" s="362">
        <f t="shared" si="42"/>
        <v>0</v>
      </c>
      <c r="AE335" s="357"/>
      <c r="AF335" s="363"/>
      <c r="AG335" s="363"/>
      <c r="AH335" s="363"/>
      <c r="AI335" s="363"/>
      <c r="AJ335" s="363"/>
      <c r="AK335" s="363"/>
      <c r="AL335" s="363"/>
      <c r="AM335" s="363"/>
      <c r="AN335" s="363"/>
      <c r="AO335" s="363"/>
      <c r="AP335" s="363"/>
      <c r="AQ335" s="363"/>
      <c r="AR335" s="363">
        <f t="shared" si="43"/>
        <v>0</v>
      </c>
      <c r="AS335" s="363">
        <f t="shared" si="44"/>
        <v>0</v>
      </c>
      <c r="AT335" s="363">
        <f t="shared" si="45"/>
        <v>0</v>
      </c>
    </row>
    <row r="336" spans="1:46" s="364" customFormat="1" ht="16.399999999999999" customHeight="1" outlineLevel="1">
      <c r="A336" s="359" t="s">
        <v>710</v>
      </c>
      <c r="B336" s="359" t="s">
        <v>711</v>
      </c>
      <c r="C336" s="360" t="s">
        <v>1363</v>
      </c>
      <c r="D336" s="361" t="s">
        <v>751</v>
      </c>
      <c r="E336" s="361" t="s">
        <v>752</v>
      </c>
      <c r="F336" s="361" t="s">
        <v>1051</v>
      </c>
      <c r="G336" s="361" t="s">
        <v>1376</v>
      </c>
      <c r="H336" s="361" t="s">
        <v>1052</v>
      </c>
      <c r="I336" s="360" t="s">
        <v>1497</v>
      </c>
      <c r="J336" s="361" t="s">
        <v>393</v>
      </c>
      <c r="K336" s="361" t="s">
        <v>521</v>
      </c>
      <c r="L336" s="360" t="s">
        <v>1054</v>
      </c>
      <c r="M336" s="361" t="s">
        <v>1055</v>
      </c>
      <c r="N336" s="361"/>
      <c r="O336" s="360"/>
      <c r="P336" s="361"/>
      <c r="Q336" s="361"/>
      <c r="R336" s="362"/>
      <c r="S336" s="362"/>
      <c r="T336" s="362"/>
      <c r="U336" s="362"/>
      <c r="V336" s="362"/>
      <c r="W336" s="362"/>
      <c r="X336" s="362"/>
      <c r="Y336" s="362"/>
      <c r="Z336" s="362"/>
      <c r="AA336" s="362"/>
      <c r="AB336" s="362"/>
      <c r="AC336" s="362"/>
      <c r="AD336" s="362">
        <f t="shared" si="42"/>
        <v>0</v>
      </c>
      <c r="AE336" s="357"/>
      <c r="AF336" s="363"/>
      <c r="AG336" s="363"/>
      <c r="AH336" s="363"/>
      <c r="AI336" s="363"/>
      <c r="AJ336" s="363"/>
      <c r="AK336" s="363"/>
      <c r="AL336" s="363"/>
      <c r="AM336" s="363"/>
      <c r="AN336" s="363"/>
      <c r="AO336" s="363"/>
      <c r="AP336" s="363"/>
      <c r="AQ336" s="363"/>
      <c r="AR336" s="363">
        <f t="shared" si="43"/>
        <v>0</v>
      </c>
      <c r="AS336" s="363">
        <f t="shared" si="44"/>
        <v>0</v>
      </c>
      <c r="AT336" s="363">
        <f t="shared" si="45"/>
        <v>0</v>
      </c>
    </row>
    <row r="337" spans="1:46" s="364" customFormat="1" ht="16.399999999999999" customHeight="1" outlineLevel="1">
      <c r="A337" s="359" t="s">
        <v>710</v>
      </c>
      <c r="B337" s="359" t="s">
        <v>711</v>
      </c>
      <c r="C337" s="360" t="s">
        <v>1363</v>
      </c>
      <c r="D337" s="361" t="s">
        <v>751</v>
      </c>
      <c r="E337" s="361" t="s">
        <v>752</v>
      </c>
      <c r="F337" s="361" t="s">
        <v>1051</v>
      </c>
      <c r="G337" s="361" t="s">
        <v>1376</v>
      </c>
      <c r="H337" s="361" t="s">
        <v>1052</v>
      </c>
      <c r="I337" s="360" t="s">
        <v>1498</v>
      </c>
      <c r="J337" s="361" t="s">
        <v>434</v>
      </c>
      <c r="K337" s="361" t="s">
        <v>535</v>
      </c>
      <c r="L337" s="360" t="s">
        <v>1499</v>
      </c>
      <c r="M337" s="361" t="s">
        <v>1500</v>
      </c>
      <c r="N337" s="361"/>
      <c r="O337" s="360"/>
      <c r="P337" s="361"/>
      <c r="Q337" s="361"/>
      <c r="R337" s="362"/>
      <c r="S337" s="362"/>
      <c r="T337" s="362"/>
      <c r="U337" s="362"/>
      <c r="V337" s="362"/>
      <c r="W337" s="362"/>
      <c r="X337" s="362"/>
      <c r="Y337" s="362"/>
      <c r="Z337" s="362"/>
      <c r="AA337" s="362"/>
      <c r="AB337" s="362"/>
      <c r="AC337" s="362"/>
      <c r="AD337" s="362">
        <f t="shared" si="42"/>
        <v>0</v>
      </c>
      <c r="AE337" s="357"/>
      <c r="AF337" s="363"/>
      <c r="AG337" s="363"/>
      <c r="AH337" s="363"/>
      <c r="AI337" s="363"/>
      <c r="AJ337" s="363"/>
      <c r="AK337" s="363"/>
      <c r="AL337" s="363"/>
      <c r="AM337" s="363"/>
      <c r="AN337" s="363"/>
      <c r="AO337" s="363"/>
      <c r="AP337" s="363"/>
      <c r="AQ337" s="363"/>
      <c r="AR337" s="363">
        <f t="shared" si="43"/>
        <v>0</v>
      </c>
      <c r="AS337" s="363">
        <f t="shared" si="44"/>
        <v>0</v>
      </c>
      <c r="AT337" s="363">
        <f t="shared" si="45"/>
        <v>0</v>
      </c>
    </row>
    <row r="338" spans="1:46" s="364" customFormat="1" ht="16.399999999999999" customHeight="1" outlineLevel="1">
      <c r="A338" s="359" t="s">
        <v>710</v>
      </c>
      <c r="B338" s="359" t="s">
        <v>711</v>
      </c>
      <c r="C338" s="360" t="s">
        <v>1363</v>
      </c>
      <c r="D338" s="361" t="s">
        <v>751</v>
      </c>
      <c r="E338" s="361" t="s">
        <v>752</v>
      </c>
      <c r="F338" s="361" t="s">
        <v>1051</v>
      </c>
      <c r="G338" s="361" t="s">
        <v>1376</v>
      </c>
      <c r="H338" s="361" t="s">
        <v>1052</v>
      </c>
      <c r="I338" s="360" t="s">
        <v>1501</v>
      </c>
      <c r="J338" s="361" t="s">
        <v>434</v>
      </c>
      <c r="K338" s="361" t="s">
        <v>535</v>
      </c>
      <c r="L338" s="360" t="s">
        <v>1499</v>
      </c>
      <c r="M338" s="361" t="s">
        <v>1500</v>
      </c>
      <c r="N338" s="361"/>
      <c r="O338" s="360"/>
      <c r="P338" s="361"/>
      <c r="Q338" s="361"/>
      <c r="R338" s="362"/>
      <c r="S338" s="362"/>
      <c r="T338" s="362"/>
      <c r="U338" s="362"/>
      <c r="V338" s="362"/>
      <c r="W338" s="362"/>
      <c r="X338" s="362"/>
      <c r="Y338" s="362"/>
      <c r="Z338" s="362"/>
      <c r="AA338" s="362"/>
      <c r="AB338" s="362"/>
      <c r="AC338" s="362"/>
      <c r="AD338" s="362">
        <f t="shared" si="42"/>
        <v>0</v>
      </c>
      <c r="AE338" s="357"/>
      <c r="AF338" s="363"/>
      <c r="AG338" s="363"/>
      <c r="AH338" s="363"/>
      <c r="AI338" s="363"/>
      <c r="AJ338" s="363"/>
      <c r="AK338" s="363"/>
      <c r="AL338" s="363"/>
      <c r="AM338" s="363"/>
      <c r="AN338" s="363"/>
      <c r="AO338" s="363"/>
      <c r="AP338" s="363"/>
      <c r="AQ338" s="363"/>
      <c r="AR338" s="363">
        <f t="shared" si="43"/>
        <v>0</v>
      </c>
      <c r="AS338" s="363">
        <f t="shared" si="44"/>
        <v>0</v>
      </c>
      <c r="AT338" s="363">
        <f t="shared" si="45"/>
        <v>0</v>
      </c>
    </row>
    <row r="339" spans="1:46" s="357" customFormat="1" ht="16.399999999999999" customHeight="1" outlineLevel="1">
      <c r="A339" s="359" t="s">
        <v>710</v>
      </c>
      <c r="B339" s="359" t="s">
        <v>711</v>
      </c>
      <c r="C339" s="360" t="s">
        <v>1363</v>
      </c>
      <c r="D339" s="361" t="s">
        <v>751</v>
      </c>
      <c r="E339" s="361" t="s">
        <v>752</v>
      </c>
      <c r="F339" s="361" t="s">
        <v>1056</v>
      </c>
      <c r="G339" s="361" t="s">
        <v>1376</v>
      </c>
      <c r="H339" s="361" t="s">
        <v>1057</v>
      </c>
      <c r="I339" s="360" t="s">
        <v>1502</v>
      </c>
      <c r="J339" s="361" t="s">
        <v>394</v>
      </c>
      <c r="K339" s="361" t="s">
        <v>519</v>
      </c>
      <c r="L339" s="360" t="s">
        <v>1059</v>
      </c>
      <c r="M339" s="361" t="s">
        <v>1060</v>
      </c>
      <c r="N339" s="361"/>
      <c r="O339" s="360"/>
      <c r="P339" s="361"/>
      <c r="Q339" s="361"/>
      <c r="R339" s="362"/>
      <c r="S339" s="362"/>
      <c r="T339" s="362"/>
      <c r="U339" s="362"/>
      <c r="V339" s="362"/>
      <c r="W339" s="362"/>
      <c r="X339" s="362"/>
      <c r="Y339" s="362"/>
      <c r="Z339" s="362"/>
      <c r="AA339" s="362"/>
      <c r="AB339" s="362"/>
      <c r="AC339" s="362"/>
      <c r="AD339" s="362">
        <f t="shared" si="42"/>
        <v>0</v>
      </c>
      <c r="AF339" s="366"/>
      <c r="AG339" s="366"/>
      <c r="AH339" s="366"/>
      <c r="AI339" s="366"/>
      <c r="AJ339" s="366"/>
      <c r="AK339" s="366"/>
      <c r="AL339" s="366"/>
      <c r="AM339" s="366"/>
      <c r="AN339" s="366"/>
      <c r="AO339" s="366"/>
      <c r="AP339" s="366"/>
      <c r="AQ339" s="366"/>
      <c r="AR339" s="363">
        <f t="shared" si="43"/>
        <v>0</v>
      </c>
      <c r="AS339" s="366">
        <f t="shared" si="44"/>
        <v>0</v>
      </c>
      <c r="AT339" s="366">
        <f t="shared" si="45"/>
        <v>0</v>
      </c>
    </row>
    <row r="340" spans="1:46" s="357" customFormat="1" ht="16.399999999999999" customHeight="1" outlineLevel="1">
      <c r="A340" s="359" t="s">
        <v>710</v>
      </c>
      <c r="B340" s="359" t="s">
        <v>711</v>
      </c>
      <c r="C340" s="360" t="s">
        <v>1363</v>
      </c>
      <c r="D340" s="361" t="s">
        <v>751</v>
      </c>
      <c r="E340" s="361" t="s">
        <v>752</v>
      </c>
      <c r="F340" s="361" t="s">
        <v>1056</v>
      </c>
      <c r="G340" s="361" t="s">
        <v>1376</v>
      </c>
      <c r="H340" s="361" t="s">
        <v>1057</v>
      </c>
      <c r="I340" s="360" t="s">
        <v>1503</v>
      </c>
      <c r="J340" s="361" t="s">
        <v>1504</v>
      </c>
      <c r="K340" s="361" t="s">
        <v>519</v>
      </c>
      <c r="L340" s="360" t="s">
        <v>1062</v>
      </c>
      <c r="M340" s="361"/>
      <c r="N340" s="361"/>
      <c r="O340" s="360"/>
      <c r="P340" s="361"/>
      <c r="Q340" s="361"/>
      <c r="R340" s="362"/>
      <c r="S340" s="362"/>
      <c r="T340" s="362"/>
      <c r="U340" s="362"/>
      <c r="V340" s="362"/>
      <c r="W340" s="362"/>
      <c r="X340" s="362"/>
      <c r="Y340" s="362"/>
      <c r="Z340" s="362"/>
      <c r="AA340" s="362"/>
      <c r="AB340" s="362"/>
      <c r="AC340" s="362"/>
      <c r="AD340" s="362"/>
      <c r="AF340" s="366"/>
      <c r="AG340" s="366"/>
      <c r="AH340" s="366"/>
      <c r="AI340" s="366"/>
      <c r="AJ340" s="366"/>
      <c r="AK340" s="366"/>
      <c r="AL340" s="366"/>
      <c r="AM340" s="366"/>
      <c r="AN340" s="366"/>
      <c r="AO340" s="366"/>
      <c r="AP340" s="366"/>
      <c r="AQ340" s="366"/>
      <c r="AR340" s="363">
        <f t="shared" si="43"/>
        <v>0</v>
      </c>
      <c r="AS340" s="366">
        <f t="shared" si="44"/>
        <v>0</v>
      </c>
      <c r="AT340" s="366">
        <f t="shared" si="45"/>
        <v>0</v>
      </c>
    </row>
    <row r="341" spans="1:46" s="357" customFormat="1" ht="16.399999999999999" customHeight="1" outlineLevel="1">
      <c r="A341" s="359" t="s">
        <v>710</v>
      </c>
      <c r="B341" s="359" t="s">
        <v>711</v>
      </c>
      <c r="C341" s="360" t="s">
        <v>1363</v>
      </c>
      <c r="D341" s="361" t="s">
        <v>751</v>
      </c>
      <c r="E341" s="361" t="s">
        <v>752</v>
      </c>
      <c r="F341" s="361" t="s">
        <v>1056</v>
      </c>
      <c r="G341" s="361" t="s">
        <v>1376</v>
      </c>
      <c r="H341" s="361" t="s">
        <v>1057</v>
      </c>
      <c r="I341" s="360" t="s">
        <v>1505</v>
      </c>
      <c r="J341" s="361" t="s">
        <v>435</v>
      </c>
      <c r="K341" s="361" t="s">
        <v>534</v>
      </c>
      <c r="L341" s="360" t="s">
        <v>1506</v>
      </c>
      <c r="M341" s="361" t="s">
        <v>1507</v>
      </c>
      <c r="N341" s="361"/>
      <c r="O341" s="360"/>
      <c r="P341" s="361"/>
      <c r="Q341" s="361"/>
      <c r="R341" s="362"/>
      <c r="S341" s="362"/>
      <c r="T341" s="362"/>
      <c r="U341" s="362"/>
      <c r="V341" s="362"/>
      <c r="W341" s="362"/>
      <c r="X341" s="362"/>
      <c r="Y341" s="362"/>
      <c r="Z341" s="362"/>
      <c r="AA341" s="362"/>
      <c r="AB341" s="362"/>
      <c r="AC341" s="362"/>
      <c r="AD341" s="362">
        <f t="shared" ref="AD341:AD358" si="46">SUM(R341:AC341)</f>
        <v>0</v>
      </c>
      <c r="AF341" s="366"/>
      <c r="AG341" s="366"/>
      <c r="AH341" s="366"/>
      <c r="AI341" s="366"/>
      <c r="AJ341" s="366"/>
      <c r="AK341" s="366"/>
      <c r="AL341" s="366"/>
      <c r="AM341" s="366"/>
      <c r="AN341" s="366"/>
      <c r="AO341" s="366"/>
      <c r="AP341" s="366"/>
      <c r="AQ341" s="366"/>
      <c r="AR341" s="363">
        <f t="shared" si="43"/>
        <v>0</v>
      </c>
      <c r="AS341" s="366">
        <f t="shared" si="44"/>
        <v>0</v>
      </c>
      <c r="AT341" s="366">
        <f t="shared" si="45"/>
        <v>0</v>
      </c>
    </row>
    <row r="342" spans="1:46" s="357" customFormat="1" ht="16.399999999999999" customHeight="1" outlineLevel="1">
      <c r="A342" s="359" t="s">
        <v>710</v>
      </c>
      <c r="B342" s="359" t="s">
        <v>711</v>
      </c>
      <c r="C342" s="360" t="s">
        <v>1363</v>
      </c>
      <c r="D342" s="361" t="s">
        <v>751</v>
      </c>
      <c r="E342" s="361" t="s">
        <v>752</v>
      </c>
      <c r="F342" s="361" t="s">
        <v>1056</v>
      </c>
      <c r="G342" s="361" t="s">
        <v>1376</v>
      </c>
      <c r="H342" s="361" t="s">
        <v>1057</v>
      </c>
      <c r="I342" s="360" t="s">
        <v>1508</v>
      </c>
      <c r="J342" s="361" t="s">
        <v>435</v>
      </c>
      <c r="K342" s="361" t="s">
        <v>534</v>
      </c>
      <c r="L342" s="360" t="s">
        <v>1506</v>
      </c>
      <c r="M342" s="361" t="s">
        <v>1507</v>
      </c>
      <c r="N342" s="361"/>
      <c r="O342" s="360"/>
      <c r="P342" s="361"/>
      <c r="Q342" s="361"/>
      <c r="R342" s="362"/>
      <c r="S342" s="362"/>
      <c r="T342" s="362"/>
      <c r="U342" s="362"/>
      <c r="V342" s="362"/>
      <c r="W342" s="362"/>
      <c r="X342" s="362"/>
      <c r="Y342" s="362"/>
      <c r="Z342" s="362"/>
      <c r="AA342" s="362"/>
      <c r="AB342" s="362"/>
      <c r="AC342" s="362"/>
      <c r="AD342" s="362">
        <f t="shared" si="46"/>
        <v>0</v>
      </c>
      <c r="AF342" s="366"/>
      <c r="AG342" s="366"/>
      <c r="AH342" s="366"/>
      <c r="AI342" s="366"/>
      <c r="AJ342" s="366"/>
      <c r="AK342" s="366"/>
      <c r="AL342" s="366"/>
      <c r="AM342" s="366"/>
      <c r="AN342" s="366"/>
      <c r="AO342" s="366"/>
      <c r="AP342" s="366"/>
      <c r="AQ342" s="366"/>
      <c r="AR342" s="363">
        <f t="shared" si="43"/>
        <v>0</v>
      </c>
      <c r="AS342" s="366">
        <f t="shared" si="44"/>
        <v>0</v>
      </c>
      <c r="AT342" s="366">
        <f t="shared" si="45"/>
        <v>0</v>
      </c>
    </row>
    <row r="343" spans="1:46" s="357" customFormat="1" ht="16.399999999999999" customHeight="1" outlineLevel="1">
      <c r="A343" s="359" t="s">
        <v>710</v>
      </c>
      <c r="B343" s="359" t="s">
        <v>711</v>
      </c>
      <c r="C343" s="360" t="s">
        <v>1363</v>
      </c>
      <c r="D343" s="361" t="s">
        <v>751</v>
      </c>
      <c r="E343" s="361" t="s">
        <v>752</v>
      </c>
      <c r="F343" s="361" t="s">
        <v>1056</v>
      </c>
      <c r="G343" s="361" t="s">
        <v>1376</v>
      </c>
      <c r="H343" s="361" t="s">
        <v>1057</v>
      </c>
      <c r="I343" s="360" t="s">
        <v>1509</v>
      </c>
      <c r="J343" s="361" t="s">
        <v>93</v>
      </c>
      <c r="K343" s="361" t="s">
        <v>521</v>
      </c>
      <c r="L343" s="360" t="s">
        <v>1065</v>
      </c>
      <c r="M343" s="361" t="s">
        <v>1066</v>
      </c>
      <c r="N343" s="361"/>
      <c r="O343" s="360"/>
      <c r="P343" s="361"/>
      <c r="Q343" s="361"/>
      <c r="R343" s="362"/>
      <c r="S343" s="362"/>
      <c r="T343" s="362"/>
      <c r="U343" s="362"/>
      <c r="V343" s="362"/>
      <c r="W343" s="362"/>
      <c r="X343" s="362"/>
      <c r="Y343" s="362"/>
      <c r="Z343" s="362"/>
      <c r="AA343" s="362"/>
      <c r="AB343" s="362"/>
      <c r="AC343" s="362"/>
      <c r="AD343" s="362">
        <f t="shared" si="46"/>
        <v>0</v>
      </c>
      <c r="AF343" s="366"/>
      <c r="AG343" s="366"/>
      <c r="AH343" s="366"/>
      <c r="AI343" s="366"/>
      <c r="AJ343" s="366"/>
      <c r="AK343" s="366"/>
      <c r="AL343" s="366"/>
      <c r="AM343" s="366"/>
      <c r="AN343" s="366"/>
      <c r="AO343" s="366"/>
      <c r="AP343" s="366"/>
      <c r="AQ343" s="366"/>
      <c r="AR343" s="363">
        <f t="shared" si="43"/>
        <v>0</v>
      </c>
      <c r="AS343" s="366">
        <f t="shared" si="44"/>
        <v>0</v>
      </c>
      <c r="AT343" s="366">
        <f t="shared" si="45"/>
        <v>0</v>
      </c>
    </row>
    <row r="344" spans="1:46" s="357" customFormat="1" ht="16.399999999999999" customHeight="1">
      <c r="A344" s="352" t="s">
        <v>710</v>
      </c>
      <c r="B344" s="352" t="s">
        <v>711</v>
      </c>
      <c r="C344" s="353" t="s">
        <v>1363</v>
      </c>
      <c r="D344" s="353"/>
      <c r="E344" s="353"/>
      <c r="F344" s="353"/>
      <c r="G344" s="353"/>
      <c r="H344" s="354" t="s">
        <v>1510</v>
      </c>
      <c r="I344" s="354" t="s">
        <v>611</v>
      </c>
      <c r="J344" s="367"/>
      <c r="K344" s="353"/>
      <c r="L344" s="353"/>
      <c r="M344" s="353"/>
      <c r="N344" s="367"/>
      <c r="O344" s="354" t="s">
        <v>611</v>
      </c>
      <c r="P344" s="367"/>
      <c r="Q344" s="367"/>
      <c r="R344" s="356">
        <f t="shared" ref="R344:AB344" si="47">SUM(R345:R358)</f>
        <v>0</v>
      </c>
      <c r="S344" s="356">
        <f t="shared" si="47"/>
        <v>0</v>
      </c>
      <c r="T344" s="356">
        <f t="shared" si="47"/>
        <v>0</v>
      </c>
      <c r="U344" s="356">
        <f t="shared" si="47"/>
        <v>0</v>
      </c>
      <c r="V344" s="356">
        <f t="shared" si="47"/>
        <v>0</v>
      </c>
      <c r="W344" s="356">
        <f t="shared" si="47"/>
        <v>0</v>
      </c>
      <c r="X344" s="356">
        <f t="shared" si="47"/>
        <v>0</v>
      </c>
      <c r="Y344" s="356">
        <f t="shared" si="47"/>
        <v>0</v>
      </c>
      <c r="Z344" s="356">
        <f t="shared" si="47"/>
        <v>0</v>
      </c>
      <c r="AA344" s="356">
        <f t="shared" si="47"/>
        <v>0</v>
      </c>
      <c r="AB344" s="356">
        <f t="shared" si="47"/>
        <v>0</v>
      </c>
      <c r="AC344" s="356">
        <f>SUM(AC345:AC358)</f>
        <v>0</v>
      </c>
      <c r="AD344" s="356">
        <f t="shared" si="46"/>
        <v>0</v>
      </c>
      <c r="AF344" s="356">
        <f>SUM(AF345:AF358)</f>
        <v>0</v>
      </c>
      <c r="AG344" s="356">
        <f t="shared" ref="AG344:AR344" si="48">SUM(AG345:AG358)</f>
        <v>0</v>
      </c>
      <c r="AH344" s="356">
        <f t="shared" si="48"/>
        <v>0</v>
      </c>
      <c r="AI344" s="356">
        <f t="shared" si="48"/>
        <v>0</v>
      </c>
      <c r="AJ344" s="356">
        <f t="shared" si="48"/>
        <v>0</v>
      </c>
      <c r="AK344" s="356">
        <f t="shared" si="48"/>
        <v>0</v>
      </c>
      <c r="AL344" s="356">
        <f t="shared" si="48"/>
        <v>0</v>
      </c>
      <c r="AM344" s="356">
        <f t="shared" si="48"/>
        <v>0</v>
      </c>
      <c r="AN344" s="356">
        <f t="shared" si="48"/>
        <v>0</v>
      </c>
      <c r="AO344" s="356">
        <f t="shared" si="48"/>
        <v>0</v>
      </c>
      <c r="AP344" s="356">
        <f t="shared" si="48"/>
        <v>0</v>
      </c>
      <c r="AQ344" s="356">
        <f t="shared" si="48"/>
        <v>0</v>
      </c>
      <c r="AR344" s="356">
        <f t="shared" si="48"/>
        <v>0</v>
      </c>
      <c r="AS344" s="356">
        <f t="shared" si="44"/>
        <v>0</v>
      </c>
      <c r="AT344" s="356">
        <f t="shared" si="45"/>
        <v>0</v>
      </c>
    </row>
    <row r="345" spans="1:46" s="357" customFormat="1" ht="16.399999999999999" customHeight="1" outlineLevel="1">
      <c r="A345" s="359" t="s">
        <v>710</v>
      </c>
      <c r="B345" s="359" t="s">
        <v>711</v>
      </c>
      <c r="C345" s="360" t="s">
        <v>1363</v>
      </c>
      <c r="D345" s="361" t="s">
        <v>1068</v>
      </c>
      <c r="E345" s="361" t="s">
        <v>1069</v>
      </c>
      <c r="F345" s="361" t="s">
        <v>1070</v>
      </c>
      <c r="G345" s="361" t="s">
        <v>1068</v>
      </c>
      <c r="H345" s="361" t="s">
        <v>1069</v>
      </c>
      <c r="I345" s="360" t="s">
        <v>1511</v>
      </c>
      <c r="J345" s="361" t="s">
        <v>436</v>
      </c>
      <c r="K345" s="361" t="s">
        <v>596</v>
      </c>
      <c r="L345" s="360" t="s">
        <v>1072</v>
      </c>
      <c r="M345" s="361" t="s">
        <v>1073</v>
      </c>
      <c r="N345" s="361"/>
      <c r="O345" s="360"/>
      <c r="P345" s="361"/>
      <c r="Q345" s="361"/>
      <c r="R345" s="362"/>
      <c r="S345" s="362"/>
      <c r="T345" s="362"/>
      <c r="U345" s="362"/>
      <c r="V345" s="362"/>
      <c r="W345" s="362"/>
      <c r="X345" s="362"/>
      <c r="Y345" s="362"/>
      <c r="Z345" s="362"/>
      <c r="AA345" s="362"/>
      <c r="AB345" s="362"/>
      <c r="AC345" s="362"/>
      <c r="AD345" s="362">
        <f t="shared" si="46"/>
        <v>0</v>
      </c>
      <c r="AF345" s="366"/>
      <c r="AG345" s="366"/>
      <c r="AH345" s="366"/>
      <c r="AI345" s="366"/>
      <c r="AJ345" s="366"/>
      <c r="AK345" s="366"/>
      <c r="AL345" s="366"/>
      <c r="AM345" s="366"/>
      <c r="AN345" s="366"/>
      <c r="AO345" s="366"/>
      <c r="AP345" s="366"/>
      <c r="AQ345" s="366"/>
      <c r="AR345" s="363">
        <f t="shared" si="43"/>
        <v>0</v>
      </c>
      <c r="AS345" s="366">
        <f t="shared" si="44"/>
        <v>0</v>
      </c>
      <c r="AT345" s="366">
        <f t="shared" si="45"/>
        <v>0</v>
      </c>
    </row>
    <row r="346" spans="1:46" s="357" customFormat="1" ht="16.399999999999999" customHeight="1" outlineLevel="1">
      <c r="A346" s="359" t="s">
        <v>710</v>
      </c>
      <c r="B346" s="359" t="s">
        <v>711</v>
      </c>
      <c r="C346" s="360" t="s">
        <v>1363</v>
      </c>
      <c r="D346" s="361" t="s">
        <v>1068</v>
      </c>
      <c r="E346" s="361" t="s">
        <v>1069</v>
      </c>
      <c r="F346" s="361" t="s">
        <v>1070</v>
      </c>
      <c r="G346" s="361" t="s">
        <v>1068</v>
      </c>
      <c r="H346" s="361" t="s">
        <v>1069</v>
      </c>
      <c r="I346" s="360" t="s">
        <v>1512</v>
      </c>
      <c r="J346" s="361" t="s">
        <v>437</v>
      </c>
      <c r="K346" s="361" t="s">
        <v>598</v>
      </c>
      <c r="L346" s="360" t="s">
        <v>1078</v>
      </c>
      <c r="M346" s="361" t="s">
        <v>1079</v>
      </c>
      <c r="N346" s="361"/>
      <c r="O346" s="360"/>
      <c r="P346" s="361"/>
      <c r="Q346" s="361"/>
      <c r="R346" s="362"/>
      <c r="S346" s="362"/>
      <c r="T346" s="362"/>
      <c r="U346" s="362"/>
      <c r="V346" s="362"/>
      <c r="W346" s="362"/>
      <c r="X346" s="362"/>
      <c r="Y346" s="362"/>
      <c r="Z346" s="362"/>
      <c r="AA346" s="362"/>
      <c r="AB346" s="362"/>
      <c r="AC346" s="362"/>
      <c r="AD346" s="362">
        <f t="shared" si="46"/>
        <v>0</v>
      </c>
      <c r="AF346" s="366"/>
      <c r="AG346" s="366"/>
      <c r="AH346" s="366"/>
      <c r="AI346" s="366"/>
      <c r="AJ346" s="366"/>
      <c r="AK346" s="366"/>
      <c r="AL346" s="366"/>
      <c r="AM346" s="366"/>
      <c r="AN346" s="366"/>
      <c r="AO346" s="366"/>
      <c r="AP346" s="366"/>
      <c r="AQ346" s="366"/>
      <c r="AR346" s="363">
        <f t="shared" si="43"/>
        <v>0</v>
      </c>
      <c r="AS346" s="366">
        <f t="shared" si="44"/>
        <v>0</v>
      </c>
      <c r="AT346" s="366">
        <f t="shared" si="45"/>
        <v>0</v>
      </c>
    </row>
    <row r="347" spans="1:46" s="357" customFormat="1" ht="16.399999999999999" customHeight="1" outlineLevel="1">
      <c r="A347" s="359" t="s">
        <v>710</v>
      </c>
      <c r="B347" s="359" t="s">
        <v>711</v>
      </c>
      <c r="C347" s="360" t="s">
        <v>1363</v>
      </c>
      <c r="D347" s="361" t="s">
        <v>1068</v>
      </c>
      <c r="E347" s="361" t="s">
        <v>1069</v>
      </c>
      <c r="F347" s="361" t="s">
        <v>1070</v>
      </c>
      <c r="G347" s="361" t="s">
        <v>1068</v>
      </c>
      <c r="H347" s="361" t="s">
        <v>1069</v>
      </c>
      <c r="I347" s="360" t="s">
        <v>1513</v>
      </c>
      <c r="J347" s="361" t="s">
        <v>438</v>
      </c>
      <c r="K347" s="361" t="s">
        <v>600</v>
      </c>
      <c r="L347" s="360" t="s">
        <v>1081</v>
      </c>
      <c r="M347" s="361" t="s">
        <v>1082</v>
      </c>
      <c r="N347" s="361"/>
      <c r="O347" s="360"/>
      <c r="P347" s="361"/>
      <c r="Q347" s="361"/>
      <c r="R347" s="362"/>
      <c r="S347" s="362"/>
      <c r="T347" s="362"/>
      <c r="U347" s="362"/>
      <c r="V347" s="362"/>
      <c r="W347" s="362"/>
      <c r="X347" s="362"/>
      <c r="Y347" s="362"/>
      <c r="Z347" s="362"/>
      <c r="AA347" s="362"/>
      <c r="AB347" s="362"/>
      <c r="AC347" s="362"/>
      <c r="AD347" s="362">
        <f t="shared" si="46"/>
        <v>0</v>
      </c>
      <c r="AF347" s="366"/>
      <c r="AG347" s="366"/>
      <c r="AH347" s="366"/>
      <c r="AI347" s="366"/>
      <c r="AJ347" s="366"/>
      <c r="AK347" s="366"/>
      <c r="AL347" s="366"/>
      <c r="AM347" s="366"/>
      <c r="AN347" s="366"/>
      <c r="AO347" s="366"/>
      <c r="AP347" s="366"/>
      <c r="AQ347" s="366"/>
      <c r="AR347" s="363">
        <f t="shared" si="43"/>
        <v>0</v>
      </c>
      <c r="AS347" s="366">
        <f t="shared" si="44"/>
        <v>0</v>
      </c>
      <c r="AT347" s="366">
        <f t="shared" si="45"/>
        <v>0</v>
      </c>
    </row>
    <row r="348" spans="1:46" s="357" customFormat="1" ht="16.399999999999999" customHeight="1" outlineLevel="1">
      <c r="A348" s="359" t="s">
        <v>710</v>
      </c>
      <c r="B348" s="359" t="s">
        <v>711</v>
      </c>
      <c r="C348" s="360" t="s">
        <v>1363</v>
      </c>
      <c r="D348" s="361" t="s">
        <v>1068</v>
      </c>
      <c r="E348" s="361" t="s">
        <v>1069</v>
      </c>
      <c r="F348" s="361" t="s">
        <v>1070</v>
      </c>
      <c r="G348" s="361" t="s">
        <v>1068</v>
      </c>
      <c r="H348" s="361" t="s">
        <v>1069</v>
      </c>
      <c r="I348" s="360" t="s">
        <v>1514</v>
      </c>
      <c r="J348" s="361" t="s">
        <v>439</v>
      </c>
      <c r="K348" s="361" t="s">
        <v>601</v>
      </c>
      <c r="L348" s="360" t="s">
        <v>1084</v>
      </c>
      <c r="M348" s="361" t="s">
        <v>1085</v>
      </c>
      <c r="N348" s="361"/>
      <c r="O348" s="360"/>
      <c r="P348" s="361"/>
      <c r="Q348" s="361"/>
      <c r="R348" s="362"/>
      <c r="S348" s="362"/>
      <c r="T348" s="362"/>
      <c r="U348" s="362"/>
      <c r="V348" s="362"/>
      <c r="W348" s="362"/>
      <c r="X348" s="362"/>
      <c r="Y348" s="362"/>
      <c r="Z348" s="362"/>
      <c r="AA348" s="362"/>
      <c r="AB348" s="362"/>
      <c r="AC348" s="362"/>
      <c r="AD348" s="362">
        <f t="shared" si="46"/>
        <v>0</v>
      </c>
      <c r="AF348" s="366"/>
      <c r="AG348" s="366"/>
      <c r="AH348" s="366"/>
      <c r="AI348" s="366"/>
      <c r="AJ348" s="366"/>
      <c r="AK348" s="366"/>
      <c r="AL348" s="366"/>
      <c r="AM348" s="366"/>
      <c r="AN348" s="366"/>
      <c r="AO348" s="366"/>
      <c r="AP348" s="366"/>
      <c r="AQ348" s="366"/>
      <c r="AR348" s="363">
        <f t="shared" si="43"/>
        <v>0</v>
      </c>
      <c r="AS348" s="366">
        <f t="shared" si="44"/>
        <v>0</v>
      </c>
      <c r="AT348" s="366">
        <f t="shared" si="45"/>
        <v>0</v>
      </c>
    </row>
    <row r="349" spans="1:46" s="357" customFormat="1" ht="16.399999999999999" customHeight="1" outlineLevel="1">
      <c r="A349" s="359" t="s">
        <v>710</v>
      </c>
      <c r="B349" s="359" t="s">
        <v>711</v>
      </c>
      <c r="C349" s="360" t="s">
        <v>1363</v>
      </c>
      <c r="D349" s="361" t="s">
        <v>1068</v>
      </c>
      <c r="E349" s="361" t="s">
        <v>1069</v>
      </c>
      <c r="F349" s="361" t="s">
        <v>1070</v>
      </c>
      <c r="G349" s="361" t="s">
        <v>1068</v>
      </c>
      <c r="H349" s="361" t="s">
        <v>1069</v>
      </c>
      <c r="I349" s="360" t="s">
        <v>1515</v>
      </c>
      <c r="J349" s="361" t="s">
        <v>440</v>
      </c>
      <c r="K349" s="361" t="s">
        <v>600</v>
      </c>
      <c r="L349" s="360" t="s">
        <v>1087</v>
      </c>
      <c r="M349" s="361" t="s">
        <v>1088</v>
      </c>
      <c r="N349" s="361"/>
      <c r="O349" s="360"/>
      <c r="P349" s="361"/>
      <c r="Q349" s="361"/>
      <c r="R349" s="362"/>
      <c r="S349" s="362"/>
      <c r="T349" s="362"/>
      <c r="U349" s="362"/>
      <c r="V349" s="362"/>
      <c r="W349" s="362"/>
      <c r="X349" s="362"/>
      <c r="Y349" s="362"/>
      <c r="Z349" s="362"/>
      <c r="AA349" s="362"/>
      <c r="AB349" s="362"/>
      <c r="AC349" s="362"/>
      <c r="AD349" s="362">
        <f t="shared" si="46"/>
        <v>0</v>
      </c>
      <c r="AF349" s="366"/>
      <c r="AG349" s="366"/>
      <c r="AH349" s="366"/>
      <c r="AI349" s="366"/>
      <c r="AJ349" s="366"/>
      <c r="AK349" s="366"/>
      <c r="AL349" s="366"/>
      <c r="AM349" s="366"/>
      <c r="AN349" s="366"/>
      <c r="AO349" s="366"/>
      <c r="AP349" s="366"/>
      <c r="AQ349" s="366"/>
      <c r="AR349" s="363">
        <f t="shared" si="43"/>
        <v>0</v>
      </c>
      <c r="AS349" s="366">
        <f t="shared" si="44"/>
        <v>0</v>
      </c>
      <c r="AT349" s="366">
        <f t="shared" si="45"/>
        <v>0</v>
      </c>
    </row>
    <row r="350" spans="1:46" s="357" customFormat="1" ht="16.399999999999999" customHeight="1" outlineLevel="1">
      <c r="A350" s="359" t="s">
        <v>710</v>
      </c>
      <c r="B350" s="359" t="s">
        <v>711</v>
      </c>
      <c r="C350" s="360" t="s">
        <v>1363</v>
      </c>
      <c r="D350" s="361" t="s">
        <v>1068</v>
      </c>
      <c r="E350" s="361" t="s">
        <v>1069</v>
      </c>
      <c r="F350" s="361" t="s">
        <v>1070</v>
      </c>
      <c r="G350" s="361" t="s">
        <v>1068</v>
      </c>
      <c r="H350" s="361" t="s">
        <v>1069</v>
      </c>
      <c r="I350" s="360" t="s">
        <v>1516</v>
      </c>
      <c r="J350" s="361" t="s">
        <v>441</v>
      </c>
      <c r="K350" s="361" t="s">
        <v>604</v>
      </c>
      <c r="L350" s="360" t="s">
        <v>1090</v>
      </c>
      <c r="M350" s="361" t="s">
        <v>1091</v>
      </c>
      <c r="N350" s="361"/>
      <c r="O350" s="360"/>
      <c r="P350" s="361"/>
      <c r="Q350" s="361"/>
      <c r="R350" s="362"/>
      <c r="S350" s="362"/>
      <c r="T350" s="362"/>
      <c r="U350" s="362"/>
      <c r="V350" s="362"/>
      <c r="W350" s="362"/>
      <c r="X350" s="362"/>
      <c r="Y350" s="362"/>
      <c r="Z350" s="362"/>
      <c r="AA350" s="362"/>
      <c r="AB350" s="362"/>
      <c r="AC350" s="362"/>
      <c r="AD350" s="362">
        <f t="shared" si="46"/>
        <v>0</v>
      </c>
      <c r="AF350" s="366"/>
      <c r="AG350" s="366"/>
      <c r="AH350" s="366"/>
      <c r="AI350" s="366"/>
      <c r="AJ350" s="366"/>
      <c r="AK350" s="366"/>
      <c r="AL350" s="366"/>
      <c r="AM350" s="366"/>
      <c r="AN350" s="366"/>
      <c r="AO350" s="366"/>
      <c r="AP350" s="366"/>
      <c r="AQ350" s="366"/>
      <c r="AR350" s="363">
        <f t="shared" si="43"/>
        <v>0</v>
      </c>
      <c r="AS350" s="366">
        <f t="shared" si="44"/>
        <v>0</v>
      </c>
      <c r="AT350" s="366">
        <f t="shared" si="45"/>
        <v>0</v>
      </c>
    </row>
    <row r="351" spans="1:46" s="357" customFormat="1" ht="16.399999999999999" customHeight="1" outlineLevel="1">
      <c r="A351" s="359" t="s">
        <v>710</v>
      </c>
      <c r="B351" s="359" t="s">
        <v>711</v>
      </c>
      <c r="C351" s="360" t="s">
        <v>1363</v>
      </c>
      <c r="D351" s="361" t="s">
        <v>1068</v>
      </c>
      <c r="E351" s="361" t="s">
        <v>1069</v>
      </c>
      <c r="F351" s="361" t="s">
        <v>1070</v>
      </c>
      <c r="G351" s="361" t="s">
        <v>1068</v>
      </c>
      <c r="H351" s="361" t="s">
        <v>1069</v>
      </c>
      <c r="I351" s="360" t="s">
        <v>1517</v>
      </c>
      <c r="J351" s="361" t="s">
        <v>442</v>
      </c>
      <c r="K351" s="361" t="s">
        <v>605</v>
      </c>
      <c r="L351" s="360" t="s">
        <v>1093</v>
      </c>
      <c r="M351" s="361" t="s">
        <v>1094</v>
      </c>
      <c r="N351" s="361"/>
      <c r="O351" s="360"/>
      <c r="P351" s="361"/>
      <c r="Q351" s="361"/>
      <c r="R351" s="362"/>
      <c r="S351" s="362"/>
      <c r="T351" s="362"/>
      <c r="U351" s="362"/>
      <c r="V351" s="362"/>
      <c r="W351" s="362"/>
      <c r="X351" s="362"/>
      <c r="Y351" s="362"/>
      <c r="Z351" s="362"/>
      <c r="AA351" s="362"/>
      <c r="AB351" s="362"/>
      <c r="AC351" s="362"/>
      <c r="AD351" s="362">
        <f t="shared" si="46"/>
        <v>0</v>
      </c>
      <c r="AF351" s="366"/>
      <c r="AG351" s="366"/>
      <c r="AH351" s="366"/>
      <c r="AI351" s="366"/>
      <c r="AJ351" s="366"/>
      <c r="AK351" s="366"/>
      <c r="AL351" s="366"/>
      <c r="AM351" s="366"/>
      <c r="AN351" s="366"/>
      <c r="AO351" s="366"/>
      <c r="AP351" s="366"/>
      <c r="AQ351" s="366"/>
      <c r="AR351" s="363">
        <f t="shared" si="43"/>
        <v>0</v>
      </c>
      <c r="AS351" s="366">
        <f t="shared" si="44"/>
        <v>0</v>
      </c>
      <c r="AT351" s="366">
        <f t="shared" si="45"/>
        <v>0</v>
      </c>
    </row>
    <row r="352" spans="1:46" s="357" customFormat="1" ht="16.399999999999999" customHeight="1" outlineLevel="1">
      <c r="A352" s="359" t="s">
        <v>710</v>
      </c>
      <c r="B352" s="359" t="s">
        <v>711</v>
      </c>
      <c r="C352" s="360" t="s">
        <v>1363</v>
      </c>
      <c r="D352" s="361" t="s">
        <v>1068</v>
      </c>
      <c r="E352" s="361" t="s">
        <v>1069</v>
      </c>
      <c r="F352" s="361" t="s">
        <v>1070</v>
      </c>
      <c r="G352" s="361" t="s">
        <v>1068</v>
      </c>
      <c r="H352" s="361" t="s">
        <v>1069</v>
      </c>
      <c r="I352" s="360" t="s">
        <v>1518</v>
      </c>
      <c r="J352" s="361" t="s">
        <v>443</v>
      </c>
      <c r="K352" s="361" t="s">
        <v>606</v>
      </c>
      <c r="L352" s="360" t="s">
        <v>1096</v>
      </c>
      <c r="M352" s="361" t="s">
        <v>1097</v>
      </c>
      <c r="N352" s="361"/>
      <c r="O352" s="360"/>
      <c r="P352" s="361"/>
      <c r="Q352" s="361"/>
      <c r="R352" s="362"/>
      <c r="S352" s="362"/>
      <c r="T352" s="362"/>
      <c r="U352" s="362"/>
      <c r="V352" s="362"/>
      <c r="W352" s="362"/>
      <c r="X352" s="362"/>
      <c r="Y352" s="362"/>
      <c r="Z352" s="362"/>
      <c r="AA352" s="362"/>
      <c r="AB352" s="362"/>
      <c r="AC352" s="362"/>
      <c r="AD352" s="362">
        <f t="shared" si="46"/>
        <v>0</v>
      </c>
      <c r="AF352" s="366"/>
      <c r="AG352" s="366"/>
      <c r="AH352" s="366"/>
      <c r="AI352" s="366"/>
      <c r="AJ352" s="366"/>
      <c r="AK352" s="366"/>
      <c r="AL352" s="366"/>
      <c r="AM352" s="366"/>
      <c r="AN352" s="366"/>
      <c r="AO352" s="366"/>
      <c r="AP352" s="366"/>
      <c r="AQ352" s="366"/>
      <c r="AR352" s="363">
        <f t="shared" si="43"/>
        <v>0</v>
      </c>
      <c r="AS352" s="366">
        <f t="shared" si="44"/>
        <v>0</v>
      </c>
      <c r="AT352" s="366">
        <f t="shared" si="45"/>
        <v>0</v>
      </c>
    </row>
    <row r="353" spans="1:46" s="357" customFormat="1" ht="16.399999999999999" customHeight="1" outlineLevel="1">
      <c r="A353" s="359" t="s">
        <v>710</v>
      </c>
      <c r="B353" s="359" t="s">
        <v>711</v>
      </c>
      <c r="C353" s="360" t="s">
        <v>1363</v>
      </c>
      <c r="D353" s="361" t="s">
        <v>1068</v>
      </c>
      <c r="E353" s="361" t="s">
        <v>1069</v>
      </c>
      <c r="F353" s="361" t="s">
        <v>1070</v>
      </c>
      <c r="G353" s="361" t="s">
        <v>1068</v>
      </c>
      <c r="H353" s="361" t="s">
        <v>1069</v>
      </c>
      <c r="I353" s="360" t="s">
        <v>1519</v>
      </c>
      <c r="J353" s="361" t="s">
        <v>444</v>
      </c>
      <c r="K353" s="361" t="s">
        <v>608</v>
      </c>
      <c r="L353" s="360" t="s">
        <v>1520</v>
      </c>
      <c r="M353" s="361" t="s">
        <v>1521</v>
      </c>
      <c r="N353" s="361"/>
      <c r="O353" s="360"/>
      <c r="P353" s="361"/>
      <c r="Q353" s="361"/>
      <c r="R353" s="362"/>
      <c r="S353" s="362"/>
      <c r="T353" s="362"/>
      <c r="U353" s="362"/>
      <c r="V353" s="362"/>
      <c r="W353" s="362"/>
      <c r="X353" s="362"/>
      <c r="Y353" s="362"/>
      <c r="Z353" s="362"/>
      <c r="AA353" s="362"/>
      <c r="AB353" s="362"/>
      <c r="AC353" s="362"/>
      <c r="AD353" s="362">
        <f t="shared" si="46"/>
        <v>0</v>
      </c>
      <c r="AF353" s="366"/>
      <c r="AG353" s="366"/>
      <c r="AH353" s="366"/>
      <c r="AI353" s="366"/>
      <c r="AJ353" s="366"/>
      <c r="AK353" s="366"/>
      <c r="AL353" s="366"/>
      <c r="AM353" s="366"/>
      <c r="AN353" s="366"/>
      <c r="AO353" s="366"/>
      <c r="AP353" s="366"/>
      <c r="AQ353" s="366"/>
      <c r="AR353" s="363">
        <f t="shared" si="43"/>
        <v>0</v>
      </c>
      <c r="AS353" s="366">
        <f t="shared" si="44"/>
        <v>0</v>
      </c>
      <c r="AT353" s="366">
        <f t="shared" si="45"/>
        <v>0</v>
      </c>
    </row>
    <row r="354" spans="1:46" s="357" customFormat="1" ht="16.399999999999999" customHeight="1" outlineLevel="1">
      <c r="A354" s="359" t="s">
        <v>710</v>
      </c>
      <c r="B354" s="359" t="s">
        <v>711</v>
      </c>
      <c r="C354" s="360" t="s">
        <v>1363</v>
      </c>
      <c r="D354" s="361" t="s">
        <v>1068</v>
      </c>
      <c r="E354" s="361" t="s">
        <v>1069</v>
      </c>
      <c r="F354" s="361" t="s">
        <v>1070</v>
      </c>
      <c r="G354" s="361" t="s">
        <v>1068</v>
      </c>
      <c r="H354" s="361" t="s">
        <v>1069</v>
      </c>
      <c r="I354" s="360" t="s">
        <v>1522</v>
      </c>
      <c r="J354" s="361" t="s">
        <v>445</v>
      </c>
      <c r="K354" s="361" t="s">
        <v>608</v>
      </c>
      <c r="L354" s="360" t="s">
        <v>1523</v>
      </c>
      <c r="M354" s="361" t="s">
        <v>1524</v>
      </c>
      <c r="N354" s="361"/>
      <c r="O354" s="360"/>
      <c r="P354" s="361"/>
      <c r="Q354" s="361"/>
      <c r="R354" s="362"/>
      <c r="S354" s="362"/>
      <c r="T354" s="362"/>
      <c r="U354" s="362"/>
      <c r="V354" s="362"/>
      <c r="W354" s="362"/>
      <c r="X354" s="362"/>
      <c r="Y354" s="362"/>
      <c r="Z354" s="362"/>
      <c r="AA354" s="362"/>
      <c r="AB354" s="362"/>
      <c r="AC354" s="362"/>
      <c r="AD354" s="362">
        <f t="shared" si="46"/>
        <v>0</v>
      </c>
      <c r="AF354" s="366"/>
      <c r="AG354" s="366"/>
      <c r="AH354" s="366"/>
      <c r="AI354" s="366"/>
      <c r="AJ354" s="366"/>
      <c r="AK354" s="366"/>
      <c r="AL354" s="366"/>
      <c r="AM354" s="366"/>
      <c r="AN354" s="366"/>
      <c r="AO354" s="366"/>
      <c r="AP354" s="366"/>
      <c r="AQ354" s="366"/>
      <c r="AR354" s="363">
        <f t="shared" si="43"/>
        <v>0</v>
      </c>
      <c r="AS354" s="366">
        <f t="shared" si="44"/>
        <v>0</v>
      </c>
      <c r="AT354" s="366">
        <f t="shared" si="45"/>
        <v>0</v>
      </c>
    </row>
    <row r="355" spans="1:46" s="357" customFormat="1" ht="16.399999999999999" customHeight="1" outlineLevel="1">
      <c r="A355" s="359" t="s">
        <v>710</v>
      </c>
      <c r="B355" s="359" t="s">
        <v>711</v>
      </c>
      <c r="C355" s="360" t="s">
        <v>1363</v>
      </c>
      <c r="D355" s="361" t="s">
        <v>1068</v>
      </c>
      <c r="E355" s="361" t="s">
        <v>1069</v>
      </c>
      <c r="F355" s="361" t="s">
        <v>1070</v>
      </c>
      <c r="G355" s="361" t="s">
        <v>1068</v>
      </c>
      <c r="H355" s="361" t="s">
        <v>1069</v>
      </c>
      <c r="I355" s="360" t="s">
        <v>1525</v>
      </c>
      <c r="J355" s="361" t="s">
        <v>446</v>
      </c>
      <c r="K355" s="361" t="s">
        <v>608</v>
      </c>
      <c r="L355" s="360" t="s">
        <v>1360</v>
      </c>
      <c r="M355" s="361" t="s">
        <v>1361</v>
      </c>
      <c r="N355" s="361"/>
      <c r="O355" s="360"/>
      <c r="P355" s="361"/>
      <c r="Q355" s="361"/>
      <c r="R355" s="362"/>
      <c r="S355" s="362"/>
      <c r="T355" s="362"/>
      <c r="U355" s="362"/>
      <c r="V355" s="362"/>
      <c r="W355" s="362"/>
      <c r="X355" s="362"/>
      <c r="Y355" s="362"/>
      <c r="Z355" s="362"/>
      <c r="AA355" s="362"/>
      <c r="AB355" s="362"/>
      <c r="AC355" s="362"/>
      <c r="AD355" s="362">
        <f t="shared" si="46"/>
        <v>0</v>
      </c>
      <c r="AF355" s="366"/>
      <c r="AG355" s="366"/>
      <c r="AH355" s="366"/>
      <c r="AI355" s="366"/>
      <c r="AJ355" s="366"/>
      <c r="AK355" s="366"/>
      <c r="AL355" s="366"/>
      <c r="AM355" s="366"/>
      <c r="AN355" s="366"/>
      <c r="AO355" s="366"/>
      <c r="AP355" s="366"/>
      <c r="AQ355" s="366"/>
      <c r="AR355" s="363">
        <f t="shared" si="43"/>
        <v>0</v>
      </c>
      <c r="AS355" s="366">
        <f t="shared" si="44"/>
        <v>0</v>
      </c>
      <c r="AT355" s="366">
        <f t="shared" si="45"/>
        <v>0</v>
      </c>
    </row>
    <row r="356" spans="1:46" s="382" customFormat="1" outlineLevel="1">
      <c r="A356" s="359" t="s">
        <v>710</v>
      </c>
      <c r="B356" s="359" t="s">
        <v>711</v>
      </c>
      <c r="C356" s="360" t="s">
        <v>1363</v>
      </c>
      <c r="D356" s="361" t="s">
        <v>1068</v>
      </c>
      <c r="E356" s="361" t="s">
        <v>1069</v>
      </c>
      <c r="F356" s="361" t="s">
        <v>1070</v>
      </c>
      <c r="G356" s="361" t="s">
        <v>1068</v>
      </c>
      <c r="H356" s="361" t="s">
        <v>1069</v>
      </c>
      <c r="I356" s="360" t="s">
        <v>1526</v>
      </c>
      <c r="J356" s="361" t="s">
        <v>447</v>
      </c>
      <c r="K356" s="361" t="s">
        <v>609</v>
      </c>
      <c r="L356" s="360" t="s">
        <v>1527</v>
      </c>
      <c r="M356" s="361" t="s">
        <v>1528</v>
      </c>
      <c r="N356" s="361"/>
      <c r="O356" s="360"/>
      <c r="P356" s="361"/>
      <c r="Q356" s="361"/>
      <c r="R356" s="362"/>
      <c r="S356" s="362"/>
      <c r="T356" s="362"/>
      <c r="U356" s="362"/>
      <c r="V356" s="362"/>
      <c r="W356" s="362"/>
      <c r="X356" s="362"/>
      <c r="Y356" s="362"/>
      <c r="Z356" s="362"/>
      <c r="AA356" s="362"/>
      <c r="AB356" s="362"/>
      <c r="AC356" s="362"/>
      <c r="AD356" s="362">
        <f t="shared" si="46"/>
        <v>0</v>
      </c>
      <c r="AE356" s="357"/>
      <c r="AF356" s="381"/>
      <c r="AG356" s="381"/>
      <c r="AH356" s="381"/>
      <c r="AI356" s="381"/>
      <c r="AJ356" s="381"/>
      <c r="AK356" s="381"/>
      <c r="AL356" s="381"/>
      <c r="AM356" s="381"/>
      <c r="AN356" s="381"/>
      <c r="AO356" s="381"/>
      <c r="AP356" s="381"/>
      <c r="AQ356" s="381"/>
      <c r="AR356" s="363">
        <f t="shared" si="43"/>
        <v>0</v>
      </c>
      <c r="AS356" s="381">
        <f t="shared" si="44"/>
        <v>0</v>
      </c>
      <c r="AT356" s="381">
        <f t="shared" si="45"/>
        <v>0</v>
      </c>
    </row>
    <row r="357" spans="1:46" s="382" customFormat="1" outlineLevel="1">
      <c r="A357" s="359" t="s">
        <v>710</v>
      </c>
      <c r="B357" s="359" t="s">
        <v>711</v>
      </c>
      <c r="C357" s="360" t="s">
        <v>1363</v>
      </c>
      <c r="D357" s="361" t="s">
        <v>1068</v>
      </c>
      <c r="E357" s="361" t="s">
        <v>1069</v>
      </c>
      <c r="F357" s="361" t="s">
        <v>1070</v>
      </c>
      <c r="G357" s="361" t="s">
        <v>1068</v>
      </c>
      <c r="H357" s="361" t="s">
        <v>1069</v>
      </c>
      <c r="I357" s="360" t="s">
        <v>1529</v>
      </c>
      <c r="J357" s="361" t="s">
        <v>448</v>
      </c>
      <c r="K357" s="361" t="s">
        <v>607</v>
      </c>
      <c r="L357" s="360" t="s">
        <v>1099</v>
      </c>
      <c r="M357" s="361" t="s">
        <v>1100</v>
      </c>
      <c r="N357" s="361"/>
      <c r="O357" s="360"/>
      <c r="P357" s="361"/>
      <c r="Q357" s="361"/>
      <c r="R357" s="362"/>
      <c r="S357" s="362"/>
      <c r="T357" s="362"/>
      <c r="U357" s="362"/>
      <c r="V357" s="362"/>
      <c r="W357" s="362"/>
      <c r="X357" s="362"/>
      <c r="Y357" s="362"/>
      <c r="Z357" s="362"/>
      <c r="AA357" s="362"/>
      <c r="AB357" s="362"/>
      <c r="AC357" s="362"/>
      <c r="AD357" s="365">
        <f t="shared" si="46"/>
        <v>0</v>
      </c>
      <c r="AE357" s="357"/>
      <c r="AF357" s="381"/>
      <c r="AG357" s="381"/>
      <c r="AH357" s="381"/>
      <c r="AI357" s="381"/>
      <c r="AJ357" s="381"/>
      <c r="AK357" s="381"/>
      <c r="AL357" s="381"/>
      <c r="AM357" s="381"/>
      <c r="AN357" s="381"/>
      <c r="AO357" s="381"/>
      <c r="AP357" s="381"/>
      <c r="AQ357" s="381"/>
      <c r="AR357" s="363">
        <f t="shared" si="43"/>
        <v>0</v>
      </c>
      <c r="AS357" s="381">
        <f t="shared" si="44"/>
        <v>0</v>
      </c>
      <c r="AT357" s="381">
        <f t="shared" si="45"/>
        <v>0</v>
      </c>
    </row>
    <row r="358" spans="1:46" s="384" customFormat="1" outlineLevel="1">
      <c r="A358" s="359" t="s">
        <v>710</v>
      </c>
      <c r="B358" s="359" t="s">
        <v>711</v>
      </c>
      <c r="C358" s="360" t="s">
        <v>1363</v>
      </c>
      <c r="D358" s="361" t="s">
        <v>1068</v>
      </c>
      <c r="E358" s="361" t="s">
        <v>1069</v>
      </c>
      <c r="F358" s="361" t="s">
        <v>1070</v>
      </c>
      <c r="G358" s="361" t="s">
        <v>1068</v>
      </c>
      <c r="H358" s="361" t="s">
        <v>1069</v>
      </c>
      <c r="I358" s="360" t="s">
        <v>1530</v>
      </c>
      <c r="J358" s="361" t="s">
        <v>449</v>
      </c>
      <c r="K358" s="361" t="s">
        <v>610</v>
      </c>
      <c r="L358" s="360" t="s">
        <v>1531</v>
      </c>
      <c r="M358" s="361" t="s">
        <v>1532</v>
      </c>
      <c r="N358" s="361"/>
      <c r="O358" s="360"/>
      <c r="P358" s="361"/>
      <c r="Q358" s="361"/>
      <c r="R358" s="362"/>
      <c r="S358" s="362"/>
      <c r="T358" s="362"/>
      <c r="U358" s="362"/>
      <c r="V358" s="362"/>
      <c r="W358" s="362"/>
      <c r="X358" s="362"/>
      <c r="Y358" s="362"/>
      <c r="Z358" s="362"/>
      <c r="AA358" s="362"/>
      <c r="AB358" s="362"/>
      <c r="AC358" s="362"/>
      <c r="AD358" s="362">
        <f t="shared" si="46"/>
        <v>0</v>
      </c>
      <c r="AE358" s="357"/>
      <c r="AF358" s="383"/>
      <c r="AG358" s="383"/>
      <c r="AH358" s="383"/>
      <c r="AI358" s="383"/>
      <c r="AJ358" s="383"/>
      <c r="AK358" s="383"/>
      <c r="AL358" s="383"/>
      <c r="AM358" s="383"/>
      <c r="AN358" s="383"/>
      <c r="AO358" s="383"/>
      <c r="AP358" s="383"/>
      <c r="AQ358" s="383"/>
      <c r="AR358" s="363">
        <f t="shared" si="43"/>
        <v>0</v>
      </c>
      <c r="AS358" s="383">
        <f t="shared" si="44"/>
        <v>0</v>
      </c>
      <c r="AT358" s="383">
        <f t="shared" si="45"/>
        <v>0</v>
      </c>
    </row>
    <row r="359" spans="1:46" s="382" customFormat="1">
      <c r="A359" s="359" t="s">
        <v>710</v>
      </c>
      <c r="B359" s="359" t="s">
        <v>711</v>
      </c>
      <c r="C359" s="385" t="s">
        <v>1533</v>
      </c>
      <c r="D359" s="385" t="s">
        <v>1533</v>
      </c>
      <c r="E359" s="385" t="s">
        <v>1533</v>
      </c>
      <c r="F359" s="385" t="s">
        <v>1533</v>
      </c>
      <c r="G359" s="385" t="s">
        <v>1533</v>
      </c>
      <c r="H359" s="385" t="s">
        <v>1533</v>
      </c>
      <c r="I359" s="385" t="s">
        <v>1533</v>
      </c>
      <c r="J359" s="385" t="s">
        <v>1533</v>
      </c>
      <c r="K359" s="385"/>
      <c r="L359" s="385" t="s">
        <v>1533</v>
      </c>
      <c r="M359" s="385" t="s">
        <v>1533</v>
      </c>
      <c r="N359" s="385"/>
      <c r="O359" s="385" t="s">
        <v>1533</v>
      </c>
      <c r="P359" s="385" t="s">
        <v>1533</v>
      </c>
      <c r="Q359" s="385"/>
      <c r="R359" s="386">
        <f t="shared" ref="R359:AC359" si="49">SUM(R$10:R$22,R$24,R$26:R$40,R$42:R$110,R$123:R$135,R$137:R$153,R$155:R$231,R$243:R$255,R$257:R$343)</f>
        <v>0</v>
      </c>
      <c r="S359" s="386">
        <f t="shared" si="49"/>
        <v>0</v>
      </c>
      <c r="T359" s="386">
        <f t="shared" si="49"/>
        <v>0</v>
      </c>
      <c r="U359" s="386">
        <f t="shared" si="49"/>
        <v>0</v>
      </c>
      <c r="V359" s="386">
        <f t="shared" si="49"/>
        <v>0</v>
      </c>
      <c r="W359" s="386">
        <f t="shared" si="49"/>
        <v>0</v>
      </c>
      <c r="X359" s="386">
        <f t="shared" si="49"/>
        <v>0</v>
      </c>
      <c r="Y359" s="386">
        <f t="shared" si="49"/>
        <v>0</v>
      </c>
      <c r="Z359" s="386">
        <f t="shared" si="49"/>
        <v>0</v>
      </c>
      <c r="AA359" s="386">
        <f t="shared" si="49"/>
        <v>0</v>
      </c>
      <c r="AB359" s="386">
        <f t="shared" si="49"/>
        <v>0</v>
      </c>
      <c r="AC359" s="386">
        <f t="shared" si="49"/>
        <v>0</v>
      </c>
      <c r="AD359" s="386">
        <f>SUM(AD$10:AD$22,AD$24,AD$26:AD$40,AD$42:AD$110,AD$112:AD$121,AD$123:AD$135,AD$137:AD$153,AD$155:AD$231,AD$233:AD$241,AD$243:AD$255,AD$257:AD$343,AD$345:AD$358)</f>
        <v>0</v>
      </c>
      <c r="AE359" s="357"/>
      <c r="AF359" s="386">
        <f t="shared" ref="AF359:AR359" si="50">SUM(AF$10:AF$22,AF$24,AF$26:AF$40,AF$42:AF$110,AF$112:AF$121,AF$123:AF$135,AF$137:AF$153,AF$155:AF$231,AF$233:AF$241,AF$243:AF$255,AF$257:AF$343,AF$345:AF$358)</f>
        <v>0</v>
      </c>
      <c r="AG359" s="386">
        <f t="shared" si="50"/>
        <v>0</v>
      </c>
      <c r="AH359" s="386">
        <f t="shared" si="50"/>
        <v>0</v>
      </c>
      <c r="AI359" s="386">
        <f t="shared" si="50"/>
        <v>0</v>
      </c>
      <c r="AJ359" s="386">
        <f t="shared" si="50"/>
        <v>0</v>
      </c>
      <c r="AK359" s="386">
        <f t="shared" si="50"/>
        <v>0</v>
      </c>
      <c r="AL359" s="386">
        <f t="shared" si="50"/>
        <v>0</v>
      </c>
      <c r="AM359" s="386">
        <f t="shared" si="50"/>
        <v>0</v>
      </c>
      <c r="AN359" s="386">
        <f t="shared" si="50"/>
        <v>0</v>
      </c>
      <c r="AO359" s="386">
        <f t="shared" si="50"/>
        <v>0</v>
      </c>
      <c r="AP359" s="386">
        <f t="shared" si="50"/>
        <v>0</v>
      </c>
      <c r="AQ359" s="386">
        <f t="shared" si="50"/>
        <v>0</v>
      </c>
      <c r="AR359" s="386">
        <f t="shared" si="50"/>
        <v>0</v>
      </c>
      <c r="AS359" s="385">
        <f t="shared" si="44"/>
        <v>0</v>
      </c>
      <c r="AT359" s="385">
        <f t="shared" si="45"/>
        <v>0</v>
      </c>
    </row>
    <row r="360" spans="1:46" s="382" customFormat="1">
      <c r="A360" s="387" t="s">
        <v>710</v>
      </c>
      <c r="B360" s="387" t="s">
        <v>711</v>
      </c>
      <c r="C360" s="388"/>
      <c r="D360" s="389" t="s">
        <v>1534</v>
      </c>
      <c r="E360" s="389"/>
      <c r="F360" s="389"/>
      <c r="G360" s="389"/>
      <c r="H360" s="389" t="s">
        <v>1534</v>
      </c>
      <c r="I360" s="390"/>
      <c r="J360" s="389" t="s">
        <v>1534</v>
      </c>
      <c r="K360" s="389"/>
      <c r="L360" s="390"/>
      <c r="M360" s="389"/>
      <c r="N360" s="389"/>
      <c r="O360" s="391"/>
      <c r="P360" s="389" t="s">
        <v>1534</v>
      </c>
      <c r="Q360" s="389"/>
      <c r="R360" s="392"/>
      <c r="S360" s="392"/>
      <c r="T360" s="392"/>
      <c r="U360" s="392"/>
      <c r="V360" s="392"/>
      <c r="W360" s="392"/>
      <c r="X360" s="392"/>
      <c r="Y360" s="392"/>
      <c r="Z360" s="392"/>
      <c r="AA360" s="392"/>
      <c r="AB360" s="392"/>
      <c r="AC360" s="392"/>
      <c r="AD360" s="393"/>
      <c r="AE360" s="357"/>
    </row>
  </sheetData>
  <autoFilter ref="A8:AT365" xr:uid="{64ABF15A-BC32-4255-8A3D-D4A5491FC341}"/>
  <conditionalFormatting sqref="H1">
    <cfRule type="duplicateValues" dxfId="4" priority="3"/>
  </conditionalFormatting>
  <conditionalFormatting sqref="H1:H3 L3 R4">
    <cfRule type="containsText" dxfId="3" priority="4" operator="containsText" text="xxx">
      <formula>NOT(ISERROR(SEARCH("xxx",H1)))</formula>
    </cfRule>
  </conditionalFormatting>
  <conditionalFormatting sqref="H2">
    <cfRule type="duplicateValues" dxfId="2" priority="5"/>
  </conditionalFormatting>
  <conditionalFormatting sqref="H3">
    <cfRule type="duplicateValues" dxfId="1" priority="2"/>
  </conditionalFormatting>
  <conditionalFormatting sqref="R4 L3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C673B-8B4B-4CF3-89E0-EE9B5B4F1C31}">
  <dimension ref="A3:G3581"/>
  <sheetViews>
    <sheetView workbookViewId="0"/>
  </sheetViews>
  <sheetFormatPr defaultRowHeight="14.5"/>
  <cols>
    <col min="1" max="1" width="43" bestFit="1" customWidth="1"/>
    <col min="2" max="2" width="35" bestFit="1" customWidth="1"/>
    <col min="3" max="3" width="11.90625" bestFit="1" customWidth="1"/>
    <col min="4" max="4" width="29.90625" bestFit="1" customWidth="1"/>
    <col min="5" max="5" width="8.90625" bestFit="1" customWidth="1"/>
    <col min="6" max="6" width="40.54296875" bestFit="1" customWidth="1"/>
    <col min="7" max="7" width="12.6328125" bestFit="1" customWidth="1"/>
  </cols>
  <sheetData>
    <row r="3" spans="1:7">
      <c r="A3" s="834" t="s">
        <v>1884</v>
      </c>
      <c r="B3" s="834" t="s">
        <v>643</v>
      </c>
      <c r="C3" s="834" t="s">
        <v>1881</v>
      </c>
      <c r="D3" s="834" t="s">
        <v>640</v>
      </c>
      <c r="E3" s="839" t="s">
        <v>1882</v>
      </c>
      <c r="F3" s="834" t="s">
        <v>1883</v>
      </c>
      <c r="G3" s="839" t="s">
        <v>1885</v>
      </c>
    </row>
    <row r="4" spans="1:7">
      <c r="A4" s="835" t="s">
        <v>1200</v>
      </c>
      <c r="B4" s="835" t="s">
        <v>539</v>
      </c>
      <c r="C4" s="835" t="s">
        <v>1886</v>
      </c>
      <c r="D4" s="835" t="s">
        <v>1887</v>
      </c>
      <c r="E4" s="835" t="s">
        <v>1888</v>
      </c>
      <c r="F4" s="835" t="s">
        <v>1193</v>
      </c>
      <c r="G4" s="835" t="s">
        <v>1889</v>
      </c>
    </row>
    <row r="5" spans="1:7">
      <c r="A5" s="835" t="s">
        <v>1204</v>
      </c>
      <c r="B5" s="835" t="s">
        <v>538</v>
      </c>
      <c r="C5" s="835" t="s">
        <v>1886</v>
      </c>
      <c r="D5" s="835" t="s">
        <v>1887</v>
      </c>
      <c r="E5" s="835" t="s">
        <v>1868</v>
      </c>
      <c r="F5" s="835" t="s">
        <v>1201</v>
      </c>
      <c r="G5" s="835" t="s">
        <v>1889</v>
      </c>
    </row>
    <row r="6" spans="1:7">
      <c r="A6" s="835" t="s">
        <v>956</v>
      </c>
      <c r="B6" s="835" t="s">
        <v>538</v>
      </c>
      <c r="C6" s="835" t="s">
        <v>1886</v>
      </c>
      <c r="D6" s="835" t="s">
        <v>1887</v>
      </c>
      <c r="E6" s="835" t="s">
        <v>1868</v>
      </c>
      <c r="F6" s="835" t="s">
        <v>953</v>
      </c>
      <c r="G6" s="835" t="s">
        <v>1889</v>
      </c>
    </row>
    <row r="7" spans="1:7">
      <c r="A7" s="835" t="s">
        <v>959</v>
      </c>
      <c r="B7" s="835" t="s">
        <v>538</v>
      </c>
      <c r="C7" s="835" t="s">
        <v>1886</v>
      </c>
      <c r="D7" s="835" t="s">
        <v>1887</v>
      </c>
      <c r="E7" s="835" t="s">
        <v>1868</v>
      </c>
      <c r="F7" s="835" t="s">
        <v>953</v>
      </c>
      <c r="G7" s="835" t="s">
        <v>1889</v>
      </c>
    </row>
    <row r="8" spans="1:7">
      <c r="A8" s="835" t="s">
        <v>385</v>
      </c>
      <c r="B8" s="835" t="s">
        <v>538</v>
      </c>
      <c r="C8" s="835" t="s">
        <v>1886</v>
      </c>
      <c r="D8" s="835" t="s">
        <v>1887</v>
      </c>
      <c r="E8" s="835" t="s">
        <v>1868</v>
      </c>
      <c r="F8" s="835" t="s">
        <v>953</v>
      </c>
      <c r="G8" s="835" t="s">
        <v>1889</v>
      </c>
    </row>
    <row r="9" spans="1:7">
      <c r="A9" s="835" t="s">
        <v>726</v>
      </c>
      <c r="B9" s="835" t="s">
        <v>516</v>
      </c>
      <c r="C9" s="835" t="s">
        <v>1886</v>
      </c>
      <c r="D9" s="835" t="s">
        <v>1887</v>
      </c>
      <c r="E9" s="835" t="s">
        <v>1890</v>
      </c>
      <c r="F9" s="835" t="s">
        <v>726</v>
      </c>
      <c r="G9" s="835" t="s">
        <v>1891</v>
      </c>
    </row>
    <row r="10" spans="1:7">
      <c r="A10" s="835" t="s">
        <v>758</v>
      </c>
      <c r="B10" s="835" t="s">
        <v>516</v>
      </c>
      <c r="C10" s="835" t="s">
        <v>1886</v>
      </c>
      <c r="D10" s="835" t="s">
        <v>1887</v>
      </c>
      <c r="E10" s="835" t="s">
        <v>1890</v>
      </c>
      <c r="F10" s="835" t="s">
        <v>811</v>
      </c>
      <c r="G10" s="835" t="s">
        <v>1891</v>
      </c>
    </row>
    <row r="11" spans="1:7">
      <c r="A11" s="835" t="s">
        <v>1281</v>
      </c>
      <c r="B11" s="835" t="s">
        <v>516</v>
      </c>
      <c r="C11" s="835" t="s">
        <v>1886</v>
      </c>
      <c r="D11" s="835" t="s">
        <v>1887</v>
      </c>
      <c r="E11" s="835" t="s">
        <v>1890</v>
      </c>
      <c r="F11" s="835" t="s">
        <v>1278</v>
      </c>
      <c r="G11" s="835" t="s">
        <v>1891</v>
      </c>
    </row>
    <row r="12" spans="1:7">
      <c r="A12" s="835" t="s">
        <v>924</v>
      </c>
      <c r="B12" s="835" t="s">
        <v>516</v>
      </c>
      <c r="C12" s="835" t="s">
        <v>1886</v>
      </c>
      <c r="D12" s="835" t="s">
        <v>1887</v>
      </c>
      <c r="E12" s="835" t="s">
        <v>1890</v>
      </c>
      <c r="F12" s="835" t="s">
        <v>1278</v>
      </c>
      <c r="G12" s="835" t="s">
        <v>1891</v>
      </c>
    </row>
    <row r="13" spans="1:7">
      <c r="A13" s="835" t="s">
        <v>951</v>
      </c>
      <c r="B13" s="835" t="s">
        <v>516</v>
      </c>
      <c r="C13" s="835" t="s">
        <v>1886</v>
      </c>
      <c r="D13" s="835" t="s">
        <v>1887</v>
      </c>
      <c r="E13" s="835" t="s">
        <v>1890</v>
      </c>
      <c r="F13" s="835" t="s">
        <v>1278</v>
      </c>
      <c r="G13" s="835" t="s">
        <v>1891</v>
      </c>
    </row>
    <row r="14" spans="1:7">
      <c r="A14" s="835" t="s">
        <v>980</v>
      </c>
      <c r="B14" s="835" t="s">
        <v>531</v>
      </c>
      <c r="C14" s="835" t="s">
        <v>1886</v>
      </c>
      <c r="D14" s="835" t="s">
        <v>1887</v>
      </c>
      <c r="E14" s="835" t="s">
        <v>1872</v>
      </c>
      <c r="F14" s="835" t="s">
        <v>977</v>
      </c>
      <c r="G14" s="835" t="s">
        <v>1889</v>
      </c>
    </row>
    <row r="15" spans="1:7">
      <c r="A15" s="835" t="s">
        <v>1023</v>
      </c>
      <c r="B15" s="835" t="s">
        <v>522</v>
      </c>
      <c r="C15" s="835" t="s">
        <v>1886</v>
      </c>
      <c r="D15" s="835" t="s">
        <v>1887</v>
      </c>
      <c r="E15" s="835" t="s">
        <v>1892</v>
      </c>
      <c r="F15" s="835" t="s">
        <v>1020</v>
      </c>
      <c r="G15" s="835" t="s">
        <v>1889</v>
      </c>
    </row>
    <row r="16" spans="1:7">
      <c r="A16" s="835" t="s">
        <v>971</v>
      </c>
      <c r="B16" s="835" t="s">
        <v>1893</v>
      </c>
      <c r="C16" s="835" t="s">
        <v>1886</v>
      </c>
      <c r="D16" s="835" t="s">
        <v>1887</v>
      </c>
      <c r="E16" s="835" t="s">
        <v>1879</v>
      </c>
      <c r="F16" s="835" t="s">
        <v>968</v>
      </c>
      <c r="G16" s="835" t="s">
        <v>1889</v>
      </c>
    </row>
    <row r="17" spans="1:7">
      <c r="A17" s="835" t="s">
        <v>836</v>
      </c>
      <c r="B17" s="835" t="s">
        <v>1893</v>
      </c>
      <c r="C17" s="835" t="s">
        <v>1886</v>
      </c>
      <c r="D17" s="835" t="s">
        <v>1887</v>
      </c>
      <c r="E17" s="835" t="s">
        <v>1879</v>
      </c>
      <c r="F17" s="835" t="s">
        <v>968</v>
      </c>
      <c r="G17" s="835" t="s">
        <v>1889</v>
      </c>
    </row>
    <row r="18" spans="1:7">
      <c r="A18" s="835" t="s">
        <v>1507</v>
      </c>
      <c r="B18" s="835" t="s">
        <v>534</v>
      </c>
      <c r="C18" s="835" t="s">
        <v>1886</v>
      </c>
      <c r="D18" s="835" t="s">
        <v>1887</v>
      </c>
      <c r="E18" s="835" t="s">
        <v>1870</v>
      </c>
      <c r="F18" s="835" t="s">
        <v>1894</v>
      </c>
      <c r="G18" s="835" t="s">
        <v>1889</v>
      </c>
    </row>
    <row r="19" spans="1:7">
      <c r="A19" s="835" t="s">
        <v>966</v>
      </c>
      <c r="B19" s="835" t="s">
        <v>964</v>
      </c>
      <c r="C19" s="835" t="s">
        <v>1886</v>
      </c>
      <c r="D19" s="835" t="s">
        <v>1887</v>
      </c>
      <c r="E19" s="835" t="s">
        <v>1895</v>
      </c>
      <c r="F19" s="835" t="s">
        <v>953</v>
      </c>
      <c r="G19" s="835" t="s">
        <v>1889</v>
      </c>
    </row>
    <row r="20" spans="1:7">
      <c r="A20" s="835" t="s">
        <v>1457</v>
      </c>
      <c r="B20" s="835" t="s">
        <v>523</v>
      </c>
      <c r="C20" s="835" t="s">
        <v>1886</v>
      </c>
      <c r="D20" s="835" t="s">
        <v>1887</v>
      </c>
      <c r="E20" s="835" t="s">
        <v>1896</v>
      </c>
      <c r="F20" s="835" t="s">
        <v>1454</v>
      </c>
      <c r="G20" s="835" t="s">
        <v>1889</v>
      </c>
    </row>
    <row r="21" spans="1:7">
      <c r="A21" s="835" t="s">
        <v>1066</v>
      </c>
      <c r="B21" s="835" t="s">
        <v>521</v>
      </c>
      <c r="C21" s="835" t="s">
        <v>1886</v>
      </c>
      <c r="D21" s="835" t="s">
        <v>1887</v>
      </c>
      <c r="E21" s="835" t="s">
        <v>1897</v>
      </c>
      <c r="F21" s="835" t="s">
        <v>1894</v>
      </c>
      <c r="G21" s="835" t="s">
        <v>1889</v>
      </c>
    </row>
    <row r="22" spans="1:7">
      <c r="A22" s="835" t="s">
        <v>975</v>
      </c>
      <c r="B22" s="835" t="s">
        <v>521</v>
      </c>
      <c r="C22" s="835" t="s">
        <v>1886</v>
      </c>
      <c r="D22" s="835" t="s">
        <v>1887</v>
      </c>
      <c r="E22" s="835" t="s">
        <v>1897</v>
      </c>
      <c r="F22" s="835" t="s">
        <v>968</v>
      </c>
      <c r="G22" s="835" t="s">
        <v>1889</v>
      </c>
    </row>
    <row r="23" spans="1:7">
      <c r="A23" s="835" t="s">
        <v>1488</v>
      </c>
      <c r="B23" s="835" t="s">
        <v>521</v>
      </c>
      <c r="C23" s="835" t="s">
        <v>1886</v>
      </c>
      <c r="D23" s="835" t="s">
        <v>1887</v>
      </c>
      <c r="E23" s="835" t="s">
        <v>1897</v>
      </c>
      <c r="F23" s="835" t="s">
        <v>1898</v>
      </c>
      <c r="G23" s="835" t="s">
        <v>1889</v>
      </c>
    </row>
    <row r="24" spans="1:7">
      <c r="A24" s="835" t="s">
        <v>1041</v>
      </c>
      <c r="B24" s="835" t="s">
        <v>521</v>
      </c>
      <c r="C24" s="835" t="s">
        <v>1886</v>
      </c>
      <c r="D24" s="835" t="s">
        <v>1887</v>
      </c>
      <c r="E24" s="835" t="s">
        <v>1897</v>
      </c>
      <c r="F24" s="835" t="s">
        <v>1898</v>
      </c>
      <c r="G24" s="835" t="s">
        <v>1889</v>
      </c>
    </row>
    <row r="25" spans="1:7">
      <c r="A25" s="835" t="s">
        <v>1305</v>
      </c>
      <c r="B25" s="835" t="s">
        <v>1899</v>
      </c>
      <c r="C25" s="835" t="s">
        <v>1886</v>
      </c>
      <c r="D25" s="835" t="s">
        <v>1887</v>
      </c>
      <c r="E25" s="835" t="s">
        <v>1900</v>
      </c>
      <c r="F25" s="835" t="s">
        <v>977</v>
      </c>
      <c r="G25" s="835" t="s">
        <v>1889</v>
      </c>
    </row>
    <row r="26" spans="1:7">
      <c r="A26" s="835" t="s">
        <v>1392</v>
      </c>
      <c r="B26" s="835" t="s">
        <v>1899</v>
      </c>
      <c r="C26" s="835" t="s">
        <v>1886</v>
      </c>
      <c r="D26" s="835" t="s">
        <v>1887</v>
      </c>
      <c r="E26" s="835" t="s">
        <v>1900</v>
      </c>
      <c r="F26" s="835" t="s">
        <v>1201</v>
      </c>
      <c r="G26" s="835" t="s">
        <v>1889</v>
      </c>
    </row>
    <row r="27" spans="1:7">
      <c r="A27" s="835" t="s">
        <v>1344</v>
      </c>
      <c r="B27" s="835" t="s">
        <v>1901</v>
      </c>
      <c r="C27" s="835" t="s">
        <v>1886</v>
      </c>
      <c r="D27" s="835" t="s">
        <v>1887</v>
      </c>
      <c r="E27" s="835" t="s">
        <v>1871</v>
      </c>
      <c r="F27" s="835" t="s">
        <v>1902</v>
      </c>
      <c r="G27" s="835" t="s">
        <v>1889</v>
      </c>
    </row>
    <row r="28" spans="1:7">
      <c r="A28" s="835" t="s">
        <v>410</v>
      </c>
      <c r="B28" s="835" t="s">
        <v>525</v>
      </c>
      <c r="C28" s="835" t="s">
        <v>1886</v>
      </c>
      <c r="D28" s="835" t="s">
        <v>1887</v>
      </c>
      <c r="E28" s="835" t="s">
        <v>1877</v>
      </c>
      <c r="F28" s="835" t="s">
        <v>410</v>
      </c>
      <c r="G28" s="835" t="s">
        <v>1889</v>
      </c>
    </row>
    <row r="29" spans="1:7">
      <c r="A29" s="835" t="s">
        <v>929</v>
      </c>
      <c r="B29" s="835" t="s">
        <v>525</v>
      </c>
      <c r="C29" s="835" t="s">
        <v>1886</v>
      </c>
      <c r="D29" s="835" t="s">
        <v>1887</v>
      </c>
      <c r="E29" s="835" t="s">
        <v>1877</v>
      </c>
      <c r="F29" s="835" t="s">
        <v>1903</v>
      </c>
      <c r="G29" s="835" t="s">
        <v>1889</v>
      </c>
    </row>
    <row r="30" spans="1:7">
      <c r="A30" s="835" t="s">
        <v>945</v>
      </c>
      <c r="B30" s="835" t="s">
        <v>546</v>
      </c>
      <c r="C30" s="835" t="s">
        <v>1886</v>
      </c>
      <c r="D30" s="835" t="s">
        <v>1887</v>
      </c>
      <c r="E30" s="835" t="s">
        <v>1904</v>
      </c>
      <c r="F30" s="835" t="s">
        <v>945</v>
      </c>
      <c r="G30" s="835" t="s">
        <v>1889</v>
      </c>
    </row>
    <row r="31" spans="1:7">
      <c r="A31" s="835" t="s">
        <v>777</v>
      </c>
      <c r="B31" s="835" t="s">
        <v>520</v>
      </c>
      <c r="C31" s="835" t="s">
        <v>1886</v>
      </c>
      <c r="D31" s="835" t="s">
        <v>1887</v>
      </c>
      <c r="E31" s="835" t="s">
        <v>1905</v>
      </c>
      <c r="F31" s="835" t="s">
        <v>1105</v>
      </c>
      <c r="G31" s="835" t="s">
        <v>1891</v>
      </c>
    </row>
    <row r="32" spans="1:7">
      <c r="A32" s="835" t="s">
        <v>780</v>
      </c>
      <c r="B32" s="835" t="s">
        <v>520</v>
      </c>
      <c r="C32" s="835" t="s">
        <v>1886</v>
      </c>
      <c r="D32" s="835" t="s">
        <v>1887</v>
      </c>
      <c r="E32" s="835" t="s">
        <v>1905</v>
      </c>
      <c r="F32" s="835" t="s">
        <v>1105</v>
      </c>
      <c r="G32" s="835" t="s">
        <v>1891</v>
      </c>
    </row>
    <row r="33" spans="1:7">
      <c r="A33" s="835" t="s">
        <v>787</v>
      </c>
      <c r="B33" s="835" t="s">
        <v>520</v>
      </c>
      <c r="C33" s="835" t="s">
        <v>1886</v>
      </c>
      <c r="D33" s="835" t="s">
        <v>1887</v>
      </c>
      <c r="E33" s="835" t="s">
        <v>1905</v>
      </c>
      <c r="F33" s="835" t="s">
        <v>784</v>
      </c>
      <c r="G33" s="835" t="s">
        <v>1891</v>
      </c>
    </row>
    <row r="34" spans="1:7">
      <c r="A34" s="835" t="s">
        <v>743</v>
      </c>
      <c r="B34" s="835" t="s">
        <v>520</v>
      </c>
      <c r="C34" s="835" t="s">
        <v>1886</v>
      </c>
      <c r="D34" s="835" t="s">
        <v>1887</v>
      </c>
      <c r="E34" s="835" t="s">
        <v>1905</v>
      </c>
      <c r="F34" s="835" t="s">
        <v>793</v>
      </c>
      <c r="G34" s="835" t="s">
        <v>1891</v>
      </c>
    </row>
    <row r="35" spans="1:7">
      <c r="A35" s="835" t="s">
        <v>804</v>
      </c>
      <c r="B35" s="835" t="s">
        <v>520</v>
      </c>
      <c r="C35" s="835" t="s">
        <v>1886</v>
      </c>
      <c r="D35" s="835" t="s">
        <v>1887</v>
      </c>
      <c r="E35" s="835" t="s">
        <v>1905</v>
      </c>
      <c r="F35" s="835" t="s">
        <v>1906</v>
      </c>
      <c r="G35" s="835" t="s">
        <v>1891</v>
      </c>
    </row>
    <row r="36" spans="1:7">
      <c r="A36" s="835" t="s">
        <v>736</v>
      </c>
      <c r="B36" s="835" t="s">
        <v>520</v>
      </c>
      <c r="C36" s="835" t="s">
        <v>1886</v>
      </c>
      <c r="D36" s="835" t="s">
        <v>1887</v>
      </c>
      <c r="E36" s="835" t="s">
        <v>1905</v>
      </c>
      <c r="F36" s="835" t="s">
        <v>789</v>
      </c>
      <c r="G36" s="835" t="s">
        <v>1891</v>
      </c>
    </row>
    <row r="37" spans="1:7">
      <c r="A37" s="835" t="s">
        <v>1908</v>
      </c>
      <c r="B37" s="835" t="s">
        <v>520</v>
      </c>
      <c r="C37" s="835" t="s">
        <v>1886</v>
      </c>
      <c r="D37" s="835" t="s">
        <v>1887</v>
      </c>
      <c r="E37" s="835" t="s">
        <v>1905</v>
      </c>
      <c r="F37" s="835" t="s">
        <v>1907</v>
      </c>
      <c r="G37" s="835" t="s">
        <v>1891</v>
      </c>
    </row>
    <row r="38" spans="1:7">
      <c r="A38" s="835" t="s">
        <v>918</v>
      </c>
      <c r="B38" s="835" t="s">
        <v>526</v>
      </c>
      <c r="C38" s="835" t="s">
        <v>1886</v>
      </c>
      <c r="D38" s="835" t="s">
        <v>1887</v>
      </c>
      <c r="E38" s="835" t="s">
        <v>1878</v>
      </c>
      <c r="F38" s="835" t="s">
        <v>909</v>
      </c>
      <c r="G38" s="835" t="s">
        <v>1889</v>
      </c>
    </row>
    <row r="39" spans="1:7">
      <c r="A39" s="835" t="s">
        <v>915</v>
      </c>
      <c r="B39" s="835" t="s">
        <v>526</v>
      </c>
      <c r="C39" s="835" t="s">
        <v>1886</v>
      </c>
      <c r="D39" s="835" t="s">
        <v>1887</v>
      </c>
      <c r="E39" s="835" t="s">
        <v>1878</v>
      </c>
      <c r="F39" s="835" t="s">
        <v>909</v>
      </c>
      <c r="G39" s="835" t="s">
        <v>1889</v>
      </c>
    </row>
    <row r="40" spans="1:7">
      <c r="A40" s="835" t="s">
        <v>912</v>
      </c>
      <c r="B40" s="835" t="s">
        <v>526</v>
      </c>
      <c r="C40" s="835" t="s">
        <v>1886</v>
      </c>
      <c r="D40" s="835" t="s">
        <v>1887</v>
      </c>
      <c r="E40" s="835" t="s">
        <v>1878</v>
      </c>
      <c r="F40" s="835" t="s">
        <v>909</v>
      </c>
      <c r="G40" s="835" t="s">
        <v>1889</v>
      </c>
    </row>
    <row r="41" spans="1:7">
      <c r="A41" s="835" t="s">
        <v>1026</v>
      </c>
      <c r="B41" s="835" t="s">
        <v>526</v>
      </c>
      <c r="C41" s="835" t="s">
        <v>1886</v>
      </c>
      <c r="D41" s="835" t="s">
        <v>1887</v>
      </c>
      <c r="E41" s="835" t="s">
        <v>1878</v>
      </c>
      <c r="F41" s="835" t="s">
        <v>811</v>
      </c>
      <c r="G41" s="835" t="s">
        <v>1889</v>
      </c>
    </row>
    <row r="42" spans="1:7">
      <c r="A42" s="835" t="s">
        <v>1018</v>
      </c>
      <c r="B42" s="835" t="s">
        <v>540</v>
      </c>
      <c r="C42" s="835" t="s">
        <v>1909</v>
      </c>
      <c r="D42" s="835" t="s">
        <v>1910</v>
      </c>
      <c r="E42" s="835" t="s">
        <v>1865</v>
      </c>
      <c r="F42" s="835" t="s">
        <v>1014</v>
      </c>
      <c r="G42" s="835" t="s">
        <v>1889</v>
      </c>
    </row>
    <row r="43" spans="1:7">
      <c r="A43" s="835" t="s">
        <v>726</v>
      </c>
      <c r="B43" s="835" t="s">
        <v>516</v>
      </c>
      <c r="C43" s="835" t="s">
        <v>1909</v>
      </c>
      <c r="D43" s="835" t="s">
        <v>1910</v>
      </c>
      <c r="E43" s="835" t="s">
        <v>1905</v>
      </c>
      <c r="F43" s="835" t="s">
        <v>726</v>
      </c>
      <c r="G43" s="835" t="s">
        <v>1891</v>
      </c>
    </row>
    <row r="44" spans="1:7">
      <c r="A44" s="835" t="s">
        <v>980</v>
      </c>
      <c r="B44" s="835" t="s">
        <v>531</v>
      </c>
      <c r="C44" s="835" t="s">
        <v>1909</v>
      </c>
      <c r="D44" s="835" t="s">
        <v>1910</v>
      </c>
      <c r="E44" s="835" t="s">
        <v>1872</v>
      </c>
      <c r="F44" s="835" t="s">
        <v>977</v>
      </c>
      <c r="G44" s="835" t="s">
        <v>1889</v>
      </c>
    </row>
    <row r="45" spans="1:7">
      <c r="A45" s="835" t="s">
        <v>1063</v>
      </c>
      <c r="B45" s="835" t="s">
        <v>522</v>
      </c>
      <c r="C45" s="835" t="s">
        <v>1909</v>
      </c>
      <c r="D45" s="835" t="s">
        <v>1910</v>
      </c>
      <c r="E45" s="835" t="s">
        <v>1895</v>
      </c>
      <c r="F45" s="835" t="s">
        <v>1894</v>
      </c>
      <c r="G45" s="835" t="s">
        <v>1889</v>
      </c>
    </row>
    <row r="46" spans="1:7">
      <c r="A46" s="835" t="s">
        <v>882</v>
      </c>
      <c r="B46" s="835" t="s">
        <v>522</v>
      </c>
      <c r="C46" s="835" t="s">
        <v>1909</v>
      </c>
      <c r="D46" s="835" t="s">
        <v>1910</v>
      </c>
      <c r="E46" s="835" t="s">
        <v>1895</v>
      </c>
      <c r="F46" s="835" t="s">
        <v>1201</v>
      </c>
      <c r="G46" s="835" t="s">
        <v>1889</v>
      </c>
    </row>
    <row r="47" spans="1:7">
      <c r="A47" s="835" t="s">
        <v>836</v>
      </c>
      <c r="B47" s="835" t="s">
        <v>1893</v>
      </c>
      <c r="C47" s="835" t="s">
        <v>1909</v>
      </c>
      <c r="D47" s="835" t="s">
        <v>1910</v>
      </c>
      <c r="E47" s="835" t="s">
        <v>1877</v>
      </c>
      <c r="F47" s="835" t="s">
        <v>1911</v>
      </c>
      <c r="G47" s="835" t="s">
        <v>1889</v>
      </c>
    </row>
    <row r="48" spans="1:7">
      <c r="A48" s="835" t="s">
        <v>971</v>
      </c>
      <c r="B48" s="835" t="s">
        <v>1893</v>
      </c>
      <c r="C48" s="835" t="s">
        <v>1909</v>
      </c>
      <c r="D48" s="835" t="s">
        <v>1910</v>
      </c>
      <c r="E48" s="835" t="s">
        <v>1877</v>
      </c>
      <c r="F48" s="835" t="s">
        <v>968</v>
      </c>
      <c r="G48" s="835" t="s">
        <v>1889</v>
      </c>
    </row>
    <row r="49" spans="1:7">
      <c r="A49" s="835" t="s">
        <v>1028</v>
      </c>
      <c r="B49" s="835" t="s">
        <v>1912</v>
      </c>
      <c r="C49" s="835" t="s">
        <v>1909</v>
      </c>
      <c r="D49" s="835" t="s">
        <v>1910</v>
      </c>
      <c r="E49" s="835" t="s">
        <v>1873</v>
      </c>
      <c r="F49" s="835" t="s">
        <v>1028</v>
      </c>
      <c r="G49" s="835" t="s">
        <v>1889</v>
      </c>
    </row>
    <row r="50" spans="1:7">
      <c r="A50" s="835" t="s">
        <v>1066</v>
      </c>
      <c r="B50" s="835" t="s">
        <v>521</v>
      </c>
      <c r="C50" s="835" t="s">
        <v>1909</v>
      </c>
      <c r="D50" s="835" t="s">
        <v>1910</v>
      </c>
      <c r="E50" s="835" t="s">
        <v>1913</v>
      </c>
      <c r="F50" s="835" t="s">
        <v>1894</v>
      </c>
      <c r="G50" s="835" t="s">
        <v>1889</v>
      </c>
    </row>
    <row r="51" spans="1:7">
      <c r="A51" s="835" t="s">
        <v>975</v>
      </c>
      <c r="B51" s="835" t="s">
        <v>521</v>
      </c>
      <c r="C51" s="835" t="s">
        <v>1909</v>
      </c>
      <c r="D51" s="835" t="s">
        <v>1910</v>
      </c>
      <c r="E51" s="835" t="s">
        <v>1913</v>
      </c>
      <c r="F51" s="835" t="s">
        <v>968</v>
      </c>
      <c r="G51" s="835" t="s">
        <v>1889</v>
      </c>
    </row>
    <row r="52" spans="1:7">
      <c r="A52" s="835" t="s">
        <v>1045</v>
      </c>
      <c r="B52" s="835" t="s">
        <v>521</v>
      </c>
      <c r="C52" s="835" t="s">
        <v>1909</v>
      </c>
      <c r="D52" s="835" t="s">
        <v>1910</v>
      </c>
      <c r="E52" s="835" t="s">
        <v>1913</v>
      </c>
      <c r="F52" s="835" t="s">
        <v>1898</v>
      </c>
      <c r="G52" s="835" t="s">
        <v>1889</v>
      </c>
    </row>
    <row r="53" spans="1:7">
      <c r="A53" s="835" t="s">
        <v>863</v>
      </c>
      <c r="B53" s="835" t="s">
        <v>1914</v>
      </c>
      <c r="C53" s="835" t="s">
        <v>1909</v>
      </c>
      <c r="D53" s="835" t="s">
        <v>1910</v>
      </c>
      <c r="E53" s="835" t="s">
        <v>1878</v>
      </c>
      <c r="F53" s="835" t="s">
        <v>863</v>
      </c>
      <c r="G53" s="835" t="s">
        <v>1889</v>
      </c>
    </row>
    <row r="54" spans="1:7">
      <c r="A54" s="835" t="s">
        <v>869</v>
      </c>
      <c r="B54" s="835" t="s">
        <v>1901</v>
      </c>
      <c r="C54" s="835" t="s">
        <v>1909</v>
      </c>
      <c r="D54" s="835" t="s">
        <v>1910</v>
      </c>
      <c r="E54" s="835" t="s">
        <v>1867</v>
      </c>
      <c r="F54" s="835" t="s">
        <v>869</v>
      </c>
      <c r="G54" s="835" t="s">
        <v>1889</v>
      </c>
    </row>
    <row r="55" spans="1:7">
      <c r="A55" s="835" t="s">
        <v>1037</v>
      </c>
      <c r="B55" s="835" t="s">
        <v>1901</v>
      </c>
      <c r="C55" s="835" t="s">
        <v>1909</v>
      </c>
      <c r="D55" s="835" t="s">
        <v>1910</v>
      </c>
      <c r="E55" s="835" t="s">
        <v>1867</v>
      </c>
      <c r="F55" s="835" t="s">
        <v>1032</v>
      </c>
      <c r="G55" s="835" t="s">
        <v>1889</v>
      </c>
    </row>
    <row r="56" spans="1:7">
      <c r="A56" s="835" t="s">
        <v>410</v>
      </c>
      <c r="B56" s="835" t="s">
        <v>525</v>
      </c>
      <c r="C56" s="835" t="s">
        <v>1909</v>
      </c>
      <c r="D56" s="835" t="s">
        <v>1910</v>
      </c>
      <c r="E56" s="835" t="s">
        <v>1875</v>
      </c>
      <c r="F56" s="835" t="s">
        <v>410</v>
      </c>
      <c r="G56" s="835" t="s">
        <v>1889</v>
      </c>
    </row>
    <row r="57" spans="1:7">
      <c r="A57" s="835" t="s">
        <v>986</v>
      </c>
      <c r="B57" s="835" t="s">
        <v>525</v>
      </c>
      <c r="C57" s="835" t="s">
        <v>1909</v>
      </c>
      <c r="D57" s="835" t="s">
        <v>1910</v>
      </c>
      <c r="E57" s="835" t="s">
        <v>1875</v>
      </c>
      <c r="F57" s="835" t="s">
        <v>982</v>
      </c>
      <c r="G57" s="835" t="s">
        <v>1889</v>
      </c>
    </row>
    <row r="58" spans="1:7">
      <c r="A58" s="835" t="s">
        <v>861</v>
      </c>
      <c r="B58" s="835" t="s">
        <v>525</v>
      </c>
      <c r="C58" s="835" t="s">
        <v>1909</v>
      </c>
      <c r="D58" s="835" t="s">
        <v>1910</v>
      </c>
      <c r="E58" s="835" t="s">
        <v>1875</v>
      </c>
      <c r="F58" s="835" t="s">
        <v>1911</v>
      </c>
      <c r="G58" s="835" t="s">
        <v>1889</v>
      </c>
    </row>
    <row r="59" spans="1:7">
      <c r="A59" s="835" t="s">
        <v>929</v>
      </c>
      <c r="B59" s="835" t="s">
        <v>525</v>
      </c>
      <c r="C59" s="835" t="s">
        <v>1909</v>
      </c>
      <c r="D59" s="835" t="s">
        <v>1910</v>
      </c>
      <c r="E59" s="835" t="s">
        <v>1875</v>
      </c>
      <c r="F59" s="835" t="s">
        <v>1903</v>
      </c>
      <c r="G59" s="835" t="s">
        <v>1889</v>
      </c>
    </row>
    <row r="60" spans="1:7">
      <c r="A60" s="835" t="s">
        <v>897</v>
      </c>
      <c r="B60" s="835" t="s">
        <v>525</v>
      </c>
      <c r="C60" s="835" t="s">
        <v>1909</v>
      </c>
      <c r="D60" s="835" t="s">
        <v>1910</v>
      </c>
      <c r="E60" s="835" t="s">
        <v>1875</v>
      </c>
      <c r="F60" s="835" t="s">
        <v>884</v>
      </c>
      <c r="G60" s="835" t="s">
        <v>1889</v>
      </c>
    </row>
    <row r="61" spans="1:7">
      <c r="A61" s="835" t="s">
        <v>945</v>
      </c>
      <c r="B61" s="835" t="s">
        <v>546</v>
      </c>
      <c r="C61" s="835" t="s">
        <v>1909</v>
      </c>
      <c r="D61" s="835" t="s">
        <v>1910</v>
      </c>
      <c r="E61" s="835" t="s">
        <v>1915</v>
      </c>
      <c r="F61" s="835" t="s">
        <v>945</v>
      </c>
      <c r="G61" s="835" t="s">
        <v>1889</v>
      </c>
    </row>
    <row r="62" spans="1:7">
      <c r="A62" s="835" t="s">
        <v>719</v>
      </c>
      <c r="B62" s="835" t="s">
        <v>515</v>
      </c>
      <c r="C62" s="835" t="s">
        <v>1909</v>
      </c>
      <c r="D62" s="835" t="s">
        <v>1910</v>
      </c>
      <c r="E62" s="835" t="s">
        <v>1916</v>
      </c>
      <c r="F62" s="835" t="s">
        <v>1105</v>
      </c>
      <c r="G62" s="835" t="s">
        <v>1891</v>
      </c>
    </row>
    <row r="63" spans="1:7">
      <c r="A63" s="835" t="s">
        <v>722</v>
      </c>
      <c r="B63" s="835" t="s">
        <v>515</v>
      </c>
      <c r="C63" s="835" t="s">
        <v>1909</v>
      </c>
      <c r="D63" s="835" t="s">
        <v>1910</v>
      </c>
      <c r="E63" s="835" t="s">
        <v>1916</v>
      </c>
      <c r="F63" s="835" t="s">
        <v>1105</v>
      </c>
      <c r="G63" s="835" t="s">
        <v>1891</v>
      </c>
    </row>
    <row r="64" spans="1:7">
      <c r="A64" s="835" t="s">
        <v>743</v>
      </c>
      <c r="B64" s="835" t="s">
        <v>515</v>
      </c>
      <c r="C64" s="835" t="s">
        <v>1909</v>
      </c>
      <c r="D64" s="835" t="s">
        <v>1910</v>
      </c>
      <c r="E64" s="835" t="s">
        <v>1916</v>
      </c>
      <c r="F64" s="835" t="s">
        <v>793</v>
      </c>
      <c r="G64" s="835" t="s">
        <v>1891</v>
      </c>
    </row>
    <row r="65" spans="1:7">
      <c r="A65" s="835" t="s">
        <v>750</v>
      </c>
      <c r="B65" s="835" t="s">
        <v>515</v>
      </c>
      <c r="C65" s="835" t="s">
        <v>1909</v>
      </c>
      <c r="D65" s="835" t="s">
        <v>1910</v>
      </c>
      <c r="E65" s="835" t="s">
        <v>1916</v>
      </c>
      <c r="F65" s="835" t="s">
        <v>1906</v>
      </c>
      <c r="G65" s="835" t="s">
        <v>1891</v>
      </c>
    </row>
    <row r="66" spans="1:7">
      <c r="A66" s="835" t="s">
        <v>736</v>
      </c>
      <c r="B66" s="835" t="s">
        <v>515</v>
      </c>
      <c r="C66" s="835" t="s">
        <v>1909</v>
      </c>
      <c r="D66" s="835" t="s">
        <v>1910</v>
      </c>
      <c r="E66" s="835" t="s">
        <v>1916</v>
      </c>
      <c r="F66" s="835" t="s">
        <v>789</v>
      </c>
      <c r="G66" s="835" t="s">
        <v>1891</v>
      </c>
    </row>
    <row r="67" spans="1:7">
      <c r="A67" s="835" t="s">
        <v>1917</v>
      </c>
      <c r="B67" s="835" t="s">
        <v>515</v>
      </c>
      <c r="C67" s="835" t="s">
        <v>1909</v>
      </c>
      <c r="D67" s="835" t="s">
        <v>1910</v>
      </c>
      <c r="E67" s="835" t="s">
        <v>1916</v>
      </c>
      <c r="F67" s="835" t="s">
        <v>1907</v>
      </c>
      <c r="G67" s="835" t="s">
        <v>1891</v>
      </c>
    </row>
    <row r="68" spans="1:7">
      <c r="A68" s="835" t="s">
        <v>762</v>
      </c>
      <c r="B68" s="835" t="s">
        <v>520</v>
      </c>
      <c r="C68" s="835" t="s">
        <v>1909</v>
      </c>
      <c r="D68" s="835" t="s">
        <v>1910</v>
      </c>
      <c r="E68" s="835" t="s">
        <v>1918</v>
      </c>
      <c r="F68" s="835" t="s">
        <v>762</v>
      </c>
      <c r="G68" s="835" t="s">
        <v>1891</v>
      </c>
    </row>
    <row r="69" spans="1:7">
      <c r="A69" s="835" t="s">
        <v>777</v>
      </c>
      <c r="B69" s="835" t="s">
        <v>520</v>
      </c>
      <c r="C69" s="835" t="s">
        <v>1909</v>
      </c>
      <c r="D69" s="835" t="s">
        <v>1910</v>
      </c>
      <c r="E69" s="835" t="s">
        <v>1918</v>
      </c>
      <c r="F69" s="835" t="s">
        <v>1105</v>
      </c>
      <c r="G69" s="835" t="s">
        <v>1891</v>
      </c>
    </row>
    <row r="70" spans="1:7">
      <c r="A70" s="835" t="s">
        <v>780</v>
      </c>
      <c r="B70" s="835" t="s">
        <v>520</v>
      </c>
      <c r="C70" s="835" t="s">
        <v>1909</v>
      </c>
      <c r="D70" s="835" t="s">
        <v>1910</v>
      </c>
      <c r="E70" s="835" t="s">
        <v>1918</v>
      </c>
      <c r="F70" s="835" t="s">
        <v>1105</v>
      </c>
      <c r="G70" s="835" t="s">
        <v>1891</v>
      </c>
    </row>
    <row r="71" spans="1:7">
      <c r="A71" s="835" t="s">
        <v>787</v>
      </c>
      <c r="B71" s="835" t="s">
        <v>520</v>
      </c>
      <c r="C71" s="835" t="s">
        <v>1909</v>
      </c>
      <c r="D71" s="835" t="s">
        <v>1910</v>
      </c>
      <c r="E71" s="835" t="s">
        <v>1918</v>
      </c>
      <c r="F71" s="835" t="s">
        <v>784</v>
      </c>
      <c r="G71" s="835" t="s">
        <v>1891</v>
      </c>
    </row>
    <row r="72" spans="1:7">
      <c r="A72" s="835" t="s">
        <v>743</v>
      </c>
      <c r="B72" s="835" t="s">
        <v>520</v>
      </c>
      <c r="C72" s="835" t="s">
        <v>1909</v>
      </c>
      <c r="D72" s="835" t="s">
        <v>1910</v>
      </c>
      <c r="E72" s="835" t="s">
        <v>1918</v>
      </c>
      <c r="F72" s="835" t="s">
        <v>793</v>
      </c>
      <c r="G72" s="835" t="s">
        <v>1891</v>
      </c>
    </row>
    <row r="73" spans="1:7">
      <c r="A73" s="835" t="s">
        <v>804</v>
      </c>
      <c r="B73" s="835" t="s">
        <v>520</v>
      </c>
      <c r="C73" s="835" t="s">
        <v>1909</v>
      </c>
      <c r="D73" s="835" t="s">
        <v>1910</v>
      </c>
      <c r="E73" s="835" t="s">
        <v>1918</v>
      </c>
      <c r="F73" s="835" t="s">
        <v>1906</v>
      </c>
      <c r="G73" s="835" t="s">
        <v>1891</v>
      </c>
    </row>
    <row r="74" spans="1:7">
      <c r="A74" s="835" t="s">
        <v>736</v>
      </c>
      <c r="B74" s="835" t="s">
        <v>520</v>
      </c>
      <c r="C74" s="835" t="s">
        <v>1909</v>
      </c>
      <c r="D74" s="835" t="s">
        <v>1910</v>
      </c>
      <c r="E74" s="835" t="s">
        <v>1918</v>
      </c>
      <c r="F74" s="835" t="s">
        <v>789</v>
      </c>
      <c r="G74" s="835" t="s">
        <v>1891</v>
      </c>
    </row>
    <row r="75" spans="1:7">
      <c r="A75" s="835" t="s">
        <v>1908</v>
      </c>
      <c r="B75" s="835" t="s">
        <v>520</v>
      </c>
      <c r="C75" s="835" t="s">
        <v>1909</v>
      </c>
      <c r="D75" s="835" t="s">
        <v>1910</v>
      </c>
      <c r="E75" s="835" t="s">
        <v>1918</v>
      </c>
      <c r="F75" s="835" t="s">
        <v>1907</v>
      </c>
      <c r="G75" s="835" t="s">
        <v>1891</v>
      </c>
    </row>
    <row r="76" spans="1:7">
      <c r="A76" s="835" t="s">
        <v>915</v>
      </c>
      <c r="B76" s="835" t="s">
        <v>526</v>
      </c>
      <c r="C76" s="835" t="s">
        <v>1909</v>
      </c>
      <c r="D76" s="835" t="s">
        <v>1910</v>
      </c>
      <c r="E76" s="835" t="s">
        <v>1876</v>
      </c>
      <c r="F76" s="835" t="s">
        <v>909</v>
      </c>
      <c r="G76" s="835" t="s">
        <v>1889</v>
      </c>
    </row>
    <row r="77" spans="1:7">
      <c r="A77" s="835" t="s">
        <v>912</v>
      </c>
      <c r="B77" s="835" t="s">
        <v>526</v>
      </c>
      <c r="C77" s="835" t="s">
        <v>1909</v>
      </c>
      <c r="D77" s="835" t="s">
        <v>1910</v>
      </c>
      <c r="E77" s="835" t="s">
        <v>1876</v>
      </c>
      <c r="F77" s="835" t="s">
        <v>909</v>
      </c>
      <c r="G77" s="835" t="s">
        <v>1889</v>
      </c>
    </row>
    <row r="78" spans="1:7">
      <c r="A78" s="835" t="s">
        <v>1026</v>
      </c>
      <c r="B78" s="835" t="s">
        <v>526</v>
      </c>
      <c r="C78" s="835" t="s">
        <v>1909</v>
      </c>
      <c r="D78" s="835" t="s">
        <v>1910</v>
      </c>
      <c r="E78" s="835" t="s">
        <v>1876</v>
      </c>
      <c r="F78" s="835" t="s">
        <v>811</v>
      </c>
      <c r="G78" s="835" t="s">
        <v>1889</v>
      </c>
    </row>
    <row r="79" spans="1:7">
      <c r="A79" s="835" t="s">
        <v>1200</v>
      </c>
      <c r="B79" s="835" t="s">
        <v>539</v>
      </c>
      <c r="C79" s="835" t="s">
        <v>1886</v>
      </c>
      <c r="D79" s="835" t="s">
        <v>1887</v>
      </c>
      <c r="E79" s="835" t="s">
        <v>1888</v>
      </c>
      <c r="F79" s="835" t="s">
        <v>1193</v>
      </c>
      <c r="G79" s="835" t="s">
        <v>1889</v>
      </c>
    </row>
    <row r="80" spans="1:7">
      <c r="A80" s="835" t="s">
        <v>1200</v>
      </c>
      <c r="B80" s="835" t="s">
        <v>539</v>
      </c>
      <c r="C80" s="835" t="s">
        <v>1886</v>
      </c>
      <c r="D80" s="835" t="s">
        <v>1887</v>
      </c>
      <c r="E80" s="835" t="s">
        <v>1888</v>
      </c>
      <c r="F80" s="835" t="s">
        <v>1193</v>
      </c>
      <c r="G80" s="835" t="s">
        <v>1889</v>
      </c>
    </row>
    <row r="81" spans="1:7">
      <c r="A81" s="835" t="s">
        <v>959</v>
      </c>
      <c r="B81" s="835" t="s">
        <v>538</v>
      </c>
      <c r="C81" s="835" t="s">
        <v>1886</v>
      </c>
      <c r="D81" s="835" t="s">
        <v>1887</v>
      </c>
      <c r="E81" s="835" t="s">
        <v>1868</v>
      </c>
      <c r="F81" s="835" t="s">
        <v>953</v>
      </c>
      <c r="G81" s="835" t="s">
        <v>1889</v>
      </c>
    </row>
    <row r="82" spans="1:7">
      <c r="A82" s="835" t="s">
        <v>959</v>
      </c>
      <c r="B82" s="835" t="s">
        <v>538</v>
      </c>
      <c r="C82" s="835" t="s">
        <v>1886</v>
      </c>
      <c r="D82" s="835" t="s">
        <v>1887</v>
      </c>
      <c r="E82" s="835" t="s">
        <v>1868</v>
      </c>
      <c r="F82" s="835" t="s">
        <v>953</v>
      </c>
      <c r="G82" s="835" t="s">
        <v>1889</v>
      </c>
    </row>
    <row r="83" spans="1:7">
      <c r="A83" s="835" t="s">
        <v>434</v>
      </c>
      <c r="B83" s="835" t="s">
        <v>535</v>
      </c>
      <c r="C83" s="835" t="s">
        <v>1886</v>
      </c>
      <c r="D83" s="835" t="s">
        <v>1887</v>
      </c>
      <c r="E83" s="835" t="s">
        <v>1919</v>
      </c>
      <c r="F83" s="835" t="s">
        <v>1052</v>
      </c>
      <c r="G83" s="835" t="s">
        <v>1889</v>
      </c>
    </row>
    <row r="84" spans="1:7">
      <c r="A84" s="835" t="s">
        <v>726</v>
      </c>
      <c r="B84" s="835" t="s">
        <v>516</v>
      </c>
      <c r="C84" s="835" t="s">
        <v>1886</v>
      </c>
      <c r="D84" s="835" t="s">
        <v>1887</v>
      </c>
      <c r="E84" s="835" t="s">
        <v>1890</v>
      </c>
      <c r="F84" s="835" t="s">
        <v>726</v>
      </c>
      <c r="G84" s="835" t="s">
        <v>1891</v>
      </c>
    </row>
    <row r="85" spans="1:7">
      <c r="A85" s="835" t="s">
        <v>404</v>
      </c>
      <c r="B85" s="835" t="s">
        <v>516</v>
      </c>
      <c r="C85" s="835" t="s">
        <v>1886</v>
      </c>
      <c r="D85" s="835" t="s">
        <v>1887</v>
      </c>
      <c r="E85" s="835" t="s">
        <v>1890</v>
      </c>
      <c r="F85" s="835" t="s">
        <v>726</v>
      </c>
      <c r="G85" s="835" t="s">
        <v>1891</v>
      </c>
    </row>
    <row r="86" spans="1:7">
      <c r="A86" s="835" t="s">
        <v>980</v>
      </c>
      <c r="B86" s="835" t="s">
        <v>531</v>
      </c>
      <c r="C86" s="835" t="s">
        <v>1886</v>
      </c>
      <c r="D86" s="835" t="s">
        <v>1887</v>
      </c>
      <c r="E86" s="835" t="s">
        <v>1872</v>
      </c>
      <c r="F86" s="835" t="s">
        <v>977</v>
      </c>
      <c r="G86" s="835" t="s">
        <v>1889</v>
      </c>
    </row>
    <row r="87" spans="1:7">
      <c r="A87" s="835" t="s">
        <v>971</v>
      </c>
      <c r="B87" s="835" t="s">
        <v>1893</v>
      </c>
      <c r="C87" s="835" t="s">
        <v>1886</v>
      </c>
      <c r="D87" s="835" t="s">
        <v>1887</v>
      </c>
      <c r="E87" s="835" t="s">
        <v>1879</v>
      </c>
      <c r="F87" s="835" t="s">
        <v>968</v>
      </c>
      <c r="G87" s="835" t="s">
        <v>1889</v>
      </c>
    </row>
    <row r="88" spans="1:7">
      <c r="A88" s="835" t="s">
        <v>971</v>
      </c>
      <c r="B88" s="835" t="s">
        <v>1893</v>
      </c>
      <c r="C88" s="835" t="s">
        <v>1886</v>
      </c>
      <c r="D88" s="835" t="s">
        <v>1887</v>
      </c>
      <c r="E88" s="835" t="s">
        <v>1879</v>
      </c>
      <c r="F88" s="835" t="s">
        <v>968</v>
      </c>
      <c r="G88" s="835" t="s">
        <v>1889</v>
      </c>
    </row>
    <row r="89" spans="1:7">
      <c r="A89" s="835" t="s">
        <v>1507</v>
      </c>
      <c r="B89" s="835" t="s">
        <v>534</v>
      </c>
      <c r="C89" s="835" t="s">
        <v>1886</v>
      </c>
      <c r="D89" s="835" t="s">
        <v>1887</v>
      </c>
      <c r="E89" s="835" t="s">
        <v>1870</v>
      </c>
      <c r="F89" s="835" t="s">
        <v>435</v>
      </c>
      <c r="G89" s="835" t="s">
        <v>1889</v>
      </c>
    </row>
    <row r="90" spans="1:7">
      <c r="A90" s="835" t="s">
        <v>1507</v>
      </c>
      <c r="B90" s="835" t="s">
        <v>534</v>
      </c>
      <c r="C90" s="835" t="s">
        <v>1886</v>
      </c>
      <c r="D90" s="835" t="s">
        <v>1887</v>
      </c>
      <c r="E90" s="835" t="s">
        <v>1870</v>
      </c>
      <c r="F90" s="835" t="s">
        <v>1894</v>
      </c>
      <c r="G90" s="835" t="s">
        <v>1889</v>
      </c>
    </row>
    <row r="91" spans="1:7">
      <c r="A91" s="835" t="s">
        <v>1457</v>
      </c>
      <c r="B91" s="835" t="s">
        <v>523</v>
      </c>
      <c r="C91" s="835" t="s">
        <v>1886</v>
      </c>
      <c r="D91" s="835" t="s">
        <v>1887</v>
      </c>
      <c r="E91" s="835" t="s">
        <v>1896</v>
      </c>
      <c r="F91" s="835" t="s">
        <v>1454</v>
      </c>
      <c r="G91" s="835" t="s">
        <v>1889</v>
      </c>
    </row>
    <row r="92" spans="1:7">
      <c r="A92" s="835" t="s">
        <v>1457</v>
      </c>
      <c r="B92" s="835" t="s">
        <v>523</v>
      </c>
      <c r="C92" s="835" t="s">
        <v>1886</v>
      </c>
      <c r="D92" s="835" t="s">
        <v>1887</v>
      </c>
      <c r="E92" s="835" t="s">
        <v>1896</v>
      </c>
      <c r="F92" s="835" t="s">
        <v>1454</v>
      </c>
      <c r="G92" s="835" t="s">
        <v>1889</v>
      </c>
    </row>
    <row r="93" spans="1:7">
      <c r="A93" s="835" t="s">
        <v>943</v>
      </c>
      <c r="B93" s="835" t="s">
        <v>1920</v>
      </c>
      <c r="C93" s="835" t="s">
        <v>1886</v>
      </c>
      <c r="D93" s="835" t="s">
        <v>1887</v>
      </c>
      <c r="E93" s="835" t="s">
        <v>138</v>
      </c>
      <c r="F93" s="835" t="s">
        <v>806</v>
      </c>
      <c r="G93" s="835" t="s">
        <v>1889</v>
      </c>
    </row>
    <row r="94" spans="1:7">
      <c r="A94" s="835" t="s">
        <v>937</v>
      </c>
      <c r="B94" s="835" t="s">
        <v>1920</v>
      </c>
      <c r="C94" s="835" t="s">
        <v>1886</v>
      </c>
      <c r="D94" s="835" t="s">
        <v>1887</v>
      </c>
      <c r="E94" s="835" t="s">
        <v>138</v>
      </c>
      <c r="F94" s="835" t="s">
        <v>806</v>
      </c>
      <c r="G94" s="835" t="s">
        <v>1889</v>
      </c>
    </row>
    <row r="95" spans="1:7">
      <c r="A95" s="835" t="s">
        <v>882</v>
      </c>
      <c r="B95" s="835" t="s">
        <v>1899</v>
      </c>
      <c r="C95" s="835" t="s">
        <v>1886</v>
      </c>
      <c r="D95" s="835" t="s">
        <v>1887</v>
      </c>
      <c r="E95" s="835" t="s">
        <v>1900</v>
      </c>
      <c r="F95" s="835" t="s">
        <v>1201</v>
      </c>
      <c r="G95" s="835" t="s">
        <v>1889</v>
      </c>
    </row>
    <row r="96" spans="1:7">
      <c r="A96" s="835" t="s">
        <v>882</v>
      </c>
      <c r="B96" s="835" t="s">
        <v>1899</v>
      </c>
      <c r="C96" s="835" t="s">
        <v>1886</v>
      </c>
      <c r="D96" s="835" t="s">
        <v>1887</v>
      </c>
      <c r="E96" s="835" t="s">
        <v>1900</v>
      </c>
      <c r="F96" s="835" t="s">
        <v>1201</v>
      </c>
      <c r="G96" s="835" t="s">
        <v>1889</v>
      </c>
    </row>
    <row r="97" spans="1:7">
      <c r="A97" s="835" t="s">
        <v>1392</v>
      </c>
      <c r="B97" s="835" t="s">
        <v>1899</v>
      </c>
      <c r="C97" s="835" t="s">
        <v>1886</v>
      </c>
      <c r="D97" s="835" t="s">
        <v>1887</v>
      </c>
      <c r="E97" s="835" t="s">
        <v>1900</v>
      </c>
      <c r="F97" s="835" t="s">
        <v>1201</v>
      </c>
      <c r="G97" s="835" t="s">
        <v>1889</v>
      </c>
    </row>
    <row r="98" spans="1:7">
      <c r="A98" s="835" t="s">
        <v>1392</v>
      </c>
      <c r="B98" s="835" t="s">
        <v>1899</v>
      </c>
      <c r="C98" s="835" t="s">
        <v>1886</v>
      </c>
      <c r="D98" s="835" t="s">
        <v>1887</v>
      </c>
      <c r="E98" s="835" t="s">
        <v>1900</v>
      </c>
      <c r="F98" s="835" t="s">
        <v>1201</v>
      </c>
      <c r="G98" s="835" t="s">
        <v>1889</v>
      </c>
    </row>
    <row r="99" spans="1:7">
      <c r="A99" s="835" t="s">
        <v>945</v>
      </c>
      <c r="B99" s="835" t="s">
        <v>546</v>
      </c>
      <c r="C99" s="835" t="s">
        <v>1886</v>
      </c>
      <c r="D99" s="835" t="s">
        <v>1887</v>
      </c>
      <c r="E99" s="835" t="s">
        <v>1904</v>
      </c>
      <c r="F99" s="835" t="s">
        <v>945</v>
      </c>
      <c r="G99" s="835" t="s">
        <v>1889</v>
      </c>
    </row>
    <row r="100" spans="1:7">
      <c r="A100" s="835" t="s">
        <v>945</v>
      </c>
      <c r="B100" s="835" t="s">
        <v>546</v>
      </c>
      <c r="C100" s="835" t="s">
        <v>1886</v>
      </c>
      <c r="D100" s="835" t="s">
        <v>1887</v>
      </c>
      <c r="E100" s="835" t="s">
        <v>1904</v>
      </c>
      <c r="F100" s="835" t="s">
        <v>945</v>
      </c>
      <c r="G100" s="835" t="s">
        <v>1889</v>
      </c>
    </row>
    <row r="101" spans="1:7">
      <c r="A101" s="835" t="s">
        <v>777</v>
      </c>
      <c r="B101" s="835" t="s">
        <v>520</v>
      </c>
      <c r="C101" s="835" t="s">
        <v>1886</v>
      </c>
      <c r="D101" s="835" t="s">
        <v>1887</v>
      </c>
      <c r="E101" s="835" t="s">
        <v>1905</v>
      </c>
      <c r="F101" s="835" t="s">
        <v>1105</v>
      </c>
      <c r="G101" s="835" t="s">
        <v>1891</v>
      </c>
    </row>
    <row r="102" spans="1:7">
      <c r="A102" s="835" t="s">
        <v>777</v>
      </c>
      <c r="B102" s="835" t="s">
        <v>520</v>
      </c>
      <c r="C102" s="835" t="s">
        <v>1886</v>
      </c>
      <c r="D102" s="835" t="s">
        <v>1887</v>
      </c>
      <c r="E102" s="835" t="s">
        <v>1905</v>
      </c>
      <c r="F102" s="835" t="s">
        <v>1105</v>
      </c>
      <c r="G102" s="835" t="s">
        <v>1891</v>
      </c>
    </row>
    <row r="103" spans="1:7">
      <c r="A103" s="835" t="s">
        <v>780</v>
      </c>
      <c r="B103" s="835" t="s">
        <v>520</v>
      </c>
      <c r="C103" s="835" t="s">
        <v>1886</v>
      </c>
      <c r="D103" s="835" t="s">
        <v>1887</v>
      </c>
      <c r="E103" s="835" t="s">
        <v>1905</v>
      </c>
      <c r="F103" s="835" t="s">
        <v>1105</v>
      </c>
      <c r="G103" s="835" t="s">
        <v>1891</v>
      </c>
    </row>
    <row r="104" spans="1:7">
      <c r="A104" s="835" t="s">
        <v>780</v>
      </c>
      <c r="B104" s="835" t="s">
        <v>520</v>
      </c>
      <c r="C104" s="835" t="s">
        <v>1886</v>
      </c>
      <c r="D104" s="835" t="s">
        <v>1887</v>
      </c>
      <c r="E104" s="835" t="s">
        <v>1905</v>
      </c>
      <c r="F104" s="835" t="s">
        <v>1105</v>
      </c>
      <c r="G104" s="835" t="s">
        <v>1891</v>
      </c>
    </row>
    <row r="105" spans="1:7">
      <c r="A105" s="835" t="s">
        <v>787</v>
      </c>
      <c r="B105" s="835" t="s">
        <v>520</v>
      </c>
      <c r="C105" s="835" t="s">
        <v>1886</v>
      </c>
      <c r="D105" s="835" t="s">
        <v>1887</v>
      </c>
      <c r="E105" s="835" t="s">
        <v>1905</v>
      </c>
      <c r="F105" s="835" t="s">
        <v>784</v>
      </c>
      <c r="G105" s="835" t="s">
        <v>1891</v>
      </c>
    </row>
    <row r="106" spans="1:7">
      <c r="A106" s="835" t="s">
        <v>1110</v>
      </c>
      <c r="B106" s="835" t="s">
        <v>520</v>
      </c>
      <c r="C106" s="835" t="s">
        <v>1886</v>
      </c>
      <c r="D106" s="835" t="s">
        <v>1887</v>
      </c>
      <c r="E106" s="835" t="s">
        <v>1905</v>
      </c>
      <c r="F106" s="835" t="s">
        <v>784</v>
      </c>
      <c r="G106" s="835" t="s">
        <v>1891</v>
      </c>
    </row>
    <row r="107" spans="1:7">
      <c r="A107" s="835" t="s">
        <v>798</v>
      </c>
      <c r="B107" s="835" t="s">
        <v>520</v>
      </c>
      <c r="C107" s="835" t="s">
        <v>1886</v>
      </c>
      <c r="D107" s="835" t="s">
        <v>1887</v>
      </c>
      <c r="E107" s="835" t="s">
        <v>1905</v>
      </c>
      <c r="F107" s="835" t="s">
        <v>793</v>
      </c>
      <c r="G107" s="835" t="s">
        <v>1891</v>
      </c>
    </row>
    <row r="108" spans="1:7">
      <c r="A108" s="835" t="s">
        <v>743</v>
      </c>
      <c r="B108" s="835" t="s">
        <v>520</v>
      </c>
      <c r="C108" s="835" t="s">
        <v>1886</v>
      </c>
      <c r="D108" s="835" t="s">
        <v>1887</v>
      </c>
      <c r="E108" s="835" t="s">
        <v>1905</v>
      </c>
      <c r="F108" s="835" t="s">
        <v>793</v>
      </c>
      <c r="G108" s="835" t="s">
        <v>1891</v>
      </c>
    </row>
    <row r="109" spans="1:7">
      <c r="A109" s="835" t="s">
        <v>407</v>
      </c>
      <c r="B109" s="835" t="s">
        <v>520</v>
      </c>
      <c r="C109" s="835" t="s">
        <v>1886</v>
      </c>
      <c r="D109" s="835" t="s">
        <v>1887</v>
      </c>
      <c r="E109" s="835" t="s">
        <v>1905</v>
      </c>
      <c r="F109" s="835" t="s">
        <v>793</v>
      </c>
      <c r="G109" s="835" t="s">
        <v>1891</v>
      </c>
    </row>
    <row r="110" spans="1:7">
      <c r="A110" s="835" t="s">
        <v>804</v>
      </c>
      <c r="B110" s="835" t="s">
        <v>520</v>
      </c>
      <c r="C110" s="835" t="s">
        <v>1886</v>
      </c>
      <c r="D110" s="835" t="s">
        <v>1887</v>
      </c>
      <c r="E110" s="835" t="s">
        <v>1905</v>
      </c>
      <c r="F110" s="835" t="s">
        <v>1906</v>
      </c>
      <c r="G110" s="835" t="s">
        <v>1891</v>
      </c>
    </row>
    <row r="111" spans="1:7">
      <c r="A111" s="835" t="s">
        <v>804</v>
      </c>
      <c r="B111" s="835" t="s">
        <v>520</v>
      </c>
      <c r="C111" s="835" t="s">
        <v>1886</v>
      </c>
      <c r="D111" s="835" t="s">
        <v>1887</v>
      </c>
      <c r="E111" s="835" t="s">
        <v>1905</v>
      </c>
      <c r="F111" s="835" t="s">
        <v>1906</v>
      </c>
      <c r="G111" s="835" t="s">
        <v>1891</v>
      </c>
    </row>
    <row r="112" spans="1:7">
      <c r="A112" s="835" t="s">
        <v>736</v>
      </c>
      <c r="B112" s="835" t="s">
        <v>520</v>
      </c>
      <c r="C112" s="835" t="s">
        <v>1886</v>
      </c>
      <c r="D112" s="835" t="s">
        <v>1887</v>
      </c>
      <c r="E112" s="835" t="s">
        <v>1905</v>
      </c>
      <c r="F112" s="835" t="s">
        <v>789</v>
      </c>
      <c r="G112" s="835" t="s">
        <v>1891</v>
      </c>
    </row>
    <row r="113" spans="1:7">
      <c r="A113" s="835" t="s">
        <v>406</v>
      </c>
      <c r="B113" s="835" t="s">
        <v>520</v>
      </c>
      <c r="C113" s="835" t="s">
        <v>1886</v>
      </c>
      <c r="D113" s="835" t="s">
        <v>1887</v>
      </c>
      <c r="E113" s="835" t="s">
        <v>1905</v>
      </c>
      <c r="F113" s="835" t="s">
        <v>789</v>
      </c>
      <c r="G113" s="835" t="s">
        <v>1891</v>
      </c>
    </row>
    <row r="114" spans="1:7">
      <c r="A114" s="835" t="s">
        <v>1908</v>
      </c>
      <c r="B114" s="835" t="s">
        <v>520</v>
      </c>
      <c r="C114" s="835" t="s">
        <v>1886</v>
      </c>
      <c r="D114" s="835" t="s">
        <v>1887</v>
      </c>
      <c r="E114" s="835" t="s">
        <v>1905</v>
      </c>
      <c r="F114" s="835" t="s">
        <v>1907</v>
      </c>
      <c r="G114" s="835" t="s">
        <v>1891</v>
      </c>
    </row>
    <row r="115" spans="1:7">
      <c r="A115" s="835" t="s">
        <v>1908</v>
      </c>
      <c r="B115" s="835" t="s">
        <v>520</v>
      </c>
      <c r="C115" s="835" t="s">
        <v>1886</v>
      </c>
      <c r="D115" s="835" t="s">
        <v>1887</v>
      </c>
      <c r="E115" s="835" t="s">
        <v>1905</v>
      </c>
      <c r="F115" s="835" t="s">
        <v>1907</v>
      </c>
      <c r="G115" s="835" t="s">
        <v>1891</v>
      </c>
    </row>
    <row r="116" spans="1:7">
      <c r="A116" s="835" t="s">
        <v>912</v>
      </c>
      <c r="B116" s="835" t="s">
        <v>526</v>
      </c>
      <c r="C116" s="835" t="s">
        <v>1886</v>
      </c>
      <c r="D116" s="835" t="s">
        <v>1887</v>
      </c>
      <c r="E116" s="835" t="s">
        <v>1878</v>
      </c>
      <c r="F116" s="835" t="s">
        <v>909</v>
      </c>
      <c r="G116" s="835" t="s">
        <v>1889</v>
      </c>
    </row>
    <row r="117" spans="1:7">
      <c r="A117" s="835" t="s">
        <v>912</v>
      </c>
      <c r="B117" s="835" t="s">
        <v>526</v>
      </c>
      <c r="C117" s="835" t="s">
        <v>1886</v>
      </c>
      <c r="D117" s="835" t="s">
        <v>1887</v>
      </c>
      <c r="E117" s="835" t="s">
        <v>1878</v>
      </c>
      <c r="F117" s="835" t="s">
        <v>909</v>
      </c>
      <c r="G117" s="835" t="s">
        <v>1889</v>
      </c>
    </row>
    <row r="118" spans="1:7">
      <c r="A118" s="835" t="s">
        <v>959</v>
      </c>
      <c r="B118" s="835" t="s">
        <v>538</v>
      </c>
      <c r="C118" s="835" t="s">
        <v>1886</v>
      </c>
      <c r="D118" s="835" t="s">
        <v>1887</v>
      </c>
      <c r="E118" s="835" t="s">
        <v>1868</v>
      </c>
      <c r="F118" s="835" t="s">
        <v>953</v>
      </c>
      <c r="G118" s="835" t="s">
        <v>1889</v>
      </c>
    </row>
    <row r="119" spans="1:7">
      <c r="A119" s="835" t="s">
        <v>959</v>
      </c>
      <c r="B119" s="835" t="s">
        <v>538</v>
      </c>
      <c r="C119" s="835" t="s">
        <v>1886</v>
      </c>
      <c r="D119" s="835" t="s">
        <v>1887</v>
      </c>
      <c r="E119" s="835" t="s">
        <v>1868</v>
      </c>
      <c r="F119" s="835" t="s">
        <v>953</v>
      </c>
      <c r="G119" s="835" t="s">
        <v>1889</v>
      </c>
    </row>
    <row r="120" spans="1:7">
      <c r="A120" s="835" t="s">
        <v>726</v>
      </c>
      <c r="B120" s="835" t="s">
        <v>516</v>
      </c>
      <c r="C120" s="835" t="s">
        <v>1886</v>
      </c>
      <c r="D120" s="835" t="s">
        <v>1887</v>
      </c>
      <c r="E120" s="835" t="s">
        <v>1890</v>
      </c>
      <c r="F120" s="835" t="s">
        <v>726</v>
      </c>
      <c r="G120" s="835" t="s">
        <v>1891</v>
      </c>
    </row>
    <row r="121" spans="1:7">
      <c r="A121" s="835" t="s">
        <v>404</v>
      </c>
      <c r="B121" s="835" t="s">
        <v>516</v>
      </c>
      <c r="C121" s="835" t="s">
        <v>1886</v>
      </c>
      <c r="D121" s="835" t="s">
        <v>1887</v>
      </c>
      <c r="E121" s="835" t="s">
        <v>1890</v>
      </c>
      <c r="F121" s="835" t="s">
        <v>726</v>
      </c>
      <c r="G121" s="835" t="s">
        <v>1891</v>
      </c>
    </row>
    <row r="122" spans="1:7">
      <c r="A122" s="835" t="s">
        <v>943</v>
      </c>
      <c r="B122" s="835" t="s">
        <v>1920</v>
      </c>
      <c r="C122" s="835" t="s">
        <v>1886</v>
      </c>
      <c r="D122" s="835" t="s">
        <v>1887</v>
      </c>
      <c r="E122" s="835" t="s">
        <v>138</v>
      </c>
      <c r="F122" s="835" t="s">
        <v>806</v>
      </c>
      <c r="G122" s="835" t="s">
        <v>1889</v>
      </c>
    </row>
    <row r="123" spans="1:7">
      <c r="A123" s="835" t="s">
        <v>940</v>
      </c>
      <c r="B123" s="835" t="s">
        <v>1920</v>
      </c>
      <c r="C123" s="835" t="s">
        <v>1886</v>
      </c>
      <c r="D123" s="835" t="s">
        <v>1887</v>
      </c>
      <c r="E123" s="835" t="s">
        <v>138</v>
      </c>
      <c r="F123" s="835" t="s">
        <v>806</v>
      </c>
      <c r="G123" s="835" t="s">
        <v>1889</v>
      </c>
    </row>
    <row r="124" spans="1:7">
      <c r="A124" s="835" t="s">
        <v>937</v>
      </c>
      <c r="B124" s="835" t="s">
        <v>1920</v>
      </c>
      <c r="C124" s="835" t="s">
        <v>1886</v>
      </c>
      <c r="D124" s="835" t="s">
        <v>1887</v>
      </c>
      <c r="E124" s="835" t="s">
        <v>138</v>
      </c>
      <c r="F124" s="835" t="s">
        <v>806</v>
      </c>
      <c r="G124" s="835" t="s">
        <v>1889</v>
      </c>
    </row>
    <row r="125" spans="1:7">
      <c r="A125" s="835" t="s">
        <v>882</v>
      </c>
      <c r="B125" s="835" t="s">
        <v>1899</v>
      </c>
      <c r="C125" s="835" t="s">
        <v>1886</v>
      </c>
      <c r="D125" s="835" t="s">
        <v>1887</v>
      </c>
      <c r="E125" s="835" t="s">
        <v>1900</v>
      </c>
      <c r="F125" s="835" t="s">
        <v>1201</v>
      </c>
      <c r="G125" s="835" t="s">
        <v>1889</v>
      </c>
    </row>
    <row r="126" spans="1:7">
      <c r="A126" s="835" t="s">
        <v>882</v>
      </c>
      <c r="B126" s="835" t="s">
        <v>1899</v>
      </c>
      <c r="C126" s="835" t="s">
        <v>1886</v>
      </c>
      <c r="D126" s="835" t="s">
        <v>1887</v>
      </c>
      <c r="E126" s="835" t="s">
        <v>1900</v>
      </c>
      <c r="F126" s="835" t="s">
        <v>1201</v>
      </c>
      <c r="G126" s="835" t="s">
        <v>1889</v>
      </c>
    </row>
    <row r="127" spans="1:7">
      <c r="A127" s="835" t="s">
        <v>869</v>
      </c>
      <c r="B127" s="835" t="s">
        <v>1901</v>
      </c>
      <c r="C127" s="835" t="s">
        <v>1886</v>
      </c>
      <c r="D127" s="835" t="s">
        <v>1887</v>
      </c>
      <c r="E127" s="835" t="s">
        <v>1871</v>
      </c>
      <c r="F127" s="835" t="s">
        <v>869</v>
      </c>
      <c r="G127" s="835" t="s">
        <v>1889</v>
      </c>
    </row>
    <row r="128" spans="1:7">
      <c r="A128" s="835" t="s">
        <v>869</v>
      </c>
      <c r="B128" s="835" t="s">
        <v>1901</v>
      </c>
      <c r="C128" s="835" t="s">
        <v>1886</v>
      </c>
      <c r="D128" s="835" t="s">
        <v>1887</v>
      </c>
      <c r="E128" s="835" t="s">
        <v>1871</v>
      </c>
      <c r="F128" s="835" t="s">
        <v>869</v>
      </c>
      <c r="G128" s="835" t="s">
        <v>1889</v>
      </c>
    </row>
    <row r="129" spans="1:7">
      <c r="A129" s="835" t="s">
        <v>1344</v>
      </c>
      <c r="B129" s="835" t="s">
        <v>1901</v>
      </c>
      <c r="C129" s="835" t="s">
        <v>1886</v>
      </c>
      <c r="D129" s="835" t="s">
        <v>1887</v>
      </c>
      <c r="E129" s="835" t="s">
        <v>1871</v>
      </c>
      <c r="F129" s="835" t="s">
        <v>1902</v>
      </c>
      <c r="G129" s="835" t="s">
        <v>1889</v>
      </c>
    </row>
    <row r="130" spans="1:7">
      <c r="A130" s="835" t="s">
        <v>945</v>
      </c>
      <c r="B130" s="835" t="s">
        <v>546</v>
      </c>
      <c r="C130" s="835" t="s">
        <v>1886</v>
      </c>
      <c r="D130" s="835" t="s">
        <v>1887</v>
      </c>
      <c r="E130" s="835" t="s">
        <v>1904</v>
      </c>
      <c r="F130" s="835" t="s">
        <v>945</v>
      </c>
      <c r="G130" s="835" t="s">
        <v>1889</v>
      </c>
    </row>
    <row r="131" spans="1:7">
      <c r="A131" s="835" t="s">
        <v>777</v>
      </c>
      <c r="B131" s="835" t="s">
        <v>520</v>
      </c>
      <c r="C131" s="835" t="s">
        <v>1886</v>
      </c>
      <c r="D131" s="835" t="s">
        <v>1887</v>
      </c>
      <c r="E131" s="835" t="s">
        <v>1905</v>
      </c>
      <c r="F131" s="835" t="s">
        <v>1105</v>
      </c>
      <c r="G131" s="835" t="s">
        <v>1891</v>
      </c>
    </row>
    <row r="132" spans="1:7">
      <c r="A132" s="835" t="s">
        <v>777</v>
      </c>
      <c r="B132" s="835" t="s">
        <v>520</v>
      </c>
      <c r="C132" s="835" t="s">
        <v>1886</v>
      </c>
      <c r="D132" s="835" t="s">
        <v>1887</v>
      </c>
      <c r="E132" s="835" t="s">
        <v>1905</v>
      </c>
      <c r="F132" s="835" t="s">
        <v>1105</v>
      </c>
      <c r="G132" s="835" t="s">
        <v>1891</v>
      </c>
    </row>
    <row r="133" spans="1:7">
      <c r="A133" s="835" t="s">
        <v>780</v>
      </c>
      <c r="B133" s="835" t="s">
        <v>520</v>
      </c>
      <c r="C133" s="835" t="s">
        <v>1886</v>
      </c>
      <c r="D133" s="835" t="s">
        <v>1887</v>
      </c>
      <c r="E133" s="835" t="s">
        <v>1905</v>
      </c>
      <c r="F133" s="835" t="s">
        <v>1105</v>
      </c>
      <c r="G133" s="835" t="s">
        <v>1891</v>
      </c>
    </row>
    <row r="134" spans="1:7">
      <c r="A134" s="835" t="s">
        <v>780</v>
      </c>
      <c r="B134" s="835" t="s">
        <v>520</v>
      </c>
      <c r="C134" s="835" t="s">
        <v>1886</v>
      </c>
      <c r="D134" s="835" t="s">
        <v>1887</v>
      </c>
      <c r="E134" s="835" t="s">
        <v>1905</v>
      </c>
      <c r="F134" s="835" t="s">
        <v>1105</v>
      </c>
      <c r="G134" s="835" t="s">
        <v>1891</v>
      </c>
    </row>
    <row r="135" spans="1:7">
      <c r="A135" s="835" t="s">
        <v>804</v>
      </c>
      <c r="B135" s="835" t="s">
        <v>520</v>
      </c>
      <c r="C135" s="835" t="s">
        <v>1886</v>
      </c>
      <c r="D135" s="835" t="s">
        <v>1887</v>
      </c>
      <c r="E135" s="835" t="s">
        <v>1905</v>
      </c>
      <c r="F135" s="835" t="s">
        <v>1906</v>
      </c>
      <c r="G135" s="835" t="s">
        <v>1891</v>
      </c>
    </row>
    <row r="136" spans="1:7">
      <c r="A136" s="835" t="s">
        <v>804</v>
      </c>
      <c r="B136" s="835" t="s">
        <v>520</v>
      </c>
      <c r="C136" s="835" t="s">
        <v>1886</v>
      </c>
      <c r="D136" s="835" t="s">
        <v>1887</v>
      </c>
      <c r="E136" s="835" t="s">
        <v>1905</v>
      </c>
      <c r="F136" s="835" t="s">
        <v>1906</v>
      </c>
      <c r="G136" s="835" t="s">
        <v>1891</v>
      </c>
    </row>
    <row r="137" spans="1:7">
      <c r="A137" s="835" t="s">
        <v>736</v>
      </c>
      <c r="B137" s="835" t="s">
        <v>520</v>
      </c>
      <c r="C137" s="835" t="s">
        <v>1886</v>
      </c>
      <c r="D137" s="835" t="s">
        <v>1887</v>
      </c>
      <c r="E137" s="835" t="s">
        <v>1905</v>
      </c>
      <c r="F137" s="835" t="s">
        <v>789</v>
      </c>
      <c r="G137" s="835" t="s">
        <v>1891</v>
      </c>
    </row>
    <row r="138" spans="1:7">
      <c r="A138" s="835" t="s">
        <v>406</v>
      </c>
      <c r="B138" s="835" t="s">
        <v>520</v>
      </c>
      <c r="C138" s="835" t="s">
        <v>1886</v>
      </c>
      <c r="D138" s="835" t="s">
        <v>1887</v>
      </c>
      <c r="E138" s="835" t="s">
        <v>1905</v>
      </c>
      <c r="F138" s="835" t="s">
        <v>789</v>
      </c>
      <c r="G138" s="835" t="s">
        <v>1891</v>
      </c>
    </row>
    <row r="139" spans="1:7">
      <c r="A139" s="835" t="s">
        <v>1908</v>
      </c>
      <c r="B139" s="835" t="s">
        <v>520</v>
      </c>
      <c r="C139" s="835" t="s">
        <v>1886</v>
      </c>
      <c r="D139" s="835" t="s">
        <v>1887</v>
      </c>
      <c r="E139" s="835" t="s">
        <v>1905</v>
      </c>
      <c r="F139" s="835" t="s">
        <v>1907</v>
      </c>
      <c r="G139" s="835" t="s">
        <v>1891</v>
      </c>
    </row>
    <row r="140" spans="1:7">
      <c r="A140" s="835" t="s">
        <v>1908</v>
      </c>
      <c r="B140" s="835" t="s">
        <v>520</v>
      </c>
      <c r="C140" s="835" t="s">
        <v>1886</v>
      </c>
      <c r="D140" s="835" t="s">
        <v>1887</v>
      </c>
      <c r="E140" s="835" t="s">
        <v>1905</v>
      </c>
      <c r="F140" s="835" t="s">
        <v>1907</v>
      </c>
      <c r="G140" s="835" t="s">
        <v>1891</v>
      </c>
    </row>
    <row r="141" spans="1:7">
      <c r="A141" s="835" t="s">
        <v>912</v>
      </c>
      <c r="B141" s="835" t="s">
        <v>526</v>
      </c>
      <c r="C141" s="835" t="s">
        <v>1886</v>
      </c>
      <c r="D141" s="835" t="s">
        <v>1887</v>
      </c>
      <c r="E141" s="835" t="s">
        <v>1878</v>
      </c>
      <c r="F141" s="835" t="s">
        <v>909</v>
      </c>
      <c r="G141" s="835" t="s">
        <v>1889</v>
      </c>
    </row>
    <row r="142" spans="1:7">
      <c r="A142" s="835" t="s">
        <v>912</v>
      </c>
      <c r="B142" s="835" t="s">
        <v>526</v>
      </c>
      <c r="C142" s="835" t="s">
        <v>1886</v>
      </c>
      <c r="D142" s="835" t="s">
        <v>1887</v>
      </c>
      <c r="E142" s="835" t="s">
        <v>1878</v>
      </c>
      <c r="F142" s="835" t="s">
        <v>909</v>
      </c>
      <c r="G142" s="835" t="s">
        <v>1889</v>
      </c>
    </row>
    <row r="143" spans="1:7">
      <c r="A143" s="835" t="s">
        <v>997</v>
      </c>
      <c r="B143" s="835" t="s">
        <v>540</v>
      </c>
      <c r="C143" s="835" t="s">
        <v>1886</v>
      </c>
      <c r="D143" s="835" t="s">
        <v>1887</v>
      </c>
      <c r="E143" s="835" t="s">
        <v>1867</v>
      </c>
      <c r="F143" s="835" t="s">
        <v>994</v>
      </c>
      <c r="G143" s="835" t="s">
        <v>1889</v>
      </c>
    </row>
    <row r="144" spans="1:7">
      <c r="A144" s="835" t="s">
        <v>997</v>
      </c>
      <c r="B144" s="835" t="s">
        <v>540</v>
      </c>
      <c r="C144" s="835" t="s">
        <v>1886</v>
      </c>
      <c r="D144" s="835" t="s">
        <v>1887</v>
      </c>
      <c r="E144" s="835" t="s">
        <v>1867</v>
      </c>
      <c r="F144" s="835" t="s">
        <v>994</v>
      </c>
      <c r="G144" s="835" t="s">
        <v>1889</v>
      </c>
    </row>
    <row r="145" spans="1:7">
      <c r="A145" s="835" t="s">
        <v>1006</v>
      </c>
      <c r="B145" s="835" t="s">
        <v>540</v>
      </c>
      <c r="C145" s="835" t="s">
        <v>1886</v>
      </c>
      <c r="D145" s="835" t="s">
        <v>1887</v>
      </c>
      <c r="E145" s="835" t="s">
        <v>1867</v>
      </c>
      <c r="F145" s="835" t="s">
        <v>994</v>
      </c>
      <c r="G145" s="835" t="s">
        <v>1889</v>
      </c>
    </row>
    <row r="146" spans="1:7">
      <c r="A146" s="835" t="s">
        <v>726</v>
      </c>
      <c r="B146" s="835" t="s">
        <v>516</v>
      </c>
      <c r="C146" s="835" t="s">
        <v>1886</v>
      </c>
      <c r="D146" s="835" t="s">
        <v>1887</v>
      </c>
      <c r="E146" s="835" t="s">
        <v>1890</v>
      </c>
      <c r="F146" s="835" t="s">
        <v>726</v>
      </c>
      <c r="G146" s="835" t="s">
        <v>1891</v>
      </c>
    </row>
    <row r="147" spans="1:7">
      <c r="A147" s="835" t="s">
        <v>1447</v>
      </c>
      <c r="B147" s="835" t="s">
        <v>531</v>
      </c>
      <c r="C147" s="835" t="s">
        <v>1886</v>
      </c>
      <c r="D147" s="835" t="s">
        <v>1887</v>
      </c>
      <c r="E147" s="835" t="s">
        <v>1872</v>
      </c>
      <c r="F147" s="835" t="s">
        <v>1287</v>
      </c>
      <c r="G147" s="835" t="s">
        <v>1889</v>
      </c>
    </row>
    <row r="148" spans="1:7">
      <c r="A148" s="835" t="s">
        <v>971</v>
      </c>
      <c r="B148" s="835" t="s">
        <v>1893</v>
      </c>
      <c r="C148" s="835" t="s">
        <v>1886</v>
      </c>
      <c r="D148" s="835" t="s">
        <v>1887</v>
      </c>
      <c r="E148" s="835" t="s">
        <v>1879</v>
      </c>
      <c r="F148" s="835" t="s">
        <v>968</v>
      </c>
      <c r="G148" s="835" t="s">
        <v>1889</v>
      </c>
    </row>
    <row r="149" spans="1:7">
      <c r="A149" s="835" t="s">
        <v>943</v>
      </c>
      <c r="B149" s="835" t="s">
        <v>1920</v>
      </c>
      <c r="C149" s="835" t="s">
        <v>1886</v>
      </c>
      <c r="D149" s="835" t="s">
        <v>1887</v>
      </c>
      <c r="E149" s="835" t="s">
        <v>138</v>
      </c>
      <c r="F149" s="835" t="s">
        <v>806</v>
      </c>
      <c r="G149" s="835" t="s">
        <v>1889</v>
      </c>
    </row>
    <row r="150" spans="1:7">
      <c r="A150" s="835" t="s">
        <v>943</v>
      </c>
      <c r="B150" s="835" t="s">
        <v>1920</v>
      </c>
      <c r="C150" s="835" t="s">
        <v>1886</v>
      </c>
      <c r="D150" s="835" t="s">
        <v>1887</v>
      </c>
      <c r="E150" s="835" t="s">
        <v>138</v>
      </c>
      <c r="F150" s="835" t="s">
        <v>806</v>
      </c>
      <c r="G150" s="835" t="s">
        <v>1889</v>
      </c>
    </row>
    <row r="151" spans="1:7">
      <c r="A151" s="835" t="s">
        <v>940</v>
      </c>
      <c r="B151" s="835" t="s">
        <v>1920</v>
      </c>
      <c r="C151" s="835" t="s">
        <v>1886</v>
      </c>
      <c r="D151" s="835" t="s">
        <v>1887</v>
      </c>
      <c r="E151" s="835" t="s">
        <v>138</v>
      </c>
      <c r="F151" s="835" t="s">
        <v>806</v>
      </c>
      <c r="G151" s="835" t="s">
        <v>1889</v>
      </c>
    </row>
    <row r="152" spans="1:7">
      <c r="A152" s="835" t="s">
        <v>810</v>
      </c>
      <c r="B152" s="835" t="s">
        <v>1920</v>
      </c>
      <c r="C152" s="835" t="s">
        <v>1886</v>
      </c>
      <c r="D152" s="835" t="s">
        <v>1887</v>
      </c>
      <c r="E152" s="835" t="s">
        <v>138</v>
      </c>
      <c r="F152" s="835" t="s">
        <v>806</v>
      </c>
      <c r="G152" s="835" t="s">
        <v>1889</v>
      </c>
    </row>
    <row r="153" spans="1:7">
      <c r="A153" s="835" t="s">
        <v>937</v>
      </c>
      <c r="B153" s="835" t="s">
        <v>1920</v>
      </c>
      <c r="C153" s="835" t="s">
        <v>1886</v>
      </c>
      <c r="D153" s="835" t="s">
        <v>1887</v>
      </c>
      <c r="E153" s="835" t="s">
        <v>138</v>
      </c>
      <c r="F153" s="835" t="s">
        <v>806</v>
      </c>
      <c r="G153" s="835" t="s">
        <v>1889</v>
      </c>
    </row>
    <row r="154" spans="1:7">
      <c r="A154" s="835" t="s">
        <v>945</v>
      </c>
      <c r="B154" s="835" t="s">
        <v>546</v>
      </c>
      <c r="C154" s="835" t="s">
        <v>1886</v>
      </c>
      <c r="D154" s="835" t="s">
        <v>1887</v>
      </c>
      <c r="E154" s="835" t="s">
        <v>1904</v>
      </c>
      <c r="F154" s="835" t="s">
        <v>945</v>
      </c>
      <c r="G154" s="835" t="s">
        <v>1889</v>
      </c>
    </row>
    <row r="155" spans="1:7">
      <c r="A155" s="835" t="s">
        <v>762</v>
      </c>
      <c r="B155" s="835" t="s">
        <v>520</v>
      </c>
      <c r="C155" s="835" t="s">
        <v>1886</v>
      </c>
      <c r="D155" s="835" t="s">
        <v>1887</v>
      </c>
      <c r="E155" s="835" t="s">
        <v>1905</v>
      </c>
      <c r="F155" s="835" t="s">
        <v>762</v>
      </c>
      <c r="G155" s="835" t="s">
        <v>1891</v>
      </c>
    </row>
    <row r="156" spans="1:7">
      <c r="A156" s="835" t="s">
        <v>762</v>
      </c>
      <c r="B156" s="835" t="s">
        <v>520</v>
      </c>
      <c r="C156" s="835" t="s">
        <v>1886</v>
      </c>
      <c r="D156" s="835" t="s">
        <v>1887</v>
      </c>
      <c r="E156" s="835" t="s">
        <v>1905</v>
      </c>
      <c r="F156" s="835" t="s">
        <v>762</v>
      </c>
      <c r="G156" s="835" t="s">
        <v>1891</v>
      </c>
    </row>
    <row r="157" spans="1:7">
      <c r="A157" s="835" t="s">
        <v>777</v>
      </c>
      <c r="B157" s="835" t="s">
        <v>520</v>
      </c>
      <c r="C157" s="835" t="s">
        <v>1886</v>
      </c>
      <c r="D157" s="835" t="s">
        <v>1887</v>
      </c>
      <c r="E157" s="835" t="s">
        <v>1905</v>
      </c>
      <c r="F157" s="835" t="s">
        <v>1105</v>
      </c>
      <c r="G157" s="835" t="s">
        <v>1891</v>
      </c>
    </row>
    <row r="158" spans="1:7">
      <c r="A158" s="835" t="s">
        <v>780</v>
      </c>
      <c r="B158" s="835" t="s">
        <v>520</v>
      </c>
      <c r="C158" s="835" t="s">
        <v>1886</v>
      </c>
      <c r="D158" s="835" t="s">
        <v>1887</v>
      </c>
      <c r="E158" s="835" t="s">
        <v>1905</v>
      </c>
      <c r="F158" s="835" t="s">
        <v>1105</v>
      </c>
      <c r="G158" s="835" t="s">
        <v>1891</v>
      </c>
    </row>
    <row r="159" spans="1:7">
      <c r="A159" s="835" t="s">
        <v>804</v>
      </c>
      <c r="B159" s="835" t="s">
        <v>520</v>
      </c>
      <c r="C159" s="835" t="s">
        <v>1886</v>
      </c>
      <c r="D159" s="835" t="s">
        <v>1887</v>
      </c>
      <c r="E159" s="835" t="s">
        <v>1905</v>
      </c>
      <c r="F159" s="835" t="s">
        <v>1906</v>
      </c>
      <c r="G159" s="835" t="s">
        <v>1891</v>
      </c>
    </row>
    <row r="160" spans="1:7">
      <c r="A160" s="835" t="s">
        <v>736</v>
      </c>
      <c r="B160" s="835" t="s">
        <v>520</v>
      </c>
      <c r="C160" s="835" t="s">
        <v>1886</v>
      </c>
      <c r="D160" s="835" t="s">
        <v>1887</v>
      </c>
      <c r="E160" s="835" t="s">
        <v>1905</v>
      </c>
      <c r="F160" s="835" t="s">
        <v>789</v>
      </c>
      <c r="G160" s="835" t="s">
        <v>1891</v>
      </c>
    </row>
    <row r="161" spans="1:7">
      <c r="A161" s="835" t="s">
        <v>1908</v>
      </c>
      <c r="B161" s="835" t="s">
        <v>520</v>
      </c>
      <c r="C161" s="835" t="s">
        <v>1886</v>
      </c>
      <c r="D161" s="835" t="s">
        <v>1887</v>
      </c>
      <c r="E161" s="835" t="s">
        <v>1905</v>
      </c>
      <c r="F161" s="835" t="s">
        <v>1907</v>
      </c>
      <c r="G161" s="835" t="s">
        <v>1891</v>
      </c>
    </row>
    <row r="162" spans="1:7">
      <c r="A162" s="835" t="s">
        <v>726</v>
      </c>
      <c r="B162" s="835" t="s">
        <v>516</v>
      </c>
      <c r="C162" s="835" t="s">
        <v>1886</v>
      </c>
      <c r="D162" s="835" t="s">
        <v>1887</v>
      </c>
      <c r="E162" s="835" t="s">
        <v>1890</v>
      </c>
      <c r="F162" s="835" t="s">
        <v>726</v>
      </c>
      <c r="G162" s="835" t="s">
        <v>1891</v>
      </c>
    </row>
    <row r="163" spans="1:7">
      <c r="A163" s="835" t="s">
        <v>404</v>
      </c>
      <c r="B163" s="835" t="s">
        <v>516</v>
      </c>
      <c r="C163" s="835" t="s">
        <v>1886</v>
      </c>
      <c r="D163" s="835" t="s">
        <v>1887</v>
      </c>
      <c r="E163" s="835" t="s">
        <v>1890</v>
      </c>
      <c r="F163" s="835" t="s">
        <v>726</v>
      </c>
      <c r="G163" s="835" t="s">
        <v>1891</v>
      </c>
    </row>
    <row r="164" spans="1:7">
      <c r="A164" s="835" t="s">
        <v>758</v>
      </c>
      <c r="B164" s="835" t="s">
        <v>516</v>
      </c>
      <c r="C164" s="835" t="s">
        <v>1886</v>
      </c>
      <c r="D164" s="835" t="s">
        <v>1887</v>
      </c>
      <c r="E164" s="835" t="s">
        <v>1890</v>
      </c>
      <c r="F164" s="835" t="s">
        <v>811</v>
      </c>
      <c r="G164" s="835" t="s">
        <v>1891</v>
      </c>
    </row>
    <row r="165" spans="1:7">
      <c r="A165" s="835" t="s">
        <v>1028</v>
      </c>
      <c r="B165" s="835" t="s">
        <v>1921</v>
      </c>
      <c r="C165" s="835" t="s">
        <v>1886</v>
      </c>
      <c r="D165" s="835" t="s">
        <v>1887</v>
      </c>
      <c r="E165" s="835" t="s">
        <v>1876</v>
      </c>
      <c r="F165" s="835" t="s">
        <v>1028</v>
      </c>
      <c r="G165" s="835" t="s">
        <v>1889</v>
      </c>
    </row>
    <row r="166" spans="1:7">
      <c r="A166" s="835" t="s">
        <v>971</v>
      </c>
      <c r="B166" s="835" t="s">
        <v>1893</v>
      </c>
      <c r="C166" s="835" t="s">
        <v>1886</v>
      </c>
      <c r="D166" s="835" t="s">
        <v>1887</v>
      </c>
      <c r="E166" s="835" t="s">
        <v>1879</v>
      </c>
      <c r="F166" s="835" t="s">
        <v>968</v>
      </c>
      <c r="G166" s="835" t="s">
        <v>1889</v>
      </c>
    </row>
    <row r="167" spans="1:7">
      <c r="A167" s="835" t="s">
        <v>929</v>
      </c>
      <c r="B167" s="835" t="s">
        <v>525</v>
      </c>
      <c r="C167" s="835" t="s">
        <v>1886</v>
      </c>
      <c r="D167" s="835" t="s">
        <v>1887</v>
      </c>
      <c r="E167" s="835" t="s">
        <v>1877</v>
      </c>
      <c r="F167" s="835" t="s">
        <v>1903</v>
      </c>
      <c r="G167" s="835" t="s">
        <v>1889</v>
      </c>
    </row>
    <row r="168" spans="1:7">
      <c r="A168" s="835" t="s">
        <v>929</v>
      </c>
      <c r="B168" s="835" t="s">
        <v>525</v>
      </c>
      <c r="C168" s="835" t="s">
        <v>1886</v>
      </c>
      <c r="D168" s="835" t="s">
        <v>1887</v>
      </c>
      <c r="E168" s="835" t="s">
        <v>1877</v>
      </c>
      <c r="F168" s="835" t="s">
        <v>1903</v>
      </c>
      <c r="G168" s="835" t="s">
        <v>1889</v>
      </c>
    </row>
    <row r="169" spans="1:7">
      <c r="A169" s="835" t="s">
        <v>991</v>
      </c>
      <c r="B169" s="835" t="s">
        <v>525</v>
      </c>
      <c r="C169" s="835" t="s">
        <v>1886</v>
      </c>
      <c r="D169" s="835" t="s">
        <v>1887</v>
      </c>
      <c r="E169" s="835" t="s">
        <v>1877</v>
      </c>
      <c r="F169" s="835" t="s">
        <v>552</v>
      </c>
      <c r="G169" s="835" t="s">
        <v>1889</v>
      </c>
    </row>
    <row r="170" spans="1:7">
      <c r="A170" s="835" t="s">
        <v>991</v>
      </c>
      <c r="B170" s="835" t="s">
        <v>525</v>
      </c>
      <c r="C170" s="835" t="s">
        <v>1886</v>
      </c>
      <c r="D170" s="835" t="s">
        <v>1887</v>
      </c>
      <c r="E170" s="835" t="s">
        <v>1877</v>
      </c>
      <c r="F170" s="835" t="s">
        <v>552</v>
      </c>
      <c r="G170" s="835" t="s">
        <v>1889</v>
      </c>
    </row>
    <row r="171" spans="1:7">
      <c r="A171" s="835" t="s">
        <v>777</v>
      </c>
      <c r="B171" s="835" t="s">
        <v>520</v>
      </c>
      <c r="C171" s="835" t="s">
        <v>1886</v>
      </c>
      <c r="D171" s="835" t="s">
        <v>1887</v>
      </c>
      <c r="E171" s="835" t="s">
        <v>1905</v>
      </c>
      <c r="F171" s="835" t="s">
        <v>1105</v>
      </c>
      <c r="G171" s="835" t="s">
        <v>1891</v>
      </c>
    </row>
    <row r="172" spans="1:7">
      <c r="A172" s="835" t="s">
        <v>777</v>
      </c>
      <c r="B172" s="835" t="s">
        <v>520</v>
      </c>
      <c r="C172" s="835" t="s">
        <v>1886</v>
      </c>
      <c r="D172" s="835" t="s">
        <v>1887</v>
      </c>
      <c r="E172" s="835" t="s">
        <v>1905</v>
      </c>
      <c r="F172" s="835" t="s">
        <v>1105</v>
      </c>
      <c r="G172" s="835" t="s">
        <v>1891</v>
      </c>
    </row>
    <row r="173" spans="1:7">
      <c r="A173" s="835" t="s">
        <v>780</v>
      </c>
      <c r="B173" s="835" t="s">
        <v>520</v>
      </c>
      <c r="C173" s="835" t="s">
        <v>1886</v>
      </c>
      <c r="D173" s="835" t="s">
        <v>1887</v>
      </c>
      <c r="E173" s="835" t="s">
        <v>1905</v>
      </c>
      <c r="F173" s="835" t="s">
        <v>1105</v>
      </c>
      <c r="G173" s="835" t="s">
        <v>1891</v>
      </c>
    </row>
    <row r="174" spans="1:7">
      <c r="A174" s="835" t="s">
        <v>780</v>
      </c>
      <c r="B174" s="835" t="s">
        <v>520</v>
      </c>
      <c r="C174" s="835" t="s">
        <v>1886</v>
      </c>
      <c r="D174" s="835" t="s">
        <v>1887</v>
      </c>
      <c r="E174" s="835" t="s">
        <v>1905</v>
      </c>
      <c r="F174" s="835" t="s">
        <v>1105</v>
      </c>
      <c r="G174" s="835" t="s">
        <v>1891</v>
      </c>
    </row>
    <row r="175" spans="1:7">
      <c r="A175" s="835" t="s">
        <v>1110</v>
      </c>
      <c r="B175" s="835" t="s">
        <v>520</v>
      </c>
      <c r="C175" s="835" t="s">
        <v>1886</v>
      </c>
      <c r="D175" s="835" t="s">
        <v>1887</v>
      </c>
      <c r="E175" s="835" t="s">
        <v>1905</v>
      </c>
      <c r="F175" s="835" t="s">
        <v>784</v>
      </c>
      <c r="G175" s="835" t="s">
        <v>1891</v>
      </c>
    </row>
    <row r="176" spans="1:7">
      <c r="A176" s="835" t="s">
        <v>804</v>
      </c>
      <c r="B176" s="835" t="s">
        <v>520</v>
      </c>
      <c r="C176" s="835" t="s">
        <v>1886</v>
      </c>
      <c r="D176" s="835" t="s">
        <v>1887</v>
      </c>
      <c r="E176" s="835" t="s">
        <v>1905</v>
      </c>
      <c r="F176" s="835" t="s">
        <v>1906</v>
      </c>
      <c r="G176" s="835" t="s">
        <v>1891</v>
      </c>
    </row>
    <row r="177" spans="1:7">
      <c r="A177" s="835" t="s">
        <v>804</v>
      </c>
      <c r="B177" s="835" t="s">
        <v>520</v>
      </c>
      <c r="C177" s="835" t="s">
        <v>1886</v>
      </c>
      <c r="D177" s="835" t="s">
        <v>1887</v>
      </c>
      <c r="E177" s="835" t="s">
        <v>1905</v>
      </c>
      <c r="F177" s="835" t="s">
        <v>1906</v>
      </c>
      <c r="G177" s="835" t="s">
        <v>1891</v>
      </c>
    </row>
    <row r="178" spans="1:7">
      <c r="A178" s="835" t="s">
        <v>736</v>
      </c>
      <c r="B178" s="835" t="s">
        <v>520</v>
      </c>
      <c r="C178" s="835" t="s">
        <v>1886</v>
      </c>
      <c r="D178" s="835" t="s">
        <v>1887</v>
      </c>
      <c r="E178" s="835" t="s">
        <v>1905</v>
      </c>
      <c r="F178" s="835" t="s">
        <v>789</v>
      </c>
      <c r="G178" s="835" t="s">
        <v>1891</v>
      </c>
    </row>
    <row r="179" spans="1:7">
      <c r="A179" s="835" t="s">
        <v>406</v>
      </c>
      <c r="B179" s="835" t="s">
        <v>520</v>
      </c>
      <c r="C179" s="835" t="s">
        <v>1886</v>
      </c>
      <c r="D179" s="835" t="s">
        <v>1887</v>
      </c>
      <c r="E179" s="835" t="s">
        <v>1905</v>
      </c>
      <c r="F179" s="835" t="s">
        <v>789</v>
      </c>
      <c r="G179" s="835" t="s">
        <v>1891</v>
      </c>
    </row>
    <row r="180" spans="1:7">
      <c r="A180" s="835" t="s">
        <v>1908</v>
      </c>
      <c r="B180" s="835" t="s">
        <v>520</v>
      </c>
      <c r="C180" s="835" t="s">
        <v>1886</v>
      </c>
      <c r="D180" s="835" t="s">
        <v>1887</v>
      </c>
      <c r="E180" s="835" t="s">
        <v>1905</v>
      </c>
      <c r="F180" s="835" t="s">
        <v>1907</v>
      </c>
      <c r="G180" s="835" t="s">
        <v>1891</v>
      </c>
    </row>
    <row r="181" spans="1:7">
      <c r="A181" s="835" t="s">
        <v>1908</v>
      </c>
      <c r="B181" s="835" t="s">
        <v>520</v>
      </c>
      <c r="C181" s="835" t="s">
        <v>1886</v>
      </c>
      <c r="D181" s="835" t="s">
        <v>1887</v>
      </c>
      <c r="E181" s="835" t="s">
        <v>1905</v>
      </c>
      <c r="F181" s="835" t="s">
        <v>1907</v>
      </c>
      <c r="G181" s="835" t="s">
        <v>1891</v>
      </c>
    </row>
    <row r="182" spans="1:7">
      <c r="A182" s="835" t="s">
        <v>1026</v>
      </c>
      <c r="B182" s="835" t="s">
        <v>526</v>
      </c>
      <c r="C182" s="835" t="s">
        <v>1886</v>
      </c>
      <c r="D182" s="835" t="s">
        <v>1887</v>
      </c>
      <c r="E182" s="835" t="s">
        <v>1878</v>
      </c>
      <c r="F182" s="835" t="s">
        <v>811</v>
      </c>
      <c r="G182" s="835" t="s">
        <v>1889</v>
      </c>
    </row>
    <row r="183" spans="1:7">
      <c r="A183" s="835" t="s">
        <v>1221</v>
      </c>
      <c r="B183" s="835" t="s">
        <v>533</v>
      </c>
      <c r="C183" s="835" t="s">
        <v>1922</v>
      </c>
      <c r="D183" s="835" t="s">
        <v>1923</v>
      </c>
      <c r="E183" s="835" t="s">
        <v>1924</v>
      </c>
      <c r="F183" s="835" t="s">
        <v>1210</v>
      </c>
      <c r="G183" s="835" t="s">
        <v>1889</v>
      </c>
    </row>
    <row r="184" spans="1:7">
      <c r="A184" s="835" t="s">
        <v>1235</v>
      </c>
      <c r="B184" s="835" t="s">
        <v>533</v>
      </c>
      <c r="C184" s="835" t="s">
        <v>1922</v>
      </c>
      <c r="D184" s="835" t="s">
        <v>1923</v>
      </c>
      <c r="E184" s="835" t="s">
        <v>1924</v>
      </c>
      <c r="F184" s="835" t="s">
        <v>1210</v>
      </c>
      <c r="G184" s="835" t="s">
        <v>1889</v>
      </c>
    </row>
    <row r="185" spans="1:7">
      <c r="A185" s="835" t="s">
        <v>1235</v>
      </c>
      <c r="B185" s="835" t="s">
        <v>533</v>
      </c>
      <c r="C185" s="835" t="s">
        <v>1922</v>
      </c>
      <c r="D185" s="835" t="s">
        <v>1923</v>
      </c>
      <c r="E185" s="835" t="s">
        <v>1924</v>
      </c>
      <c r="F185" s="835" t="s">
        <v>1210</v>
      </c>
      <c r="G185" s="835" t="s">
        <v>1889</v>
      </c>
    </row>
    <row r="186" spans="1:7">
      <c r="A186" s="835" t="s">
        <v>1200</v>
      </c>
      <c r="B186" s="835" t="s">
        <v>539</v>
      </c>
      <c r="C186" s="835" t="s">
        <v>1922</v>
      </c>
      <c r="D186" s="835" t="s">
        <v>1923</v>
      </c>
      <c r="E186" s="835" t="s">
        <v>1888</v>
      </c>
      <c r="F186" s="835" t="s">
        <v>1193</v>
      </c>
      <c r="G186" s="835" t="s">
        <v>1889</v>
      </c>
    </row>
    <row r="187" spans="1:7">
      <c r="A187" s="835" t="s">
        <v>1200</v>
      </c>
      <c r="B187" s="835" t="s">
        <v>539</v>
      </c>
      <c r="C187" s="835" t="s">
        <v>1922</v>
      </c>
      <c r="D187" s="835" t="s">
        <v>1923</v>
      </c>
      <c r="E187" s="835" t="s">
        <v>1888</v>
      </c>
      <c r="F187" s="835" t="s">
        <v>1193</v>
      </c>
      <c r="G187" s="835" t="s">
        <v>1889</v>
      </c>
    </row>
    <row r="188" spans="1:7">
      <c r="A188" s="835" t="s">
        <v>997</v>
      </c>
      <c r="B188" s="835" t="s">
        <v>540</v>
      </c>
      <c r="C188" s="835" t="s">
        <v>1922</v>
      </c>
      <c r="D188" s="835" t="s">
        <v>1923</v>
      </c>
      <c r="E188" s="835" t="s">
        <v>1867</v>
      </c>
      <c r="F188" s="835" t="s">
        <v>994</v>
      </c>
      <c r="G188" s="835" t="s">
        <v>1889</v>
      </c>
    </row>
    <row r="189" spans="1:7">
      <c r="A189" s="835" t="s">
        <v>997</v>
      </c>
      <c r="B189" s="835" t="s">
        <v>540</v>
      </c>
      <c r="C189" s="835" t="s">
        <v>1922</v>
      </c>
      <c r="D189" s="835" t="s">
        <v>1923</v>
      </c>
      <c r="E189" s="835" t="s">
        <v>1867</v>
      </c>
      <c r="F189" s="835" t="s">
        <v>994</v>
      </c>
      <c r="G189" s="835" t="s">
        <v>1889</v>
      </c>
    </row>
    <row r="190" spans="1:7">
      <c r="A190" s="835" t="s">
        <v>1006</v>
      </c>
      <c r="B190" s="835" t="s">
        <v>540</v>
      </c>
      <c r="C190" s="835" t="s">
        <v>1922</v>
      </c>
      <c r="D190" s="835" t="s">
        <v>1923</v>
      </c>
      <c r="E190" s="835" t="s">
        <v>1867</v>
      </c>
      <c r="F190" s="835" t="s">
        <v>994</v>
      </c>
      <c r="G190" s="835" t="s">
        <v>1889</v>
      </c>
    </row>
    <row r="191" spans="1:7">
      <c r="A191" s="835" t="s">
        <v>999</v>
      </c>
      <c r="B191" s="835" t="s">
        <v>540</v>
      </c>
      <c r="C191" s="835" t="s">
        <v>1922</v>
      </c>
      <c r="D191" s="835" t="s">
        <v>1923</v>
      </c>
      <c r="E191" s="835" t="s">
        <v>1867</v>
      </c>
      <c r="F191" s="835" t="s">
        <v>994</v>
      </c>
      <c r="G191" s="835" t="s">
        <v>1889</v>
      </c>
    </row>
    <row r="192" spans="1:7">
      <c r="A192" s="835" t="s">
        <v>1001</v>
      </c>
      <c r="B192" s="835" t="s">
        <v>540</v>
      </c>
      <c r="C192" s="835" t="s">
        <v>1922</v>
      </c>
      <c r="D192" s="835" t="s">
        <v>1923</v>
      </c>
      <c r="E192" s="835" t="s">
        <v>1867</v>
      </c>
      <c r="F192" s="835" t="s">
        <v>994</v>
      </c>
      <c r="G192" s="835" t="s">
        <v>1889</v>
      </c>
    </row>
    <row r="193" spans="1:7">
      <c r="A193" s="835" t="s">
        <v>1204</v>
      </c>
      <c r="B193" s="835" t="s">
        <v>538</v>
      </c>
      <c r="C193" s="835" t="s">
        <v>1922</v>
      </c>
      <c r="D193" s="835" t="s">
        <v>1923</v>
      </c>
      <c r="E193" s="835" t="s">
        <v>1868</v>
      </c>
      <c r="F193" s="835" t="s">
        <v>1201</v>
      </c>
      <c r="G193" s="835" t="s">
        <v>1889</v>
      </c>
    </row>
    <row r="194" spans="1:7">
      <c r="A194" s="835" t="s">
        <v>1204</v>
      </c>
      <c r="B194" s="835" t="s">
        <v>538</v>
      </c>
      <c r="C194" s="835" t="s">
        <v>1922</v>
      </c>
      <c r="D194" s="835" t="s">
        <v>1923</v>
      </c>
      <c r="E194" s="835" t="s">
        <v>1868</v>
      </c>
      <c r="F194" s="835" t="s">
        <v>1201</v>
      </c>
      <c r="G194" s="835" t="s">
        <v>1889</v>
      </c>
    </row>
    <row r="195" spans="1:7">
      <c r="A195" s="835" t="s">
        <v>959</v>
      </c>
      <c r="B195" s="835" t="s">
        <v>538</v>
      </c>
      <c r="C195" s="835" t="s">
        <v>1922</v>
      </c>
      <c r="D195" s="835" t="s">
        <v>1923</v>
      </c>
      <c r="E195" s="835" t="s">
        <v>1868</v>
      </c>
      <c r="F195" s="835" t="s">
        <v>953</v>
      </c>
      <c r="G195" s="835" t="s">
        <v>1889</v>
      </c>
    </row>
    <row r="196" spans="1:7">
      <c r="A196" s="835" t="s">
        <v>959</v>
      </c>
      <c r="B196" s="835" t="s">
        <v>538</v>
      </c>
      <c r="C196" s="835" t="s">
        <v>1922</v>
      </c>
      <c r="D196" s="835" t="s">
        <v>1923</v>
      </c>
      <c r="E196" s="835" t="s">
        <v>1868</v>
      </c>
      <c r="F196" s="835" t="s">
        <v>953</v>
      </c>
      <c r="G196" s="835" t="s">
        <v>1889</v>
      </c>
    </row>
    <row r="197" spans="1:7">
      <c r="A197" s="835" t="s">
        <v>726</v>
      </c>
      <c r="B197" s="835" t="s">
        <v>516</v>
      </c>
      <c r="C197" s="835" t="s">
        <v>1922</v>
      </c>
      <c r="D197" s="835" t="s">
        <v>1923</v>
      </c>
      <c r="E197" s="835" t="s">
        <v>1890</v>
      </c>
      <c r="F197" s="835" t="s">
        <v>726</v>
      </c>
      <c r="G197" s="835" t="s">
        <v>1891</v>
      </c>
    </row>
    <row r="198" spans="1:7">
      <c r="A198" s="835" t="s">
        <v>404</v>
      </c>
      <c r="B198" s="835" t="s">
        <v>516</v>
      </c>
      <c r="C198" s="835" t="s">
        <v>1922</v>
      </c>
      <c r="D198" s="835" t="s">
        <v>1923</v>
      </c>
      <c r="E198" s="835" t="s">
        <v>1890</v>
      </c>
      <c r="F198" s="835" t="s">
        <v>726</v>
      </c>
      <c r="G198" s="835" t="s">
        <v>1891</v>
      </c>
    </row>
    <row r="199" spans="1:7">
      <c r="A199" s="835" t="s">
        <v>971</v>
      </c>
      <c r="B199" s="835" t="s">
        <v>1893</v>
      </c>
      <c r="C199" s="835" t="s">
        <v>1922</v>
      </c>
      <c r="D199" s="835" t="s">
        <v>1923</v>
      </c>
      <c r="E199" s="835" t="s">
        <v>1879</v>
      </c>
      <c r="F199" s="835" t="s">
        <v>968</v>
      </c>
      <c r="G199" s="835" t="s">
        <v>1889</v>
      </c>
    </row>
    <row r="200" spans="1:7">
      <c r="A200" s="835" t="s">
        <v>971</v>
      </c>
      <c r="B200" s="835" t="s">
        <v>1893</v>
      </c>
      <c r="C200" s="835" t="s">
        <v>1922</v>
      </c>
      <c r="D200" s="835" t="s">
        <v>1923</v>
      </c>
      <c r="E200" s="835" t="s">
        <v>1879</v>
      </c>
      <c r="F200" s="835" t="s">
        <v>968</v>
      </c>
      <c r="G200" s="835" t="s">
        <v>1889</v>
      </c>
    </row>
    <row r="201" spans="1:7">
      <c r="A201" s="835" t="s">
        <v>1055</v>
      </c>
      <c r="B201" s="835" t="s">
        <v>521</v>
      </c>
      <c r="C201" s="835" t="s">
        <v>1922</v>
      </c>
      <c r="D201" s="835" t="s">
        <v>1923</v>
      </c>
      <c r="E201" s="835" t="s">
        <v>1897</v>
      </c>
      <c r="F201" s="835" t="s">
        <v>1052</v>
      </c>
      <c r="G201" s="835" t="s">
        <v>1889</v>
      </c>
    </row>
    <row r="202" spans="1:7">
      <c r="A202" s="835" t="s">
        <v>1176</v>
      </c>
      <c r="B202" s="835" t="s">
        <v>1914</v>
      </c>
      <c r="C202" s="835" t="s">
        <v>1922</v>
      </c>
      <c r="D202" s="835" t="s">
        <v>1923</v>
      </c>
      <c r="E202" s="835" t="s">
        <v>1865</v>
      </c>
      <c r="F202" s="835" t="s">
        <v>1176</v>
      </c>
      <c r="G202" s="835" t="s">
        <v>1889</v>
      </c>
    </row>
    <row r="203" spans="1:7">
      <c r="A203" s="835" t="s">
        <v>943</v>
      </c>
      <c r="B203" s="835" t="s">
        <v>1920</v>
      </c>
      <c r="C203" s="835" t="s">
        <v>1922</v>
      </c>
      <c r="D203" s="835" t="s">
        <v>1923</v>
      </c>
      <c r="E203" s="835" t="s">
        <v>138</v>
      </c>
      <c r="F203" s="835" t="s">
        <v>806</v>
      </c>
      <c r="G203" s="835" t="s">
        <v>1889</v>
      </c>
    </row>
    <row r="204" spans="1:7">
      <c r="A204" s="835" t="s">
        <v>943</v>
      </c>
      <c r="B204" s="835" t="s">
        <v>1920</v>
      </c>
      <c r="C204" s="835" t="s">
        <v>1922</v>
      </c>
      <c r="D204" s="835" t="s">
        <v>1923</v>
      </c>
      <c r="E204" s="835" t="s">
        <v>138</v>
      </c>
      <c r="F204" s="835" t="s">
        <v>806</v>
      </c>
      <c r="G204" s="835" t="s">
        <v>1889</v>
      </c>
    </row>
    <row r="205" spans="1:7">
      <c r="A205" s="835" t="s">
        <v>940</v>
      </c>
      <c r="B205" s="835" t="s">
        <v>1920</v>
      </c>
      <c r="C205" s="835" t="s">
        <v>1922</v>
      </c>
      <c r="D205" s="835" t="s">
        <v>1923</v>
      </c>
      <c r="E205" s="835" t="s">
        <v>138</v>
      </c>
      <c r="F205" s="835" t="s">
        <v>806</v>
      </c>
      <c r="G205" s="835" t="s">
        <v>1889</v>
      </c>
    </row>
    <row r="206" spans="1:7">
      <c r="A206" s="835" t="s">
        <v>940</v>
      </c>
      <c r="B206" s="835" t="s">
        <v>1920</v>
      </c>
      <c r="C206" s="835" t="s">
        <v>1922</v>
      </c>
      <c r="D206" s="835" t="s">
        <v>1923</v>
      </c>
      <c r="E206" s="835" t="s">
        <v>138</v>
      </c>
      <c r="F206" s="835" t="s">
        <v>806</v>
      </c>
      <c r="G206" s="835" t="s">
        <v>1889</v>
      </c>
    </row>
    <row r="207" spans="1:7">
      <c r="A207" s="835" t="s">
        <v>937</v>
      </c>
      <c r="B207" s="835" t="s">
        <v>1920</v>
      </c>
      <c r="C207" s="835" t="s">
        <v>1922</v>
      </c>
      <c r="D207" s="835" t="s">
        <v>1923</v>
      </c>
      <c r="E207" s="835" t="s">
        <v>138</v>
      </c>
      <c r="F207" s="835" t="s">
        <v>806</v>
      </c>
      <c r="G207" s="835" t="s">
        <v>1889</v>
      </c>
    </row>
    <row r="208" spans="1:7">
      <c r="A208" s="835" t="s">
        <v>937</v>
      </c>
      <c r="B208" s="835" t="s">
        <v>1920</v>
      </c>
      <c r="C208" s="835" t="s">
        <v>1922</v>
      </c>
      <c r="D208" s="835" t="s">
        <v>1923</v>
      </c>
      <c r="E208" s="835" t="s">
        <v>138</v>
      </c>
      <c r="F208" s="835" t="s">
        <v>806</v>
      </c>
      <c r="G208" s="835" t="s">
        <v>1889</v>
      </c>
    </row>
    <row r="209" spans="1:7">
      <c r="A209" s="835" t="s">
        <v>882</v>
      </c>
      <c r="B209" s="835" t="s">
        <v>1899</v>
      </c>
      <c r="C209" s="835" t="s">
        <v>1922</v>
      </c>
      <c r="D209" s="835" t="s">
        <v>1923</v>
      </c>
      <c r="E209" s="835" t="s">
        <v>1900</v>
      </c>
      <c r="F209" s="835" t="s">
        <v>1201</v>
      </c>
      <c r="G209" s="835" t="s">
        <v>1889</v>
      </c>
    </row>
    <row r="210" spans="1:7">
      <c r="A210" s="835" t="s">
        <v>882</v>
      </c>
      <c r="B210" s="835" t="s">
        <v>1899</v>
      </c>
      <c r="C210" s="835" t="s">
        <v>1922</v>
      </c>
      <c r="D210" s="835" t="s">
        <v>1923</v>
      </c>
      <c r="E210" s="835" t="s">
        <v>1900</v>
      </c>
      <c r="F210" s="835" t="s">
        <v>1201</v>
      </c>
      <c r="G210" s="835" t="s">
        <v>1889</v>
      </c>
    </row>
    <row r="211" spans="1:7">
      <c r="A211" s="835" t="s">
        <v>897</v>
      </c>
      <c r="B211" s="835" t="s">
        <v>525</v>
      </c>
      <c r="C211" s="835" t="s">
        <v>1922</v>
      </c>
      <c r="D211" s="835" t="s">
        <v>1923</v>
      </c>
      <c r="E211" s="835" t="s">
        <v>1877</v>
      </c>
      <c r="F211" s="835" t="s">
        <v>884</v>
      </c>
      <c r="G211" s="835" t="s">
        <v>1889</v>
      </c>
    </row>
    <row r="212" spans="1:7">
      <c r="A212" s="835" t="s">
        <v>897</v>
      </c>
      <c r="B212" s="835" t="s">
        <v>525</v>
      </c>
      <c r="C212" s="835" t="s">
        <v>1922</v>
      </c>
      <c r="D212" s="835" t="s">
        <v>1923</v>
      </c>
      <c r="E212" s="835" t="s">
        <v>1877</v>
      </c>
      <c r="F212" s="835" t="s">
        <v>884</v>
      </c>
      <c r="G212" s="835" t="s">
        <v>1889</v>
      </c>
    </row>
    <row r="213" spans="1:7">
      <c r="A213" s="835" t="s">
        <v>945</v>
      </c>
      <c r="B213" s="835" t="s">
        <v>546</v>
      </c>
      <c r="C213" s="835" t="s">
        <v>1922</v>
      </c>
      <c r="D213" s="835" t="s">
        <v>1923</v>
      </c>
      <c r="E213" s="835" t="s">
        <v>1904</v>
      </c>
      <c r="F213" s="835" t="s">
        <v>945</v>
      </c>
      <c r="G213" s="835" t="s">
        <v>1889</v>
      </c>
    </row>
    <row r="214" spans="1:7">
      <c r="A214" s="835" t="s">
        <v>945</v>
      </c>
      <c r="B214" s="835" t="s">
        <v>546</v>
      </c>
      <c r="C214" s="835" t="s">
        <v>1922</v>
      </c>
      <c r="D214" s="835" t="s">
        <v>1923</v>
      </c>
      <c r="E214" s="835" t="s">
        <v>1904</v>
      </c>
      <c r="F214" s="835" t="s">
        <v>945</v>
      </c>
      <c r="G214" s="835" t="s">
        <v>1889</v>
      </c>
    </row>
    <row r="215" spans="1:7">
      <c r="A215" s="835" t="s">
        <v>777</v>
      </c>
      <c r="B215" s="835" t="s">
        <v>520</v>
      </c>
      <c r="C215" s="835" t="s">
        <v>1922</v>
      </c>
      <c r="D215" s="835" t="s">
        <v>1923</v>
      </c>
      <c r="E215" s="835" t="s">
        <v>1905</v>
      </c>
      <c r="F215" s="835" t="s">
        <v>1105</v>
      </c>
      <c r="G215" s="835" t="s">
        <v>1891</v>
      </c>
    </row>
    <row r="216" spans="1:7">
      <c r="A216" s="835" t="s">
        <v>777</v>
      </c>
      <c r="B216" s="835" t="s">
        <v>520</v>
      </c>
      <c r="C216" s="835" t="s">
        <v>1922</v>
      </c>
      <c r="D216" s="835" t="s">
        <v>1923</v>
      </c>
      <c r="E216" s="835" t="s">
        <v>1905</v>
      </c>
      <c r="F216" s="835" t="s">
        <v>1105</v>
      </c>
      <c r="G216" s="835" t="s">
        <v>1891</v>
      </c>
    </row>
    <row r="217" spans="1:7">
      <c r="A217" s="835" t="s">
        <v>780</v>
      </c>
      <c r="B217" s="835" t="s">
        <v>520</v>
      </c>
      <c r="C217" s="835" t="s">
        <v>1922</v>
      </c>
      <c r="D217" s="835" t="s">
        <v>1923</v>
      </c>
      <c r="E217" s="835" t="s">
        <v>1905</v>
      </c>
      <c r="F217" s="835" t="s">
        <v>1105</v>
      </c>
      <c r="G217" s="835" t="s">
        <v>1891</v>
      </c>
    </row>
    <row r="218" spans="1:7">
      <c r="A218" s="835" t="s">
        <v>780</v>
      </c>
      <c r="B218" s="835" t="s">
        <v>520</v>
      </c>
      <c r="C218" s="835" t="s">
        <v>1922</v>
      </c>
      <c r="D218" s="835" t="s">
        <v>1923</v>
      </c>
      <c r="E218" s="835" t="s">
        <v>1905</v>
      </c>
      <c r="F218" s="835" t="s">
        <v>1105</v>
      </c>
      <c r="G218" s="835" t="s">
        <v>1891</v>
      </c>
    </row>
    <row r="219" spans="1:7">
      <c r="A219" s="835" t="s">
        <v>804</v>
      </c>
      <c r="B219" s="835" t="s">
        <v>520</v>
      </c>
      <c r="C219" s="835" t="s">
        <v>1922</v>
      </c>
      <c r="D219" s="835" t="s">
        <v>1923</v>
      </c>
      <c r="E219" s="835" t="s">
        <v>1905</v>
      </c>
      <c r="F219" s="835" t="s">
        <v>1906</v>
      </c>
      <c r="G219" s="835" t="s">
        <v>1891</v>
      </c>
    </row>
    <row r="220" spans="1:7">
      <c r="A220" s="835" t="s">
        <v>804</v>
      </c>
      <c r="B220" s="835" t="s">
        <v>520</v>
      </c>
      <c r="C220" s="835" t="s">
        <v>1922</v>
      </c>
      <c r="D220" s="835" t="s">
        <v>1923</v>
      </c>
      <c r="E220" s="835" t="s">
        <v>1905</v>
      </c>
      <c r="F220" s="835" t="s">
        <v>1906</v>
      </c>
      <c r="G220" s="835" t="s">
        <v>1891</v>
      </c>
    </row>
    <row r="221" spans="1:7">
      <c r="A221" s="835" t="s">
        <v>736</v>
      </c>
      <c r="B221" s="835" t="s">
        <v>520</v>
      </c>
      <c r="C221" s="835" t="s">
        <v>1922</v>
      </c>
      <c r="D221" s="835" t="s">
        <v>1923</v>
      </c>
      <c r="E221" s="835" t="s">
        <v>1905</v>
      </c>
      <c r="F221" s="835" t="s">
        <v>789</v>
      </c>
      <c r="G221" s="835" t="s">
        <v>1891</v>
      </c>
    </row>
    <row r="222" spans="1:7">
      <c r="A222" s="835" t="s">
        <v>406</v>
      </c>
      <c r="B222" s="835" t="s">
        <v>520</v>
      </c>
      <c r="C222" s="835" t="s">
        <v>1922</v>
      </c>
      <c r="D222" s="835" t="s">
        <v>1923</v>
      </c>
      <c r="E222" s="835" t="s">
        <v>1905</v>
      </c>
      <c r="F222" s="835" t="s">
        <v>789</v>
      </c>
      <c r="G222" s="835" t="s">
        <v>1891</v>
      </c>
    </row>
    <row r="223" spans="1:7">
      <c r="A223" s="835" t="s">
        <v>1908</v>
      </c>
      <c r="B223" s="835" t="s">
        <v>520</v>
      </c>
      <c r="C223" s="835" t="s">
        <v>1922</v>
      </c>
      <c r="D223" s="835" t="s">
        <v>1923</v>
      </c>
      <c r="E223" s="835" t="s">
        <v>1905</v>
      </c>
      <c r="F223" s="835" t="s">
        <v>1907</v>
      </c>
      <c r="G223" s="835" t="s">
        <v>1891</v>
      </c>
    </row>
    <row r="224" spans="1:7">
      <c r="A224" s="835" t="s">
        <v>1908</v>
      </c>
      <c r="B224" s="835" t="s">
        <v>520</v>
      </c>
      <c r="C224" s="835" t="s">
        <v>1922</v>
      </c>
      <c r="D224" s="835" t="s">
        <v>1923</v>
      </c>
      <c r="E224" s="835" t="s">
        <v>1905</v>
      </c>
      <c r="F224" s="835" t="s">
        <v>1907</v>
      </c>
      <c r="G224" s="835" t="s">
        <v>1891</v>
      </c>
    </row>
    <row r="225" spans="1:7">
      <c r="A225" s="835" t="s">
        <v>1291</v>
      </c>
      <c r="B225" s="835" t="s">
        <v>1148</v>
      </c>
      <c r="C225" s="835" t="s">
        <v>1922</v>
      </c>
      <c r="D225" s="835" t="s">
        <v>1923</v>
      </c>
      <c r="E225" s="835" t="s">
        <v>1915</v>
      </c>
      <c r="F225" s="835" t="s">
        <v>1287</v>
      </c>
      <c r="G225" s="835" t="s">
        <v>1889</v>
      </c>
    </row>
    <row r="226" spans="1:7">
      <c r="A226" s="835" t="s">
        <v>1291</v>
      </c>
      <c r="B226" s="835" t="s">
        <v>1148</v>
      </c>
      <c r="C226" s="835" t="s">
        <v>1922</v>
      </c>
      <c r="D226" s="835" t="s">
        <v>1923</v>
      </c>
      <c r="E226" s="835" t="s">
        <v>1915</v>
      </c>
      <c r="F226" s="835" t="s">
        <v>1287</v>
      </c>
      <c r="G226" s="835" t="s">
        <v>1889</v>
      </c>
    </row>
    <row r="227" spans="1:7">
      <c r="A227" s="835" t="s">
        <v>1297</v>
      </c>
      <c r="B227" s="835" t="s">
        <v>1148</v>
      </c>
      <c r="C227" s="835" t="s">
        <v>1922</v>
      </c>
      <c r="D227" s="835" t="s">
        <v>1923</v>
      </c>
      <c r="E227" s="835" t="s">
        <v>1915</v>
      </c>
      <c r="F227" s="835" t="s">
        <v>1287</v>
      </c>
      <c r="G227" s="835" t="s">
        <v>1889</v>
      </c>
    </row>
    <row r="228" spans="1:7">
      <c r="A228" s="835" t="s">
        <v>912</v>
      </c>
      <c r="B228" s="835" t="s">
        <v>526</v>
      </c>
      <c r="C228" s="835" t="s">
        <v>1922</v>
      </c>
      <c r="D228" s="835" t="s">
        <v>1923</v>
      </c>
      <c r="E228" s="835" t="s">
        <v>1878</v>
      </c>
      <c r="F228" s="835" t="s">
        <v>909</v>
      </c>
      <c r="G228" s="835" t="s">
        <v>1889</v>
      </c>
    </row>
    <row r="229" spans="1:7">
      <c r="A229" s="836" t="s">
        <v>912</v>
      </c>
      <c r="B229" s="836" t="s">
        <v>526</v>
      </c>
      <c r="C229" s="836" t="s">
        <v>1922</v>
      </c>
      <c r="D229" s="836" t="s">
        <v>1923</v>
      </c>
      <c r="E229" s="836" t="s">
        <v>1878</v>
      </c>
      <c r="F229" s="836" t="s">
        <v>909</v>
      </c>
      <c r="G229" s="835" t="s">
        <v>1889</v>
      </c>
    </row>
    <row r="230" spans="1:7">
      <c r="A230" s="835" t="s">
        <v>1204</v>
      </c>
      <c r="B230" s="835" t="s">
        <v>538</v>
      </c>
      <c r="C230" s="835" t="s">
        <v>1886</v>
      </c>
      <c r="D230" s="835" t="s">
        <v>1887</v>
      </c>
      <c r="E230" s="835" t="s">
        <v>1868</v>
      </c>
      <c r="F230" s="835" t="s">
        <v>1201</v>
      </c>
      <c r="G230" s="835" t="s">
        <v>1889</v>
      </c>
    </row>
    <row r="231" spans="1:7">
      <c r="A231" s="835" t="s">
        <v>1204</v>
      </c>
      <c r="B231" s="835" t="s">
        <v>538</v>
      </c>
      <c r="C231" s="835" t="s">
        <v>1886</v>
      </c>
      <c r="D231" s="835" t="s">
        <v>1887</v>
      </c>
      <c r="E231" s="835" t="s">
        <v>1868</v>
      </c>
      <c r="F231" s="835" t="s">
        <v>1201</v>
      </c>
      <c r="G231" s="835" t="s">
        <v>1889</v>
      </c>
    </row>
    <row r="232" spans="1:7">
      <c r="A232" s="835" t="s">
        <v>959</v>
      </c>
      <c r="B232" s="835" t="s">
        <v>538</v>
      </c>
      <c r="C232" s="835" t="s">
        <v>1886</v>
      </c>
      <c r="D232" s="835" t="s">
        <v>1887</v>
      </c>
      <c r="E232" s="835" t="s">
        <v>1868</v>
      </c>
      <c r="F232" s="835" t="s">
        <v>953</v>
      </c>
      <c r="G232" s="835" t="s">
        <v>1889</v>
      </c>
    </row>
    <row r="233" spans="1:7">
      <c r="A233" s="835" t="s">
        <v>959</v>
      </c>
      <c r="B233" s="835" t="s">
        <v>538</v>
      </c>
      <c r="C233" s="835" t="s">
        <v>1886</v>
      </c>
      <c r="D233" s="835" t="s">
        <v>1887</v>
      </c>
      <c r="E233" s="835" t="s">
        <v>1868</v>
      </c>
      <c r="F233" s="835" t="s">
        <v>953</v>
      </c>
      <c r="G233" s="835" t="s">
        <v>1889</v>
      </c>
    </row>
    <row r="234" spans="1:7">
      <c r="A234" s="835" t="s">
        <v>1269</v>
      </c>
      <c r="B234" s="835" t="s">
        <v>547</v>
      </c>
      <c r="C234" s="835" t="s">
        <v>1886</v>
      </c>
      <c r="D234" s="835" t="s">
        <v>1887</v>
      </c>
      <c r="E234" s="835" t="s">
        <v>1925</v>
      </c>
      <c r="F234" s="835" t="s">
        <v>1419</v>
      </c>
      <c r="G234" s="835" t="s">
        <v>1889</v>
      </c>
    </row>
    <row r="235" spans="1:7">
      <c r="A235" s="835" t="s">
        <v>726</v>
      </c>
      <c r="B235" s="835" t="s">
        <v>516</v>
      </c>
      <c r="C235" s="835" t="s">
        <v>1886</v>
      </c>
      <c r="D235" s="835" t="s">
        <v>1887</v>
      </c>
      <c r="E235" s="835" t="s">
        <v>1890</v>
      </c>
      <c r="F235" s="835" t="s">
        <v>726</v>
      </c>
      <c r="G235" s="835" t="s">
        <v>1891</v>
      </c>
    </row>
    <row r="236" spans="1:7">
      <c r="A236" s="835" t="s">
        <v>404</v>
      </c>
      <c r="B236" s="835" t="s">
        <v>516</v>
      </c>
      <c r="C236" s="835" t="s">
        <v>1886</v>
      </c>
      <c r="D236" s="835" t="s">
        <v>1887</v>
      </c>
      <c r="E236" s="835" t="s">
        <v>1890</v>
      </c>
      <c r="F236" s="835" t="s">
        <v>726</v>
      </c>
      <c r="G236" s="835" t="s">
        <v>1891</v>
      </c>
    </row>
    <row r="237" spans="1:7">
      <c r="A237" s="835" t="s">
        <v>971</v>
      </c>
      <c r="B237" s="835" t="s">
        <v>1893</v>
      </c>
      <c r="C237" s="835" t="s">
        <v>1886</v>
      </c>
      <c r="D237" s="835" t="s">
        <v>1887</v>
      </c>
      <c r="E237" s="835" t="s">
        <v>1879</v>
      </c>
      <c r="F237" s="835" t="s">
        <v>968</v>
      </c>
      <c r="G237" s="835" t="s">
        <v>1889</v>
      </c>
    </row>
    <row r="238" spans="1:7">
      <c r="A238" s="835" t="s">
        <v>971</v>
      </c>
      <c r="B238" s="835" t="s">
        <v>1893</v>
      </c>
      <c r="C238" s="835" t="s">
        <v>1886</v>
      </c>
      <c r="D238" s="835" t="s">
        <v>1887</v>
      </c>
      <c r="E238" s="835" t="s">
        <v>1879</v>
      </c>
      <c r="F238" s="835" t="s">
        <v>968</v>
      </c>
      <c r="G238" s="835" t="s">
        <v>1889</v>
      </c>
    </row>
    <row r="239" spans="1:7">
      <c r="A239" s="835" t="s">
        <v>943</v>
      </c>
      <c r="B239" s="835" t="s">
        <v>1920</v>
      </c>
      <c r="C239" s="835" t="s">
        <v>1886</v>
      </c>
      <c r="D239" s="835" t="s">
        <v>1887</v>
      </c>
      <c r="E239" s="835" t="s">
        <v>138</v>
      </c>
      <c r="F239" s="835" t="s">
        <v>806</v>
      </c>
      <c r="G239" s="835" t="s">
        <v>1889</v>
      </c>
    </row>
    <row r="240" spans="1:7">
      <c r="A240" s="835" t="s">
        <v>943</v>
      </c>
      <c r="B240" s="835" t="s">
        <v>1920</v>
      </c>
      <c r="C240" s="835" t="s">
        <v>1886</v>
      </c>
      <c r="D240" s="835" t="s">
        <v>1887</v>
      </c>
      <c r="E240" s="835" t="s">
        <v>138</v>
      </c>
      <c r="F240" s="835" t="s">
        <v>806</v>
      </c>
      <c r="G240" s="835" t="s">
        <v>1889</v>
      </c>
    </row>
    <row r="241" spans="1:7">
      <c r="A241" s="835" t="s">
        <v>940</v>
      </c>
      <c r="B241" s="835" t="s">
        <v>1920</v>
      </c>
      <c r="C241" s="835" t="s">
        <v>1886</v>
      </c>
      <c r="D241" s="835" t="s">
        <v>1887</v>
      </c>
      <c r="E241" s="835" t="s">
        <v>138</v>
      </c>
      <c r="F241" s="835" t="s">
        <v>806</v>
      </c>
      <c r="G241" s="835" t="s">
        <v>1889</v>
      </c>
    </row>
    <row r="242" spans="1:7">
      <c r="A242" s="835" t="s">
        <v>940</v>
      </c>
      <c r="B242" s="835" t="s">
        <v>1920</v>
      </c>
      <c r="C242" s="835" t="s">
        <v>1886</v>
      </c>
      <c r="D242" s="835" t="s">
        <v>1887</v>
      </c>
      <c r="E242" s="835" t="s">
        <v>138</v>
      </c>
      <c r="F242" s="835" t="s">
        <v>806</v>
      </c>
      <c r="G242" s="835" t="s">
        <v>1889</v>
      </c>
    </row>
    <row r="243" spans="1:7">
      <c r="A243" s="835" t="s">
        <v>937</v>
      </c>
      <c r="B243" s="835" t="s">
        <v>1920</v>
      </c>
      <c r="C243" s="835" t="s">
        <v>1886</v>
      </c>
      <c r="D243" s="835" t="s">
        <v>1887</v>
      </c>
      <c r="E243" s="835" t="s">
        <v>138</v>
      </c>
      <c r="F243" s="835" t="s">
        <v>806</v>
      </c>
      <c r="G243" s="835" t="s">
        <v>1889</v>
      </c>
    </row>
    <row r="244" spans="1:7">
      <c r="A244" s="835" t="s">
        <v>937</v>
      </c>
      <c r="B244" s="835" t="s">
        <v>1920</v>
      </c>
      <c r="C244" s="835" t="s">
        <v>1886</v>
      </c>
      <c r="D244" s="835" t="s">
        <v>1887</v>
      </c>
      <c r="E244" s="835" t="s">
        <v>138</v>
      </c>
      <c r="F244" s="835" t="s">
        <v>806</v>
      </c>
      <c r="G244" s="835" t="s">
        <v>1889</v>
      </c>
    </row>
    <row r="245" spans="1:7">
      <c r="A245" s="835" t="s">
        <v>882</v>
      </c>
      <c r="B245" s="835" t="s">
        <v>1899</v>
      </c>
      <c r="C245" s="835" t="s">
        <v>1886</v>
      </c>
      <c r="D245" s="835" t="s">
        <v>1887</v>
      </c>
      <c r="E245" s="835" t="s">
        <v>1900</v>
      </c>
      <c r="F245" s="835" t="s">
        <v>1201</v>
      </c>
      <c r="G245" s="835" t="s">
        <v>1889</v>
      </c>
    </row>
    <row r="246" spans="1:7">
      <c r="A246" s="835" t="s">
        <v>882</v>
      </c>
      <c r="B246" s="835" t="s">
        <v>1899</v>
      </c>
      <c r="C246" s="835" t="s">
        <v>1886</v>
      </c>
      <c r="D246" s="835" t="s">
        <v>1887</v>
      </c>
      <c r="E246" s="835" t="s">
        <v>1900</v>
      </c>
      <c r="F246" s="835" t="s">
        <v>1201</v>
      </c>
      <c r="G246" s="835" t="s">
        <v>1889</v>
      </c>
    </row>
    <row r="247" spans="1:7">
      <c r="A247" s="835" t="s">
        <v>869</v>
      </c>
      <c r="B247" s="835" t="s">
        <v>1901</v>
      </c>
      <c r="C247" s="835" t="s">
        <v>1886</v>
      </c>
      <c r="D247" s="835" t="s">
        <v>1887</v>
      </c>
      <c r="E247" s="835" t="s">
        <v>1871</v>
      </c>
      <c r="F247" s="835" t="s">
        <v>869</v>
      </c>
      <c r="G247" s="835" t="s">
        <v>1889</v>
      </c>
    </row>
    <row r="248" spans="1:7">
      <c r="A248" s="835" t="s">
        <v>869</v>
      </c>
      <c r="B248" s="835" t="s">
        <v>1901</v>
      </c>
      <c r="C248" s="835" t="s">
        <v>1886</v>
      </c>
      <c r="D248" s="835" t="s">
        <v>1887</v>
      </c>
      <c r="E248" s="835" t="s">
        <v>1871</v>
      </c>
      <c r="F248" s="835" t="s">
        <v>869</v>
      </c>
      <c r="G248" s="835" t="s">
        <v>1889</v>
      </c>
    </row>
    <row r="249" spans="1:7">
      <c r="A249" s="835" t="s">
        <v>1344</v>
      </c>
      <c r="B249" s="835" t="s">
        <v>1901</v>
      </c>
      <c r="C249" s="835" t="s">
        <v>1886</v>
      </c>
      <c r="D249" s="835" t="s">
        <v>1887</v>
      </c>
      <c r="E249" s="835" t="s">
        <v>1871</v>
      </c>
      <c r="F249" s="835" t="s">
        <v>1902</v>
      </c>
      <c r="G249" s="835" t="s">
        <v>1889</v>
      </c>
    </row>
    <row r="250" spans="1:7">
      <c r="A250" s="835" t="s">
        <v>1344</v>
      </c>
      <c r="B250" s="835" t="s">
        <v>1901</v>
      </c>
      <c r="C250" s="835" t="s">
        <v>1886</v>
      </c>
      <c r="D250" s="835" t="s">
        <v>1887</v>
      </c>
      <c r="E250" s="835" t="s">
        <v>1871</v>
      </c>
      <c r="F250" s="835" t="s">
        <v>1902</v>
      </c>
      <c r="G250" s="835" t="s">
        <v>1889</v>
      </c>
    </row>
    <row r="251" spans="1:7">
      <c r="A251" s="835" t="s">
        <v>945</v>
      </c>
      <c r="B251" s="835" t="s">
        <v>546</v>
      </c>
      <c r="C251" s="835" t="s">
        <v>1886</v>
      </c>
      <c r="D251" s="835" t="s">
        <v>1887</v>
      </c>
      <c r="E251" s="835" t="s">
        <v>1904</v>
      </c>
      <c r="F251" s="835" t="s">
        <v>945</v>
      </c>
      <c r="G251" s="835" t="s">
        <v>1889</v>
      </c>
    </row>
    <row r="252" spans="1:7">
      <c r="A252" s="835" t="s">
        <v>945</v>
      </c>
      <c r="B252" s="835" t="s">
        <v>546</v>
      </c>
      <c r="C252" s="835" t="s">
        <v>1886</v>
      </c>
      <c r="D252" s="835" t="s">
        <v>1887</v>
      </c>
      <c r="E252" s="835" t="s">
        <v>1904</v>
      </c>
      <c r="F252" s="835" t="s">
        <v>945</v>
      </c>
      <c r="G252" s="835" t="s">
        <v>1889</v>
      </c>
    </row>
    <row r="253" spans="1:7">
      <c r="A253" s="835" t="s">
        <v>777</v>
      </c>
      <c r="B253" s="835" t="s">
        <v>520</v>
      </c>
      <c r="C253" s="835" t="s">
        <v>1886</v>
      </c>
      <c r="D253" s="835" t="s">
        <v>1887</v>
      </c>
      <c r="E253" s="835" t="s">
        <v>1905</v>
      </c>
      <c r="F253" s="835" t="s">
        <v>1105</v>
      </c>
      <c r="G253" s="835" t="s">
        <v>1891</v>
      </c>
    </row>
    <row r="254" spans="1:7">
      <c r="A254" s="835" t="s">
        <v>777</v>
      </c>
      <c r="B254" s="835" t="s">
        <v>520</v>
      </c>
      <c r="C254" s="835" t="s">
        <v>1886</v>
      </c>
      <c r="D254" s="835" t="s">
        <v>1887</v>
      </c>
      <c r="E254" s="835" t="s">
        <v>1905</v>
      </c>
      <c r="F254" s="835" t="s">
        <v>1105</v>
      </c>
      <c r="G254" s="835" t="s">
        <v>1891</v>
      </c>
    </row>
    <row r="255" spans="1:7">
      <c r="A255" s="835" t="s">
        <v>780</v>
      </c>
      <c r="B255" s="835" t="s">
        <v>520</v>
      </c>
      <c r="C255" s="835" t="s">
        <v>1886</v>
      </c>
      <c r="D255" s="835" t="s">
        <v>1887</v>
      </c>
      <c r="E255" s="835" t="s">
        <v>1905</v>
      </c>
      <c r="F255" s="835" t="s">
        <v>1105</v>
      </c>
      <c r="G255" s="835" t="s">
        <v>1891</v>
      </c>
    </row>
    <row r="256" spans="1:7">
      <c r="A256" s="835" t="s">
        <v>780</v>
      </c>
      <c r="B256" s="835" t="s">
        <v>520</v>
      </c>
      <c r="C256" s="835" t="s">
        <v>1886</v>
      </c>
      <c r="D256" s="835" t="s">
        <v>1887</v>
      </c>
      <c r="E256" s="835" t="s">
        <v>1905</v>
      </c>
      <c r="F256" s="835" t="s">
        <v>1105</v>
      </c>
      <c r="G256" s="835" t="s">
        <v>1891</v>
      </c>
    </row>
    <row r="257" spans="1:7">
      <c r="A257" s="835" t="s">
        <v>804</v>
      </c>
      <c r="B257" s="835" t="s">
        <v>520</v>
      </c>
      <c r="C257" s="835" t="s">
        <v>1886</v>
      </c>
      <c r="D257" s="835" t="s">
        <v>1887</v>
      </c>
      <c r="E257" s="835" t="s">
        <v>1905</v>
      </c>
      <c r="F257" s="835" t="s">
        <v>1906</v>
      </c>
      <c r="G257" s="835" t="s">
        <v>1891</v>
      </c>
    </row>
    <row r="258" spans="1:7">
      <c r="A258" s="835" t="s">
        <v>804</v>
      </c>
      <c r="B258" s="835" t="s">
        <v>520</v>
      </c>
      <c r="C258" s="835" t="s">
        <v>1886</v>
      </c>
      <c r="D258" s="835" t="s">
        <v>1887</v>
      </c>
      <c r="E258" s="835" t="s">
        <v>1905</v>
      </c>
      <c r="F258" s="835" t="s">
        <v>1906</v>
      </c>
      <c r="G258" s="835" t="s">
        <v>1891</v>
      </c>
    </row>
    <row r="259" spans="1:7">
      <c r="A259" s="835" t="s">
        <v>736</v>
      </c>
      <c r="B259" s="835" t="s">
        <v>520</v>
      </c>
      <c r="C259" s="835" t="s">
        <v>1886</v>
      </c>
      <c r="D259" s="835" t="s">
        <v>1887</v>
      </c>
      <c r="E259" s="835" t="s">
        <v>1905</v>
      </c>
      <c r="F259" s="835" t="s">
        <v>789</v>
      </c>
      <c r="G259" s="835" t="s">
        <v>1891</v>
      </c>
    </row>
    <row r="260" spans="1:7">
      <c r="A260" s="835" t="s">
        <v>406</v>
      </c>
      <c r="B260" s="835" t="s">
        <v>520</v>
      </c>
      <c r="C260" s="835" t="s">
        <v>1886</v>
      </c>
      <c r="D260" s="835" t="s">
        <v>1887</v>
      </c>
      <c r="E260" s="835" t="s">
        <v>1905</v>
      </c>
      <c r="F260" s="835" t="s">
        <v>789</v>
      </c>
      <c r="G260" s="835" t="s">
        <v>1891</v>
      </c>
    </row>
    <row r="261" spans="1:7">
      <c r="A261" s="835" t="s">
        <v>1908</v>
      </c>
      <c r="B261" s="835" t="s">
        <v>520</v>
      </c>
      <c r="C261" s="835" t="s">
        <v>1886</v>
      </c>
      <c r="D261" s="835" t="s">
        <v>1887</v>
      </c>
      <c r="E261" s="835" t="s">
        <v>1905</v>
      </c>
      <c r="F261" s="835" t="s">
        <v>1907</v>
      </c>
      <c r="G261" s="835" t="s">
        <v>1891</v>
      </c>
    </row>
    <row r="262" spans="1:7">
      <c r="A262" s="835" t="s">
        <v>1908</v>
      </c>
      <c r="B262" s="835" t="s">
        <v>520</v>
      </c>
      <c r="C262" s="835" t="s">
        <v>1886</v>
      </c>
      <c r="D262" s="835" t="s">
        <v>1887</v>
      </c>
      <c r="E262" s="835" t="s">
        <v>1905</v>
      </c>
      <c r="F262" s="835" t="s">
        <v>1907</v>
      </c>
      <c r="G262" s="835" t="s">
        <v>1891</v>
      </c>
    </row>
    <row r="263" spans="1:7">
      <c r="A263" s="835" t="s">
        <v>912</v>
      </c>
      <c r="B263" s="835" t="s">
        <v>526</v>
      </c>
      <c r="C263" s="835" t="s">
        <v>1886</v>
      </c>
      <c r="D263" s="835" t="s">
        <v>1887</v>
      </c>
      <c r="E263" s="835" t="s">
        <v>1878</v>
      </c>
      <c r="F263" s="835" t="s">
        <v>909</v>
      </c>
      <c r="G263" s="835" t="s">
        <v>1889</v>
      </c>
    </row>
    <row r="264" spans="1:7">
      <c r="A264" s="835" t="s">
        <v>912</v>
      </c>
      <c r="B264" s="835" t="s">
        <v>526</v>
      </c>
      <c r="C264" s="835" t="s">
        <v>1886</v>
      </c>
      <c r="D264" s="835" t="s">
        <v>1887</v>
      </c>
      <c r="E264" s="835" t="s">
        <v>1878</v>
      </c>
      <c r="F264" s="835" t="s">
        <v>909</v>
      </c>
      <c r="G264" s="835" t="s">
        <v>1889</v>
      </c>
    </row>
    <row r="265" spans="1:7">
      <c r="A265" s="835" t="s">
        <v>959</v>
      </c>
      <c r="B265" s="835" t="s">
        <v>538</v>
      </c>
      <c r="C265" s="835" t="s">
        <v>1886</v>
      </c>
      <c r="D265" s="835" t="s">
        <v>1887</v>
      </c>
      <c r="E265" s="835" t="s">
        <v>1868</v>
      </c>
      <c r="F265" s="835" t="s">
        <v>953</v>
      </c>
      <c r="G265" s="835" t="s">
        <v>1889</v>
      </c>
    </row>
    <row r="266" spans="1:7">
      <c r="A266" s="835" t="s">
        <v>959</v>
      </c>
      <c r="B266" s="835" t="s">
        <v>538</v>
      </c>
      <c r="C266" s="835" t="s">
        <v>1886</v>
      </c>
      <c r="D266" s="835" t="s">
        <v>1887</v>
      </c>
      <c r="E266" s="835" t="s">
        <v>1868</v>
      </c>
      <c r="F266" s="835" t="s">
        <v>953</v>
      </c>
      <c r="G266" s="835" t="s">
        <v>1889</v>
      </c>
    </row>
    <row r="267" spans="1:7">
      <c r="A267" s="835" t="s">
        <v>726</v>
      </c>
      <c r="B267" s="835" t="s">
        <v>516</v>
      </c>
      <c r="C267" s="835" t="s">
        <v>1886</v>
      </c>
      <c r="D267" s="835" t="s">
        <v>1887</v>
      </c>
      <c r="E267" s="835" t="s">
        <v>1890</v>
      </c>
      <c r="F267" s="835" t="s">
        <v>726</v>
      </c>
      <c r="G267" s="835" t="s">
        <v>1891</v>
      </c>
    </row>
    <row r="268" spans="1:7">
      <c r="A268" s="835" t="s">
        <v>404</v>
      </c>
      <c r="B268" s="835" t="s">
        <v>516</v>
      </c>
      <c r="C268" s="835" t="s">
        <v>1886</v>
      </c>
      <c r="D268" s="835" t="s">
        <v>1887</v>
      </c>
      <c r="E268" s="835" t="s">
        <v>1890</v>
      </c>
      <c r="F268" s="835" t="s">
        <v>726</v>
      </c>
      <c r="G268" s="835" t="s">
        <v>1891</v>
      </c>
    </row>
    <row r="269" spans="1:7">
      <c r="A269" s="835" t="s">
        <v>758</v>
      </c>
      <c r="B269" s="835" t="s">
        <v>516</v>
      </c>
      <c r="C269" s="835" t="s">
        <v>1886</v>
      </c>
      <c r="D269" s="835" t="s">
        <v>1887</v>
      </c>
      <c r="E269" s="835" t="s">
        <v>1890</v>
      </c>
      <c r="F269" s="835" t="s">
        <v>811</v>
      </c>
      <c r="G269" s="835" t="s">
        <v>1891</v>
      </c>
    </row>
    <row r="270" spans="1:7">
      <c r="A270" s="835" t="s">
        <v>971</v>
      </c>
      <c r="B270" s="835" t="s">
        <v>1893</v>
      </c>
      <c r="C270" s="835" t="s">
        <v>1886</v>
      </c>
      <c r="D270" s="835" t="s">
        <v>1887</v>
      </c>
      <c r="E270" s="835" t="s">
        <v>1879</v>
      </c>
      <c r="F270" s="835" t="s">
        <v>968</v>
      </c>
      <c r="G270" s="835" t="s">
        <v>1889</v>
      </c>
    </row>
    <row r="271" spans="1:7">
      <c r="A271" s="835" t="s">
        <v>971</v>
      </c>
      <c r="B271" s="835" t="s">
        <v>1893</v>
      </c>
      <c r="C271" s="835" t="s">
        <v>1886</v>
      </c>
      <c r="D271" s="835" t="s">
        <v>1887</v>
      </c>
      <c r="E271" s="835" t="s">
        <v>1879</v>
      </c>
      <c r="F271" s="835" t="s">
        <v>968</v>
      </c>
      <c r="G271" s="835" t="s">
        <v>1889</v>
      </c>
    </row>
    <row r="272" spans="1:7">
      <c r="A272" s="835" t="s">
        <v>929</v>
      </c>
      <c r="B272" s="835" t="s">
        <v>525</v>
      </c>
      <c r="C272" s="835" t="s">
        <v>1886</v>
      </c>
      <c r="D272" s="835" t="s">
        <v>1887</v>
      </c>
      <c r="E272" s="835" t="s">
        <v>1877</v>
      </c>
      <c r="F272" s="835" t="s">
        <v>1903</v>
      </c>
      <c r="G272" s="835" t="s">
        <v>1889</v>
      </c>
    </row>
    <row r="273" spans="1:7">
      <c r="A273" s="835" t="s">
        <v>777</v>
      </c>
      <c r="B273" s="835" t="s">
        <v>520</v>
      </c>
      <c r="C273" s="835" t="s">
        <v>1886</v>
      </c>
      <c r="D273" s="835" t="s">
        <v>1887</v>
      </c>
      <c r="E273" s="835" t="s">
        <v>1905</v>
      </c>
      <c r="F273" s="835" t="s">
        <v>1105</v>
      </c>
      <c r="G273" s="835" t="s">
        <v>1891</v>
      </c>
    </row>
    <row r="274" spans="1:7">
      <c r="A274" s="835" t="s">
        <v>777</v>
      </c>
      <c r="B274" s="835" t="s">
        <v>520</v>
      </c>
      <c r="C274" s="835" t="s">
        <v>1886</v>
      </c>
      <c r="D274" s="835" t="s">
        <v>1887</v>
      </c>
      <c r="E274" s="835" t="s">
        <v>1905</v>
      </c>
      <c r="F274" s="835" t="s">
        <v>1105</v>
      </c>
      <c r="G274" s="835" t="s">
        <v>1891</v>
      </c>
    </row>
    <row r="275" spans="1:7">
      <c r="A275" s="835" t="s">
        <v>780</v>
      </c>
      <c r="B275" s="835" t="s">
        <v>520</v>
      </c>
      <c r="C275" s="835" t="s">
        <v>1886</v>
      </c>
      <c r="D275" s="835" t="s">
        <v>1887</v>
      </c>
      <c r="E275" s="835" t="s">
        <v>1905</v>
      </c>
      <c r="F275" s="835" t="s">
        <v>1105</v>
      </c>
      <c r="G275" s="835" t="s">
        <v>1891</v>
      </c>
    </row>
    <row r="276" spans="1:7">
      <c r="A276" s="835" t="s">
        <v>780</v>
      </c>
      <c r="B276" s="835" t="s">
        <v>520</v>
      </c>
      <c r="C276" s="835" t="s">
        <v>1886</v>
      </c>
      <c r="D276" s="835" t="s">
        <v>1887</v>
      </c>
      <c r="E276" s="835" t="s">
        <v>1905</v>
      </c>
      <c r="F276" s="835" t="s">
        <v>1105</v>
      </c>
      <c r="G276" s="835" t="s">
        <v>1891</v>
      </c>
    </row>
    <row r="277" spans="1:7">
      <c r="A277" s="835" t="s">
        <v>804</v>
      </c>
      <c r="B277" s="835" t="s">
        <v>520</v>
      </c>
      <c r="C277" s="835" t="s">
        <v>1886</v>
      </c>
      <c r="D277" s="835" t="s">
        <v>1887</v>
      </c>
      <c r="E277" s="835" t="s">
        <v>1905</v>
      </c>
      <c r="F277" s="835" t="s">
        <v>1906</v>
      </c>
      <c r="G277" s="835" t="s">
        <v>1891</v>
      </c>
    </row>
    <row r="278" spans="1:7">
      <c r="A278" s="835" t="s">
        <v>804</v>
      </c>
      <c r="B278" s="835" t="s">
        <v>520</v>
      </c>
      <c r="C278" s="835" t="s">
        <v>1886</v>
      </c>
      <c r="D278" s="835" t="s">
        <v>1887</v>
      </c>
      <c r="E278" s="835" t="s">
        <v>1905</v>
      </c>
      <c r="F278" s="835" t="s">
        <v>1906</v>
      </c>
      <c r="G278" s="835" t="s">
        <v>1891</v>
      </c>
    </row>
    <row r="279" spans="1:7">
      <c r="A279" s="835" t="s">
        <v>736</v>
      </c>
      <c r="B279" s="835" t="s">
        <v>520</v>
      </c>
      <c r="C279" s="835" t="s">
        <v>1886</v>
      </c>
      <c r="D279" s="835" t="s">
        <v>1887</v>
      </c>
      <c r="E279" s="835" t="s">
        <v>1905</v>
      </c>
      <c r="F279" s="835" t="s">
        <v>789</v>
      </c>
      <c r="G279" s="835" t="s">
        <v>1891</v>
      </c>
    </row>
    <row r="280" spans="1:7">
      <c r="A280" s="835" t="s">
        <v>406</v>
      </c>
      <c r="B280" s="835" t="s">
        <v>520</v>
      </c>
      <c r="C280" s="835" t="s">
        <v>1886</v>
      </c>
      <c r="D280" s="835" t="s">
        <v>1887</v>
      </c>
      <c r="E280" s="835" t="s">
        <v>1905</v>
      </c>
      <c r="F280" s="835" t="s">
        <v>789</v>
      </c>
      <c r="G280" s="835" t="s">
        <v>1891</v>
      </c>
    </row>
    <row r="281" spans="1:7">
      <c r="A281" s="835" t="s">
        <v>1908</v>
      </c>
      <c r="B281" s="835" t="s">
        <v>520</v>
      </c>
      <c r="C281" s="835" t="s">
        <v>1886</v>
      </c>
      <c r="D281" s="835" t="s">
        <v>1887</v>
      </c>
      <c r="E281" s="835" t="s">
        <v>1905</v>
      </c>
      <c r="F281" s="835" t="s">
        <v>1907</v>
      </c>
      <c r="G281" s="835" t="s">
        <v>1891</v>
      </c>
    </row>
    <row r="282" spans="1:7">
      <c r="A282" s="835" t="s">
        <v>1908</v>
      </c>
      <c r="B282" s="835" t="s">
        <v>520</v>
      </c>
      <c r="C282" s="835" t="s">
        <v>1886</v>
      </c>
      <c r="D282" s="835" t="s">
        <v>1887</v>
      </c>
      <c r="E282" s="835" t="s">
        <v>1905</v>
      </c>
      <c r="F282" s="835" t="s">
        <v>1907</v>
      </c>
      <c r="G282" s="835" t="s">
        <v>1891</v>
      </c>
    </row>
    <row r="283" spans="1:7">
      <c r="A283" s="835" t="s">
        <v>912</v>
      </c>
      <c r="B283" s="835" t="s">
        <v>526</v>
      </c>
      <c r="C283" s="835" t="s">
        <v>1886</v>
      </c>
      <c r="D283" s="835" t="s">
        <v>1887</v>
      </c>
      <c r="E283" s="835" t="s">
        <v>1878</v>
      </c>
      <c r="F283" s="835" t="s">
        <v>909</v>
      </c>
      <c r="G283" s="835" t="s">
        <v>1889</v>
      </c>
    </row>
    <row r="284" spans="1:7">
      <c r="A284" s="835" t="s">
        <v>912</v>
      </c>
      <c r="B284" s="835" t="s">
        <v>526</v>
      </c>
      <c r="C284" s="835" t="s">
        <v>1886</v>
      </c>
      <c r="D284" s="835" t="s">
        <v>1887</v>
      </c>
      <c r="E284" s="835" t="s">
        <v>1878</v>
      </c>
      <c r="F284" s="835" t="s">
        <v>909</v>
      </c>
      <c r="G284" s="835" t="s">
        <v>1889</v>
      </c>
    </row>
    <row r="285" spans="1:7">
      <c r="A285" s="835" t="s">
        <v>1407</v>
      </c>
      <c r="B285" s="835" t="s">
        <v>533</v>
      </c>
      <c r="C285" s="835" t="s">
        <v>1886</v>
      </c>
      <c r="D285" s="835" t="s">
        <v>1887</v>
      </c>
      <c r="E285" s="835" t="s">
        <v>1924</v>
      </c>
      <c r="F285" s="835" t="s">
        <v>1407</v>
      </c>
      <c r="G285" s="835" t="s">
        <v>1889</v>
      </c>
    </row>
    <row r="286" spans="1:7">
      <c r="A286" s="835" t="s">
        <v>1407</v>
      </c>
      <c r="B286" s="835" t="s">
        <v>533</v>
      </c>
      <c r="C286" s="835" t="s">
        <v>1886</v>
      </c>
      <c r="D286" s="835" t="s">
        <v>1887</v>
      </c>
      <c r="E286" s="835" t="s">
        <v>1924</v>
      </c>
      <c r="F286" s="835" t="s">
        <v>1407</v>
      </c>
      <c r="G286" s="835" t="s">
        <v>1889</v>
      </c>
    </row>
    <row r="287" spans="1:7">
      <c r="A287" s="835" t="s">
        <v>1452</v>
      </c>
      <c r="B287" s="835" t="s">
        <v>533</v>
      </c>
      <c r="C287" s="835" t="s">
        <v>1886</v>
      </c>
      <c r="D287" s="835" t="s">
        <v>1887</v>
      </c>
      <c r="E287" s="835" t="s">
        <v>1924</v>
      </c>
      <c r="F287" s="835" t="s">
        <v>1287</v>
      </c>
      <c r="G287" s="835" t="s">
        <v>1889</v>
      </c>
    </row>
    <row r="288" spans="1:7">
      <c r="A288" s="835" t="s">
        <v>1328</v>
      </c>
      <c r="B288" s="835" t="s">
        <v>540</v>
      </c>
      <c r="C288" s="835" t="s">
        <v>1886</v>
      </c>
      <c r="D288" s="835" t="s">
        <v>1887</v>
      </c>
      <c r="E288" s="835" t="s">
        <v>1867</v>
      </c>
      <c r="F288" s="835" t="s">
        <v>1014</v>
      </c>
      <c r="G288" s="835" t="s">
        <v>1889</v>
      </c>
    </row>
    <row r="289" spans="1:7">
      <c r="A289" s="835" t="s">
        <v>1328</v>
      </c>
      <c r="B289" s="835" t="s">
        <v>540</v>
      </c>
      <c r="C289" s="835" t="s">
        <v>1886</v>
      </c>
      <c r="D289" s="835" t="s">
        <v>1887</v>
      </c>
      <c r="E289" s="835" t="s">
        <v>1867</v>
      </c>
      <c r="F289" s="835" t="s">
        <v>1014</v>
      </c>
      <c r="G289" s="835" t="s">
        <v>1889</v>
      </c>
    </row>
    <row r="290" spans="1:7">
      <c r="A290" s="835" t="s">
        <v>1204</v>
      </c>
      <c r="B290" s="835" t="s">
        <v>538</v>
      </c>
      <c r="C290" s="835" t="s">
        <v>1886</v>
      </c>
      <c r="D290" s="835" t="s">
        <v>1887</v>
      </c>
      <c r="E290" s="835" t="s">
        <v>1868</v>
      </c>
      <c r="F290" s="835" t="s">
        <v>1201</v>
      </c>
      <c r="G290" s="835" t="s">
        <v>1889</v>
      </c>
    </row>
    <row r="291" spans="1:7">
      <c r="A291" s="835" t="s">
        <v>1204</v>
      </c>
      <c r="B291" s="835" t="s">
        <v>538</v>
      </c>
      <c r="C291" s="835" t="s">
        <v>1886</v>
      </c>
      <c r="D291" s="835" t="s">
        <v>1887</v>
      </c>
      <c r="E291" s="835" t="s">
        <v>1868</v>
      </c>
      <c r="F291" s="835" t="s">
        <v>1201</v>
      </c>
      <c r="G291" s="835" t="s">
        <v>1889</v>
      </c>
    </row>
    <row r="292" spans="1:7">
      <c r="A292" s="835" t="s">
        <v>956</v>
      </c>
      <c r="B292" s="835" t="s">
        <v>538</v>
      </c>
      <c r="C292" s="835" t="s">
        <v>1886</v>
      </c>
      <c r="D292" s="835" t="s">
        <v>1887</v>
      </c>
      <c r="E292" s="835" t="s">
        <v>1868</v>
      </c>
      <c r="F292" s="835" t="s">
        <v>953</v>
      </c>
      <c r="G292" s="835" t="s">
        <v>1889</v>
      </c>
    </row>
    <row r="293" spans="1:7">
      <c r="A293" s="835" t="s">
        <v>956</v>
      </c>
      <c r="B293" s="835" t="s">
        <v>538</v>
      </c>
      <c r="C293" s="835" t="s">
        <v>1886</v>
      </c>
      <c r="D293" s="835" t="s">
        <v>1887</v>
      </c>
      <c r="E293" s="835" t="s">
        <v>1868</v>
      </c>
      <c r="F293" s="835" t="s">
        <v>953</v>
      </c>
      <c r="G293" s="835" t="s">
        <v>1889</v>
      </c>
    </row>
    <row r="294" spans="1:7">
      <c r="A294" s="835" t="s">
        <v>959</v>
      </c>
      <c r="B294" s="835" t="s">
        <v>538</v>
      </c>
      <c r="C294" s="835" t="s">
        <v>1886</v>
      </c>
      <c r="D294" s="835" t="s">
        <v>1887</v>
      </c>
      <c r="E294" s="835" t="s">
        <v>1868</v>
      </c>
      <c r="F294" s="835" t="s">
        <v>953</v>
      </c>
      <c r="G294" s="835" t="s">
        <v>1889</v>
      </c>
    </row>
    <row r="295" spans="1:7">
      <c r="A295" s="835" t="s">
        <v>959</v>
      </c>
      <c r="B295" s="835" t="s">
        <v>538</v>
      </c>
      <c r="C295" s="835" t="s">
        <v>1886</v>
      </c>
      <c r="D295" s="835" t="s">
        <v>1887</v>
      </c>
      <c r="E295" s="835" t="s">
        <v>1868</v>
      </c>
      <c r="F295" s="835" t="s">
        <v>953</v>
      </c>
      <c r="G295" s="835" t="s">
        <v>1889</v>
      </c>
    </row>
    <row r="296" spans="1:7">
      <c r="A296" s="835" t="s">
        <v>1269</v>
      </c>
      <c r="B296" s="835" t="s">
        <v>547</v>
      </c>
      <c r="C296" s="835" t="s">
        <v>1886</v>
      </c>
      <c r="D296" s="835" t="s">
        <v>1887</v>
      </c>
      <c r="E296" s="835" t="s">
        <v>1925</v>
      </c>
      <c r="F296" s="835" t="s">
        <v>1419</v>
      </c>
      <c r="G296" s="835" t="s">
        <v>1889</v>
      </c>
    </row>
    <row r="297" spans="1:7">
      <c r="A297" s="835" t="s">
        <v>1269</v>
      </c>
      <c r="B297" s="835" t="s">
        <v>547</v>
      </c>
      <c r="C297" s="835" t="s">
        <v>1886</v>
      </c>
      <c r="D297" s="835" t="s">
        <v>1887</v>
      </c>
      <c r="E297" s="835" t="s">
        <v>1925</v>
      </c>
      <c r="F297" s="835" t="s">
        <v>1419</v>
      </c>
      <c r="G297" s="835" t="s">
        <v>1889</v>
      </c>
    </row>
    <row r="298" spans="1:7">
      <c r="A298" s="835" t="s">
        <v>726</v>
      </c>
      <c r="B298" s="835" t="s">
        <v>516</v>
      </c>
      <c r="C298" s="835" t="s">
        <v>1886</v>
      </c>
      <c r="D298" s="835" t="s">
        <v>1887</v>
      </c>
      <c r="E298" s="835" t="s">
        <v>1890</v>
      </c>
      <c r="F298" s="835" t="s">
        <v>726</v>
      </c>
      <c r="G298" s="835" t="s">
        <v>1891</v>
      </c>
    </row>
    <row r="299" spans="1:7">
      <c r="A299" s="835" t="s">
        <v>404</v>
      </c>
      <c r="B299" s="835" t="s">
        <v>516</v>
      </c>
      <c r="C299" s="835" t="s">
        <v>1886</v>
      </c>
      <c r="D299" s="835" t="s">
        <v>1887</v>
      </c>
      <c r="E299" s="835" t="s">
        <v>1890</v>
      </c>
      <c r="F299" s="835" t="s">
        <v>726</v>
      </c>
      <c r="G299" s="835" t="s">
        <v>1891</v>
      </c>
    </row>
    <row r="300" spans="1:7">
      <c r="A300" s="835" t="s">
        <v>758</v>
      </c>
      <c r="B300" s="835" t="s">
        <v>516</v>
      </c>
      <c r="C300" s="835" t="s">
        <v>1886</v>
      </c>
      <c r="D300" s="835" t="s">
        <v>1887</v>
      </c>
      <c r="E300" s="835" t="s">
        <v>1890</v>
      </c>
      <c r="F300" s="835" t="s">
        <v>811</v>
      </c>
      <c r="G300" s="835" t="s">
        <v>1891</v>
      </c>
    </row>
    <row r="301" spans="1:7">
      <c r="A301" s="835" t="s">
        <v>758</v>
      </c>
      <c r="B301" s="835" t="s">
        <v>516</v>
      </c>
      <c r="C301" s="835" t="s">
        <v>1886</v>
      </c>
      <c r="D301" s="835" t="s">
        <v>1887</v>
      </c>
      <c r="E301" s="835" t="s">
        <v>1890</v>
      </c>
      <c r="F301" s="835" t="s">
        <v>811</v>
      </c>
      <c r="G301" s="835" t="s">
        <v>1891</v>
      </c>
    </row>
    <row r="302" spans="1:7">
      <c r="A302" s="835" t="s">
        <v>820</v>
      </c>
      <c r="B302" s="835" t="s">
        <v>516</v>
      </c>
      <c r="C302" s="835" t="s">
        <v>1886</v>
      </c>
      <c r="D302" s="835" t="s">
        <v>1887</v>
      </c>
      <c r="E302" s="835" t="s">
        <v>1890</v>
      </c>
      <c r="F302" s="835" t="s">
        <v>1898</v>
      </c>
      <c r="G302" s="835" t="s">
        <v>1891</v>
      </c>
    </row>
    <row r="303" spans="1:7">
      <c r="A303" s="835" t="s">
        <v>820</v>
      </c>
      <c r="B303" s="835" t="s">
        <v>516</v>
      </c>
      <c r="C303" s="835" t="s">
        <v>1886</v>
      </c>
      <c r="D303" s="835" t="s">
        <v>1887</v>
      </c>
      <c r="E303" s="835" t="s">
        <v>1890</v>
      </c>
      <c r="F303" s="835" t="s">
        <v>1898</v>
      </c>
      <c r="G303" s="835" t="s">
        <v>1891</v>
      </c>
    </row>
    <row r="304" spans="1:7">
      <c r="A304" s="835" t="s">
        <v>1281</v>
      </c>
      <c r="B304" s="835" t="s">
        <v>516</v>
      </c>
      <c r="C304" s="835" t="s">
        <v>1886</v>
      </c>
      <c r="D304" s="835" t="s">
        <v>1887</v>
      </c>
      <c r="E304" s="835" t="s">
        <v>1890</v>
      </c>
      <c r="F304" s="835" t="s">
        <v>1278</v>
      </c>
      <c r="G304" s="835" t="s">
        <v>1891</v>
      </c>
    </row>
    <row r="305" spans="1:7">
      <c r="A305" s="835" t="s">
        <v>1281</v>
      </c>
      <c r="B305" s="835" t="s">
        <v>516</v>
      </c>
      <c r="C305" s="835" t="s">
        <v>1886</v>
      </c>
      <c r="D305" s="835" t="s">
        <v>1887</v>
      </c>
      <c r="E305" s="835" t="s">
        <v>1890</v>
      </c>
      <c r="F305" s="835" t="s">
        <v>1278</v>
      </c>
      <c r="G305" s="835" t="s">
        <v>1891</v>
      </c>
    </row>
    <row r="306" spans="1:7">
      <c r="A306" s="835" t="s">
        <v>1434</v>
      </c>
      <c r="B306" s="835" t="s">
        <v>516</v>
      </c>
      <c r="C306" s="835" t="s">
        <v>1886</v>
      </c>
      <c r="D306" s="835" t="s">
        <v>1887</v>
      </c>
      <c r="E306" s="835" t="s">
        <v>1890</v>
      </c>
      <c r="F306" s="835" t="s">
        <v>1278</v>
      </c>
      <c r="G306" s="835" t="s">
        <v>1891</v>
      </c>
    </row>
    <row r="307" spans="1:7">
      <c r="A307" s="835" t="s">
        <v>951</v>
      </c>
      <c r="B307" s="835" t="s">
        <v>516</v>
      </c>
      <c r="C307" s="835" t="s">
        <v>1886</v>
      </c>
      <c r="D307" s="835" t="s">
        <v>1887</v>
      </c>
      <c r="E307" s="835" t="s">
        <v>1890</v>
      </c>
      <c r="F307" s="835" t="s">
        <v>1278</v>
      </c>
      <c r="G307" s="835" t="s">
        <v>1891</v>
      </c>
    </row>
    <row r="308" spans="1:7">
      <c r="A308" s="835" t="s">
        <v>951</v>
      </c>
      <c r="B308" s="835" t="s">
        <v>516</v>
      </c>
      <c r="C308" s="835" t="s">
        <v>1886</v>
      </c>
      <c r="D308" s="835" t="s">
        <v>1887</v>
      </c>
      <c r="E308" s="835" t="s">
        <v>1890</v>
      </c>
      <c r="F308" s="835" t="s">
        <v>1278</v>
      </c>
      <c r="G308" s="835" t="s">
        <v>1891</v>
      </c>
    </row>
    <row r="309" spans="1:7">
      <c r="A309" s="835" t="s">
        <v>800</v>
      </c>
      <c r="B309" s="835" t="s">
        <v>516</v>
      </c>
      <c r="C309" s="835" t="s">
        <v>1886</v>
      </c>
      <c r="D309" s="835" t="s">
        <v>1887</v>
      </c>
      <c r="E309" s="835" t="s">
        <v>1890</v>
      </c>
      <c r="F309" s="835" t="s">
        <v>793</v>
      </c>
      <c r="G309" s="835" t="s">
        <v>1891</v>
      </c>
    </row>
    <row r="310" spans="1:7">
      <c r="A310" s="835" t="s">
        <v>980</v>
      </c>
      <c r="B310" s="835" t="s">
        <v>531</v>
      </c>
      <c r="C310" s="835" t="s">
        <v>1886</v>
      </c>
      <c r="D310" s="835" t="s">
        <v>1887</v>
      </c>
      <c r="E310" s="835" t="s">
        <v>1872</v>
      </c>
      <c r="F310" s="835" t="s">
        <v>977</v>
      </c>
      <c r="G310" s="835" t="s">
        <v>1889</v>
      </c>
    </row>
    <row r="311" spans="1:7">
      <c r="A311" s="835" t="s">
        <v>980</v>
      </c>
      <c r="B311" s="835" t="s">
        <v>531</v>
      </c>
      <c r="C311" s="835" t="s">
        <v>1886</v>
      </c>
      <c r="D311" s="835" t="s">
        <v>1887</v>
      </c>
      <c r="E311" s="835" t="s">
        <v>1872</v>
      </c>
      <c r="F311" s="835" t="s">
        <v>977</v>
      </c>
      <c r="G311" s="835" t="s">
        <v>1889</v>
      </c>
    </row>
    <row r="312" spans="1:7">
      <c r="A312" s="835" t="s">
        <v>1447</v>
      </c>
      <c r="B312" s="835" t="s">
        <v>531</v>
      </c>
      <c r="C312" s="835" t="s">
        <v>1886</v>
      </c>
      <c r="D312" s="835" t="s">
        <v>1887</v>
      </c>
      <c r="E312" s="835" t="s">
        <v>1872</v>
      </c>
      <c r="F312" s="835" t="s">
        <v>1287</v>
      </c>
      <c r="G312" s="835" t="s">
        <v>1889</v>
      </c>
    </row>
    <row r="313" spans="1:7">
      <c r="A313" s="835" t="s">
        <v>1447</v>
      </c>
      <c r="B313" s="835" t="s">
        <v>531</v>
      </c>
      <c r="C313" s="835" t="s">
        <v>1886</v>
      </c>
      <c r="D313" s="835" t="s">
        <v>1887</v>
      </c>
      <c r="E313" s="835" t="s">
        <v>1872</v>
      </c>
      <c r="F313" s="835" t="s">
        <v>1287</v>
      </c>
      <c r="G313" s="835" t="s">
        <v>1889</v>
      </c>
    </row>
    <row r="314" spans="1:7">
      <c r="A314" s="835" t="s">
        <v>1060</v>
      </c>
      <c r="B314" s="835" t="s">
        <v>1921</v>
      </c>
      <c r="C314" s="835" t="s">
        <v>1886</v>
      </c>
      <c r="D314" s="835" t="s">
        <v>1887</v>
      </c>
      <c r="E314" s="835" t="s">
        <v>1876</v>
      </c>
      <c r="F314" s="835" t="s">
        <v>1894</v>
      </c>
      <c r="G314" s="835" t="s">
        <v>1889</v>
      </c>
    </row>
    <row r="315" spans="1:7">
      <c r="A315" s="835" t="s">
        <v>1060</v>
      </c>
      <c r="B315" s="835" t="s">
        <v>1921</v>
      </c>
      <c r="C315" s="835" t="s">
        <v>1886</v>
      </c>
      <c r="D315" s="835" t="s">
        <v>1887</v>
      </c>
      <c r="E315" s="835" t="s">
        <v>1876</v>
      </c>
      <c r="F315" s="835" t="s">
        <v>1894</v>
      </c>
      <c r="G315" s="835" t="s">
        <v>1889</v>
      </c>
    </row>
    <row r="316" spans="1:7">
      <c r="A316" s="835" t="s">
        <v>1028</v>
      </c>
      <c r="B316" s="835" t="s">
        <v>1921</v>
      </c>
      <c r="C316" s="835" t="s">
        <v>1886</v>
      </c>
      <c r="D316" s="835" t="s">
        <v>1887</v>
      </c>
      <c r="E316" s="835" t="s">
        <v>1876</v>
      </c>
      <c r="F316" s="835" t="s">
        <v>1028</v>
      </c>
      <c r="G316" s="835" t="s">
        <v>1889</v>
      </c>
    </row>
    <row r="317" spans="1:7">
      <c r="A317" s="835" t="s">
        <v>1028</v>
      </c>
      <c r="B317" s="835" t="s">
        <v>1921</v>
      </c>
      <c r="C317" s="835" t="s">
        <v>1886</v>
      </c>
      <c r="D317" s="835" t="s">
        <v>1887</v>
      </c>
      <c r="E317" s="835" t="s">
        <v>1876</v>
      </c>
      <c r="F317" s="835" t="s">
        <v>1028</v>
      </c>
      <c r="G317" s="835" t="s">
        <v>1889</v>
      </c>
    </row>
    <row r="318" spans="1:7">
      <c r="A318" s="835" t="s">
        <v>1023</v>
      </c>
      <c r="B318" s="835" t="s">
        <v>522</v>
      </c>
      <c r="C318" s="835" t="s">
        <v>1886</v>
      </c>
      <c r="D318" s="835" t="s">
        <v>1887</v>
      </c>
      <c r="E318" s="835" t="s">
        <v>1892</v>
      </c>
      <c r="F318" s="835" t="s">
        <v>1020</v>
      </c>
      <c r="G318" s="835" t="s">
        <v>1889</v>
      </c>
    </row>
    <row r="319" spans="1:7">
      <c r="A319" s="835" t="s">
        <v>1023</v>
      </c>
      <c r="B319" s="835" t="s">
        <v>522</v>
      </c>
      <c r="C319" s="835" t="s">
        <v>1886</v>
      </c>
      <c r="D319" s="835" t="s">
        <v>1887</v>
      </c>
      <c r="E319" s="835" t="s">
        <v>1892</v>
      </c>
      <c r="F319" s="835" t="s">
        <v>1020</v>
      </c>
      <c r="G319" s="835" t="s">
        <v>1889</v>
      </c>
    </row>
    <row r="320" spans="1:7">
      <c r="A320" s="835" t="s">
        <v>971</v>
      </c>
      <c r="B320" s="835" t="s">
        <v>1893</v>
      </c>
      <c r="C320" s="835" t="s">
        <v>1886</v>
      </c>
      <c r="D320" s="835" t="s">
        <v>1887</v>
      </c>
      <c r="E320" s="835" t="s">
        <v>1879</v>
      </c>
      <c r="F320" s="835" t="s">
        <v>968</v>
      </c>
      <c r="G320" s="835" t="s">
        <v>1889</v>
      </c>
    </row>
    <row r="321" spans="1:7">
      <c r="A321" s="835" t="s">
        <v>971</v>
      </c>
      <c r="B321" s="835" t="s">
        <v>1893</v>
      </c>
      <c r="C321" s="835" t="s">
        <v>1886</v>
      </c>
      <c r="D321" s="835" t="s">
        <v>1887</v>
      </c>
      <c r="E321" s="835" t="s">
        <v>1879</v>
      </c>
      <c r="F321" s="835" t="s">
        <v>968</v>
      </c>
      <c r="G321" s="835" t="s">
        <v>1889</v>
      </c>
    </row>
    <row r="322" spans="1:7">
      <c r="A322" s="835" t="s">
        <v>1325</v>
      </c>
      <c r="B322" s="835" t="s">
        <v>1926</v>
      </c>
      <c r="C322" s="835" t="s">
        <v>1886</v>
      </c>
      <c r="D322" s="835" t="s">
        <v>1887</v>
      </c>
      <c r="E322" s="835" t="s">
        <v>1866</v>
      </c>
      <c r="F322" s="835" t="s">
        <v>1014</v>
      </c>
      <c r="G322" s="835" t="s">
        <v>1889</v>
      </c>
    </row>
    <row r="323" spans="1:7">
      <c r="A323" s="835" t="s">
        <v>1325</v>
      </c>
      <c r="B323" s="835" t="s">
        <v>1926</v>
      </c>
      <c r="C323" s="835" t="s">
        <v>1886</v>
      </c>
      <c r="D323" s="835" t="s">
        <v>1887</v>
      </c>
      <c r="E323" s="835" t="s">
        <v>1866</v>
      </c>
      <c r="F323" s="835" t="s">
        <v>1014</v>
      </c>
      <c r="G323" s="835" t="s">
        <v>1889</v>
      </c>
    </row>
    <row r="324" spans="1:7">
      <c r="A324" s="835" t="s">
        <v>1066</v>
      </c>
      <c r="B324" s="835" t="s">
        <v>521</v>
      </c>
      <c r="C324" s="835" t="s">
        <v>1886</v>
      </c>
      <c r="D324" s="835" t="s">
        <v>1887</v>
      </c>
      <c r="E324" s="835" t="s">
        <v>1897</v>
      </c>
      <c r="F324" s="835" t="s">
        <v>1894</v>
      </c>
      <c r="G324" s="835" t="s">
        <v>1889</v>
      </c>
    </row>
    <row r="325" spans="1:7">
      <c r="A325" s="835" t="s">
        <v>1066</v>
      </c>
      <c r="B325" s="835" t="s">
        <v>521</v>
      </c>
      <c r="C325" s="835" t="s">
        <v>1886</v>
      </c>
      <c r="D325" s="835" t="s">
        <v>1887</v>
      </c>
      <c r="E325" s="835" t="s">
        <v>1897</v>
      </c>
      <c r="F325" s="835" t="s">
        <v>1894</v>
      </c>
      <c r="G325" s="835" t="s">
        <v>1889</v>
      </c>
    </row>
    <row r="326" spans="1:7">
      <c r="A326" s="835" t="s">
        <v>1208</v>
      </c>
      <c r="B326" s="835" t="s">
        <v>521</v>
      </c>
      <c r="C326" s="835" t="s">
        <v>1886</v>
      </c>
      <c r="D326" s="835" t="s">
        <v>1887</v>
      </c>
      <c r="E326" s="835" t="s">
        <v>1897</v>
      </c>
      <c r="F326" s="835" t="s">
        <v>1201</v>
      </c>
      <c r="G326" s="835" t="s">
        <v>1889</v>
      </c>
    </row>
    <row r="327" spans="1:7">
      <c r="A327" s="835" t="s">
        <v>1208</v>
      </c>
      <c r="B327" s="835" t="s">
        <v>521</v>
      </c>
      <c r="C327" s="835" t="s">
        <v>1886</v>
      </c>
      <c r="D327" s="835" t="s">
        <v>1887</v>
      </c>
      <c r="E327" s="835" t="s">
        <v>1897</v>
      </c>
      <c r="F327" s="835" t="s">
        <v>1201</v>
      </c>
      <c r="G327" s="835" t="s">
        <v>1889</v>
      </c>
    </row>
    <row r="328" spans="1:7">
      <c r="A328" s="835" t="s">
        <v>975</v>
      </c>
      <c r="B328" s="835" t="s">
        <v>521</v>
      </c>
      <c r="C328" s="835" t="s">
        <v>1886</v>
      </c>
      <c r="D328" s="835" t="s">
        <v>1887</v>
      </c>
      <c r="E328" s="835" t="s">
        <v>1897</v>
      </c>
      <c r="F328" s="835" t="s">
        <v>968</v>
      </c>
      <c r="G328" s="835" t="s">
        <v>1889</v>
      </c>
    </row>
    <row r="329" spans="1:7">
      <c r="A329" s="835" t="s">
        <v>975</v>
      </c>
      <c r="B329" s="835" t="s">
        <v>521</v>
      </c>
      <c r="C329" s="835" t="s">
        <v>1886</v>
      </c>
      <c r="D329" s="835" t="s">
        <v>1887</v>
      </c>
      <c r="E329" s="835" t="s">
        <v>1897</v>
      </c>
      <c r="F329" s="835" t="s">
        <v>968</v>
      </c>
      <c r="G329" s="835" t="s">
        <v>1889</v>
      </c>
    </row>
    <row r="330" spans="1:7">
      <c r="A330" s="835" t="s">
        <v>1488</v>
      </c>
      <c r="B330" s="835" t="s">
        <v>521</v>
      </c>
      <c r="C330" s="835" t="s">
        <v>1886</v>
      </c>
      <c r="D330" s="835" t="s">
        <v>1887</v>
      </c>
      <c r="E330" s="835" t="s">
        <v>1897</v>
      </c>
      <c r="F330" s="835" t="s">
        <v>1898</v>
      </c>
      <c r="G330" s="835" t="s">
        <v>1889</v>
      </c>
    </row>
    <row r="331" spans="1:7">
      <c r="A331" s="835" t="s">
        <v>1488</v>
      </c>
      <c r="B331" s="835" t="s">
        <v>521</v>
      </c>
      <c r="C331" s="835" t="s">
        <v>1886</v>
      </c>
      <c r="D331" s="835" t="s">
        <v>1887</v>
      </c>
      <c r="E331" s="835" t="s">
        <v>1897</v>
      </c>
      <c r="F331" s="835" t="s">
        <v>1898</v>
      </c>
      <c r="G331" s="835" t="s">
        <v>1889</v>
      </c>
    </row>
    <row r="332" spans="1:7">
      <c r="A332" s="835" t="s">
        <v>1041</v>
      </c>
      <c r="B332" s="835" t="s">
        <v>521</v>
      </c>
      <c r="C332" s="835" t="s">
        <v>1886</v>
      </c>
      <c r="D332" s="835" t="s">
        <v>1887</v>
      </c>
      <c r="E332" s="835" t="s">
        <v>1897</v>
      </c>
      <c r="F332" s="835" t="s">
        <v>1898</v>
      </c>
      <c r="G332" s="835" t="s">
        <v>1889</v>
      </c>
    </row>
    <row r="333" spans="1:7">
      <c r="A333" s="835" t="s">
        <v>1041</v>
      </c>
      <c r="B333" s="835" t="s">
        <v>521</v>
      </c>
      <c r="C333" s="835" t="s">
        <v>1886</v>
      </c>
      <c r="D333" s="835" t="s">
        <v>1887</v>
      </c>
      <c r="E333" s="835" t="s">
        <v>1897</v>
      </c>
      <c r="F333" s="835" t="s">
        <v>1898</v>
      </c>
      <c r="G333" s="835" t="s">
        <v>1889</v>
      </c>
    </row>
    <row r="334" spans="1:7">
      <c r="A334" s="835" t="s">
        <v>943</v>
      </c>
      <c r="B334" s="835" t="s">
        <v>1920</v>
      </c>
      <c r="C334" s="835" t="s">
        <v>1886</v>
      </c>
      <c r="D334" s="835" t="s">
        <v>1887</v>
      </c>
      <c r="E334" s="835" t="s">
        <v>138</v>
      </c>
      <c r="F334" s="835" t="s">
        <v>806</v>
      </c>
      <c r="G334" s="835" t="s">
        <v>1889</v>
      </c>
    </row>
    <row r="335" spans="1:7">
      <c r="A335" s="835" t="s">
        <v>1305</v>
      </c>
      <c r="B335" s="835" t="s">
        <v>1899</v>
      </c>
      <c r="C335" s="835" t="s">
        <v>1886</v>
      </c>
      <c r="D335" s="835" t="s">
        <v>1887</v>
      </c>
      <c r="E335" s="835" t="s">
        <v>1900</v>
      </c>
      <c r="F335" s="835" t="s">
        <v>977</v>
      </c>
      <c r="G335" s="835" t="s">
        <v>1889</v>
      </c>
    </row>
    <row r="336" spans="1:7">
      <c r="A336" s="835" t="s">
        <v>1305</v>
      </c>
      <c r="B336" s="835" t="s">
        <v>1899</v>
      </c>
      <c r="C336" s="835" t="s">
        <v>1886</v>
      </c>
      <c r="D336" s="835" t="s">
        <v>1887</v>
      </c>
      <c r="E336" s="835" t="s">
        <v>1900</v>
      </c>
      <c r="F336" s="835" t="s">
        <v>977</v>
      </c>
      <c r="G336" s="835" t="s">
        <v>1889</v>
      </c>
    </row>
    <row r="337" spans="1:7">
      <c r="A337" s="835" t="s">
        <v>882</v>
      </c>
      <c r="B337" s="835" t="s">
        <v>1899</v>
      </c>
      <c r="C337" s="835" t="s">
        <v>1886</v>
      </c>
      <c r="D337" s="835" t="s">
        <v>1887</v>
      </c>
      <c r="E337" s="835" t="s">
        <v>1900</v>
      </c>
      <c r="F337" s="835" t="s">
        <v>1201</v>
      </c>
      <c r="G337" s="835" t="s">
        <v>1889</v>
      </c>
    </row>
    <row r="338" spans="1:7">
      <c r="A338" s="835" t="s">
        <v>882</v>
      </c>
      <c r="B338" s="835" t="s">
        <v>1899</v>
      </c>
      <c r="C338" s="835" t="s">
        <v>1886</v>
      </c>
      <c r="D338" s="835" t="s">
        <v>1887</v>
      </c>
      <c r="E338" s="835" t="s">
        <v>1900</v>
      </c>
      <c r="F338" s="835" t="s">
        <v>1201</v>
      </c>
      <c r="G338" s="835" t="s">
        <v>1889</v>
      </c>
    </row>
    <row r="339" spans="1:7">
      <c r="A339" s="835" t="s">
        <v>869</v>
      </c>
      <c r="B339" s="835" t="s">
        <v>1901</v>
      </c>
      <c r="C339" s="835" t="s">
        <v>1886</v>
      </c>
      <c r="D339" s="835" t="s">
        <v>1887</v>
      </c>
      <c r="E339" s="835" t="s">
        <v>1871</v>
      </c>
      <c r="F339" s="835" t="s">
        <v>869</v>
      </c>
      <c r="G339" s="835" t="s">
        <v>1889</v>
      </c>
    </row>
    <row r="340" spans="1:7">
      <c r="A340" s="835" t="s">
        <v>869</v>
      </c>
      <c r="B340" s="835" t="s">
        <v>1901</v>
      </c>
      <c r="C340" s="835" t="s">
        <v>1886</v>
      </c>
      <c r="D340" s="835" t="s">
        <v>1887</v>
      </c>
      <c r="E340" s="835" t="s">
        <v>1871</v>
      </c>
      <c r="F340" s="835" t="s">
        <v>869</v>
      </c>
      <c r="G340" s="835" t="s">
        <v>1889</v>
      </c>
    </row>
    <row r="341" spans="1:7">
      <c r="A341" s="835" t="s">
        <v>1344</v>
      </c>
      <c r="B341" s="835" t="s">
        <v>1901</v>
      </c>
      <c r="C341" s="835" t="s">
        <v>1886</v>
      </c>
      <c r="D341" s="835" t="s">
        <v>1887</v>
      </c>
      <c r="E341" s="835" t="s">
        <v>1871</v>
      </c>
      <c r="F341" s="835" t="s">
        <v>1902</v>
      </c>
      <c r="G341" s="835" t="s">
        <v>1889</v>
      </c>
    </row>
    <row r="342" spans="1:7">
      <c r="A342" s="835" t="s">
        <v>1344</v>
      </c>
      <c r="B342" s="835" t="s">
        <v>1901</v>
      </c>
      <c r="C342" s="835" t="s">
        <v>1886</v>
      </c>
      <c r="D342" s="835" t="s">
        <v>1887</v>
      </c>
      <c r="E342" s="835" t="s">
        <v>1871</v>
      </c>
      <c r="F342" s="835" t="s">
        <v>1902</v>
      </c>
      <c r="G342" s="835" t="s">
        <v>1889</v>
      </c>
    </row>
    <row r="343" spans="1:7">
      <c r="A343" s="835" t="s">
        <v>410</v>
      </c>
      <c r="B343" s="835" t="s">
        <v>525</v>
      </c>
      <c r="C343" s="835" t="s">
        <v>1886</v>
      </c>
      <c r="D343" s="835" t="s">
        <v>1887</v>
      </c>
      <c r="E343" s="835" t="s">
        <v>1877</v>
      </c>
      <c r="F343" s="835" t="s">
        <v>410</v>
      </c>
      <c r="G343" s="835" t="s">
        <v>1889</v>
      </c>
    </row>
    <row r="344" spans="1:7">
      <c r="A344" s="835" t="s">
        <v>410</v>
      </c>
      <c r="B344" s="835" t="s">
        <v>525</v>
      </c>
      <c r="C344" s="835" t="s">
        <v>1886</v>
      </c>
      <c r="D344" s="835" t="s">
        <v>1887</v>
      </c>
      <c r="E344" s="835" t="s">
        <v>1877</v>
      </c>
      <c r="F344" s="835" t="s">
        <v>410</v>
      </c>
      <c r="G344" s="835" t="s">
        <v>1889</v>
      </c>
    </row>
    <row r="345" spans="1:7">
      <c r="A345" s="835" t="s">
        <v>929</v>
      </c>
      <c r="B345" s="835" t="s">
        <v>525</v>
      </c>
      <c r="C345" s="835" t="s">
        <v>1886</v>
      </c>
      <c r="D345" s="835" t="s">
        <v>1887</v>
      </c>
      <c r="E345" s="835" t="s">
        <v>1877</v>
      </c>
      <c r="F345" s="835" t="s">
        <v>1903</v>
      </c>
      <c r="G345" s="835" t="s">
        <v>1889</v>
      </c>
    </row>
    <row r="346" spans="1:7">
      <c r="A346" s="835" t="s">
        <v>929</v>
      </c>
      <c r="B346" s="835" t="s">
        <v>525</v>
      </c>
      <c r="C346" s="835" t="s">
        <v>1886</v>
      </c>
      <c r="D346" s="835" t="s">
        <v>1887</v>
      </c>
      <c r="E346" s="835" t="s">
        <v>1877</v>
      </c>
      <c r="F346" s="835" t="s">
        <v>1903</v>
      </c>
      <c r="G346" s="835" t="s">
        <v>1889</v>
      </c>
    </row>
    <row r="347" spans="1:7">
      <c r="A347" s="835" t="s">
        <v>1253</v>
      </c>
      <c r="B347" s="835" t="s">
        <v>525</v>
      </c>
      <c r="C347" s="835" t="s">
        <v>1886</v>
      </c>
      <c r="D347" s="835" t="s">
        <v>1887</v>
      </c>
      <c r="E347" s="835" t="s">
        <v>1877</v>
      </c>
      <c r="F347" s="835" t="s">
        <v>1903</v>
      </c>
      <c r="G347" s="835" t="s">
        <v>1889</v>
      </c>
    </row>
    <row r="348" spans="1:7">
      <c r="A348" s="835" t="s">
        <v>1260</v>
      </c>
      <c r="B348" s="835" t="s">
        <v>525</v>
      </c>
      <c r="C348" s="835" t="s">
        <v>1886</v>
      </c>
      <c r="D348" s="835" t="s">
        <v>1887</v>
      </c>
      <c r="E348" s="835" t="s">
        <v>1877</v>
      </c>
      <c r="F348" s="835" t="s">
        <v>1903</v>
      </c>
      <c r="G348" s="835" t="s">
        <v>1889</v>
      </c>
    </row>
    <row r="349" spans="1:7">
      <c r="A349" s="835" t="s">
        <v>934</v>
      </c>
      <c r="B349" s="835" t="s">
        <v>525</v>
      </c>
      <c r="C349" s="835" t="s">
        <v>1886</v>
      </c>
      <c r="D349" s="835" t="s">
        <v>1887</v>
      </c>
      <c r="E349" s="835" t="s">
        <v>1877</v>
      </c>
      <c r="F349" s="835" t="s">
        <v>1903</v>
      </c>
      <c r="G349" s="835" t="s">
        <v>1889</v>
      </c>
    </row>
    <row r="350" spans="1:7">
      <c r="A350" s="835" t="s">
        <v>934</v>
      </c>
      <c r="B350" s="835" t="s">
        <v>525</v>
      </c>
      <c r="C350" s="835" t="s">
        <v>1886</v>
      </c>
      <c r="D350" s="835" t="s">
        <v>1887</v>
      </c>
      <c r="E350" s="835" t="s">
        <v>1877</v>
      </c>
      <c r="F350" s="835" t="s">
        <v>1903</v>
      </c>
      <c r="G350" s="835" t="s">
        <v>1889</v>
      </c>
    </row>
    <row r="351" spans="1:7">
      <c r="A351" s="835" t="s">
        <v>1255</v>
      </c>
      <c r="B351" s="835" t="s">
        <v>525</v>
      </c>
      <c r="C351" s="835" t="s">
        <v>1886</v>
      </c>
      <c r="D351" s="835" t="s">
        <v>1887</v>
      </c>
      <c r="E351" s="835" t="s">
        <v>1877</v>
      </c>
      <c r="F351" s="835" t="s">
        <v>1903</v>
      </c>
      <c r="G351" s="835" t="s">
        <v>1889</v>
      </c>
    </row>
    <row r="352" spans="1:7">
      <c r="A352" s="835" t="s">
        <v>945</v>
      </c>
      <c r="B352" s="835" t="s">
        <v>546</v>
      </c>
      <c r="C352" s="835" t="s">
        <v>1886</v>
      </c>
      <c r="D352" s="835" t="s">
        <v>1887</v>
      </c>
      <c r="E352" s="835" t="s">
        <v>1904</v>
      </c>
      <c r="F352" s="835" t="s">
        <v>945</v>
      </c>
      <c r="G352" s="835" t="s">
        <v>1889</v>
      </c>
    </row>
    <row r="353" spans="1:7">
      <c r="A353" s="835" t="s">
        <v>945</v>
      </c>
      <c r="B353" s="835" t="s">
        <v>546</v>
      </c>
      <c r="C353" s="835" t="s">
        <v>1886</v>
      </c>
      <c r="D353" s="835" t="s">
        <v>1887</v>
      </c>
      <c r="E353" s="835" t="s">
        <v>1904</v>
      </c>
      <c r="F353" s="835" t="s">
        <v>945</v>
      </c>
      <c r="G353" s="835" t="s">
        <v>1889</v>
      </c>
    </row>
    <row r="354" spans="1:7">
      <c r="A354" s="835" t="s">
        <v>762</v>
      </c>
      <c r="B354" s="835" t="s">
        <v>520</v>
      </c>
      <c r="C354" s="835" t="s">
        <v>1886</v>
      </c>
      <c r="D354" s="835" t="s">
        <v>1887</v>
      </c>
      <c r="E354" s="835" t="s">
        <v>1905</v>
      </c>
      <c r="F354" s="835" t="s">
        <v>762</v>
      </c>
      <c r="G354" s="835" t="s">
        <v>1891</v>
      </c>
    </row>
    <row r="355" spans="1:7">
      <c r="A355" s="835" t="s">
        <v>762</v>
      </c>
      <c r="B355" s="835" t="s">
        <v>520</v>
      </c>
      <c r="C355" s="835" t="s">
        <v>1886</v>
      </c>
      <c r="D355" s="835" t="s">
        <v>1887</v>
      </c>
      <c r="E355" s="835" t="s">
        <v>1905</v>
      </c>
      <c r="F355" s="835" t="s">
        <v>762</v>
      </c>
      <c r="G355" s="835" t="s">
        <v>1891</v>
      </c>
    </row>
    <row r="356" spans="1:7">
      <c r="A356" s="835" t="s">
        <v>777</v>
      </c>
      <c r="B356" s="835" t="s">
        <v>520</v>
      </c>
      <c r="C356" s="835" t="s">
        <v>1886</v>
      </c>
      <c r="D356" s="835" t="s">
        <v>1887</v>
      </c>
      <c r="E356" s="835" t="s">
        <v>1905</v>
      </c>
      <c r="F356" s="835" t="s">
        <v>1105</v>
      </c>
      <c r="G356" s="835" t="s">
        <v>1891</v>
      </c>
    </row>
    <row r="357" spans="1:7">
      <c r="A357" s="835" t="s">
        <v>777</v>
      </c>
      <c r="B357" s="835" t="s">
        <v>520</v>
      </c>
      <c r="C357" s="835" t="s">
        <v>1886</v>
      </c>
      <c r="D357" s="835" t="s">
        <v>1887</v>
      </c>
      <c r="E357" s="835" t="s">
        <v>1905</v>
      </c>
      <c r="F357" s="835" t="s">
        <v>1105</v>
      </c>
      <c r="G357" s="835" t="s">
        <v>1891</v>
      </c>
    </row>
    <row r="358" spans="1:7">
      <c r="A358" s="835" t="s">
        <v>780</v>
      </c>
      <c r="B358" s="835" t="s">
        <v>520</v>
      </c>
      <c r="C358" s="835" t="s">
        <v>1886</v>
      </c>
      <c r="D358" s="835" t="s">
        <v>1887</v>
      </c>
      <c r="E358" s="835" t="s">
        <v>1905</v>
      </c>
      <c r="F358" s="835" t="s">
        <v>1105</v>
      </c>
      <c r="G358" s="835" t="s">
        <v>1891</v>
      </c>
    </row>
    <row r="359" spans="1:7">
      <c r="A359" s="835" t="s">
        <v>780</v>
      </c>
      <c r="B359" s="835" t="s">
        <v>520</v>
      </c>
      <c r="C359" s="835" t="s">
        <v>1886</v>
      </c>
      <c r="D359" s="835" t="s">
        <v>1887</v>
      </c>
      <c r="E359" s="835" t="s">
        <v>1905</v>
      </c>
      <c r="F359" s="835" t="s">
        <v>1105</v>
      </c>
      <c r="G359" s="835" t="s">
        <v>1891</v>
      </c>
    </row>
    <row r="360" spans="1:7">
      <c r="A360" s="835" t="s">
        <v>787</v>
      </c>
      <c r="B360" s="835" t="s">
        <v>520</v>
      </c>
      <c r="C360" s="835" t="s">
        <v>1886</v>
      </c>
      <c r="D360" s="835" t="s">
        <v>1887</v>
      </c>
      <c r="E360" s="835" t="s">
        <v>1905</v>
      </c>
      <c r="F360" s="835" t="s">
        <v>784</v>
      </c>
      <c r="G360" s="835" t="s">
        <v>1891</v>
      </c>
    </row>
    <row r="361" spans="1:7">
      <c r="A361" s="835" t="s">
        <v>1110</v>
      </c>
      <c r="B361" s="835" t="s">
        <v>520</v>
      </c>
      <c r="C361" s="835" t="s">
        <v>1886</v>
      </c>
      <c r="D361" s="835" t="s">
        <v>1887</v>
      </c>
      <c r="E361" s="835" t="s">
        <v>1905</v>
      </c>
      <c r="F361" s="835" t="s">
        <v>784</v>
      </c>
      <c r="G361" s="835" t="s">
        <v>1891</v>
      </c>
    </row>
    <row r="362" spans="1:7">
      <c r="A362" s="835" t="s">
        <v>798</v>
      </c>
      <c r="B362" s="835" t="s">
        <v>520</v>
      </c>
      <c r="C362" s="835" t="s">
        <v>1886</v>
      </c>
      <c r="D362" s="835" t="s">
        <v>1887</v>
      </c>
      <c r="E362" s="835" t="s">
        <v>1905</v>
      </c>
      <c r="F362" s="835" t="s">
        <v>793</v>
      </c>
      <c r="G362" s="835" t="s">
        <v>1891</v>
      </c>
    </row>
    <row r="363" spans="1:7">
      <c r="A363" s="835" t="s">
        <v>743</v>
      </c>
      <c r="B363" s="835" t="s">
        <v>520</v>
      </c>
      <c r="C363" s="835" t="s">
        <v>1886</v>
      </c>
      <c r="D363" s="835" t="s">
        <v>1887</v>
      </c>
      <c r="E363" s="835" t="s">
        <v>1905</v>
      </c>
      <c r="F363" s="835" t="s">
        <v>793</v>
      </c>
      <c r="G363" s="835" t="s">
        <v>1891</v>
      </c>
    </row>
    <row r="364" spans="1:7">
      <c r="A364" s="835" t="s">
        <v>407</v>
      </c>
      <c r="B364" s="835" t="s">
        <v>520</v>
      </c>
      <c r="C364" s="835" t="s">
        <v>1886</v>
      </c>
      <c r="D364" s="835" t="s">
        <v>1887</v>
      </c>
      <c r="E364" s="835" t="s">
        <v>1905</v>
      </c>
      <c r="F364" s="835" t="s">
        <v>793</v>
      </c>
      <c r="G364" s="835" t="s">
        <v>1891</v>
      </c>
    </row>
    <row r="365" spans="1:7">
      <c r="A365" s="835" t="s">
        <v>804</v>
      </c>
      <c r="B365" s="835" t="s">
        <v>520</v>
      </c>
      <c r="C365" s="835" t="s">
        <v>1886</v>
      </c>
      <c r="D365" s="835" t="s">
        <v>1887</v>
      </c>
      <c r="E365" s="835" t="s">
        <v>1905</v>
      </c>
      <c r="F365" s="835" t="s">
        <v>1906</v>
      </c>
      <c r="G365" s="835" t="s">
        <v>1891</v>
      </c>
    </row>
    <row r="366" spans="1:7">
      <c r="A366" s="835" t="s">
        <v>804</v>
      </c>
      <c r="B366" s="835" t="s">
        <v>520</v>
      </c>
      <c r="C366" s="835" t="s">
        <v>1886</v>
      </c>
      <c r="D366" s="835" t="s">
        <v>1887</v>
      </c>
      <c r="E366" s="835" t="s">
        <v>1905</v>
      </c>
      <c r="F366" s="835" t="s">
        <v>1906</v>
      </c>
      <c r="G366" s="835" t="s">
        <v>1891</v>
      </c>
    </row>
    <row r="367" spans="1:7">
      <c r="A367" s="835" t="s">
        <v>736</v>
      </c>
      <c r="B367" s="835" t="s">
        <v>520</v>
      </c>
      <c r="C367" s="835" t="s">
        <v>1886</v>
      </c>
      <c r="D367" s="835" t="s">
        <v>1887</v>
      </c>
      <c r="E367" s="835" t="s">
        <v>1905</v>
      </c>
      <c r="F367" s="835" t="s">
        <v>789</v>
      </c>
      <c r="G367" s="835" t="s">
        <v>1891</v>
      </c>
    </row>
    <row r="368" spans="1:7">
      <c r="A368" s="835" t="s">
        <v>406</v>
      </c>
      <c r="B368" s="835" t="s">
        <v>520</v>
      </c>
      <c r="C368" s="835" t="s">
        <v>1886</v>
      </c>
      <c r="D368" s="835" t="s">
        <v>1887</v>
      </c>
      <c r="E368" s="835" t="s">
        <v>1905</v>
      </c>
      <c r="F368" s="835" t="s">
        <v>789</v>
      </c>
      <c r="G368" s="835" t="s">
        <v>1891</v>
      </c>
    </row>
    <row r="369" spans="1:7">
      <c r="A369" s="835" t="s">
        <v>1908</v>
      </c>
      <c r="B369" s="835" t="s">
        <v>520</v>
      </c>
      <c r="C369" s="835" t="s">
        <v>1886</v>
      </c>
      <c r="D369" s="835" t="s">
        <v>1887</v>
      </c>
      <c r="E369" s="835" t="s">
        <v>1905</v>
      </c>
      <c r="F369" s="835" t="s">
        <v>1907</v>
      </c>
      <c r="G369" s="835" t="s">
        <v>1891</v>
      </c>
    </row>
    <row r="370" spans="1:7">
      <c r="A370" s="835" t="s">
        <v>1908</v>
      </c>
      <c r="B370" s="835" t="s">
        <v>520</v>
      </c>
      <c r="C370" s="835" t="s">
        <v>1886</v>
      </c>
      <c r="D370" s="835" t="s">
        <v>1887</v>
      </c>
      <c r="E370" s="835" t="s">
        <v>1905</v>
      </c>
      <c r="F370" s="835" t="s">
        <v>1907</v>
      </c>
      <c r="G370" s="835" t="s">
        <v>1891</v>
      </c>
    </row>
    <row r="371" spans="1:7">
      <c r="A371" s="835" t="s">
        <v>918</v>
      </c>
      <c r="B371" s="835" t="s">
        <v>526</v>
      </c>
      <c r="C371" s="835" t="s">
        <v>1886</v>
      </c>
      <c r="D371" s="835" t="s">
        <v>1887</v>
      </c>
      <c r="E371" s="835" t="s">
        <v>1878</v>
      </c>
      <c r="F371" s="835" t="s">
        <v>909</v>
      </c>
      <c r="G371" s="835" t="s">
        <v>1889</v>
      </c>
    </row>
    <row r="372" spans="1:7">
      <c r="A372" s="835" t="s">
        <v>918</v>
      </c>
      <c r="B372" s="835" t="s">
        <v>526</v>
      </c>
      <c r="C372" s="835" t="s">
        <v>1886</v>
      </c>
      <c r="D372" s="835" t="s">
        <v>1887</v>
      </c>
      <c r="E372" s="835" t="s">
        <v>1878</v>
      </c>
      <c r="F372" s="835" t="s">
        <v>909</v>
      </c>
      <c r="G372" s="835" t="s">
        <v>1889</v>
      </c>
    </row>
    <row r="373" spans="1:7">
      <c r="A373" s="835" t="s">
        <v>912</v>
      </c>
      <c r="B373" s="835" t="s">
        <v>526</v>
      </c>
      <c r="C373" s="835" t="s">
        <v>1886</v>
      </c>
      <c r="D373" s="835" t="s">
        <v>1887</v>
      </c>
      <c r="E373" s="835" t="s">
        <v>1878</v>
      </c>
      <c r="F373" s="835" t="s">
        <v>909</v>
      </c>
      <c r="G373" s="835" t="s">
        <v>1889</v>
      </c>
    </row>
    <row r="374" spans="1:7">
      <c r="A374" s="835" t="s">
        <v>912</v>
      </c>
      <c r="B374" s="835" t="s">
        <v>526</v>
      </c>
      <c r="C374" s="835" t="s">
        <v>1886</v>
      </c>
      <c r="D374" s="835" t="s">
        <v>1887</v>
      </c>
      <c r="E374" s="835" t="s">
        <v>1878</v>
      </c>
      <c r="F374" s="835" t="s">
        <v>909</v>
      </c>
      <c r="G374" s="835" t="s">
        <v>1889</v>
      </c>
    </row>
    <row r="375" spans="1:7">
      <c r="A375" s="835" t="s">
        <v>971</v>
      </c>
      <c r="B375" s="835" t="s">
        <v>1893</v>
      </c>
      <c r="C375" s="835" t="s">
        <v>1909</v>
      </c>
      <c r="D375" s="835" t="s">
        <v>1910</v>
      </c>
      <c r="E375" s="835" t="s">
        <v>1877</v>
      </c>
      <c r="F375" s="835" t="s">
        <v>968</v>
      </c>
      <c r="G375" s="835" t="s">
        <v>1889</v>
      </c>
    </row>
    <row r="376" spans="1:7">
      <c r="A376" s="835" t="s">
        <v>726</v>
      </c>
      <c r="B376" s="835" t="s">
        <v>516</v>
      </c>
      <c r="C376" s="835" t="s">
        <v>1886</v>
      </c>
      <c r="D376" s="835" t="s">
        <v>1887</v>
      </c>
      <c r="E376" s="835" t="s">
        <v>1890</v>
      </c>
      <c r="F376" s="835" t="s">
        <v>726</v>
      </c>
      <c r="G376" s="835" t="s">
        <v>1891</v>
      </c>
    </row>
    <row r="377" spans="1:7">
      <c r="A377" s="835" t="s">
        <v>404</v>
      </c>
      <c r="B377" s="835" t="s">
        <v>516</v>
      </c>
      <c r="C377" s="835" t="s">
        <v>1886</v>
      </c>
      <c r="D377" s="835" t="s">
        <v>1887</v>
      </c>
      <c r="E377" s="835" t="s">
        <v>1890</v>
      </c>
      <c r="F377" s="835" t="s">
        <v>726</v>
      </c>
      <c r="G377" s="835" t="s">
        <v>1891</v>
      </c>
    </row>
    <row r="378" spans="1:7">
      <c r="A378" s="835" t="s">
        <v>777</v>
      </c>
      <c r="B378" s="835" t="s">
        <v>520</v>
      </c>
      <c r="C378" s="835" t="s">
        <v>1886</v>
      </c>
      <c r="D378" s="835" t="s">
        <v>1887</v>
      </c>
      <c r="E378" s="835" t="s">
        <v>1905</v>
      </c>
      <c r="F378" s="835" t="s">
        <v>1105</v>
      </c>
      <c r="G378" s="835" t="s">
        <v>1891</v>
      </c>
    </row>
    <row r="379" spans="1:7">
      <c r="A379" s="835" t="s">
        <v>777</v>
      </c>
      <c r="B379" s="835" t="s">
        <v>520</v>
      </c>
      <c r="C379" s="835" t="s">
        <v>1886</v>
      </c>
      <c r="D379" s="835" t="s">
        <v>1887</v>
      </c>
      <c r="E379" s="835" t="s">
        <v>1905</v>
      </c>
      <c r="F379" s="835" t="s">
        <v>1105</v>
      </c>
      <c r="G379" s="835" t="s">
        <v>1891</v>
      </c>
    </row>
    <row r="380" spans="1:7">
      <c r="A380" s="835" t="s">
        <v>780</v>
      </c>
      <c r="B380" s="835" t="s">
        <v>520</v>
      </c>
      <c r="C380" s="835" t="s">
        <v>1886</v>
      </c>
      <c r="D380" s="835" t="s">
        <v>1887</v>
      </c>
      <c r="E380" s="835" t="s">
        <v>1905</v>
      </c>
      <c r="F380" s="835" t="s">
        <v>1105</v>
      </c>
      <c r="G380" s="835" t="s">
        <v>1891</v>
      </c>
    </row>
    <row r="381" spans="1:7">
      <c r="A381" s="835" t="s">
        <v>780</v>
      </c>
      <c r="B381" s="835" t="s">
        <v>520</v>
      </c>
      <c r="C381" s="835" t="s">
        <v>1886</v>
      </c>
      <c r="D381" s="835" t="s">
        <v>1887</v>
      </c>
      <c r="E381" s="835" t="s">
        <v>1905</v>
      </c>
      <c r="F381" s="835" t="s">
        <v>1105</v>
      </c>
      <c r="G381" s="835" t="s">
        <v>1891</v>
      </c>
    </row>
    <row r="382" spans="1:7">
      <c r="A382" s="835" t="s">
        <v>804</v>
      </c>
      <c r="B382" s="835" t="s">
        <v>520</v>
      </c>
      <c r="C382" s="835" t="s">
        <v>1886</v>
      </c>
      <c r="D382" s="835" t="s">
        <v>1887</v>
      </c>
      <c r="E382" s="835" t="s">
        <v>1905</v>
      </c>
      <c r="F382" s="835" t="s">
        <v>1906</v>
      </c>
      <c r="G382" s="835" t="s">
        <v>1891</v>
      </c>
    </row>
    <row r="383" spans="1:7">
      <c r="A383" s="835" t="s">
        <v>804</v>
      </c>
      <c r="B383" s="835" t="s">
        <v>520</v>
      </c>
      <c r="C383" s="835" t="s">
        <v>1886</v>
      </c>
      <c r="D383" s="835" t="s">
        <v>1887</v>
      </c>
      <c r="E383" s="835" t="s">
        <v>1905</v>
      </c>
      <c r="F383" s="835" t="s">
        <v>1906</v>
      </c>
      <c r="G383" s="835" t="s">
        <v>1891</v>
      </c>
    </row>
    <row r="384" spans="1:7">
      <c r="A384" s="835" t="s">
        <v>736</v>
      </c>
      <c r="B384" s="835" t="s">
        <v>520</v>
      </c>
      <c r="C384" s="835" t="s">
        <v>1886</v>
      </c>
      <c r="D384" s="835" t="s">
        <v>1887</v>
      </c>
      <c r="E384" s="835" t="s">
        <v>1905</v>
      </c>
      <c r="F384" s="835" t="s">
        <v>789</v>
      </c>
      <c r="G384" s="835" t="s">
        <v>1891</v>
      </c>
    </row>
    <row r="385" spans="1:7">
      <c r="A385" s="835" t="s">
        <v>406</v>
      </c>
      <c r="B385" s="835" t="s">
        <v>520</v>
      </c>
      <c r="C385" s="835" t="s">
        <v>1886</v>
      </c>
      <c r="D385" s="835" t="s">
        <v>1887</v>
      </c>
      <c r="E385" s="835" t="s">
        <v>1905</v>
      </c>
      <c r="F385" s="835" t="s">
        <v>789</v>
      </c>
      <c r="G385" s="835" t="s">
        <v>1891</v>
      </c>
    </row>
    <row r="386" spans="1:7">
      <c r="A386" s="835" t="s">
        <v>1908</v>
      </c>
      <c r="B386" s="835" t="s">
        <v>520</v>
      </c>
      <c r="C386" s="835" t="s">
        <v>1886</v>
      </c>
      <c r="D386" s="835" t="s">
        <v>1887</v>
      </c>
      <c r="E386" s="835" t="s">
        <v>1905</v>
      </c>
      <c r="F386" s="835" t="s">
        <v>1907</v>
      </c>
      <c r="G386" s="835" t="s">
        <v>1891</v>
      </c>
    </row>
    <row r="387" spans="1:7">
      <c r="A387" s="835" t="s">
        <v>1908</v>
      </c>
      <c r="B387" s="835" t="s">
        <v>520</v>
      </c>
      <c r="C387" s="835" t="s">
        <v>1886</v>
      </c>
      <c r="D387" s="835" t="s">
        <v>1887</v>
      </c>
      <c r="E387" s="835" t="s">
        <v>1905</v>
      </c>
      <c r="F387" s="835" t="s">
        <v>1907</v>
      </c>
      <c r="G387" s="835" t="s">
        <v>1891</v>
      </c>
    </row>
    <row r="388" spans="1:7">
      <c r="A388" s="835" t="s">
        <v>912</v>
      </c>
      <c r="B388" s="835" t="s">
        <v>526</v>
      </c>
      <c r="C388" s="835" t="s">
        <v>1886</v>
      </c>
      <c r="D388" s="835" t="s">
        <v>1887</v>
      </c>
      <c r="E388" s="835" t="s">
        <v>1878</v>
      </c>
      <c r="F388" s="835" t="s">
        <v>909</v>
      </c>
      <c r="G388" s="835" t="s">
        <v>1889</v>
      </c>
    </row>
    <row r="389" spans="1:7">
      <c r="A389" s="835" t="s">
        <v>912</v>
      </c>
      <c r="B389" s="835" t="s">
        <v>526</v>
      </c>
      <c r="C389" s="835" t="s">
        <v>1886</v>
      </c>
      <c r="D389" s="835" t="s">
        <v>1887</v>
      </c>
      <c r="E389" s="835" t="s">
        <v>1878</v>
      </c>
      <c r="F389" s="835" t="s">
        <v>909</v>
      </c>
      <c r="G389" s="835" t="s">
        <v>1889</v>
      </c>
    </row>
    <row r="390" spans="1:7">
      <c r="A390" s="835" t="s">
        <v>959</v>
      </c>
      <c r="B390" s="835" t="s">
        <v>538</v>
      </c>
      <c r="C390" s="835" t="s">
        <v>1886</v>
      </c>
      <c r="D390" s="835" t="s">
        <v>1887</v>
      </c>
      <c r="E390" s="835" t="s">
        <v>1868</v>
      </c>
      <c r="F390" s="835" t="s">
        <v>953</v>
      </c>
      <c r="G390" s="835" t="s">
        <v>1889</v>
      </c>
    </row>
    <row r="391" spans="1:7">
      <c r="A391" s="835" t="s">
        <v>959</v>
      </c>
      <c r="B391" s="835" t="s">
        <v>538</v>
      </c>
      <c r="C391" s="835" t="s">
        <v>1886</v>
      </c>
      <c r="D391" s="835" t="s">
        <v>1887</v>
      </c>
      <c r="E391" s="835" t="s">
        <v>1868</v>
      </c>
      <c r="F391" s="835" t="s">
        <v>953</v>
      </c>
      <c r="G391" s="835" t="s">
        <v>1889</v>
      </c>
    </row>
    <row r="392" spans="1:7">
      <c r="A392" s="835" t="s">
        <v>726</v>
      </c>
      <c r="B392" s="835" t="s">
        <v>516</v>
      </c>
      <c r="C392" s="835" t="s">
        <v>1886</v>
      </c>
      <c r="D392" s="835" t="s">
        <v>1887</v>
      </c>
      <c r="E392" s="835" t="s">
        <v>1890</v>
      </c>
      <c r="F392" s="835" t="s">
        <v>726</v>
      </c>
      <c r="G392" s="835" t="s">
        <v>1891</v>
      </c>
    </row>
    <row r="393" spans="1:7">
      <c r="A393" s="835" t="s">
        <v>404</v>
      </c>
      <c r="B393" s="835" t="s">
        <v>516</v>
      </c>
      <c r="C393" s="835" t="s">
        <v>1886</v>
      </c>
      <c r="D393" s="835" t="s">
        <v>1887</v>
      </c>
      <c r="E393" s="835" t="s">
        <v>1890</v>
      </c>
      <c r="F393" s="835" t="s">
        <v>726</v>
      </c>
      <c r="G393" s="835" t="s">
        <v>1891</v>
      </c>
    </row>
    <row r="394" spans="1:7">
      <c r="A394" s="835" t="s">
        <v>1023</v>
      </c>
      <c r="B394" s="835" t="s">
        <v>522</v>
      </c>
      <c r="C394" s="835" t="s">
        <v>1886</v>
      </c>
      <c r="D394" s="835" t="s">
        <v>1887</v>
      </c>
      <c r="E394" s="835" t="s">
        <v>1892</v>
      </c>
      <c r="F394" s="835" t="s">
        <v>1020</v>
      </c>
      <c r="G394" s="835" t="s">
        <v>1889</v>
      </c>
    </row>
    <row r="395" spans="1:7">
      <c r="A395" s="835" t="s">
        <v>1023</v>
      </c>
      <c r="B395" s="835" t="s">
        <v>522</v>
      </c>
      <c r="C395" s="835" t="s">
        <v>1886</v>
      </c>
      <c r="D395" s="835" t="s">
        <v>1887</v>
      </c>
      <c r="E395" s="835" t="s">
        <v>1892</v>
      </c>
      <c r="F395" s="835" t="s">
        <v>1020</v>
      </c>
      <c r="G395" s="835" t="s">
        <v>1889</v>
      </c>
    </row>
    <row r="396" spans="1:7">
      <c r="A396" s="835" t="s">
        <v>971</v>
      </c>
      <c r="B396" s="835" t="s">
        <v>1893</v>
      </c>
      <c r="C396" s="835" t="s">
        <v>1886</v>
      </c>
      <c r="D396" s="835" t="s">
        <v>1887</v>
      </c>
      <c r="E396" s="835" t="s">
        <v>1879</v>
      </c>
      <c r="F396" s="835" t="s">
        <v>968</v>
      </c>
      <c r="G396" s="835" t="s">
        <v>1889</v>
      </c>
    </row>
    <row r="397" spans="1:7">
      <c r="A397" s="835" t="s">
        <v>882</v>
      </c>
      <c r="B397" s="835" t="s">
        <v>1899</v>
      </c>
      <c r="C397" s="835" t="s">
        <v>1886</v>
      </c>
      <c r="D397" s="835" t="s">
        <v>1887</v>
      </c>
      <c r="E397" s="835" t="s">
        <v>1900</v>
      </c>
      <c r="F397" s="835" t="s">
        <v>1201</v>
      </c>
      <c r="G397" s="835" t="s">
        <v>1889</v>
      </c>
    </row>
    <row r="398" spans="1:7">
      <c r="A398" s="835" t="s">
        <v>882</v>
      </c>
      <c r="B398" s="835" t="s">
        <v>1899</v>
      </c>
      <c r="C398" s="835" t="s">
        <v>1886</v>
      </c>
      <c r="D398" s="835" t="s">
        <v>1887</v>
      </c>
      <c r="E398" s="835" t="s">
        <v>1900</v>
      </c>
      <c r="F398" s="835" t="s">
        <v>1201</v>
      </c>
      <c r="G398" s="835" t="s">
        <v>1889</v>
      </c>
    </row>
    <row r="399" spans="1:7">
      <c r="A399" s="835" t="s">
        <v>777</v>
      </c>
      <c r="B399" s="835" t="s">
        <v>520</v>
      </c>
      <c r="C399" s="835" t="s">
        <v>1886</v>
      </c>
      <c r="D399" s="835" t="s">
        <v>1887</v>
      </c>
      <c r="E399" s="835" t="s">
        <v>1905</v>
      </c>
      <c r="F399" s="835" t="s">
        <v>1105</v>
      </c>
      <c r="G399" s="835" t="s">
        <v>1891</v>
      </c>
    </row>
    <row r="400" spans="1:7">
      <c r="A400" s="835" t="s">
        <v>777</v>
      </c>
      <c r="B400" s="835" t="s">
        <v>520</v>
      </c>
      <c r="C400" s="835" t="s">
        <v>1886</v>
      </c>
      <c r="D400" s="835" t="s">
        <v>1887</v>
      </c>
      <c r="E400" s="835" t="s">
        <v>1905</v>
      </c>
      <c r="F400" s="835" t="s">
        <v>1105</v>
      </c>
      <c r="G400" s="835" t="s">
        <v>1891</v>
      </c>
    </row>
    <row r="401" spans="1:7">
      <c r="A401" s="835" t="s">
        <v>780</v>
      </c>
      <c r="B401" s="835" t="s">
        <v>520</v>
      </c>
      <c r="C401" s="835" t="s">
        <v>1886</v>
      </c>
      <c r="D401" s="835" t="s">
        <v>1887</v>
      </c>
      <c r="E401" s="835" t="s">
        <v>1905</v>
      </c>
      <c r="F401" s="835" t="s">
        <v>1105</v>
      </c>
      <c r="G401" s="835" t="s">
        <v>1891</v>
      </c>
    </row>
    <row r="402" spans="1:7">
      <c r="A402" s="835" t="s">
        <v>780</v>
      </c>
      <c r="B402" s="835" t="s">
        <v>520</v>
      </c>
      <c r="C402" s="835" t="s">
        <v>1886</v>
      </c>
      <c r="D402" s="835" t="s">
        <v>1887</v>
      </c>
      <c r="E402" s="835" t="s">
        <v>1905</v>
      </c>
      <c r="F402" s="835" t="s">
        <v>1105</v>
      </c>
      <c r="G402" s="835" t="s">
        <v>1891</v>
      </c>
    </row>
    <row r="403" spans="1:7">
      <c r="A403" s="835" t="s">
        <v>804</v>
      </c>
      <c r="B403" s="835" t="s">
        <v>520</v>
      </c>
      <c r="C403" s="835" t="s">
        <v>1886</v>
      </c>
      <c r="D403" s="835" t="s">
        <v>1887</v>
      </c>
      <c r="E403" s="835" t="s">
        <v>1905</v>
      </c>
      <c r="F403" s="835" t="s">
        <v>1906</v>
      </c>
      <c r="G403" s="835" t="s">
        <v>1891</v>
      </c>
    </row>
    <row r="404" spans="1:7">
      <c r="A404" s="835" t="s">
        <v>804</v>
      </c>
      <c r="B404" s="835" t="s">
        <v>520</v>
      </c>
      <c r="C404" s="835" t="s">
        <v>1886</v>
      </c>
      <c r="D404" s="835" t="s">
        <v>1887</v>
      </c>
      <c r="E404" s="835" t="s">
        <v>1905</v>
      </c>
      <c r="F404" s="835" t="s">
        <v>1906</v>
      </c>
      <c r="G404" s="835" t="s">
        <v>1891</v>
      </c>
    </row>
    <row r="405" spans="1:7">
      <c r="A405" s="835" t="s">
        <v>736</v>
      </c>
      <c r="B405" s="835" t="s">
        <v>520</v>
      </c>
      <c r="C405" s="835" t="s">
        <v>1886</v>
      </c>
      <c r="D405" s="835" t="s">
        <v>1887</v>
      </c>
      <c r="E405" s="835" t="s">
        <v>1905</v>
      </c>
      <c r="F405" s="835" t="s">
        <v>789</v>
      </c>
      <c r="G405" s="835" t="s">
        <v>1891</v>
      </c>
    </row>
    <row r="406" spans="1:7">
      <c r="A406" s="835" t="s">
        <v>406</v>
      </c>
      <c r="B406" s="835" t="s">
        <v>520</v>
      </c>
      <c r="C406" s="835" t="s">
        <v>1886</v>
      </c>
      <c r="D406" s="835" t="s">
        <v>1887</v>
      </c>
      <c r="E406" s="835" t="s">
        <v>1905</v>
      </c>
      <c r="F406" s="835" t="s">
        <v>789</v>
      </c>
      <c r="G406" s="835" t="s">
        <v>1891</v>
      </c>
    </row>
    <row r="407" spans="1:7">
      <c r="A407" s="835" t="s">
        <v>1908</v>
      </c>
      <c r="B407" s="835" t="s">
        <v>520</v>
      </c>
      <c r="C407" s="835" t="s">
        <v>1886</v>
      </c>
      <c r="D407" s="835" t="s">
        <v>1887</v>
      </c>
      <c r="E407" s="835" t="s">
        <v>1905</v>
      </c>
      <c r="F407" s="835" t="s">
        <v>1907</v>
      </c>
      <c r="G407" s="835" t="s">
        <v>1891</v>
      </c>
    </row>
    <row r="408" spans="1:7">
      <c r="A408" s="835" t="s">
        <v>1908</v>
      </c>
      <c r="B408" s="835" t="s">
        <v>520</v>
      </c>
      <c r="C408" s="835" t="s">
        <v>1886</v>
      </c>
      <c r="D408" s="835" t="s">
        <v>1887</v>
      </c>
      <c r="E408" s="835" t="s">
        <v>1905</v>
      </c>
      <c r="F408" s="835" t="s">
        <v>1907</v>
      </c>
      <c r="G408" s="835" t="s">
        <v>1891</v>
      </c>
    </row>
    <row r="409" spans="1:7">
      <c r="A409" s="835" t="s">
        <v>912</v>
      </c>
      <c r="B409" s="835" t="s">
        <v>526</v>
      </c>
      <c r="C409" s="835" t="s">
        <v>1886</v>
      </c>
      <c r="D409" s="835" t="s">
        <v>1887</v>
      </c>
      <c r="E409" s="835" t="s">
        <v>1878</v>
      </c>
      <c r="F409" s="835" t="s">
        <v>909</v>
      </c>
      <c r="G409" s="835" t="s">
        <v>1889</v>
      </c>
    </row>
    <row r="410" spans="1:7">
      <c r="A410" s="835" t="s">
        <v>912</v>
      </c>
      <c r="B410" s="835" t="s">
        <v>526</v>
      </c>
      <c r="C410" s="835" t="s">
        <v>1886</v>
      </c>
      <c r="D410" s="835" t="s">
        <v>1887</v>
      </c>
      <c r="E410" s="835" t="s">
        <v>1878</v>
      </c>
      <c r="F410" s="835" t="s">
        <v>909</v>
      </c>
      <c r="G410" s="835" t="s">
        <v>1889</v>
      </c>
    </row>
    <row r="411" spans="1:7">
      <c r="A411" s="835" t="s">
        <v>385</v>
      </c>
      <c r="B411" s="835" t="s">
        <v>538</v>
      </c>
      <c r="C411" s="835" t="s">
        <v>1886</v>
      </c>
      <c r="D411" s="835" t="s">
        <v>1887</v>
      </c>
      <c r="E411" s="835" t="s">
        <v>1868</v>
      </c>
      <c r="F411" s="835" t="s">
        <v>953</v>
      </c>
      <c r="G411" s="835" t="s">
        <v>1889</v>
      </c>
    </row>
    <row r="412" spans="1:7">
      <c r="A412" s="835" t="s">
        <v>385</v>
      </c>
      <c r="B412" s="835" t="s">
        <v>538</v>
      </c>
      <c r="C412" s="835" t="s">
        <v>1886</v>
      </c>
      <c r="D412" s="835" t="s">
        <v>1887</v>
      </c>
      <c r="E412" s="835" t="s">
        <v>1868</v>
      </c>
      <c r="F412" s="835" t="s">
        <v>953</v>
      </c>
      <c r="G412" s="835" t="s">
        <v>1889</v>
      </c>
    </row>
    <row r="413" spans="1:7">
      <c r="A413" s="835" t="s">
        <v>726</v>
      </c>
      <c r="B413" s="835" t="s">
        <v>516</v>
      </c>
      <c r="C413" s="835" t="s">
        <v>1886</v>
      </c>
      <c r="D413" s="835" t="s">
        <v>1887</v>
      </c>
      <c r="E413" s="835" t="s">
        <v>1890</v>
      </c>
      <c r="F413" s="835" t="s">
        <v>726</v>
      </c>
      <c r="G413" s="835" t="s">
        <v>1891</v>
      </c>
    </row>
    <row r="414" spans="1:7">
      <c r="A414" s="835" t="s">
        <v>404</v>
      </c>
      <c r="B414" s="835" t="s">
        <v>516</v>
      </c>
      <c r="C414" s="835" t="s">
        <v>1886</v>
      </c>
      <c r="D414" s="835" t="s">
        <v>1887</v>
      </c>
      <c r="E414" s="835" t="s">
        <v>1890</v>
      </c>
      <c r="F414" s="835" t="s">
        <v>726</v>
      </c>
      <c r="G414" s="835" t="s">
        <v>1891</v>
      </c>
    </row>
    <row r="415" spans="1:7">
      <c r="A415" s="835" t="s">
        <v>971</v>
      </c>
      <c r="B415" s="835" t="s">
        <v>1893</v>
      </c>
      <c r="C415" s="835" t="s">
        <v>1886</v>
      </c>
      <c r="D415" s="835" t="s">
        <v>1887</v>
      </c>
      <c r="E415" s="835" t="s">
        <v>1879</v>
      </c>
      <c r="F415" s="835" t="s">
        <v>968</v>
      </c>
      <c r="G415" s="835" t="s">
        <v>1889</v>
      </c>
    </row>
    <row r="416" spans="1:7">
      <c r="A416" s="835" t="s">
        <v>971</v>
      </c>
      <c r="B416" s="835" t="s">
        <v>1893</v>
      </c>
      <c r="C416" s="835" t="s">
        <v>1886</v>
      </c>
      <c r="D416" s="835" t="s">
        <v>1887</v>
      </c>
      <c r="E416" s="835" t="s">
        <v>1879</v>
      </c>
      <c r="F416" s="835" t="s">
        <v>968</v>
      </c>
      <c r="G416" s="835" t="s">
        <v>1889</v>
      </c>
    </row>
    <row r="417" spans="1:7">
      <c r="A417" s="835" t="s">
        <v>1507</v>
      </c>
      <c r="B417" s="835" t="s">
        <v>534</v>
      </c>
      <c r="C417" s="835" t="s">
        <v>1886</v>
      </c>
      <c r="D417" s="835" t="s">
        <v>1887</v>
      </c>
      <c r="E417" s="835" t="s">
        <v>1870</v>
      </c>
      <c r="F417" s="835" t="s">
        <v>435</v>
      </c>
      <c r="G417" s="835" t="s">
        <v>1889</v>
      </c>
    </row>
    <row r="418" spans="1:7">
      <c r="A418" s="835" t="s">
        <v>1507</v>
      </c>
      <c r="B418" s="835" t="s">
        <v>534</v>
      </c>
      <c r="C418" s="835" t="s">
        <v>1886</v>
      </c>
      <c r="D418" s="835" t="s">
        <v>1887</v>
      </c>
      <c r="E418" s="835" t="s">
        <v>1870</v>
      </c>
      <c r="F418" s="835" t="s">
        <v>1894</v>
      </c>
      <c r="G418" s="835" t="s">
        <v>1889</v>
      </c>
    </row>
    <row r="419" spans="1:7">
      <c r="A419" s="835" t="s">
        <v>966</v>
      </c>
      <c r="B419" s="835" t="s">
        <v>964</v>
      </c>
      <c r="C419" s="835" t="s">
        <v>1886</v>
      </c>
      <c r="D419" s="835" t="s">
        <v>1887</v>
      </c>
      <c r="E419" s="835" t="s">
        <v>1895</v>
      </c>
      <c r="F419" s="835" t="s">
        <v>953</v>
      </c>
      <c r="G419" s="835" t="s">
        <v>1889</v>
      </c>
    </row>
    <row r="420" spans="1:7">
      <c r="A420" s="835" t="s">
        <v>966</v>
      </c>
      <c r="B420" s="835" t="s">
        <v>964</v>
      </c>
      <c r="C420" s="835" t="s">
        <v>1886</v>
      </c>
      <c r="D420" s="835" t="s">
        <v>1887</v>
      </c>
      <c r="E420" s="835" t="s">
        <v>1895</v>
      </c>
      <c r="F420" s="835" t="s">
        <v>953</v>
      </c>
      <c r="G420" s="835" t="s">
        <v>1889</v>
      </c>
    </row>
    <row r="421" spans="1:7">
      <c r="A421" s="835" t="s">
        <v>975</v>
      </c>
      <c r="B421" s="835" t="s">
        <v>521</v>
      </c>
      <c r="C421" s="835" t="s">
        <v>1886</v>
      </c>
      <c r="D421" s="835" t="s">
        <v>1887</v>
      </c>
      <c r="E421" s="835" t="s">
        <v>1897</v>
      </c>
      <c r="F421" s="835" t="s">
        <v>968</v>
      </c>
      <c r="G421" s="835" t="s">
        <v>1889</v>
      </c>
    </row>
    <row r="422" spans="1:7">
      <c r="A422" s="835" t="s">
        <v>975</v>
      </c>
      <c r="B422" s="835" t="s">
        <v>521</v>
      </c>
      <c r="C422" s="835" t="s">
        <v>1886</v>
      </c>
      <c r="D422" s="835" t="s">
        <v>1887</v>
      </c>
      <c r="E422" s="835" t="s">
        <v>1897</v>
      </c>
      <c r="F422" s="835" t="s">
        <v>968</v>
      </c>
      <c r="G422" s="835" t="s">
        <v>1889</v>
      </c>
    </row>
    <row r="423" spans="1:7">
      <c r="A423" s="835" t="s">
        <v>943</v>
      </c>
      <c r="B423" s="835" t="s">
        <v>1920</v>
      </c>
      <c r="C423" s="835" t="s">
        <v>1886</v>
      </c>
      <c r="D423" s="835" t="s">
        <v>1887</v>
      </c>
      <c r="E423" s="835" t="s">
        <v>138</v>
      </c>
      <c r="F423" s="835" t="s">
        <v>806</v>
      </c>
      <c r="G423" s="835" t="s">
        <v>1889</v>
      </c>
    </row>
    <row r="424" spans="1:7">
      <c r="A424" s="835" t="s">
        <v>882</v>
      </c>
      <c r="B424" s="835" t="s">
        <v>1899</v>
      </c>
      <c r="C424" s="835" t="s">
        <v>1886</v>
      </c>
      <c r="D424" s="835" t="s">
        <v>1887</v>
      </c>
      <c r="E424" s="835" t="s">
        <v>1900</v>
      </c>
      <c r="F424" s="835" t="s">
        <v>1201</v>
      </c>
      <c r="G424" s="835" t="s">
        <v>1889</v>
      </c>
    </row>
    <row r="425" spans="1:7">
      <c r="A425" s="835" t="s">
        <v>882</v>
      </c>
      <c r="B425" s="835" t="s">
        <v>1899</v>
      </c>
      <c r="C425" s="835" t="s">
        <v>1886</v>
      </c>
      <c r="D425" s="835" t="s">
        <v>1887</v>
      </c>
      <c r="E425" s="835" t="s">
        <v>1900</v>
      </c>
      <c r="F425" s="835" t="s">
        <v>1201</v>
      </c>
      <c r="G425" s="835" t="s">
        <v>1889</v>
      </c>
    </row>
    <row r="426" spans="1:7">
      <c r="A426" s="835" t="s">
        <v>410</v>
      </c>
      <c r="B426" s="835" t="s">
        <v>525</v>
      </c>
      <c r="C426" s="835" t="s">
        <v>1886</v>
      </c>
      <c r="D426" s="835" t="s">
        <v>1887</v>
      </c>
      <c r="E426" s="835" t="s">
        <v>1877</v>
      </c>
      <c r="F426" s="835" t="s">
        <v>410</v>
      </c>
      <c r="G426" s="835" t="s">
        <v>1889</v>
      </c>
    </row>
    <row r="427" spans="1:7">
      <c r="A427" s="835" t="s">
        <v>410</v>
      </c>
      <c r="B427" s="835" t="s">
        <v>525</v>
      </c>
      <c r="C427" s="835" t="s">
        <v>1886</v>
      </c>
      <c r="D427" s="835" t="s">
        <v>1887</v>
      </c>
      <c r="E427" s="835" t="s">
        <v>1877</v>
      </c>
      <c r="F427" s="835" t="s">
        <v>410</v>
      </c>
      <c r="G427" s="835" t="s">
        <v>1889</v>
      </c>
    </row>
    <row r="428" spans="1:7">
      <c r="A428" s="835" t="s">
        <v>929</v>
      </c>
      <c r="B428" s="835" t="s">
        <v>525</v>
      </c>
      <c r="C428" s="835" t="s">
        <v>1886</v>
      </c>
      <c r="D428" s="835" t="s">
        <v>1887</v>
      </c>
      <c r="E428" s="835" t="s">
        <v>1877</v>
      </c>
      <c r="F428" s="835" t="s">
        <v>1903</v>
      </c>
      <c r="G428" s="835" t="s">
        <v>1889</v>
      </c>
    </row>
    <row r="429" spans="1:7">
      <c r="A429" s="835" t="s">
        <v>929</v>
      </c>
      <c r="B429" s="835" t="s">
        <v>525</v>
      </c>
      <c r="C429" s="835" t="s">
        <v>1886</v>
      </c>
      <c r="D429" s="835" t="s">
        <v>1887</v>
      </c>
      <c r="E429" s="835" t="s">
        <v>1877</v>
      </c>
      <c r="F429" s="835" t="s">
        <v>1903</v>
      </c>
      <c r="G429" s="835" t="s">
        <v>1889</v>
      </c>
    </row>
    <row r="430" spans="1:7">
      <c r="A430" s="835" t="s">
        <v>777</v>
      </c>
      <c r="B430" s="835" t="s">
        <v>520</v>
      </c>
      <c r="C430" s="835" t="s">
        <v>1886</v>
      </c>
      <c r="D430" s="835" t="s">
        <v>1887</v>
      </c>
      <c r="E430" s="835" t="s">
        <v>1905</v>
      </c>
      <c r="F430" s="835" t="s">
        <v>1105</v>
      </c>
      <c r="G430" s="835" t="s">
        <v>1891</v>
      </c>
    </row>
    <row r="431" spans="1:7">
      <c r="A431" s="835" t="s">
        <v>777</v>
      </c>
      <c r="B431" s="835" t="s">
        <v>520</v>
      </c>
      <c r="C431" s="835" t="s">
        <v>1886</v>
      </c>
      <c r="D431" s="835" t="s">
        <v>1887</v>
      </c>
      <c r="E431" s="835" t="s">
        <v>1905</v>
      </c>
      <c r="F431" s="835" t="s">
        <v>1105</v>
      </c>
      <c r="G431" s="835" t="s">
        <v>1891</v>
      </c>
    </row>
    <row r="432" spans="1:7">
      <c r="A432" s="835" t="s">
        <v>780</v>
      </c>
      <c r="B432" s="835" t="s">
        <v>520</v>
      </c>
      <c r="C432" s="835" t="s">
        <v>1886</v>
      </c>
      <c r="D432" s="835" t="s">
        <v>1887</v>
      </c>
      <c r="E432" s="835" t="s">
        <v>1905</v>
      </c>
      <c r="F432" s="835" t="s">
        <v>1105</v>
      </c>
      <c r="G432" s="835" t="s">
        <v>1891</v>
      </c>
    </row>
    <row r="433" spans="1:7">
      <c r="A433" s="835" t="s">
        <v>780</v>
      </c>
      <c r="B433" s="835" t="s">
        <v>520</v>
      </c>
      <c r="C433" s="835" t="s">
        <v>1886</v>
      </c>
      <c r="D433" s="835" t="s">
        <v>1887</v>
      </c>
      <c r="E433" s="835" t="s">
        <v>1905</v>
      </c>
      <c r="F433" s="835" t="s">
        <v>1105</v>
      </c>
      <c r="G433" s="835" t="s">
        <v>1891</v>
      </c>
    </row>
    <row r="434" spans="1:7">
      <c r="A434" s="835" t="s">
        <v>804</v>
      </c>
      <c r="B434" s="835" t="s">
        <v>520</v>
      </c>
      <c r="C434" s="835" t="s">
        <v>1886</v>
      </c>
      <c r="D434" s="835" t="s">
        <v>1887</v>
      </c>
      <c r="E434" s="835" t="s">
        <v>1905</v>
      </c>
      <c r="F434" s="835" t="s">
        <v>1906</v>
      </c>
      <c r="G434" s="835" t="s">
        <v>1891</v>
      </c>
    </row>
    <row r="435" spans="1:7">
      <c r="A435" s="835" t="s">
        <v>804</v>
      </c>
      <c r="B435" s="835" t="s">
        <v>520</v>
      </c>
      <c r="C435" s="835" t="s">
        <v>1886</v>
      </c>
      <c r="D435" s="835" t="s">
        <v>1887</v>
      </c>
      <c r="E435" s="835" t="s">
        <v>1905</v>
      </c>
      <c r="F435" s="835" t="s">
        <v>1906</v>
      </c>
      <c r="G435" s="835" t="s">
        <v>1891</v>
      </c>
    </row>
    <row r="436" spans="1:7">
      <c r="A436" s="835" t="s">
        <v>736</v>
      </c>
      <c r="B436" s="835" t="s">
        <v>520</v>
      </c>
      <c r="C436" s="835" t="s">
        <v>1886</v>
      </c>
      <c r="D436" s="835" t="s">
        <v>1887</v>
      </c>
      <c r="E436" s="835" t="s">
        <v>1905</v>
      </c>
      <c r="F436" s="835" t="s">
        <v>789</v>
      </c>
      <c r="G436" s="835" t="s">
        <v>1891</v>
      </c>
    </row>
    <row r="437" spans="1:7">
      <c r="A437" s="835" t="s">
        <v>406</v>
      </c>
      <c r="B437" s="835" t="s">
        <v>520</v>
      </c>
      <c r="C437" s="835" t="s">
        <v>1886</v>
      </c>
      <c r="D437" s="835" t="s">
        <v>1887</v>
      </c>
      <c r="E437" s="835" t="s">
        <v>1905</v>
      </c>
      <c r="F437" s="835" t="s">
        <v>789</v>
      </c>
      <c r="G437" s="835" t="s">
        <v>1891</v>
      </c>
    </row>
    <row r="438" spans="1:7">
      <c r="A438" s="835" t="s">
        <v>1908</v>
      </c>
      <c r="B438" s="835" t="s">
        <v>520</v>
      </c>
      <c r="C438" s="835" t="s">
        <v>1886</v>
      </c>
      <c r="D438" s="835" t="s">
        <v>1887</v>
      </c>
      <c r="E438" s="835" t="s">
        <v>1905</v>
      </c>
      <c r="F438" s="835" t="s">
        <v>1907</v>
      </c>
      <c r="G438" s="835" t="s">
        <v>1891</v>
      </c>
    </row>
    <row r="439" spans="1:7">
      <c r="A439" s="835" t="s">
        <v>1908</v>
      </c>
      <c r="B439" s="835" t="s">
        <v>520</v>
      </c>
      <c r="C439" s="835" t="s">
        <v>1886</v>
      </c>
      <c r="D439" s="835" t="s">
        <v>1887</v>
      </c>
      <c r="E439" s="835" t="s">
        <v>1905</v>
      </c>
      <c r="F439" s="835" t="s">
        <v>1907</v>
      </c>
      <c r="G439" s="835" t="s">
        <v>1891</v>
      </c>
    </row>
    <row r="440" spans="1:7">
      <c r="A440" s="835" t="s">
        <v>918</v>
      </c>
      <c r="B440" s="835" t="s">
        <v>526</v>
      </c>
      <c r="C440" s="835" t="s">
        <v>1886</v>
      </c>
      <c r="D440" s="835" t="s">
        <v>1887</v>
      </c>
      <c r="E440" s="835" t="s">
        <v>1878</v>
      </c>
      <c r="F440" s="835" t="s">
        <v>909</v>
      </c>
      <c r="G440" s="835" t="s">
        <v>1889</v>
      </c>
    </row>
    <row r="441" spans="1:7">
      <c r="A441" s="835" t="s">
        <v>918</v>
      </c>
      <c r="B441" s="835" t="s">
        <v>526</v>
      </c>
      <c r="C441" s="835" t="s">
        <v>1886</v>
      </c>
      <c r="D441" s="835" t="s">
        <v>1887</v>
      </c>
      <c r="E441" s="835" t="s">
        <v>1878</v>
      </c>
      <c r="F441" s="835" t="s">
        <v>909</v>
      </c>
      <c r="G441" s="835" t="s">
        <v>1889</v>
      </c>
    </row>
    <row r="442" spans="1:7">
      <c r="A442" s="835" t="s">
        <v>912</v>
      </c>
      <c r="B442" s="835" t="s">
        <v>526</v>
      </c>
      <c r="C442" s="835" t="s">
        <v>1886</v>
      </c>
      <c r="D442" s="835" t="s">
        <v>1887</v>
      </c>
      <c r="E442" s="835" t="s">
        <v>1878</v>
      </c>
      <c r="F442" s="835" t="s">
        <v>909</v>
      </c>
      <c r="G442" s="835" t="s">
        <v>1889</v>
      </c>
    </row>
    <row r="443" spans="1:7">
      <c r="A443" s="835" t="s">
        <v>912</v>
      </c>
      <c r="B443" s="835" t="s">
        <v>526</v>
      </c>
      <c r="C443" s="835" t="s">
        <v>1886</v>
      </c>
      <c r="D443" s="835" t="s">
        <v>1887</v>
      </c>
      <c r="E443" s="835" t="s">
        <v>1878</v>
      </c>
      <c r="F443" s="835" t="s">
        <v>909</v>
      </c>
      <c r="G443" s="835" t="s">
        <v>1889</v>
      </c>
    </row>
    <row r="444" spans="1:7">
      <c r="A444" s="835" t="s">
        <v>959</v>
      </c>
      <c r="B444" s="835" t="s">
        <v>538</v>
      </c>
      <c r="C444" s="835" t="s">
        <v>1886</v>
      </c>
      <c r="D444" s="835" t="s">
        <v>1887</v>
      </c>
      <c r="E444" s="835" t="s">
        <v>1868</v>
      </c>
      <c r="F444" s="835" t="s">
        <v>953</v>
      </c>
      <c r="G444" s="835" t="s">
        <v>1889</v>
      </c>
    </row>
    <row r="445" spans="1:7">
      <c r="A445" s="835" t="s">
        <v>959</v>
      </c>
      <c r="B445" s="835" t="s">
        <v>538</v>
      </c>
      <c r="C445" s="835" t="s">
        <v>1886</v>
      </c>
      <c r="D445" s="835" t="s">
        <v>1887</v>
      </c>
      <c r="E445" s="835" t="s">
        <v>1868</v>
      </c>
      <c r="F445" s="835" t="s">
        <v>953</v>
      </c>
      <c r="G445" s="835" t="s">
        <v>1889</v>
      </c>
    </row>
    <row r="446" spans="1:7">
      <c r="A446" s="835" t="s">
        <v>726</v>
      </c>
      <c r="B446" s="835" t="s">
        <v>516</v>
      </c>
      <c r="C446" s="835" t="s">
        <v>1886</v>
      </c>
      <c r="D446" s="835" t="s">
        <v>1887</v>
      </c>
      <c r="E446" s="835" t="s">
        <v>1890</v>
      </c>
      <c r="F446" s="835" t="s">
        <v>726</v>
      </c>
      <c r="G446" s="835" t="s">
        <v>1891</v>
      </c>
    </row>
    <row r="447" spans="1:7">
      <c r="A447" s="835" t="s">
        <v>404</v>
      </c>
      <c r="B447" s="835" t="s">
        <v>516</v>
      </c>
      <c r="C447" s="835" t="s">
        <v>1886</v>
      </c>
      <c r="D447" s="835" t="s">
        <v>1887</v>
      </c>
      <c r="E447" s="835" t="s">
        <v>1890</v>
      </c>
      <c r="F447" s="835" t="s">
        <v>726</v>
      </c>
      <c r="G447" s="835" t="s">
        <v>1891</v>
      </c>
    </row>
    <row r="448" spans="1:7">
      <c r="A448" s="835" t="s">
        <v>971</v>
      </c>
      <c r="B448" s="835" t="s">
        <v>1893</v>
      </c>
      <c r="C448" s="835" t="s">
        <v>1886</v>
      </c>
      <c r="D448" s="835" t="s">
        <v>1887</v>
      </c>
      <c r="E448" s="835" t="s">
        <v>1879</v>
      </c>
      <c r="F448" s="835" t="s">
        <v>968</v>
      </c>
      <c r="G448" s="835" t="s">
        <v>1889</v>
      </c>
    </row>
    <row r="449" spans="1:7">
      <c r="A449" s="835" t="s">
        <v>971</v>
      </c>
      <c r="B449" s="835" t="s">
        <v>1893</v>
      </c>
      <c r="C449" s="835" t="s">
        <v>1886</v>
      </c>
      <c r="D449" s="835" t="s">
        <v>1887</v>
      </c>
      <c r="E449" s="835" t="s">
        <v>1879</v>
      </c>
      <c r="F449" s="835" t="s">
        <v>968</v>
      </c>
      <c r="G449" s="835" t="s">
        <v>1889</v>
      </c>
    </row>
    <row r="450" spans="1:7">
      <c r="A450" s="835" t="s">
        <v>1507</v>
      </c>
      <c r="B450" s="835" t="s">
        <v>534</v>
      </c>
      <c r="C450" s="835" t="s">
        <v>1886</v>
      </c>
      <c r="D450" s="835" t="s">
        <v>1887</v>
      </c>
      <c r="E450" s="835" t="s">
        <v>1870</v>
      </c>
      <c r="F450" s="835" t="s">
        <v>435</v>
      </c>
      <c r="G450" s="835" t="s">
        <v>1889</v>
      </c>
    </row>
    <row r="451" spans="1:7">
      <c r="A451" s="835" t="s">
        <v>1507</v>
      </c>
      <c r="B451" s="835" t="s">
        <v>534</v>
      </c>
      <c r="C451" s="835" t="s">
        <v>1886</v>
      </c>
      <c r="D451" s="835" t="s">
        <v>1887</v>
      </c>
      <c r="E451" s="835" t="s">
        <v>1870</v>
      </c>
      <c r="F451" s="835" t="s">
        <v>1894</v>
      </c>
      <c r="G451" s="835" t="s">
        <v>1889</v>
      </c>
    </row>
    <row r="452" spans="1:7">
      <c r="A452" s="835" t="s">
        <v>1495</v>
      </c>
      <c r="B452" s="835" t="s">
        <v>521</v>
      </c>
      <c r="C452" s="835" t="s">
        <v>1886</v>
      </c>
      <c r="D452" s="835" t="s">
        <v>1887</v>
      </c>
      <c r="E452" s="835" t="s">
        <v>1897</v>
      </c>
      <c r="F452" s="835" t="s">
        <v>1491</v>
      </c>
      <c r="G452" s="835" t="s">
        <v>1889</v>
      </c>
    </row>
    <row r="453" spans="1:7">
      <c r="A453" s="835" t="s">
        <v>1495</v>
      </c>
      <c r="B453" s="835" t="s">
        <v>521</v>
      </c>
      <c r="C453" s="835" t="s">
        <v>1886</v>
      </c>
      <c r="D453" s="835" t="s">
        <v>1887</v>
      </c>
      <c r="E453" s="835" t="s">
        <v>1897</v>
      </c>
      <c r="F453" s="835" t="s">
        <v>1491</v>
      </c>
      <c r="G453" s="835" t="s">
        <v>1889</v>
      </c>
    </row>
    <row r="454" spans="1:7">
      <c r="A454" s="835" t="s">
        <v>943</v>
      </c>
      <c r="B454" s="835" t="s">
        <v>1920</v>
      </c>
      <c r="C454" s="835" t="s">
        <v>1886</v>
      </c>
      <c r="D454" s="835" t="s">
        <v>1887</v>
      </c>
      <c r="E454" s="835" t="s">
        <v>138</v>
      </c>
      <c r="F454" s="835" t="s">
        <v>806</v>
      </c>
      <c r="G454" s="835" t="s">
        <v>1889</v>
      </c>
    </row>
    <row r="455" spans="1:7">
      <c r="A455" s="835" t="s">
        <v>882</v>
      </c>
      <c r="B455" s="835" t="s">
        <v>1899</v>
      </c>
      <c r="C455" s="835" t="s">
        <v>1886</v>
      </c>
      <c r="D455" s="835" t="s">
        <v>1887</v>
      </c>
      <c r="E455" s="835" t="s">
        <v>1900</v>
      </c>
      <c r="F455" s="835" t="s">
        <v>1201</v>
      </c>
      <c r="G455" s="835" t="s">
        <v>1889</v>
      </c>
    </row>
    <row r="456" spans="1:7">
      <c r="A456" s="835" t="s">
        <v>882</v>
      </c>
      <c r="B456" s="835" t="s">
        <v>1899</v>
      </c>
      <c r="C456" s="835" t="s">
        <v>1886</v>
      </c>
      <c r="D456" s="835" t="s">
        <v>1887</v>
      </c>
      <c r="E456" s="835" t="s">
        <v>1900</v>
      </c>
      <c r="F456" s="835" t="s">
        <v>1201</v>
      </c>
      <c r="G456" s="835" t="s">
        <v>1889</v>
      </c>
    </row>
    <row r="457" spans="1:7">
      <c r="A457" s="835" t="s">
        <v>777</v>
      </c>
      <c r="B457" s="835" t="s">
        <v>520</v>
      </c>
      <c r="C457" s="835" t="s">
        <v>1886</v>
      </c>
      <c r="D457" s="835" t="s">
        <v>1887</v>
      </c>
      <c r="E457" s="835" t="s">
        <v>1905</v>
      </c>
      <c r="F457" s="835" t="s">
        <v>1105</v>
      </c>
      <c r="G457" s="835" t="s">
        <v>1891</v>
      </c>
    </row>
    <row r="458" spans="1:7">
      <c r="A458" s="835" t="s">
        <v>777</v>
      </c>
      <c r="B458" s="835" t="s">
        <v>520</v>
      </c>
      <c r="C458" s="835" t="s">
        <v>1886</v>
      </c>
      <c r="D458" s="835" t="s">
        <v>1887</v>
      </c>
      <c r="E458" s="835" t="s">
        <v>1905</v>
      </c>
      <c r="F458" s="835" t="s">
        <v>1105</v>
      </c>
      <c r="G458" s="835" t="s">
        <v>1891</v>
      </c>
    </row>
    <row r="459" spans="1:7">
      <c r="A459" s="835" t="s">
        <v>780</v>
      </c>
      <c r="B459" s="835" t="s">
        <v>520</v>
      </c>
      <c r="C459" s="835" t="s">
        <v>1886</v>
      </c>
      <c r="D459" s="835" t="s">
        <v>1887</v>
      </c>
      <c r="E459" s="835" t="s">
        <v>1905</v>
      </c>
      <c r="F459" s="835" t="s">
        <v>1105</v>
      </c>
      <c r="G459" s="835" t="s">
        <v>1891</v>
      </c>
    </row>
    <row r="460" spans="1:7">
      <c r="A460" s="835" t="s">
        <v>780</v>
      </c>
      <c r="B460" s="835" t="s">
        <v>520</v>
      </c>
      <c r="C460" s="835" t="s">
        <v>1886</v>
      </c>
      <c r="D460" s="835" t="s">
        <v>1887</v>
      </c>
      <c r="E460" s="835" t="s">
        <v>1905</v>
      </c>
      <c r="F460" s="835" t="s">
        <v>1105</v>
      </c>
      <c r="G460" s="835" t="s">
        <v>1891</v>
      </c>
    </row>
    <row r="461" spans="1:7">
      <c r="A461" s="835" t="s">
        <v>804</v>
      </c>
      <c r="B461" s="835" t="s">
        <v>520</v>
      </c>
      <c r="C461" s="835" t="s">
        <v>1886</v>
      </c>
      <c r="D461" s="835" t="s">
        <v>1887</v>
      </c>
      <c r="E461" s="835" t="s">
        <v>1905</v>
      </c>
      <c r="F461" s="835" t="s">
        <v>1906</v>
      </c>
      <c r="G461" s="835" t="s">
        <v>1891</v>
      </c>
    </row>
    <row r="462" spans="1:7">
      <c r="A462" s="835" t="s">
        <v>804</v>
      </c>
      <c r="B462" s="835" t="s">
        <v>520</v>
      </c>
      <c r="C462" s="835" t="s">
        <v>1886</v>
      </c>
      <c r="D462" s="835" t="s">
        <v>1887</v>
      </c>
      <c r="E462" s="835" t="s">
        <v>1905</v>
      </c>
      <c r="F462" s="835" t="s">
        <v>1906</v>
      </c>
      <c r="G462" s="835" t="s">
        <v>1891</v>
      </c>
    </row>
    <row r="463" spans="1:7">
      <c r="A463" s="835" t="s">
        <v>736</v>
      </c>
      <c r="B463" s="835" t="s">
        <v>520</v>
      </c>
      <c r="C463" s="835" t="s">
        <v>1886</v>
      </c>
      <c r="D463" s="835" t="s">
        <v>1887</v>
      </c>
      <c r="E463" s="835" t="s">
        <v>1905</v>
      </c>
      <c r="F463" s="835" t="s">
        <v>789</v>
      </c>
      <c r="G463" s="835" t="s">
        <v>1891</v>
      </c>
    </row>
    <row r="464" spans="1:7">
      <c r="A464" s="835" t="s">
        <v>406</v>
      </c>
      <c r="B464" s="835" t="s">
        <v>520</v>
      </c>
      <c r="C464" s="835" t="s">
        <v>1886</v>
      </c>
      <c r="D464" s="835" t="s">
        <v>1887</v>
      </c>
      <c r="E464" s="835" t="s">
        <v>1905</v>
      </c>
      <c r="F464" s="835" t="s">
        <v>789</v>
      </c>
      <c r="G464" s="835" t="s">
        <v>1891</v>
      </c>
    </row>
    <row r="465" spans="1:7">
      <c r="A465" s="835" t="s">
        <v>1908</v>
      </c>
      <c r="B465" s="835" t="s">
        <v>520</v>
      </c>
      <c r="C465" s="835" t="s">
        <v>1886</v>
      </c>
      <c r="D465" s="835" t="s">
        <v>1887</v>
      </c>
      <c r="E465" s="835" t="s">
        <v>1905</v>
      </c>
      <c r="F465" s="835" t="s">
        <v>1907</v>
      </c>
      <c r="G465" s="835" t="s">
        <v>1891</v>
      </c>
    </row>
    <row r="466" spans="1:7">
      <c r="A466" s="835" t="s">
        <v>1908</v>
      </c>
      <c r="B466" s="835" t="s">
        <v>520</v>
      </c>
      <c r="C466" s="835" t="s">
        <v>1886</v>
      </c>
      <c r="D466" s="835" t="s">
        <v>1887</v>
      </c>
      <c r="E466" s="835" t="s">
        <v>1905</v>
      </c>
      <c r="F466" s="835" t="s">
        <v>1907</v>
      </c>
      <c r="G466" s="835" t="s">
        <v>1891</v>
      </c>
    </row>
    <row r="467" spans="1:7">
      <c r="A467" s="835" t="s">
        <v>912</v>
      </c>
      <c r="B467" s="835" t="s">
        <v>526</v>
      </c>
      <c r="C467" s="835" t="s">
        <v>1886</v>
      </c>
      <c r="D467" s="835" t="s">
        <v>1887</v>
      </c>
      <c r="E467" s="835" t="s">
        <v>1878</v>
      </c>
      <c r="F467" s="835" t="s">
        <v>909</v>
      </c>
      <c r="G467" s="835" t="s">
        <v>1889</v>
      </c>
    </row>
    <row r="468" spans="1:7">
      <c r="A468" s="835" t="s">
        <v>912</v>
      </c>
      <c r="B468" s="835" t="s">
        <v>526</v>
      </c>
      <c r="C468" s="835" t="s">
        <v>1886</v>
      </c>
      <c r="D468" s="835" t="s">
        <v>1887</v>
      </c>
      <c r="E468" s="835" t="s">
        <v>1878</v>
      </c>
      <c r="F468" s="835" t="s">
        <v>909</v>
      </c>
      <c r="G468" s="835" t="s">
        <v>1889</v>
      </c>
    </row>
    <row r="469" spans="1:7">
      <c r="A469" s="835" t="s">
        <v>959</v>
      </c>
      <c r="B469" s="835" t="s">
        <v>538</v>
      </c>
      <c r="C469" s="835" t="s">
        <v>1922</v>
      </c>
      <c r="D469" s="835" t="s">
        <v>1923</v>
      </c>
      <c r="E469" s="835" t="s">
        <v>1868</v>
      </c>
      <c r="F469" s="835" t="s">
        <v>953</v>
      </c>
      <c r="G469" s="835" t="s">
        <v>1889</v>
      </c>
    </row>
    <row r="470" spans="1:7">
      <c r="A470" s="835" t="s">
        <v>959</v>
      </c>
      <c r="B470" s="835" t="s">
        <v>538</v>
      </c>
      <c r="C470" s="835" t="s">
        <v>1922</v>
      </c>
      <c r="D470" s="835" t="s">
        <v>1923</v>
      </c>
      <c r="E470" s="835" t="s">
        <v>1868</v>
      </c>
      <c r="F470" s="835" t="s">
        <v>953</v>
      </c>
      <c r="G470" s="835" t="s">
        <v>1889</v>
      </c>
    </row>
    <row r="471" spans="1:7">
      <c r="A471" s="835" t="s">
        <v>726</v>
      </c>
      <c r="B471" s="835" t="s">
        <v>516</v>
      </c>
      <c r="C471" s="835" t="s">
        <v>1922</v>
      </c>
      <c r="D471" s="835" t="s">
        <v>1923</v>
      </c>
      <c r="E471" s="835" t="s">
        <v>1890</v>
      </c>
      <c r="F471" s="835" t="s">
        <v>726</v>
      </c>
      <c r="G471" s="835" t="s">
        <v>1891</v>
      </c>
    </row>
    <row r="472" spans="1:7">
      <c r="A472" s="835" t="s">
        <v>404</v>
      </c>
      <c r="B472" s="835" t="s">
        <v>516</v>
      </c>
      <c r="C472" s="835" t="s">
        <v>1922</v>
      </c>
      <c r="D472" s="835" t="s">
        <v>1923</v>
      </c>
      <c r="E472" s="835" t="s">
        <v>1890</v>
      </c>
      <c r="F472" s="835" t="s">
        <v>726</v>
      </c>
      <c r="G472" s="835" t="s">
        <v>1891</v>
      </c>
    </row>
    <row r="473" spans="1:7">
      <c r="A473" s="835" t="s">
        <v>1028</v>
      </c>
      <c r="B473" s="835" t="s">
        <v>1921</v>
      </c>
      <c r="C473" s="835" t="s">
        <v>1922</v>
      </c>
      <c r="D473" s="835" t="s">
        <v>1923</v>
      </c>
      <c r="E473" s="835" t="s">
        <v>1876</v>
      </c>
      <c r="F473" s="835" t="s">
        <v>1028</v>
      </c>
      <c r="G473" s="835" t="s">
        <v>1889</v>
      </c>
    </row>
    <row r="474" spans="1:7">
      <c r="A474" s="835" t="s">
        <v>971</v>
      </c>
      <c r="B474" s="835" t="s">
        <v>1893</v>
      </c>
      <c r="C474" s="835" t="s">
        <v>1922</v>
      </c>
      <c r="D474" s="835" t="s">
        <v>1923</v>
      </c>
      <c r="E474" s="835" t="s">
        <v>1879</v>
      </c>
      <c r="F474" s="835" t="s">
        <v>968</v>
      </c>
      <c r="G474" s="835" t="s">
        <v>1889</v>
      </c>
    </row>
    <row r="475" spans="1:7">
      <c r="A475" s="835" t="s">
        <v>971</v>
      </c>
      <c r="B475" s="835" t="s">
        <v>1893</v>
      </c>
      <c r="C475" s="835" t="s">
        <v>1922</v>
      </c>
      <c r="D475" s="835" t="s">
        <v>1923</v>
      </c>
      <c r="E475" s="835" t="s">
        <v>1879</v>
      </c>
      <c r="F475" s="835" t="s">
        <v>968</v>
      </c>
      <c r="G475" s="835" t="s">
        <v>1889</v>
      </c>
    </row>
    <row r="476" spans="1:7">
      <c r="A476" s="835" t="s">
        <v>1066</v>
      </c>
      <c r="B476" s="835" t="s">
        <v>521</v>
      </c>
      <c r="C476" s="835" t="s">
        <v>1922</v>
      </c>
      <c r="D476" s="835" t="s">
        <v>1923</v>
      </c>
      <c r="E476" s="835" t="s">
        <v>1897</v>
      </c>
      <c r="F476" s="835" t="s">
        <v>1894</v>
      </c>
      <c r="G476" s="835" t="s">
        <v>1889</v>
      </c>
    </row>
    <row r="477" spans="1:7">
      <c r="A477" s="835" t="s">
        <v>1066</v>
      </c>
      <c r="B477" s="835" t="s">
        <v>521</v>
      </c>
      <c r="C477" s="835" t="s">
        <v>1922</v>
      </c>
      <c r="D477" s="835" t="s">
        <v>1923</v>
      </c>
      <c r="E477" s="835" t="s">
        <v>1897</v>
      </c>
      <c r="F477" s="835" t="s">
        <v>1894</v>
      </c>
      <c r="G477" s="835" t="s">
        <v>1889</v>
      </c>
    </row>
    <row r="478" spans="1:7">
      <c r="A478" s="835" t="s">
        <v>943</v>
      </c>
      <c r="B478" s="835" t="s">
        <v>1920</v>
      </c>
      <c r="C478" s="835" t="s">
        <v>1922</v>
      </c>
      <c r="D478" s="835" t="s">
        <v>1923</v>
      </c>
      <c r="E478" s="835" t="s">
        <v>138</v>
      </c>
      <c r="F478" s="835" t="s">
        <v>806</v>
      </c>
      <c r="G478" s="835" t="s">
        <v>1889</v>
      </c>
    </row>
    <row r="479" spans="1:7">
      <c r="A479" s="835" t="s">
        <v>943</v>
      </c>
      <c r="B479" s="835" t="s">
        <v>1920</v>
      </c>
      <c r="C479" s="835" t="s">
        <v>1922</v>
      </c>
      <c r="D479" s="835" t="s">
        <v>1923</v>
      </c>
      <c r="E479" s="835" t="s">
        <v>138</v>
      </c>
      <c r="F479" s="835" t="s">
        <v>806</v>
      </c>
      <c r="G479" s="835" t="s">
        <v>1889</v>
      </c>
    </row>
    <row r="480" spans="1:7">
      <c r="A480" s="835" t="s">
        <v>937</v>
      </c>
      <c r="B480" s="835" t="s">
        <v>1920</v>
      </c>
      <c r="C480" s="835" t="s">
        <v>1922</v>
      </c>
      <c r="D480" s="835" t="s">
        <v>1923</v>
      </c>
      <c r="E480" s="835" t="s">
        <v>138</v>
      </c>
      <c r="F480" s="835" t="s">
        <v>806</v>
      </c>
      <c r="G480" s="835" t="s">
        <v>1889</v>
      </c>
    </row>
    <row r="481" spans="1:7">
      <c r="A481" s="835" t="s">
        <v>937</v>
      </c>
      <c r="B481" s="835" t="s">
        <v>1920</v>
      </c>
      <c r="C481" s="835" t="s">
        <v>1922</v>
      </c>
      <c r="D481" s="835" t="s">
        <v>1923</v>
      </c>
      <c r="E481" s="835" t="s">
        <v>138</v>
      </c>
      <c r="F481" s="835" t="s">
        <v>806</v>
      </c>
      <c r="G481" s="835" t="s">
        <v>1889</v>
      </c>
    </row>
    <row r="482" spans="1:7">
      <c r="A482" s="835" t="s">
        <v>882</v>
      </c>
      <c r="B482" s="835" t="s">
        <v>1899</v>
      </c>
      <c r="C482" s="835" t="s">
        <v>1922</v>
      </c>
      <c r="D482" s="835" t="s">
        <v>1923</v>
      </c>
      <c r="E482" s="835" t="s">
        <v>1900</v>
      </c>
      <c r="F482" s="835" t="s">
        <v>1201</v>
      </c>
      <c r="G482" s="835" t="s">
        <v>1889</v>
      </c>
    </row>
    <row r="483" spans="1:7">
      <c r="A483" s="835" t="s">
        <v>882</v>
      </c>
      <c r="B483" s="835" t="s">
        <v>1899</v>
      </c>
      <c r="C483" s="835" t="s">
        <v>1922</v>
      </c>
      <c r="D483" s="835" t="s">
        <v>1923</v>
      </c>
      <c r="E483" s="835" t="s">
        <v>1900</v>
      </c>
      <c r="F483" s="835" t="s">
        <v>1201</v>
      </c>
      <c r="G483" s="835" t="s">
        <v>1889</v>
      </c>
    </row>
    <row r="484" spans="1:7">
      <c r="A484" s="835" t="s">
        <v>929</v>
      </c>
      <c r="B484" s="835" t="s">
        <v>525</v>
      </c>
      <c r="C484" s="835" t="s">
        <v>1922</v>
      </c>
      <c r="D484" s="835" t="s">
        <v>1923</v>
      </c>
      <c r="E484" s="835" t="s">
        <v>1877</v>
      </c>
      <c r="F484" s="835" t="s">
        <v>1903</v>
      </c>
      <c r="G484" s="835" t="s">
        <v>1889</v>
      </c>
    </row>
    <row r="485" spans="1:7">
      <c r="A485" s="835" t="s">
        <v>929</v>
      </c>
      <c r="B485" s="835" t="s">
        <v>525</v>
      </c>
      <c r="C485" s="835" t="s">
        <v>1922</v>
      </c>
      <c r="D485" s="835" t="s">
        <v>1923</v>
      </c>
      <c r="E485" s="835" t="s">
        <v>1877</v>
      </c>
      <c r="F485" s="835" t="s">
        <v>1903</v>
      </c>
      <c r="G485" s="835" t="s">
        <v>1889</v>
      </c>
    </row>
    <row r="486" spans="1:7">
      <c r="A486" s="835" t="s">
        <v>777</v>
      </c>
      <c r="B486" s="835" t="s">
        <v>520</v>
      </c>
      <c r="C486" s="835" t="s">
        <v>1922</v>
      </c>
      <c r="D486" s="835" t="s">
        <v>1923</v>
      </c>
      <c r="E486" s="835" t="s">
        <v>1905</v>
      </c>
      <c r="F486" s="835" t="s">
        <v>1105</v>
      </c>
      <c r="G486" s="835" t="s">
        <v>1891</v>
      </c>
    </row>
    <row r="487" spans="1:7">
      <c r="A487" s="835" t="s">
        <v>777</v>
      </c>
      <c r="B487" s="835" t="s">
        <v>520</v>
      </c>
      <c r="C487" s="835" t="s">
        <v>1922</v>
      </c>
      <c r="D487" s="835" t="s">
        <v>1923</v>
      </c>
      <c r="E487" s="835" t="s">
        <v>1905</v>
      </c>
      <c r="F487" s="835" t="s">
        <v>1105</v>
      </c>
      <c r="G487" s="835" t="s">
        <v>1891</v>
      </c>
    </row>
    <row r="488" spans="1:7">
      <c r="A488" s="835" t="s">
        <v>780</v>
      </c>
      <c r="B488" s="835" t="s">
        <v>520</v>
      </c>
      <c r="C488" s="835" t="s">
        <v>1922</v>
      </c>
      <c r="D488" s="835" t="s">
        <v>1923</v>
      </c>
      <c r="E488" s="835" t="s">
        <v>1905</v>
      </c>
      <c r="F488" s="835" t="s">
        <v>1105</v>
      </c>
      <c r="G488" s="835" t="s">
        <v>1891</v>
      </c>
    </row>
    <row r="489" spans="1:7">
      <c r="A489" s="835" t="s">
        <v>780</v>
      </c>
      <c r="B489" s="835" t="s">
        <v>520</v>
      </c>
      <c r="C489" s="835" t="s">
        <v>1922</v>
      </c>
      <c r="D489" s="835" t="s">
        <v>1923</v>
      </c>
      <c r="E489" s="835" t="s">
        <v>1905</v>
      </c>
      <c r="F489" s="835" t="s">
        <v>1105</v>
      </c>
      <c r="G489" s="835" t="s">
        <v>1891</v>
      </c>
    </row>
    <row r="490" spans="1:7">
      <c r="A490" s="835" t="s">
        <v>804</v>
      </c>
      <c r="B490" s="835" t="s">
        <v>520</v>
      </c>
      <c r="C490" s="835" t="s">
        <v>1922</v>
      </c>
      <c r="D490" s="835" t="s">
        <v>1923</v>
      </c>
      <c r="E490" s="835" t="s">
        <v>1905</v>
      </c>
      <c r="F490" s="835" t="s">
        <v>1906</v>
      </c>
      <c r="G490" s="835" t="s">
        <v>1891</v>
      </c>
    </row>
    <row r="491" spans="1:7">
      <c r="A491" s="835" t="s">
        <v>804</v>
      </c>
      <c r="B491" s="835" t="s">
        <v>520</v>
      </c>
      <c r="C491" s="835" t="s">
        <v>1922</v>
      </c>
      <c r="D491" s="835" t="s">
        <v>1923</v>
      </c>
      <c r="E491" s="835" t="s">
        <v>1905</v>
      </c>
      <c r="F491" s="835" t="s">
        <v>1906</v>
      </c>
      <c r="G491" s="835" t="s">
        <v>1891</v>
      </c>
    </row>
    <row r="492" spans="1:7">
      <c r="A492" s="835" t="s">
        <v>736</v>
      </c>
      <c r="B492" s="835" t="s">
        <v>520</v>
      </c>
      <c r="C492" s="835" t="s">
        <v>1922</v>
      </c>
      <c r="D492" s="835" t="s">
        <v>1923</v>
      </c>
      <c r="E492" s="835" t="s">
        <v>1905</v>
      </c>
      <c r="F492" s="835" t="s">
        <v>789</v>
      </c>
      <c r="G492" s="835" t="s">
        <v>1891</v>
      </c>
    </row>
    <row r="493" spans="1:7">
      <c r="A493" s="835" t="s">
        <v>406</v>
      </c>
      <c r="B493" s="835" t="s">
        <v>520</v>
      </c>
      <c r="C493" s="835" t="s">
        <v>1922</v>
      </c>
      <c r="D493" s="835" t="s">
        <v>1923</v>
      </c>
      <c r="E493" s="835" t="s">
        <v>1905</v>
      </c>
      <c r="F493" s="835" t="s">
        <v>789</v>
      </c>
      <c r="G493" s="835" t="s">
        <v>1891</v>
      </c>
    </row>
    <row r="494" spans="1:7">
      <c r="A494" s="835" t="s">
        <v>1908</v>
      </c>
      <c r="B494" s="835" t="s">
        <v>520</v>
      </c>
      <c r="C494" s="835" t="s">
        <v>1922</v>
      </c>
      <c r="D494" s="835" t="s">
        <v>1923</v>
      </c>
      <c r="E494" s="835" t="s">
        <v>1905</v>
      </c>
      <c r="F494" s="835" t="s">
        <v>1907</v>
      </c>
      <c r="G494" s="835" t="s">
        <v>1891</v>
      </c>
    </row>
    <row r="495" spans="1:7">
      <c r="A495" s="835" t="s">
        <v>1908</v>
      </c>
      <c r="B495" s="835" t="s">
        <v>520</v>
      </c>
      <c r="C495" s="835" t="s">
        <v>1922</v>
      </c>
      <c r="D495" s="835" t="s">
        <v>1923</v>
      </c>
      <c r="E495" s="835" t="s">
        <v>1905</v>
      </c>
      <c r="F495" s="835" t="s">
        <v>1907</v>
      </c>
      <c r="G495" s="835" t="s">
        <v>1891</v>
      </c>
    </row>
    <row r="496" spans="1:7">
      <c r="A496" s="835" t="s">
        <v>912</v>
      </c>
      <c r="B496" s="835" t="s">
        <v>526</v>
      </c>
      <c r="C496" s="835" t="s">
        <v>1922</v>
      </c>
      <c r="D496" s="835" t="s">
        <v>1923</v>
      </c>
      <c r="E496" s="835" t="s">
        <v>1878</v>
      </c>
      <c r="F496" s="835" t="s">
        <v>909</v>
      </c>
      <c r="G496" s="835" t="s">
        <v>1889</v>
      </c>
    </row>
    <row r="497" spans="1:7">
      <c r="A497" s="835" t="s">
        <v>912</v>
      </c>
      <c r="B497" s="835" t="s">
        <v>526</v>
      </c>
      <c r="C497" s="835" t="s">
        <v>1922</v>
      </c>
      <c r="D497" s="835" t="s">
        <v>1923</v>
      </c>
      <c r="E497" s="835" t="s">
        <v>1878</v>
      </c>
      <c r="F497" s="835" t="s">
        <v>909</v>
      </c>
      <c r="G497" s="835" t="s">
        <v>1889</v>
      </c>
    </row>
    <row r="498" spans="1:7">
      <c r="A498" s="835" t="s">
        <v>971</v>
      </c>
      <c r="B498" s="835" t="s">
        <v>1893</v>
      </c>
      <c r="C498" s="835" t="s">
        <v>1886</v>
      </c>
      <c r="D498" s="835" t="s">
        <v>1887</v>
      </c>
      <c r="E498" s="835" t="s">
        <v>1879</v>
      </c>
      <c r="F498" s="835" t="s">
        <v>968</v>
      </c>
      <c r="G498" s="835" t="s">
        <v>1889</v>
      </c>
    </row>
    <row r="499" spans="1:7">
      <c r="A499" s="835" t="s">
        <v>1221</v>
      </c>
      <c r="B499" s="835" t="s">
        <v>533</v>
      </c>
      <c r="C499" s="835" t="s">
        <v>1922</v>
      </c>
      <c r="D499" s="835" t="s">
        <v>1923</v>
      </c>
      <c r="E499" s="835" t="s">
        <v>1924</v>
      </c>
      <c r="F499" s="835" t="s">
        <v>1210</v>
      </c>
      <c r="G499" s="835" t="s">
        <v>1889</v>
      </c>
    </row>
    <row r="500" spans="1:7">
      <c r="A500" s="835" t="s">
        <v>1221</v>
      </c>
      <c r="B500" s="835" t="s">
        <v>533</v>
      </c>
      <c r="C500" s="835" t="s">
        <v>1922</v>
      </c>
      <c r="D500" s="835" t="s">
        <v>1923</v>
      </c>
      <c r="E500" s="835" t="s">
        <v>1924</v>
      </c>
      <c r="F500" s="835" t="s">
        <v>1210</v>
      </c>
      <c r="G500" s="835" t="s">
        <v>1889</v>
      </c>
    </row>
    <row r="501" spans="1:7">
      <c r="A501" s="835" t="s">
        <v>1214</v>
      </c>
      <c r="B501" s="835" t="s">
        <v>533</v>
      </c>
      <c r="C501" s="835" t="s">
        <v>1922</v>
      </c>
      <c r="D501" s="835" t="s">
        <v>1923</v>
      </c>
      <c r="E501" s="835" t="s">
        <v>1924</v>
      </c>
      <c r="F501" s="835" t="s">
        <v>1210</v>
      </c>
      <c r="G501" s="835" t="s">
        <v>1889</v>
      </c>
    </row>
    <row r="502" spans="1:7">
      <c r="A502" s="835" t="s">
        <v>1226</v>
      </c>
      <c r="B502" s="835" t="s">
        <v>533</v>
      </c>
      <c r="C502" s="835" t="s">
        <v>1922</v>
      </c>
      <c r="D502" s="835" t="s">
        <v>1923</v>
      </c>
      <c r="E502" s="835" t="s">
        <v>1924</v>
      </c>
      <c r="F502" s="835" t="s">
        <v>1210</v>
      </c>
      <c r="G502" s="835" t="s">
        <v>1889</v>
      </c>
    </row>
    <row r="503" spans="1:7">
      <c r="A503" s="835" t="s">
        <v>1226</v>
      </c>
      <c r="B503" s="835" t="s">
        <v>533</v>
      </c>
      <c r="C503" s="835" t="s">
        <v>1922</v>
      </c>
      <c r="D503" s="835" t="s">
        <v>1923</v>
      </c>
      <c r="E503" s="835" t="s">
        <v>1924</v>
      </c>
      <c r="F503" s="835" t="s">
        <v>1210</v>
      </c>
      <c r="G503" s="835" t="s">
        <v>1889</v>
      </c>
    </row>
    <row r="504" spans="1:7">
      <c r="A504" s="835" t="s">
        <v>1218</v>
      </c>
      <c r="B504" s="835" t="s">
        <v>533</v>
      </c>
      <c r="C504" s="835" t="s">
        <v>1922</v>
      </c>
      <c r="D504" s="835" t="s">
        <v>1923</v>
      </c>
      <c r="E504" s="835" t="s">
        <v>1924</v>
      </c>
      <c r="F504" s="835" t="s">
        <v>1210</v>
      </c>
      <c r="G504" s="835" t="s">
        <v>1889</v>
      </c>
    </row>
    <row r="505" spans="1:7">
      <c r="A505" s="835" t="s">
        <v>997</v>
      </c>
      <c r="B505" s="835" t="s">
        <v>540</v>
      </c>
      <c r="C505" s="835" t="s">
        <v>1922</v>
      </c>
      <c r="D505" s="835" t="s">
        <v>1923</v>
      </c>
      <c r="E505" s="835" t="s">
        <v>1867</v>
      </c>
      <c r="F505" s="835" t="s">
        <v>994</v>
      </c>
      <c r="G505" s="835" t="s">
        <v>1889</v>
      </c>
    </row>
    <row r="506" spans="1:7">
      <c r="A506" s="835" t="s">
        <v>959</v>
      </c>
      <c r="B506" s="835" t="s">
        <v>538</v>
      </c>
      <c r="C506" s="835" t="s">
        <v>1922</v>
      </c>
      <c r="D506" s="835" t="s">
        <v>1923</v>
      </c>
      <c r="E506" s="835" t="s">
        <v>1868</v>
      </c>
      <c r="F506" s="835" t="s">
        <v>953</v>
      </c>
      <c r="G506" s="835" t="s">
        <v>1889</v>
      </c>
    </row>
    <row r="507" spans="1:7">
      <c r="A507" s="835" t="s">
        <v>959</v>
      </c>
      <c r="B507" s="835" t="s">
        <v>538</v>
      </c>
      <c r="C507" s="835" t="s">
        <v>1922</v>
      </c>
      <c r="D507" s="835" t="s">
        <v>1923</v>
      </c>
      <c r="E507" s="835" t="s">
        <v>1868</v>
      </c>
      <c r="F507" s="835" t="s">
        <v>953</v>
      </c>
      <c r="G507" s="835" t="s">
        <v>1889</v>
      </c>
    </row>
    <row r="508" spans="1:7">
      <c r="A508" s="835" t="s">
        <v>1269</v>
      </c>
      <c r="B508" s="835" t="s">
        <v>547</v>
      </c>
      <c r="C508" s="835" t="s">
        <v>1922</v>
      </c>
      <c r="D508" s="835" t="s">
        <v>1923</v>
      </c>
      <c r="E508" s="835" t="s">
        <v>1925</v>
      </c>
      <c r="F508" s="835" t="s">
        <v>1419</v>
      </c>
      <c r="G508" s="835" t="s">
        <v>1889</v>
      </c>
    </row>
    <row r="509" spans="1:7">
      <c r="A509" s="835" t="s">
        <v>1269</v>
      </c>
      <c r="B509" s="835" t="s">
        <v>547</v>
      </c>
      <c r="C509" s="835" t="s">
        <v>1922</v>
      </c>
      <c r="D509" s="835" t="s">
        <v>1923</v>
      </c>
      <c r="E509" s="835" t="s">
        <v>1925</v>
      </c>
      <c r="F509" s="835" t="s">
        <v>1419</v>
      </c>
      <c r="G509" s="835" t="s">
        <v>1889</v>
      </c>
    </row>
    <row r="510" spans="1:7">
      <c r="A510" s="835" t="s">
        <v>726</v>
      </c>
      <c r="B510" s="835" t="s">
        <v>516</v>
      </c>
      <c r="C510" s="835" t="s">
        <v>1922</v>
      </c>
      <c r="D510" s="835" t="s">
        <v>1923</v>
      </c>
      <c r="E510" s="835" t="s">
        <v>1890</v>
      </c>
      <c r="F510" s="835" t="s">
        <v>726</v>
      </c>
      <c r="G510" s="835" t="s">
        <v>1891</v>
      </c>
    </row>
    <row r="511" spans="1:7">
      <c r="A511" s="835" t="s">
        <v>404</v>
      </c>
      <c r="B511" s="835" t="s">
        <v>516</v>
      </c>
      <c r="C511" s="835" t="s">
        <v>1922</v>
      </c>
      <c r="D511" s="835" t="s">
        <v>1923</v>
      </c>
      <c r="E511" s="835" t="s">
        <v>1890</v>
      </c>
      <c r="F511" s="835" t="s">
        <v>726</v>
      </c>
      <c r="G511" s="835" t="s">
        <v>1891</v>
      </c>
    </row>
    <row r="512" spans="1:7">
      <c r="A512" s="835" t="s">
        <v>1028</v>
      </c>
      <c r="B512" s="835" t="s">
        <v>1921</v>
      </c>
      <c r="C512" s="835" t="s">
        <v>1922</v>
      </c>
      <c r="D512" s="835" t="s">
        <v>1923</v>
      </c>
      <c r="E512" s="835" t="s">
        <v>1876</v>
      </c>
      <c r="F512" s="835" t="s">
        <v>1028</v>
      </c>
      <c r="G512" s="835" t="s">
        <v>1889</v>
      </c>
    </row>
    <row r="513" spans="1:7">
      <c r="A513" s="835" t="s">
        <v>971</v>
      </c>
      <c r="B513" s="835" t="s">
        <v>1893</v>
      </c>
      <c r="C513" s="835" t="s">
        <v>1922</v>
      </c>
      <c r="D513" s="835" t="s">
        <v>1923</v>
      </c>
      <c r="E513" s="835" t="s">
        <v>1879</v>
      </c>
      <c r="F513" s="835" t="s">
        <v>968</v>
      </c>
      <c r="G513" s="835" t="s">
        <v>1889</v>
      </c>
    </row>
    <row r="514" spans="1:7">
      <c r="A514" s="835" t="s">
        <v>971</v>
      </c>
      <c r="B514" s="835" t="s">
        <v>1893</v>
      </c>
      <c r="C514" s="835" t="s">
        <v>1922</v>
      </c>
      <c r="D514" s="835" t="s">
        <v>1923</v>
      </c>
      <c r="E514" s="835" t="s">
        <v>1879</v>
      </c>
      <c r="F514" s="835" t="s">
        <v>968</v>
      </c>
      <c r="G514" s="835" t="s">
        <v>1889</v>
      </c>
    </row>
    <row r="515" spans="1:7">
      <c r="A515" s="835" t="s">
        <v>943</v>
      </c>
      <c r="B515" s="835" t="s">
        <v>1920</v>
      </c>
      <c r="C515" s="835" t="s">
        <v>1922</v>
      </c>
      <c r="D515" s="835" t="s">
        <v>1923</v>
      </c>
      <c r="E515" s="835" t="s">
        <v>138</v>
      </c>
      <c r="F515" s="835" t="s">
        <v>806</v>
      </c>
      <c r="G515" s="835" t="s">
        <v>1889</v>
      </c>
    </row>
    <row r="516" spans="1:7">
      <c r="A516" s="835" t="s">
        <v>943</v>
      </c>
      <c r="B516" s="835" t="s">
        <v>1920</v>
      </c>
      <c r="C516" s="835" t="s">
        <v>1922</v>
      </c>
      <c r="D516" s="835" t="s">
        <v>1923</v>
      </c>
      <c r="E516" s="835" t="s">
        <v>138</v>
      </c>
      <c r="F516" s="835" t="s">
        <v>806</v>
      </c>
      <c r="G516" s="835" t="s">
        <v>1889</v>
      </c>
    </row>
    <row r="517" spans="1:7">
      <c r="A517" s="835" t="s">
        <v>940</v>
      </c>
      <c r="B517" s="835" t="s">
        <v>1920</v>
      </c>
      <c r="C517" s="835" t="s">
        <v>1922</v>
      </c>
      <c r="D517" s="835" t="s">
        <v>1923</v>
      </c>
      <c r="E517" s="835" t="s">
        <v>138</v>
      </c>
      <c r="F517" s="835" t="s">
        <v>806</v>
      </c>
      <c r="G517" s="835" t="s">
        <v>1889</v>
      </c>
    </row>
    <row r="518" spans="1:7">
      <c r="A518" s="835" t="s">
        <v>940</v>
      </c>
      <c r="B518" s="835" t="s">
        <v>1920</v>
      </c>
      <c r="C518" s="835" t="s">
        <v>1922</v>
      </c>
      <c r="D518" s="835" t="s">
        <v>1923</v>
      </c>
      <c r="E518" s="835" t="s">
        <v>138</v>
      </c>
      <c r="F518" s="835" t="s">
        <v>806</v>
      </c>
      <c r="G518" s="835" t="s">
        <v>1889</v>
      </c>
    </row>
    <row r="519" spans="1:7">
      <c r="A519" s="835" t="s">
        <v>810</v>
      </c>
      <c r="B519" s="835" t="s">
        <v>1920</v>
      </c>
      <c r="C519" s="835" t="s">
        <v>1922</v>
      </c>
      <c r="D519" s="835" t="s">
        <v>1923</v>
      </c>
      <c r="E519" s="835" t="s">
        <v>138</v>
      </c>
      <c r="F519" s="835" t="s">
        <v>806</v>
      </c>
      <c r="G519" s="835" t="s">
        <v>1889</v>
      </c>
    </row>
    <row r="520" spans="1:7">
      <c r="A520" s="835" t="s">
        <v>937</v>
      </c>
      <c r="B520" s="835" t="s">
        <v>1920</v>
      </c>
      <c r="C520" s="835" t="s">
        <v>1922</v>
      </c>
      <c r="D520" s="835" t="s">
        <v>1923</v>
      </c>
      <c r="E520" s="835" t="s">
        <v>138</v>
      </c>
      <c r="F520" s="835" t="s">
        <v>806</v>
      </c>
      <c r="G520" s="835" t="s">
        <v>1889</v>
      </c>
    </row>
    <row r="521" spans="1:7">
      <c r="A521" s="835" t="s">
        <v>937</v>
      </c>
      <c r="B521" s="835" t="s">
        <v>1920</v>
      </c>
      <c r="C521" s="835" t="s">
        <v>1922</v>
      </c>
      <c r="D521" s="835" t="s">
        <v>1923</v>
      </c>
      <c r="E521" s="835" t="s">
        <v>138</v>
      </c>
      <c r="F521" s="835" t="s">
        <v>806</v>
      </c>
      <c r="G521" s="835" t="s">
        <v>1889</v>
      </c>
    </row>
    <row r="522" spans="1:7">
      <c r="A522" s="835" t="s">
        <v>882</v>
      </c>
      <c r="B522" s="835" t="s">
        <v>1899</v>
      </c>
      <c r="C522" s="835" t="s">
        <v>1922</v>
      </c>
      <c r="D522" s="835" t="s">
        <v>1923</v>
      </c>
      <c r="E522" s="835" t="s">
        <v>1900</v>
      </c>
      <c r="F522" s="835" t="s">
        <v>1201</v>
      </c>
      <c r="G522" s="835" t="s">
        <v>1889</v>
      </c>
    </row>
    <row r="523" spans="1:7">
      <c r="A523" s="835" t="s">
        <v>882</v>
      </c>
      <c r="B523" s="835" t="s">
        <v>1899</v>
      </c>
      <c r="C523" s="835" t="s">
        <v>1922</v>
      </c>
      <c r="D523" s="835" t="s">
        <v>1923</v>
      </c>
      <c r="E523" s="835" t="s">
        <v>1900</v>
      </c>
      <c r="F523" s="835" t="s">
        <v>1201</v>
      </c>
      <c r="G523" s="835" t="s">
        <v>1889</v>
      </c>
    </row>
    <row r="524" spans="1:7">
      <c r="A524" s="835" t="s">
        <v>1231</v>
      </c>
      <c r="B524" s="835" t="s">
        <v>1229</v>
      </c>
      <c r="C524" s="835" t="s">
        <v>1922</v>
      </c>
      <c r="D524" s="835" t="s">
        <v>1923</v>
      </c>
      <c r="E524" s="835" t="s">
        <v>1927</v>
      </c>
      <c r="F524" s="835" t="s">
        <v>1210</v>
      </c>
      <c r="G524" s="835" t="s">
        <v>1889</v>
      </c>
    </row>
    <row r="525" spans="1:7">
      <c r="A525" s="835" t="s">
        <v>1231</v>
      </c>
      <c r="B525" s="835" t="s">
        <v>1229</v>
      </c>
      <c r="C525" s="835" t="s">
        <v>1922</v>
      </c>
      <c r="D525" s="835" t="s">
        <v>1923</v>
      </c>
      <c r="E525" s="835" t="s">
        <v>1927</v>
      </c>
      <c r="F525" s="835" t="s">
        <v>1210</v>
      </c>
      <c r="G525" s="835" t="s">
        <v>1889</v>
      </c>
    </row>
    <row r="526" spans="1:7">
      <c r="A526" s="835" t="s">
        <v>929</v>
      </c>
      <c r="B526" s="835" t="s">
        <v>525</v>
      </c>
      <c r="C526" s="835" t="s">
        <v>1922</v>
      </c>
      <c r="D526" s="835" t="s">
        <v>1923</v>
      </c>
      <c r="E526" s="835" t="s">
        <v>1877</v>
      </c>
      <c r="F526" s="835" t="s">
        <v>1903</v>
      </c>
      <c r="G526" s="835" t="s">
        <v>1889</v>
      </c>
    </row>
    <row r="527" spans="1:7">
      <c r="A527" s="835" t="s">
        <v>991</v>
      </c>
      <c r="B527" s="835" t="s">
        <v>525</v>
      </c>
      <c r="C527" s="835" t="s">
        <v>1922</v>
      </c>
      <c r="D527" s="835" t="s">
        <v>1923</v>
      </c>
      <c r="E527" s="835" t="s">
        <v>1877</v>
      </c>
      <c r="F527" s="835" t="s">
        <v>552</v>
      </c>
      <c r="G527" s="835" t="s">
        <v>1889</v>
      </c>
    </row>
    <row r="528" spans="1:7">
      <c r="A528" s="835" t="s">
        <v>945</v>
      </c>
      <c r="B528" s="835" t="s">
        <v>546</v>
      </c>
      <c r="C528" s="835" t="s">
        <v>1922</v>
      </c>
      <c r="D528" s="835" t="s">
        <v>1923</v>
      </c>
      <c r="E528" s="835" t="s">
        <v>1904</v>
      </c>
      <c r="F528" s="835" t="s">
        <v>945</v>
      </c>
      <c r="G528" s="835" t="s">
        <v>1889</v>
      </c>
    </row>
    <row r="529" spans="1:7">
      <c r="A529" s="835" t="s">
        <v>945</v>
      </c>
      <c r="B529" s="835" t="s">
        <v>546</v>
      </c>
      <c r="C529" s="835" t="s">
        <v>1922</v>
      </c>
      <c r="D529" s="835" t="s">
        <v>1923</v>
      </c>
      <c r="E529" s="835" t="s">
        <v>1904</v>
      </c>
      <c r="F529" s="835" t="s">
        <v>945</v>
      </c>
      <c r="G529" s="835" t="s">
        <v>1889</v>
      </c>
    </row>
    <row r="530" spans="1:7">
      <c r="A530" s="835" t="s">
        <v>777</v>
      </c>
      <c r="B530" s="835" t="s">
        <v>520</v>
      </c>
      <c r="C530" s="835" t="s">
        <v>1922</v>
      </c>
      <c r="D530" s="835" t="s">
        <v>1923</v>
      </c>
      <c r="E530" s="835" t="s">
        <v>1905</v>
      </c>
      <c r="F530" s="835" t="s">
        <v>1105</v>
      </c>
      <c r="G530" s="835" t="s">
        <v>1891</v>
      </c>
    </row>
    <row r="531" spans="1:7">
      <c r="A531" s="835" t="s">
        <v>777</v>
      </c>
      <c r="B531" s="835" t="s">
        <v>520</v>
      </c>
      <c r="C531" s="835" t="s">
        <v>1922</v>
      </c>
      <c r="D531" s="835" t="s">
        <v>1923</v>
      </c>
      <c r="E531" s="835" t="s">
        <v>1905</v>
      </c>
      <c r="F531" s="835" t="s">
        <v>1105</v>
      </c>
      <c r="G531" s="835" t="s">
        <v>1891</v>
      </c>
    </row>
    <row r="532" spans="1:7">
      <c r="A532" s="835" t="s">
        <v>780</v>
      </c>
      <c r="B532" s="835" t="s">
        <v>520</v>
      </c>
      <c r="C532" s="835" t="s">
        <v>1922</v>
      </c>
      <c r="D532" s="835" t="s">
        <v>1923</v>
      </c>
      <c r="E532" s="835" t="s">
        <v>1905</v>
      </c>
      <c r="F532" s="835" t="s">
        <v>1105</v>
      </c>
      <c r="G532" s="835" t="s">
        <v>1891</v>
      </c>
    </row>
    <row r="533" spans="1:7">
      <c r="A533" s="835" t="s">
        <v>780</v>
      </c>
      <c r="B533" s="835" t="s">
        <v>520</v>
      </c>
      <c r="C533" s="835" t="s">
        <v>1922</v>
      </c>
      <c r="D533" s="835" t="s">
        <v>1923</v>
      </c>
      <c r="E533" s="835" t="s">
        <v>1905</v>
      </c>
      <c r="F533" s="835" t="s">
        <v>1105</v>
      </c>
      <c r="G533" s="835" t="s">
        <v>1891</v>
      </c>
    </row>
    <row r="534" spans="1:7">
      <c r="A534" s="835" t="s">
        <v>804</v>
      </c>
      <c r="B534" s="835" t="s">
        <v>520</v>
      </c>
      <c r="C534" s="835" t="s">
        <v>1922</v>
      </c>
      <c r="D534" s="835" t="s">
        <v>1923</v>
      </c>
      <c r="E534" s="835" t="s">
        <v>1905</v>
      </c>
      <c r="F534" s="835" t="s">
        <v>1906</v>
      </c>
      <c r="G534" s="835" t="s">
        <v>1891</v>
      </c>
    </row>
    <row r="535" spans="1:7">
      <c r="A535" s="835" t="s">
        <v>804</v>
      </c>
      <c r="B535" s="835" t="s">
        <v>520</v>
      </c>
      <c r="C535" s="835" t="s">
        <v>1922</v>
      </c>
      <c r="D535" s="835" t="s">
        <v>1923</v>
      </c>
      <c r="E535" s="835" t="s">
        <v>1905</v>
      </c>
      <c r="F535" s="835" t="s">
        <v>1906</v>
      </c>
      <c r="G535" s="835" t="s">
        <v>1891</v>
      </c>
    </row>
    <row r="536" spans="1:7">
      <c r="A536" s="835" t="s">
        <v>736</v>
      </c>
      <c r="B536" s="835" t="s">
        <v>520</v>
      </c>
      <c r="C536" s="835" t="s">
        <v>1922</v>
      </c>
      <c r="D536" s="835" t="s">
        <v>1923</v>
      </c>
      <c r="E536" s="835" t="s">
        <v>1905</v>
      </c>
      <c r="F536" s="835" t="s">
        <v>789</v>
      </c>
      <c r="G536" s="835" t="s">
        <v>1891</v>
      </c>
    </row>
    <row r="537" spans="1:7">
      <c r="A537" s="835" t="s">
        <v>406</v>
      </c>
      <c r="B537" s="835" t="s">
        <v>520</v>
      </c>
      <c r="C537" s="835" t="s">
        <v>1922</v>
      </c>
      <c r="D537" s="835" t="s">
        <v>1923</v>
      </c>
      <c r="E537" s="835" t="s">
        <v>1905</v>
      </c>
      <c r="F537" s="835" t="s">
        <v>789</v>
      </c>
      <c r="G537" s="835" t="s">
        <v>1891</v>
      </c>
    </row>
    <row r="538" spans="1:7">
      <c r="A538" s="835" t="s">
        <v>1908</v>
      </c>
      <c r="B538" s="835" t="s">
        <v>520</v>
      </c>
      <c r="C538" s="835" t="s">
        <v>1922</v>
      </c>
      <c r="D538" s="835" t="s">
        <v>1923</v>
      </c>
      <c r="E538" s="835" t="s">
        <v>1905</v>
      </c>
      <c r="F538" s="835" t="s">
        <v>1907</v>
      </c>
      <c r="G538" s="835" t="s">
        <v>1891</v>
      </c>
    </row>
    <row r="539" spans="1:7">
      <c r="A539" s="835" t="s">
        <v>1908</v>
      </c>
      <c r="B539" s="835" t="s">
        <v>520</v>
      </c>
      <c r="C539" s="835" t="s">
        <v>1922</v>
      </c>
      <c r="D539" s="835" t="s">
        <v>1923</v>
      </c>
      <c r="E539" s="835" t="s">
        <v>1905</v>
      </c>
      <c r="F539" s="835" t="s">
        <v>1907</v>
      </c>
      <c r="G539" s="835" t="s">
        <v>1891</v>
      </c>
    </row>
    <row r="540" spans="1:7">
      <c r="A540" s="835" t="s">
        <v>1159</v>
      </c>
      <c r="B540" s="835" t="s">
        <v>1148</v>
      </c>
      <c r="C540" s="835" t="s">
        <v>1922</v>
      </c>
      <c r="D540" s="835" t="s">
        <v>1923</v>
      </c>
      <c r="E540" s="835" t="s">
        <v>1915</v>
      </c>
      <c r="F540" s="835" t="s">
        <v>1140</v>
      </c>
      <c r="G540" s="835" t="s">
        <v>1889</v>
      </c>
    </row>
    <row r="541" spans="1:7">
      <c r="A541" s="835" t="s">
        <v>1291</v>
      </c>
      <c r="B541" s="835" t="s">
        <v>1148</v>
      </c>
      <c r="C541" s="835" t="s">
        <v>1922</v>
      </c>
      <c r="D541" s="835" t="s">
        <v>1923</v>
      </c>
      <c r="E541" s="835" t="s">
        <v>1915</v>
      </c>
      <c r="F541" s="835" t="s">
        <v>1287</v>
      </c>
      <c r="G541" s="835" t="s">
        <v>1889</v>
      </c>
    </row>
    <row r="542" spans="1:7">
      <c r="A542" s="835" t="s">
        <v>1291</v>
      </c>
      <c r="B542" s="835" t="s">
        <v>1148</v>
      </c>
      <c r="C542" s="835" t="s">
        <v>1922</v>
      </c>
      <c r="D542" s="835" t="s">
        <v>1923</v>
      </c>
      <c r="E542" s="835" t="s">
        <v>1915</v>
      </c>
      <c r="F542" s="835" t="s">
        <v>1287</v>
      </c>
      <c r="G542" s="835" t="s">
        <v>1889</v>
      </c>
    </row>
    <row r="543" spans="1:7">
      <c r="A543" s="835" t="s">
        <v>1311</v>
      </c>
      <c r="B543" s="835" t="s">
        <v>1148</v>
      </c>
      <c r="C543" s="835" t="s">
        <v>1922</v>
      </c>
      <c r="D543" s="835" t="s">
        <v>1923</v>
      </c>
      <c r="E543" s="835" t="s">
        <v>1915</v>
      </c>
      <c r="F543" s="835" t="s">
        <v>994</v>
      </c>
      <c r="G543" s="835" t="s">
        <v>1889</v>
      </c>
    </row>
    <row r="544" spans="1:7">
      <c r="A544" s="835" t="s">
        <v>1311</v>
      </c>
      <c r="B544" s="835" t="s">
        <v>1148</v>
      </c>
      <c r="C544" s="835" t="s">
        <v>1922</v>
      </c>
      <c r="D544" s="835" t="s">
        <v>1923</v>
      </c>
      <c r="E544" s="835" t="s">
        <v>1915</v>
      </c>
      <c r="F544" s="835" t="s">
        <v>994</v>
      </c>
      <c r="G544" s="835" t="s">
        <v>1889</v>
      </c>
    </row>
    <row r="545" spans="1:7">
      <c r="A545" s="835" t="s">
        <v>912</v>
      </c>
      <c r="B545" s="835" t="s">
        <v>526</v>
      </c>
      <c r="C545" s="835" t="s">
        <v>1922</v>
      </c>
      <c r="D545" s="835" t="s">
        <v>1923</v>
      </c>
      <c r="E545" s="835" t="s">
        <v>1878</v>
      </c>
      <c r="F545" s="835" t="s">
        <v>909</v>
      </c>
      <c r="G545" s="835" t="s">
        <v>1889</v>
      </c>
    </row>
    <row r="546" spans="1:7">
      <c r="A546" s="835" t="s">
        <v>912</v>
      </c>
      <c r="B546" s="835" t="s">
        <v>526</v>
      </c>
      <c r="C546" s="835" t="s">
        <v>1922</v>
      </c>
      <c r="D546" s="835" t="s">
        <v>1923</v>
      </c>
      <c r="E546" s="835" t="s">
        <v>1878</v>
      </c>
      <c r="F546" s="835" t="s">
        <v>909</v>
      </c>
      <c r="G546" s="835" t="s">
        <v>1889</v>
      </c>
    </row>
    <row r="547" spans="1:7">
      <c r="A547" s="835" t="s">
        <v>999</v>
      </c>
      <c r="B547" s="835" t="s">
        <v>540</v>
      </c>
      <c r="C547" s="835" t="s">
        <v>1886</v>
      </c>
      <c r="D547" s="835" t="s">
        <v>1887</v>
      </c>
      <c r="E547" s="835" t="s">
        <v>1867</v>
      </c>
      <c r="F547" s="835" t="s">
        <v>994</v>
      </c>
      <c r="G547" s="835" t="s">
        <v>1889</v>
      </c>
    </row>
    <row r="548" spans="1:7">
      <c r="A548" s="835" t="s">
        <v>1001</v>
      </c>
      <c r="B548" s="835" t="s">
        <v>540</v>
      </c>
      <c r="C548" s="835" t="s">
        <v>1886</v>
      </c>
      <c r="D548" s="835" t="s">
        <v>1887</v>
      </c>
      <c r="E548" s="835" t="s">
        <v>1867</v>
      </c>
      <c r="F548" s="835" t="s">
        <v>994</v>
      </c>
      <c r="G548" s="835" t="s">
        <v>1889</v>
      </c>
    </row>
    <row r="549" spans="1:7">
      <c r="A549" s="835" t="s">
        <v>959</v>
      </c>
      <c r="B549" s="835" t="s">
        <v>538</v>
      </c>
      <c r="C549" s="835" t="s">
        <v>1886</v>
      </c>
      <c r="D549" s="835" t="s">
        <v>1887</v>
      </c>
      <c r="E549" s="835" t="s">
        <v>1868</v>
      </c>
      <c r="F549" s="835" t="s">
        <v>953</v>
      </c>
      <c r="G549" s="835" t="s">
        <v>1889</v>
      </c>
    </row>
    <row r="550" spans="1:7">
      <c r="A550" s="835" t="s">
        <v>959</v>
      </c>
      <c r="B550" s="835" t="s">
        <v>538</v>
      </c>
      <c r="C550" s="835" t="s">
        <v>1886</v>
      </c>
      <c r="D550" s="835" t="s">
        <v>1887</v>
      </c>
      <c r="E550" s="835" t="s">
        <v>1868</v>
      </c>
      <c r="F550" s="835" t="s">
        <v>953</v>
      </c>
      <c r="G550" s="835" t="s">
        <v>1889</v>
      </c>
    </row>
    <row r="551" spans="1:7">
      <c r="A551" s="835" t="s">
        <v>1269</v>
      </c>
      <c r="B551" s="835" t="s">
        <v>547</v>
      </c>
      <c r="C551" s="835" t="s">
        <v>1886</v>
      </c>
      <c r="D551" s="835" t="s">
        <v>1887</v>
      </c>
      <c r="E551" s="835" t="s">
        <v>1925</v>
      </c>
      <c r="F551" s="835" t="s">
        <v>1419</v>
      </c>
      <c r="G551" s="835" t="s">
        <v>1889</v>
      </c>
    </row>
    <row r="552" spans="1:7">
      <c r="A552" s="835" t="s">
        <v>1269</v>
      </c>
      <c r="B552" s="835" t="s">
        <v>547</v>
      </c>
      <c r="C552" s="835" t="s">
        <v>1886</v>
      </c>
      <c r="D552" s="835" t="s">
        <v>1887</v>
      </c>
      <c r="E552" s="835" t="s">
        <v>1925</v>
      </c>
      <c r="F552" s="835" t="s">
        <v>1419</v>
      </c>
      <c r="G552" s="835" t="s">
        <v>1889</v>
      </c>
    </row>
    <row r="553" spans="1:7">
      <c r="A553" s="835" t="s">
        <v>726</v>
      </c>
      <c r="B553" s="835" t="s">
        <v>516</v>
      </c>
      <c r="C553" s="835" t="s">
        <v>1886</v>
      </c>
      <c r="D553" s="835" t="s">
        <v>1887</v>
      </c>
      <c r="E553" s="835" t="s">
        <v>1890</v>
      </c>
      <c r="F553" s="835" t="s">
        <v>726</v>
      </c>
      <c r="G553" s="835" t="s">
        <v>1891</v>
      </c>
    </row>
    <row r="554" spans="1:7">
      <c r="A554" s="835" t="s">
        <v>404</v>
      </c>
      <c r="B554" s="835" t="s">
        <v>516</v>
      </c>
      <c r="C554" s="835" t="s">
        <v>1886</v>
      </c>
      <c r="D554" s="835" t="s">
        <v>1887</v>
      </c>
      <c r="E554" s="835" t="s">
        <v>1890</v>
      </c>
      <c r="F554" s="835" t="s">
        <v>726</v>
      </c>
      <c r="G554" s="835" t="s">
        <v>1891</v>
      </c>
    </row>
    <row r="555" spans="1:7">
      <c r="A555" s="835" t="s">
        <v>971</v>
      </c>
      <c r="B555" s="835" t="s">
        <v>1893</v>
      </c>
      <c r="C555" s="835" t="s">
        <v>1886</v>
      </c>
      <c r="D555" s="835" t="s">
        <v>1887</v>
      </c>
      <c r="E555" s="835" t="s">
        <v>1879</v>
      </c>
      <c r="F555" s="835" t="s">
        <v>968</v>
      </c>
      <c r="G555" s="835" t="s">
        <v>1889</v>
      </c>
    </row>
    <row r="556" spans="1:7">
      <c r="A556" s="835" t="s">
        <v>971</v>
      </c>
      <c r="B556" s="835" t="s">
        <v>1893</v>
      </c>
      <c r="C556" s="835" t="s">
        <v>1886</v>
      </c>
      <c r="D556" s="835" t="s">
        <v>1887</v>
      </c>
      <c r="E556" s="835" t="s">
        <v>1879</v>
      </c>
      <c r="F556" s="835" t="s">
        <v>968</v>
      </c>
      <c r="G556" s="835" t="s">
        <v>1889</v>
      </c>
    </row>
    <row r="557" spans="1:7">
      <c r="A557" s="835" t="s">
        <v>943</v>
      </c>
      <c r="B557" s="835" t="s">
        <v>1920</v>
      </c>
      <c r="C557" s="835" t="s">
        <v>1886</v>
      </c>
      <c r="D557" s="835" t="s">
        <v>1887</v>
      </c>
      <c r="E557" s="835" t="s">
        <v>138</v>
      </c>
      <c r="F557" s="835" t="s">
        <v>806</v>
      </c>
      <c r="G557" s="835" t="s">
        <v>1889</v>
      </c>
    </row>
    <row r="558" spans="1:7">
      <c r="A558" s="835" t="s">
        <v>940</v>
      </c>
      <c r="B558" s="835" t="s">
        <v>1920</v>
      </c>
      <c r="C558" s="835" t="s">
        <v>1886</v>
      </c>
      <c r="D558" s="835" t="s">
        <v>1887</v>
      </c>
      <c r="E558" s="835" t="s">
        <v>138</v>
      </c>
      <c r="F558" s="835" t="s">
        <v>806</v>
      </c>
      <c r="G558" s="835" t="s">
        <v>1889</v>
      </c>
    </row>
    <row r="559" spans="1:7">
      <c r="A559" s="835" t="s">
        <v>810</v>
      </c>
      <c r="B559" s="835" t="s">
        <v>1920</v>
      </c>
      <c r="C559" s="835" t="s">
        <v>1886</v>
      </c>
      <c r="D559" s="835" t="s">
        <v>1887</v>
      </c>
      <c r="E559" s="835" t="s">
        <v>138</v>
      </c>
      <c r="F559" s="835" t="s">
        <v>806</v>
      </c>
      <c r="G559" s="835" t="s">
        <v>1889</v>
      </c>
    </row>
    <row r="560" spans="1:7">
      <c r="A560" s="835" t="s">
        <v>810</v>
      </c>
      <c r="B560" s="835" t="s">
        <v>1920</v>
      </c>
      <c r="C560" s="835" t="s">
        <v>1886</v>
      </c>
      <c r="D560" s="835" t="s">
        <v>1887</v>
      </c>
      <c r="E560" s="835" t="s">
        <v>138</v>
      </c>
      <c r="F560" s="835" t="s">
        <v>806</v>
      </c>
      <c r="G560" s="835" t="s">
        <v>1889</v>
      </c>
    </row>
    <row r="561" spans="1:7">
      <c r="A561" s="835" t="s">
        <v>937</v>
      </c>
      <c r="B561" s="835" t="s">
        <v>1920</v>
      </c>
      <c r="C561" s="835" t="s">
        <v>1886</v>
      </c>
      <c r="D561" s="835" t="s">
        <v>1887</v>
      </c>
      <c r="E561" s="835" t="s">
        <v>138</v>
      </c>
      <c r="F561" s="835" t="s">
        <v>806</v>
      </c>
      <c r="G561" s="835" t="s">
        <v>1889</v>
      </c>
    </row>
    <row r="562" spans="1:7">
      <c r="A562" s="835" t="s">
        <v>882</v>
      </c>
      <c r="B562" s="835" t="s">
        <v>1899</v>
      </c>
      <c r="C562" s="835" t="s">
        <v>1886</v>
      </c>
      <c r="D562" s="835" t="s">
        <v>1887</v>
      </c>
      <c r="E562" s="835" t="s">
        <v>1900</v>
      </c>
      <c r="F562" s="835" t="s">
        <v>1201</v>
      </c>
      <c r="G562" s="835" t="s">
        <v>1889</v>
      </c>
    </row>
    <row r="563" spans="1:7">
      <c r="A563" s="835" t="s">
        <v>882</v>
      </c>
      <c r="B563" s="835" t="s">
        <v>1899</v>
      </c>
      <c r="C563" s="835" t="s">
        <v>1886</v>
      </c>
      <c r="D563" s="835" t="s">
        <v>1887</v>
      </c>
      <c r="E563" s="835" t="s">
        <v>1900</v>
      </c>
      <c r="F563" s="835" t="s">
        <v>1201</v>
      </c>
      <c r="G563" s="835" t="s">
        <v>1889</v>
      </c>
    </row>
    <row r="564" spans="1:7">
      <c r="A564" s="835" t="s">
        <v>777</v>
      </c>
      <c r="B564" s="835" t="s">
        <v>520</v>
      </c>
      <c r="C564" s="835" t="s">
        <v>1886</v>
      </c>
      <c r="D564" s="835" t="s">
        <v>1887</v>
      </c>
      <c r="E564" s="835" t="s">
        <v>1905</v>
      </c>
      <c r="F564" s="835" t="s">
        <v>1105</v>
      </c>
      <c r="G564" s="835" t="s">
        <v>1891</v>
      </c>
    </row>
    <row r="565" spans="1:7">
      <c r="A565" s="835" t="s">
        <v>777</v>
      </c>
      <c r="B565" s="835" t="s">
        <v>520</v>
      </c>
      <c r="C565" s="835" t="s">
        <v>1886</v>
      </c>
      <c r="D565" s="835" t="s">
        <v>1887</v>
      </c>
      <c r="E565" s="835" t="s">
        <v>1905</v>
      </c>
      <c r="F565" s="835" t="s">
        <v>1105</v>
      </c>
      <c r="G565" s="835" t="s">
        <v>1891</v>
      </c>
    </row>
    <row r="566" spans="1:7">
      <c r="A566" s="835" t="s">
        <v>780</v>
      </c>
      <c r="B566" s="835" t="s">
        <v>520</v>
      </c>
      <c r="C566" s="835" t="s">
        <v>1886</v>
      </c>
      <c r="D566" s="835" t="s">
        <v>1887</v>
      </c>
      <c r="E566" s="835" t="s">
        <v>1905</v>
      </c>
      <c r="F566" s="835" t="s">
        <v>1105</v>
      </c>
      <c r="G566" s="835" t="s">
        <v>1891</v>
      </c>
    </row>
    <row r="567" spans="1:7">
      <c r="A567" s="835" t="s">
        <v>780</v>
      </c>
      <c r="B567" s="835" t="s">
        <v>520</v>
      </c>
      <c r="C567" s="835" t="s">
        <v>1886</v>
      </c>
      <c r="D567" s="835" t="s">
        <v>1887</v>
      </c>
      <c r="E567" s="835" t="s">
        <v>1905</v>
      </c>
      <c r="F567" s="835" t="s">
        <v>1105</v>
      </c>
      <c r="G567" s="835" t="s">
        <v>1891</v>
      </c>
    </row>
    <row r="568" spans="1:7">
      <c r="A568" s="835" t="s">
        <v>804</v>
      </c>
      <c r="B568" s="835" t="s">
        <v>520</v>
      </c>
      <c r="C568" s="835" t="s">
        <v>1886</v>
      </c>
      <c r="D568" s="835" t="s">
        <v>1887</v>
      </c>
      <c r="E568" s="835" t="s">
        <v>1905</v>
      </c>
      <c r="F568" s="835" t="s">
        <v>1906</v>
      </c>
      <c r="G568" s="835" t="s">
        <v>1891</v>
      </c>
    </row>
    <row r="569" spans="1:7">
      <c r="A569" s="835" t="s">
        <v>804</v>
      </c>
      <c r="B569" s="835" t="s">
        <v>520</v>
      </c>
      <c r="C569" s="835" t="s">
        <v>1886</v>
      </c>
      <c r="D569" s="835" t="s">
        <v>1887</v>
      </c>
      <c r="E569" s="835" t="s">
        <v>1905</v>
      </c>
      <c r="F569" s="835" t="s">
        <v>1906</v>
      </c>
      <c r="G569" s="835" t="s">
        <v>1891</v>
      </c>
    </row>
    <row r="570" spans="1:7">
      <c r="A570" s="835" t="s">
        <v>736</v>
      </c>
      <c r="B570" s="835" t="s">
        <v>520</v>
      </c>
      <c r="C570" s="835" t="s">
        <v>1886</v>
      </c>
      <c r="D570" s="835" t="s">
        <v>1887</v>
      </c>
      <c r="E570" s="835" t="s">
        <v>1905</v>
      </c>
      <c r="F570" s="835" t="s">
        <v>789</v>
      </c>
      <c r="G570" s="835" t="s">
        <v>1891</v>
      </c>
    </row>
    <row r="571" spans="1:7">
      <c r="A571" s="835" t="s">
        <v>406</v>
      </c>
      <c r="B571" s="835" t="s">
        <v>520</v>
      </c>
      <c r="C571" s="835" t="s">
        <v>1886</v>
      </c>
      <c r="D571" s="835" t="s">
        <v>1887</v>
      </c>
      <c r="E571" s="835" t="s">
        <v>1905</v>
      </c>
      <c r="F571" s="835" t="s">
        <v>789</v>
      </c>
      <c r="G571" s="835" t="s">
        <v>1891</v>
      </c>
    </row>
    <row r="572" spans="1:7">
      <c r="A572" s="835" t="s">
        <v>1908</v>
      </c>
      <c r="B572" s="835" t="s">
        <v>520</v>
      </c>
      <c r="C572" s="835" t="s">
        <v>1886</v>
      </c>
      <c r="D572" s="835" t="s">
        <v>1887</v>
      </c>
      <c r="E572" s="835" t="s">
        <v>1905</v>
      </c>
      <c r="F572" s="835" t="s">
        <v>1907</v>
      </c>
      <c r="G572" s="835" t="s">
        <v>1891</v>
      </c>
    </row>
    <row r="573" spans="1:7">
      <c r="A573" s="835" t="s">
        <v>1908</v>
      </c>
      <c r="B573" s="835" t="s">
        <v>520</v>
      </c>
      <c r="C573" s="835" t="s">
        <v>1886</v>
      </c>
      <c r="D573" s="835" t="s">
        <v>1887</v>
      </c>
      <c r="E573" s="835" t="s">
        <v>1905</v>
      </c>
      <c r="F573" s="835" t="s">
        <v>1907</v>
      </c>
      <c r="G573" s="835" t="s">
        <v>1891</v>
      </c>
    </row>
    <row r="574" spans="1:7">
      <c r="A574" s="835" t="s">
        <v>912</v>
      </c>
      <c r="B574" s="835" t="s">
        <v>526</v>
      </c>
      <c r="C574" s="835" t="s">
        <v>1886</v>
      </c>
      <c r="D574" s="835" t="s">
        <v>1887</v>
      </c>
      <c r="E574" s="835" t="s">
        <v>1878</v>
      </c>
      <c r="F574" s="835" t="s">
        <v>909</v>
      </c>
      <c r="G574" s="835" t="s">
        <v>1889</v>
      </c>
    </row>
    <row r="575" spans="1:7">
      <c r="A575" s="835" t="s">
        <v>912</v>
      </c>
      <c r="B575" s="835" t="s">
        <v>526</v>
      </c>
      <c r="C575" s="835" t="s">
        <v>1886</v>
      </c>
      <c r="D575" s="835" t="s">
        <v>1887</v>
      </c>
      <c r="E575" s="835" t="s">
        <v>1878</v>
      </c>
      <c r="F575" s="835" t="s">
        <v>909</v>
      </c>
      <c r="G575" s="835" t="s">
        <v>1889</v>
      </c>
    </row>
    <row r="576" spans="1:7">
      <c r="A576" s="835" t="s">
        <v>999</v>
      </c>
      <c r="B576" s="835" t="s">
        <v>540</v>
      </c>
      <c r="C576" s="835" t="s">
        <v>1922</v>
      </c>
      <c r="D576" s="835" t="s">
        <v>1923</v>
      </c>
      <c r="E576" s="835" t="s">
        <v>1867</v>
      </c>
      <c r="F576" s="835" t="s">
        <v>994</v>
      </c>
      <c r="G576" s="835" t="s">
        <v>1889</v>
      </c>
    </row>
    <row r="577" spans="1:7">
      <c r="A577" s="835" t="s">
        <v>999</v>
      </c>
      <c r="B577" s="835" t="s">
        <v>540</v>
      </c>
      <c r="C577" s="835" t="s">
        <v>1909</v>
      </c>
      <c r="D577" s="835" t="s">
        <v>1910</v>
      </c>
      <c r="E577" s="835" t="s">
        <v>1865</v>
      </c>
      <c r="F577" s="835" t="s">
        <v>994</v>
      </c>
      <c r="G577" s="835" t="s">
        <v>1889</v>
      </c>
    </row>
    <row r="578" spans="1:7">
      <c r="A578" s="835" t="s">
        <v>1001</v>
      </c>
      <c r="B578" s="835" t="s">
        <v>540</v>
      </c>
      <c r="C578" s="835" t="s">
        <v>1909</v>
      </c>
      <c r="D578" s="835" t="s">
        <v>1910</v>
      </c>
      <c r="E578" s="835" t="s">
        <v>1865</v>
      </c>
      <c r="F578" s="835" t="s">
        <v>994</v>
      </c>
      <c r="G578" s="835" t="s">
        <v>1889</v>
      </c>
    </row>
    <row r="579" spans="1:7">
      <c r="A579" s="835" t="s">
        <v>1018</v>
      </c>
      <c r="B579" s="835" t="s">
        <v>540</v>
      </c>
      <c r="C579" s="835" t="s">
        <v>1909</v>
      </c>
      <c r="D579" s="835" t="s">
        <v>1910</v>
      </c>
      <c r="E579" s="835" t="s">
        <v>1865</v>
      </c>
      <c r="F579" s="835" t="s">
        <v>1014</v>
      </c>
      <c r="G579" s="835" t="s">
        <v>1889</v>
      </c>
    </row>
    <row r="580" spans="1:7">
      <c r="A580" s="835" t="s">
        <v>1018</v>
      </c>
      <c r="B580" s="835" t="s">
        <v>540</v>
      </c>
      <c r="C580" s="835" t="s">
        <v>1909</v>
      </c>
      <c r="D580" s="835" t="s">
        <v>1910</v>
      </c>
      <c r="E580" s="835" t="s">
        <v>1865</v>
      </c>
      <c r="F580" s="835" t="s">
        <v>1014</v>
      </c>
      <c r="G580" s="835" t="s">
        <v>1889</v>
      </c>
    </row>
    <row r="581" spans="1:7">
      <c r="A581" s="835" t="s">
        <v>959</v>
      </c>
      <c r="B581" s="835" t="s">
        <v>538</v>
      </c>
      <c r="C581" s="835" t="s">
        <v>1909</v>
      </c>
      <c r="D581" s="835" t="s">
        <v>1910</v>
      </c>
      <c r="E581" s="835" t="s">
        <v>1869</v>
      </c>
      <c r="F581" s="835" t="s">
        <v>953</v>
      </c>
      <c r="G581" s="835" t="s">
        <v>1889</v>
      </c>
    </row>
    <row r="582" spans="1:7">
      <c r="A582" s="835" t="s">
        <v>959</v>
      </c>
      <c r="B582" s="835" t="s">
        <v>538</v>
      </c>
      <c r="C582" s="835" t="s">
        <v>1909</v>
      </c>
      <c r="D582" s="835" t="s">
        <v>1910</v>
      </c>
      <c r="E582" s="835" t="s">
        <v>1869</v>
      </c>
      <c r="F582" s="835" t="s">
        <v>953</v>
      </c>
      <c r="G582" s="835" t="s">
        <v>1889</v>
      </c>
    </row>
    <row r="583" spans="1:7">
      <c r="A583" s="835" t="s">
        <v>726</v>
      </c>
      <c r="B583" s="835" t="s">
        <v>516</v>
      </c>
      <c r="C583" s="835" t="s">
        <v>1909</v>
      </c>
      <c r="D583" s="835" t="s">
        <v>1910</v>
      </c>
      <c r="E583" s="835" t="s">
        <v>1905</v>
      </c>
      <c r="F583" s="835" t="s">
        <v>726</v>
      </c>
      <c r="G583" s="835" t="s">
        <v>1891</v>
      </c>
    </row>
    <row r="584" spans="1:7">
      <c r="A584" s="835" t="s">
        <v>404</v>
      </c>
      <c r="B584" s="835" t="s">
        <v>516</v>
      </c>
      <c r="C584" s="835" t="s">
        <v>1909</v>
      </c>
      <c r="D584" s="835" t="s">
        <v>1910</v>
      </c>
      <c r="E584" s="835" t="s">
        <v>1905</v>
      </c>
      <c r="F584" s="835" t="s">
        <v>726</v>
      </c>
      <c r="G584" s="835" t="s">
        <v>1891</v>
      </c>
    </row>
    <row r="585" spans="1:7">
      <c r="A585" s="835" t="s">
        <v>397</v>
      </c>
      <c r="B585" s="835" t="s">
        <v>516</v>
      </c>
      <c r="C585" s="835" t="s">
        <v>1909</v>
      </c>
      <c r="D585" s="835" t="s">
        <v>1910</v>
      </c>
      <c r="E585" s="835" t="s">
        <v>1905</v>
      </c>
      <c r="F585" s="835" t="s">
        <v>726</v>
      </c>
      <c r="G585" s="835" t="s">
        <v>1891</v>
      </c>
    </row>
    <row r="586" spans="1:7">
      <c r="A586" s="835" t="s">
        <v>758</v>
      </c>
      <c r="B586" s="835" t="s">
        <v>516</v>
      </c>
      <c r="C586" s="835" t="s">
        <v>1909</v>
      </c>
      <c r="D586" s="835" t="s">
        <v>1910</v>
      </c>
      <c r="E586" s="835" t="s">
        <v>1905</v>
      </c>
      <c r="F586" s="835" t="s">
        <v>811</v>
      </c>
      <c r="G586" s="835" t="s">
        <v>1891</v>
      </c>
    </row>
    <row r="587" spans="1:7">
      <c r="A587" s="835" t="s">
        <v>758</v>
      </c>
      <c r="B587" s="835" t="s">
        <v>516</v>
      </c>
      <c r="C587" s="835" t="s">
        <v>1909</v>
      </c>
      <c r="D587" s="835" t="s">
        <v>1910</v>
      </c>
      <c r="E587" s="835" t="s">
        <v>1905</v>
      </c>
      <c r="F587" s="835" t="s">
        <v>811</v>
      </c>
      <c r="G587" s="835" t="s">
        <v>1891</v>
      </c>
    </row>
    <row r="588" spans="1:7">
      <c r="A588" s="835" t="s">
        <v>1023</v>
      </c>
      <c r="B588" s="835" t="s">
        <v>522</v>
      </c>
      <c r="C588" s="835" t="s">
        <v>1909</v>
      </c>
      <c r="D588" s="835" t="s">
        <v>1910</v>
      </c>
      <c r="E588" s="835" t="s">
        <v>1895</v>
      </c>
      <c r="F588" s="835" t="s">
        <v>1020</v>
      </c>
      <c r="G588" s="835" t="s">
        <v>1889</v>
      </c>
    </row>
    <row r="589" spans="1:7">
      <c r="A589" s="835" t="s">
        <v>1023</v>
      </c>
      <c r="B589" s="835" t="s">
        <v>522</v>
      </c>
      <c r="C589" s="835" t="s">
        <v>1909</v>
      </c>
      <c r="D589" s="835" t="s">
        <v>1910</v>
      </c>
      <c r="E589" s="835" t="s">
        <v>1895</v>
      </c>
      <c r="F589" s="835" t="s">
        <v>1020</v>
      </c>
      <c r="G589" s="835" t="s">
        <v>1889</v>
      </c>
    </row>
    <row r="590" spans="1:7">
      <c r="A590" s="835" t="s">
        <v>370</v>
      </c>
      <c r="B590" s="835" t="s">
        <v>1893</v>
      </c>
      <c r="C590" s="835" t="s">
        <v>1909</v>
      </c>
      <c r="D590" s="835" t="s">
        <v>1910</v>
      </c>
      <c r="E590" s="835" t="s">
        <v>1877</v>
      </c>
      <c r="F590" s="835" t="s">
        <v>1911</v>
      </c>
      <c r="G590" s="835" t="s">
        <v>1889</v>
      </c>
    </row>
    <row r="591" spans="1:7">
      <c r="A591" s="835" t="s">
        <v>836</v>
      </c>
      <c r="B591" s="835" t="s">
        <v>1893</v>
      </c>
      <c r="C591" s="835" t="s">
        <v>1909</v>
      </c>
      <c r="D591" s="835" t="s">
        <v>1910</v>
      </c>
      <c r="E591" s="835" t="s">
        <v>1877</v>
      </c>
      <c r="F591" s="835" t="s">
        <v>1911</v>
      </c>
      <c r="G591" s="835" t="s">
        <v>1889</v>
      </c>
    </row>
    <row r="592" spans="1:7">
      <c r="A592" s="835" t="s">
        <v>836</v>
      </c>
      <c r="B592" s="835" t="s">
        <v>1893</v>
      </c>
      <c r="C592" s="835" t="s">
        <v>1909</v>
      </c>
      <c r="D592" s="835" t="s">
        <v>1910</v>
      </c>
      <c r="E592" s="835" t="s">
        <v>1877</v>
      </c>
      <c r="F592" s="835" t="s">
        <v>1911</v>
      </c>
      <c r="G592" s="835" t="s">
        <v>1889</v>
      </c>
    </row>
    <row r="593" spans="1:7">
      <c r="A593" s="835" t="s">
        <v>971</v>
      </c>
      <c r="B593" s="835" t="s">
        <v>1893</v>
      </c>
      <c r="C593" s="835" t="s">
        <v>1909</v>
      </c>
      <c r="D593" s="835" t="s">
        <v>1910</v>
      </c>
      <c r="E593" s="835" t="s">
        <v>1877</v>
      </c>
      <c r="F593" s="835" t="s">
        <v>968</v>
      </c>
      <c r="G593" s="835" t="s">
        <v>1889</v>
      </c>
    </row>
    <row r="594" spans="1:7">
      <c r="A594" s="835" t="s">
        <v>971</v>
      </c>
      <c r="B594" s="835" t="s">
        <v>1893</v>
      </c>
      <c r="C594" s="835" t="s">
        <v>1909</v>
      </c>
      <c r="D594" s="835" t="s">
        <v>1910</v>
      </c>
      <c r="E594" s="835" t="s">
        <v>1877</v>
      </c>
      <c r="F594" s="835" t="s">
        <v>968</v>
      </c>
      <c r="G594" s="835" t="s">
        <v>1889</v>
      </c>
    </row>
    <row r="595" spans="1:7">
      <c r="A595" s="835" t="s">
        <v>1028</v>
      </c>
      <c r="B595" s="835" t="s">
        <v>1912</v>
      </c>
      <c r="C595" s="835" t="s">
        <v>1909</v>
      </c>
      <c r="D595" s="835" t="s">
        <v>1910</v>
      </c>
      <c r="E595" s="835" t="s">
        <v>1873</v>
      </c>
      <c r="F595" s="835" t="s">
        <v>1028</v>
      </c>
      <c r="G595" s="835" t="s">
        <v>1889</v>
      </c>
    </row>
    <row r="596" spans="1:7">
      <c r="A596" s="835" t="s">
        <v>1028</v>
      </c>
      <c r="B596" s="835" t="s">
        <v>1912</v>
      </c>
      <c r="C596" s="835" t="s">
        <v>1909</v>
      </c>
      <c r="D596" s="835" t="s">
        <v>1910</v>
      </c>
      <c r="E596" s="835" t="s">
        <v>1873</v>
      </c>
      <c r="F596" s="835" t="s">
        <v>1028</v>
      </c>
      <c r="G596" s="835" t="s">
        <v>1889</v>
      </c>
    </row>
    <row r="597" spans="1:7">
      <c r="A597" s="835" t="s">
        <v>1055</v>
      </c>
      <c r="B597" s="835" t="s">
        <v>521</v>
      </c>
      <c r="C597" s="835" t="s">
        <v>1909</v>
      </c>
      <c r="D597" s="835" t="s">
        <v>1910</v>
      </c>
      <c r="E597" s="835" t="s">
        <v>1913</v>
      </c>
      <c r="F597" s="835" t="s">
        <v>1052</v>
      </c>
      <c r="G597" s="835" t="s">
        <v>1889</v>
      </c>
    </row>
    <row r="598" spans="1:7">
      <c r="A598" s="835" t="s">
        <v>863</v>
      </c>
      <c r="B598" s="835" t="s">
        <v>1914</v>
      </c>
      <c r="C598" s="835" t="s">
        <v>1909</v>
      </c>
      <c r="D598" s="835" t="s">
        <v>1910</v>
      </c>
      <c r="E598" s="835" t="s">
        <v>1878</v>
      </c>
      <c r="F598" s="835" t="s">
        <v>863</v>
      </c>
      <c r="G598" s="835" t="s">
        <v>1889</v>
      </c>
    </row>
    <row r="599" spans="1:7">
      <c r="A599" s="835" t="s">
        <v>863</v>
      </c>
      <c r="B599" s="835" t="s">
        <v>1914</v>
      </c>
      <c r="C599" s="835" t="s">
        <v>1909</v>
      </c>
      <c r="D599" s="835" t="s">
        <v>1910</v>
      </c>
      <c r="E599" s="835" t="s">
        <v>1878</v>
      </c>
      <c r="F599" s="835" t="s">
        <v>863</v>
      </c>
      <c r="G599" s="835" t="s">
        <v>1889</v>
      </c>
    </row>
    <row r="600" spans="1:7">
      <c r="A600" s="835" t="s">
        <v>943</v>
      </c>
      <c r="B600" s="835" t="s">
        <v>1920</v>
      </c>
      <c r="C600" s="835" t="s">
        <v>1909</v>
      </c>
      <c r="D600" s="835" t="s">
        <v>1910</v>
      </c>
      <c r="E600" s="835" t="s">
        <v>138</v>
      </c>
      <c r="F600" s="835" t="s">
        <v>806</v>
      </c>
      <c r="G600" s="835" t="s">
        <v>1889</v>
      </c>
    </row>
    <row r="601" spans="1:7">
      <c r="A601" s="835" t="s">
        <v>943</v>
      </c>
      <c r="B601" s="835" t="s">
        <v>1920</v>
      </c>
      <c r="C601" s="835" t="s">
        <v>1909</v>
      </c>
      <c r="D601" s="835" t="s">
        <v>1910</v>
      </c>
      <c r="E601" s="835" t="s">
        <v>138</v>
      </c>
      <c r="F601" s="835" t="s">
        <v>806</v>
      </c>
      <c r="G601" s="835" t="s">
        <v>1889</v>
      </c>
    </row>
    <row r="602" spans="1:7">
      <c r="A602" s="835" t="s">
        <v>869</v>
      </c>
      <c r="B602" s="835" t="s">
        <v>1901</v>
      </c>
      <c r="C602" s="835" t="s">
        <v>1909</v>
      </c>
      <c r="D602" s="835" t="s">
        <v>1910</v>
      </c>
      <c r="E602" s="835" t="s">
        <v>1867</v>
      </c>
      <c r="F602" s="835" t="s">
        <v>869</v>
      </c>
      <c r="G602" s="835" t="s">
        <v>1889</v>
      </c>
    </row>
    <row r="603" spans="1:7">
      <c r="A603" s="835" t="s">
        <v>869</v>
      </c>
      <c r="B603" s="835" t="s">
        <v>1901</v>
      </c>
      <c r="C603" s="835" t="s">
        <v>1909</v>
      </c>
      <c r="D603" s="835" t="s">
        <v>1910</v>
      </c>
      <c r="E603" s="835" t="s">
        <v>1867</v>
      </c>
      <c r="F603" s="835" t="s">
        <v>869</v>
      </c>
      <c r="G603" s="835" t="s">
        <v>1889</v>
      </c>
    </row>
    <row r="604" spans="1:7">
      <c r="A604" s="835" t="s">
        <v>1037</v>
      </c>
      <c r="B604" s="835" t="s">
        <v>1901</v>
      </c>
      <c r="C604" s="835" t="s">
        <v>1909</v>
      </c>
      <c r="D604" s="835" t="s">
        <v>1910</v>
      </c>
      <c r="E604" s="835" t="s">
        <v>1867</v>
      </c>
      <c r="F604" s="835" t="s">
        <v>1032</v>
      </c>
      <c r="G604" s="835" t="s">
        <v>1889</v>
      </c>
    </row>
    <row r="605" spans="1:7">
      <c r="A605" s="835" t="s">
        <v>1037</v>
      </c>
      <c r="B605" s="835" t="s">
        <v>1901</v>
      </c>
      <c r="C605" s="835" t="s">
        <v>1909</v>
      </c>
      <c r="D605" s="835" t="s">
        <v>1910</v>
      </c>
      <c r="E605" s="835" t="s">
        <v>1867</v>
      </c>
      <c r="F605" s="835" t="s">
        <v>1032</v>
      </c>
      <c r="G605" s="835" t="s">
        <v>1889</v>
      </c>
    </row>
    <row r="606" spans="1:7">
      <c r="A606" s="835" t="s">
        <v>410</v>
      </c>
      <c r="B606" s="835" t="s">
        <v>525</v>
      </c>
      <c r="C606" s="835" t="s">
        <v>1909</v>
      </c>
      <c r="D606" s="835" t="s">
        <v>1910</v>
      </c>
      <c r="E606" s="835" t="s">
        <v>1875</v>
      </c>
      <c r="F606" s="835" t="s">
        <v>410</v>
      </c>
      <c r="G606" s="835" t="s">
        <v>1889</v>
      </c>
    </row>
    <row r="607" spans="1:7">
      <c r="A607" s="835" t="s">
        <v>549</v>
      </c>
      <c r="B607" s="835" t="s">
        <v>525</v>
      </c>
      <c r="C607" s="835" t="s">
        <v>1909</v>
      </c>
      <c r="D607" s="835" t="s">
        <v>1910</v>
      </c>
      <c r="E607" s="835" t="s">
        <v>1875</v>
      </c>
      <c r="F607" s="835" t="s">
        <v>410</v>
      </c>
      <c r="G607" s="835" t="s">
        <v>1889</v>
      </c>
    </row>
    <row r="608" spans="1:7">
      <c r="A608" s="835" t="s">
        <v>874</v>
      </c>
      <c r="B608" s="835" t="s">
        <v>525</v>
      </c>
      <c r="C608" s="835" t="s">
        <v>1909</v>
      </c>
      <c r="D608" s="835" t="s">
        <v>1910</v>
      </c>
      <c r="E608" s="835" t="s">
        <v>1875</v>
      </c>
      <c r="F608" s="835" t="s">
        <v>410</v>
      </c>
      <c r="G608" s="835" t="s">
        <v>1889</v>
      </c>
    </row>
    <row r="609" spans="1:7">
      <c r="A609" s="835" t="s">
        <v>548</v>
      </c>
      <c r="B609" s="835" t="s">
        <v>525</v>
      </c>
      <c r="C609" s="835" t="s">
        <v>1909</v>
      </c>
      <c r="D609" s="835" t="s">
        <v>1910</v>
      </c>
      <c r="E609" s="835" t="s">
        <v>1875</v>
      </c>
      <c r="F609" s="835" t="s">
        <v>410</v>
      </c>
      <c r="G609" s="835" t="s">
        <v>1889</v>
      </c>
    </row>
    <row r="610" spans="1:7">
      <c r="A610" s="835" t="s">
        <v>986</v>
      </c>
      <c r="B610" s="835" t="s">
        <v>525</v>
      </c>
      <c r="C610" s="835" t="s">
        <v>1909</v>
      </c>
      <c r="D610" s="835" t="s">
        <v>1910</v>
      </c>
      <c r="E610" s="835" t="s">
        <v>1875</v>
      </c>
      <c r="F610" s="835" t="s">
        <v>982</v>
      </c>
      <c r="G610" s="835" t="s">
        <v>1889</v>
      </c>
    </row>
    <row r="611" spans="1:7">
      <c r="A611" s="835" t="s">
        <v>986</v>
      </c>
      <c r="B611" s="835" t="s">
        <v>525</v>
      </c>
      <c r="C611" s="835" t="s">
        <v>1909</v>
      </c>
      <c r="D611" s="835" t="s">
        <v>1910</v>
      </c>
      <c r="E611" s="835" t="s">
        <v>1875</v>
      </c>
      <c r="F611" s="835" t="s">
        <v>982</v>
      </c>
      <c r="G611" s="835" t="s">
        <v>1889</v>
      </c>
    </row>
    <row r="612" spans="1:7">
      <c r="A612" s="835" t="s">
        <v>929</v>
      </c>
      <c r="B612" s="835" t="s">
        <v>525</v>
      </c>
      <c r="C612" s="835" t="s">
        <v>1909</v>
      </c>
      <c r="D612" s="835" t="s">
        <v>1910</v>
      </c>
      <c r="E612" s="835" t="s">
        <v>1875</v>
      </c>
      <c r="F612" s="835" t="s">
        <v>1903</v>
      </c>
      <c r="G612" s="835" t="s">
        <v>1889</v>
      </c>
    </row>
    <row r="613" spans="1:7">
      <c r="A613" s="835" t="s">
        <v>929</v>
      </c>
      <c r="B613" s="835" t="s">
        <v>525</v>
      </c>
      <c r="C613" s="835" t="s">
        <v>1909</v>
      </c>
      <c r="D613" s="835" t="s">
        <v>1910</v>
      </c>
      <c r="E613" s="835" t="s">
        <v>1875</v>
      </c>
      <c r="F613" s="835" t="s">
        <v>1903</v>
      </c>
      <c r="G613" s="835" t="s">
        <v>1889</v>
      </c>
    </row>
    <row r="614" spans="1:7">
      <c r="A614" s="835" t="s">
        <v>931</v>
      </c>
      <c r="B614" s="835" t="s">
        <v>525</v>
      </c>
      <c r="C614" s="835" t="s">
        <v>1909</v>
      </c>
      <c r="D614" s="835" t="s">
        <v>1910</v>
      </c>
      <c r="E614" s="835" t="s">
        <v>1875</v>
      </c>
      <c r="F614" s="835" t="s">
        <v>1903</v>
      </c>
      <c r="G614" s="835" t="s">
        <v>1889</v>
      </c>
    </row>
    <row r="615" spans="1:7">
      <c r="A615" s="835" t="s">
        <v>945</v>
      </c>
      <c r="B615" s="835" t="s">
        <v>546</v>
      </c>
      <c r="C615" s="835" t="s">
        <v>1909</v>
      </c>
      <c r="D615" s="835" t="s">
        <v>1910</v>
      </c>
      <c r="E615" s="835" t="s">
        <v>1915</v>
      </c>
      <c r="F615" s="835" t="s">
        <v>945</v>
      </c>
      <c r="G615" s="835" t="s">
        <v>1889</v>
      </c>
    </row>
    <row r="616" spans="1:7">
      <c r="A616" s="835" t="s">
        <v>762</v>
      </c>
      <c r="B616" s="835" t="s">
        <v>515</v>
      </c>
      <c r="C616" s="835" t="s">
        <v>1909</v>
      </c>
      <c r="D616" s="835" t="s">
        <v>1910</v>
      </c>
      <c r="E616" s="835" t="s">
        <v>1916</v>
      </c>
      <c r="F616" s="835" t="s">
        <v>762</v>
      </c>
      <c r="G616" s="835" t="s">
        <v>1891</v>
      </c>
    </row>
    <row r="617" spans="1:7">
      <c r="A617" s="835" t="s">
        <v>762</v>
      </c>
      <c r="B617" s="835" t="s">
        <v>515</v>
      </c>
      <c r="C617" s="835" t="s">
        <v>1909</v>
      </c>
      <c r="D617" s="835" t="s">
        <v>1910</v>
      </c>
      <c r="E617" s="835" t="s">
        <v>1916</v>
      </c>
      <c r="F617" s="835" t="s">
        <v>762</v>
      </c>
      <c r="G617" s="835" t="s">
        <v>1891</v>
      </c>
    </row>
    <row r="618" spans="1:7">
      <c r="A618" s="835" t="s">
        <v>719</v>
      </c>
      <c r="B618" s="835" t="s">
        <v>515</v>
      </c>
      <c r="C618" s="835" t="s">
        <v>1909</v>
      </c>
      <c r="D618" s="835" t="s">
        <v>1910</v>
      </c>
      <c r="E618" s="835" t="s">
        <v>1916</v>
      </c>
      <c r="F618" s="835" t="s">
        <v>1105</v>
      </c>
      <c r="G618" s="835" t="s">
        <v>1891</v>
      </c>
    </row>
    <row r="619" spans="1:7">
      <c r="A619" s="835" t="s">
        <v>719</v>
      </c>
      <c r="B619" s="835" t="s">
        <v>515</v>
      </c>
      <c r="C619" s="835" t="s">
        <v>1909</v>
      </c>
      <c r="D619" s="835" t="s">
        <v>1910</v>
      </c>
      <c r="E619" s="835" t="s">
        <v>1916</v>
      </c>
      <c r="F619" s="835" t="s">
        <v>1105</v>
      </c>
      <c r="G619" s="835" t="s">
        <v>1891</v>
      </c>
    </row>
    <row r="620" spans="1:7">
      <c r="A620" s="835" t="s">
        <v>722</v>
      </c>
      <c r="B620" s="835" t="s">
        <v>515</v>
      </c>
      <c r="C620" s="835" t="s">
        <v>1909</v>
      </c>
      <c r="D620" s="835" t="s">
        <v>1910</v>
      </c>
      <c r="E620" s="835" t="s">
        <v>1916</v>
      </c>
      <c r="F620" s="835" t="s">
        <v>1105</v>
      </c>
      <c r="G620" s="835" t="s">
        <v>1891</v>
      </c>
    </row>
    <row r="621" spans="1:7">
      <c r="A621" s="835" t="s">
        <v>722</v>
      </c>
      <c r="B621" s="835" t="s">
        <v>515</v>
      </c>
      <c r="C621" s="835" t="s">
        <v>1909</v>
      </c>
      <c r="D621" s="835" t="s">
        <v>1910</v>
      </c>
      <c r="E621" s="835" t="s">
        <v>1916</v>
      </c>
      <c r="F621" s="835" t="s">
        <v>1105</v>
      </c>
      <c r="G621" s="835" t="s">
        <v>1891</v>
      </c>
    </row>
    <row r="622" spans="1:7">
      <c r="A622" s="835" t="s">
        <v>743</v>
      </c>
      <c r="B622" s="835" t="s">
        <v>515</v>
      </c>
      <c r="C622" s="835" t="s">
        <v>1909</v>
      </c>
      <c r="D622" s="835" t="s">
        <v>1910</v>
      </c>
      <c r="E622" s="835" t="s">
        <v>1916</v>
      </c>
      <c r="F622" s="835" t="s">
        <v>793</v>
      </c>
      <c r="G622" s="835" t="s">
        <v>1891</v>
      </c>
    </row>
    <row r="623" spans="1:7">
      <c r="A623" s="835" t="s">
        <v>400</v>
      </c>
      <c r="B623" s="835" t="s">
        <v>515</v>
      </c>
      <c r="C623" s="835" t="s">
        <v>1909</v>
      </c>
      <c r="D623" s="835" t="s">
        <v>1910</v>
      </c>
      <c r="E623" s="835" t="s">
        <v>1916</v>
      </c>
      <c r="F623" s="835" t="s">
        <v>793</v>
      </c>
      <c r="G623" s="835" t="s">
        <v>1891</v>
      </c>
    </row>
    <row r="624" spans="1:7">
      <c r="A624" s="835" t="s">
        <v>750</v>
      </c>
      <c r="B624" s="835" t="s">
        <v>515</v>
      </c>
      <c r="C624" s="835" t="s">
        <v>1909</v>
      </c>
      <c r="D624" s="835" t="s">
        <v>1910</v>
      </c>
      <c r="E624" s="835" t="s">
        <v>1916</v>
      </c>
      <c r="F624" s="835" t="s">
        <v>1906</v>
      </c>
      <c r="G624" s="835" t="s">
        <v>1891</v>
      </c>
    </row>
    <row r="625" spans="1:7">
      <c r="A625" s="835" t="s">
        <v>750</v>
      </c>
      <c r="B625" s="835" t="s">
        <v>515</v>
      </c>
      <c r="C625" s="835" t="s">
        <v>1909</v>
      </c>
      <c r="D625" s="835" t="s">
        <v>1910</v>
      </c>
      <c r="E625" s="835" t="s">
        <v>1916</v>
      </c>
      <c r="F625" s="835" t="s">
        <v>1906</v>
      </c>
      <c r="G625" s="835" t="s">
        <v>1891</v>
      </c>
    </row>
    <row r="626" spans="1:7">
      <c r="A626" s="835" t="s">
        <v>736</v>
      </c>
      <c r="B626" s="835" t="s">
        <v>515</v>
      </c>
      <c r="C626" s="835" t="s">
        <v>1909</v>
      </c>
      <c r="D626" s="835" t="s">
        <v>1910</v>
      </c>
      <c r="E626" s="835" t="s">
        <v>1916</v>
      </c>
      <c r="F626" s="835" t="s">
        <v>789</v>
      </c>
      <c r="G626" s="835" t="s">
        <v>1891</v>
      </c>
    </row>
    <row r="627" spans="1:7">
      <c r="A627" s="835" t="s">
        <v>399</v>
      </c>
      <c r="B627" s="835" t="s">
        <v>515</v>
      </c>
      <c r="C627" s="835" t="s">
        <v>1909</v>
      </c>
      <c r="D627" s="835" t="s">
        <v>1910</v>
      </c>
      <c r="E627" s="835" t="s">
        <v>1916</v>
      </c>
      <c r="F627" s="835" t="s">
        <v>789</v>
      </c>
      <c r="G627" s="835" t="s">
        <v>1891</v>
      </c>
    </row>
    <row r="628" spans="1:7">
      <c r="A628" s="835" t="s">
        <v>1917</v>
      </c>
      <c r="B628" s="835" t="s">
        <v>515</v>
      </c>
      <c r="C628" s="835" t="s">
        <v>1909</v>
      </c>
      <c r="D628" s="835" t="s">
        <v>1910</v>
      </c>
      <c r="E628" s="835" t="s">
        <v>1916</v>
      </c>
      <c r="F628" s="835" t="s">
        <v>1907</v>
      </c>
      <c r="G628" s="835" t="s">
        <v>1891</v>
      </c>
    </row>
    <row r="629" spans="1:7">
      <c r="A629" s="835" t="s">
        <v>1917</v>
      </c>
      <c r="B629" s="835" t="s">
        <v>515</v>
      </c>
      <c r="C629" s="835" t="s">
        <v>1909</v>
      </c>
      <c r="D629" s="835" t="s">
        <v>1910</v>
      </c>
      <c r="E629" s="835" t="s">
        <v>1916</v>
      </c>
      <c r="F629" s="835" t="s">
        <v>1907</v>
      </c>
      <c r="G629" s="835" t="s">
        <v>1891</v>
      </c>
    </row>
    <row r="630" spans="1:7">
      <c r="A630" s="835" t="s">
        <v>762</v>
      </c>
      <c r="B630" s="835" t="s">
        <v>520</v>
      </c>
      <c r="C630" s="835" t="s">
        <v>1909</v>
      </c>
      <c r="D630" s="835" t="s">
        <v>1910</v>
      </c>
      <c r="E630" s="835" t="s">
        <v>1918</v>
      </c>
      <c r="F630" s="835" t="s">
        <v>762</v>
      </c>
      <c r="G630" s="835" t="s">
        <v>1891</v>
      </c>
    </row>
    <row r="631" spans="1:7">
      <c r="A631" s="835" t="s">
        <v>777</v>
      </c>
      <c r="B631" s="835" t="s">
        <v>520</v>
      </c>
      <c r="C631" s="835" t="s">
        <v>1909</v>
      </c>
      <c r="D631" s="835" t="s">
        <v>1910</v>
      </c>
      <c r="E631" s="835" t="s">
        <v>1918</v>
      </c>
      <c r="F631" s="835" t="s">
        <v>1105</v>
      </c>
      <c r="G631" s="835" t="s">
        <v>1891</v>
      </c>
    </row>
    <row r="632" spans="1:7">
      <c r="A632" s="835" t="s">
        <v>777</v>
      </c>
      <c r="B632" s="835" t="s">
        <v>520</v>
      </c>
      <c r="C632" s="835" t="s">
        <v>1909</v>
      </c>
      <c r="D632" s="835" t="s">
        <v>1910</v>
      </c>
      <c r="E632" s="835" t="s">
        <v>1918</v>
      </c>
      <c r="F632" s="835" t="s">
        <v>1105</v>
      </c>
      <c r="G632" s="835" t="s">
        <v>1891</v>
      </c>
    </row>
    <row r="633" spans="1:7">
      <c r="A633" s="835" t="s">
        <v>780</v>
      </c>
      <c r="B633" s="835" t="s">
        <v>520</v>
      </c>
      <c r="C633" s="835" t="s">
        <v>1909</v>
      </c>
      <c r="D633" s="835" t="s">
        <v>1910</v>
      </c>
      <c r="E633" s="835" t="s">
        <v>1918</v>
      </c>
      <c r="F633" s="835" t="s">
        <v>1105</v>
      </c>
      <c r="G633" s="835" t="s">
        <v>1891</v>
      </c>
    </row>
    <row r="634" spans="1:7">
      <c r="A634" s="835" t="s">
        <v>780</v>
      </c>
      <c r="B634" s="835" t="s">
        <v>520</v>
      </c>
      <c r="C634" s="835" t="s">
        <v>1909</v>
      </c>
      <c r="D634" s="835" t="s">
        <v>1910</v>
      </c>
      <c r="E634" s="835" t="s">
        <v>1918</v>
      </c>
      <c r="F634" s="835" t="s">
        <v>1105</v>
      </c>
      <c r="G634" s="835" t="s">
        <v>1891</v>
      </c>
    </row>
    <row r="635" spans="1:7">
      <c r="A635" s="835" t="s">
        <v>787</v>
      </c>
      <c r="B635" s="835" t="s">
        <v>520</v>
      </c>
      <c r="C635" s="835" t="s">
        <v>1909</v>
      </c>
      <c r="D635" s="835" t="s">
        <v>1910</v>
      </c>
      <c r="E635" s="835" t="s">
        <v>1918</v>
      </c>
      <c r="F635" s="835" t="s">
        <v>784</v>
      </c>
      <c r="G635" s="835" t="s">
        <v>1891</v>
      </c>
    </row>
    <row r="636" spans="1:7">
      <c r="A636" s="835" t="s">
        <v>787</v>
      </c>
      <c r="B636" s="835" t="s">
        <v>520</v>
      </c>
      <c r="C636" s="835" t="s">
        <v>1909</v>
      </c>
      <c r="D636" s="835" t="s">
        <v>1910</v>
      </c>
      <c r="E636" s="835" t="s">
        <v>1918</v>
      </c>
      <c r="F636" s="835" t="s">
        <v>784</v>
      </c>
      <c r="G636" s="835" t="s">
        <v>1891</v>
      </c>
    </row>
    <row r="637" spans="1:7">
      <c r="A637" s="835" t="s">
        <v>798</v>
      </c>
      <c r="B637" s="835" t="s">
        <v>520</v>
      </c>
      <c r="C637" s="835" t="s">
        <v>1909</v>
      </c>
      <c r="D637" s="835" t="s">
        <v>1910</v>
      </c>
      <c r="E637" s="835" t="s">
        <v>1918</v>
      </c>
      <c r="F637" s="835" t="s">
        <v>793</v>
      </c>
      <c r="G637" s="835" t="s">
        <v>1891</v>
      </c>
    </row>
    <row r="638" spans="1:7">
      <c r="A638" s="835" t="s">
        <v>743</v>
      </c>
      <c r="B638" s="835" t="s">
        <v>520</v>
      </c>
      <c r="C638" s="835" t="s">
        <v>1909</v>
      </c>
      <c r="D638" s="835" t="s">
        <v>1910</v>
      </c>
      <c r="E638" s="835" t="s">
        <v>1918</v>
      </c>
      <c r="F638" s="835" t="s">
        <v>793</v>
      </c>
      <c r="G638" s="835" t="s">
        <v>1891</v>
      </c>
    </row>
    <row r="639" spans="1:7">
      <c r="A639" s="835" t="s">
        <v>407</v>
      </c>
      <c r="B639" s="835" t="s">
        <v>520</v>
      </c>
      <c r="C639" s="835" t="s">
        <v>1909</v>
      </c>
      <c r="D639" s="835" t="s">
        <v>1910</v>
      </c>
      <c r="E639" s="835" t="s">
        <v>1918</v>
      </c>
      <c r="F639" s="835" t="s">
        <v>793</v>
      </c>
      <c r="G639" s="835" t="s">
        <v>1891</v>
      </c>
    </row>
    <row r="640" spans="1:7">
      <c r="A640" s="835" t="s">
        <v>804</v>
      </c>
      <c r="B640" s="835" t="s">
        <v>520</v>
      </c>
      <c r="C640" s="835" t="s">
        <v>1909</v>
      </c>
      <c r="D640" s="835" t="s">
        <v>1910</v>
      </c>
      <c r="E640" s="835" t="s">
        <v>1918</v>
      </c>
      <c r="F640" s="835" t="s">
        <v>1906</v>
      </c>
      <c r="G640" s="835" t="s">
        <v>1891</v>
      </c>
    </row>
    <row r="641" spans="1:7">
      <c r="A641" s="835" t="s">
        <v>804</v>
      </c>
      <c r="B641" s="835" t="s">
        <v>520</v>
      </c>
      <c r="C641" s="835" t="s">
        <v>1909</v>
      </c>
      <c r="D641" s="835" t="s">
        <v>1910</v>
      </c>
      <c r="E641" s="835" t="s">
        <v>1918</v>
      </c>
      <c r="F641" s="835" t="s">
        <v>1906</v>
      </c>
      <c r="G641" s="835" t="s">
        <v>1891</v>
      </c>
    </row>
    <row r="642" spans="1:7">
      <c r="A642" s="835" t="s">
        <v>736</v>
      </c>
      <c r="B642" s="835" t="s">
        <v>520</v>
      </c>
      <c r="C642" s="835" t="s">
        <v>1909</v>
      </c>
      <c r="D642" s="835" t="s">
        <v>1910</v>
      </c>
      <c r="E642" s="835" t="s">
        <v>1918</v>
      </c>
      <c r="F642" s="835" t="s">
        <v>789</v>
      </c>
      <c r="G642" s="835" t="s">
        <v>1891</v>
      </c>
    </row>
    <row r="643" spans="1:7">
      <c r="A643" s="835" t="s">
        <v>406</v>
      </c>
      <c r="B643" s="835" t="s">
        <v>520</v>
      </c>
      <c r="C643" s="835" t="s">
        <v>1909</v>
      </c>
      <c r="D643" s="835" t="s">
        <v>1910</v>
      </c>
      <c r="E643" s="835" t="s">
        <v>1918</v>
      </c>
      <c r="F643" s="835" t="s">
        <v>789</v>
      </c>
      <c r="G643" s="835" t="s">
        <v>1891</v>
      </c>
    </row>
    <row r="644" spans="1:7">
      <c r="A644" s="835" t="s">
        <v>1908</v>
      </c>
      <c r="B644" s="835" t="s">
        <v>520</v>
      </c>
      <c r="C644" s="835" t="s">
        <v>1909</v>
      </c>
      <c r="D644" s="835" t="s">
        <v>1910</v>
      </c>
      <c r="E644" s="835" t="s">
        <v>1918</v>
      </c>
      <c r="F644" s="835" t="s">
        <v>1907</v>
      </c>
      <c r="G644" s="835" t="s">
        <v>1891</v>
      </c>
    </row>
    <row r="645" spans="1:7">
      <c r="A645" s="835" t="s">
        <v>1908</v>
      </c>
      <c r="B645" s="835" t="s">
        <v>520</v>
      </c>
      <c r="C645" s="835" t="s">
        <v>1909</v>
      </c>
      <c r="D645" s="835" t="s">
        <v>1910</v>
      </c>
      <c r="E645" s="835" t="s">
        <v>1918</v>
      </c>
      <c r="F645" s="835" t="s">
        <v>1907</v>
      </c>
      <c r="G645" s="835" t="s">
        <v>1891</v>
      </c>
    </row>
    <row r="646" spans="1:7">
      <c r="A646" s="835" t="s">
        <v>915</v>
      </c>
      <c r="B646" s="835" t="s">
        <v>526</v>
      </c>
      <c r="C646" s="835" t="s">
        <v>1909</v>
      </c>
      <c r="D646" s="835" t="s">
        <v>1910</v>
      </c>
      <c r="E646" s="835" t="s">
        <v>1876</v>
      </c>
      <c r="F646" s="835" t="s">
        <v>909</v>
      </c>
      <c r="G646" s="835" t="s">
        <v>1889</v>
      </c>
    </row>
    <row r="647" spans="1:7">
      <c r="A647" s="835" t="s">
        <v>913</v>
      </c>
      <c r="B647" s="835" t="s">
        <v>526</v>
      </c>
      <c r="C647" s="835" t="s">
        <v>1909</v>
      </c>
      <c r="D647" s="835" t="s">
        <v>1910</v>
      </c>
      <c r="E647" s="835" t="s">
        <v>1876</v>
      </c>
      <c r="F647" s="835" t="s">
        <v>909</v>
      </c>
      <c r="G647" s="835" t="s">
        <v>1889</v>
      </c>
    </row>
    <row r="648" spans="1:7">
      <c r="A648" s="835" t="s">
        <v>912</v>
      </c>
      <c r="B648" s="835" t="s">
        <v>526</v>
      </c>
      <c r="C648" s="835" t="s">
        <v>1909</v>
      </c>
      <c r="D648" s="835" t="s">
        <v>1910</v>
      </c>
      <c r="E648" s="835" t="s">
        <v>1876</v>
      </c>
      <c r="F648" s="835" t="s">
        <v>909</v>
      </c>
      <c r="G648" s="835" t="s">
        <v>1889</v>
      </c>
    </row>
    <row r="649" spans="1:7">
      <c r="A649" s="835" t="s">
        <v>912</v>
      </c>
      <c r="B649" s="835" t="s">
        <v>526</v>
      </c>
      <c r="C649" s="835" t="s">
        <v>1909</v>
      </c>
      <c r="D649" s="835" t="s">
        <v>1910</v>
      </c>
      <c r="E649" s="835" t="s">
        <v>1876</v>
      </c>
      <c r="F649" s="835" t="s">
        <v>909</v>
      </c>
      <c r="G649" s="835" t="s">
        <v>1889</v>
      </c>
    </row>
    <row r="650" spans="1:7">
      <c r="A650" s="835" t="s">
        <v>373</v>
      </c>
      <c r="B650" s="835" t="s">
        <v>526</v>
      </c>
      <c r="C650" s="835" t="s">
        <v>1909</v>
      </c>
      <c r="D650" s="835" t="s">
        <v>1910</v>
      </c>
      <c r="E650" s="835" t="s">
        <v>1876</v>
      </c>
      <c r="F650" s="835" t="s">
        <v>1911</v>
      </c>
      <c r="G650" s="835" t="s">
        <v>1889</v>
      </c>
    </row>
    <row r="651" spans="1:7">
      <c r="A651" s="835" t="s">
        <v>997</v>
      </c>
      <c r="B651" s="835" t="s">
        <v>540</v>
      </c>
      <c r="C651" s="835" t="s">
        <v>1909</v>
      </c>
      <c r="D651" s="835" t="s">
        <v>1910</v>
      </c>
      <c r="E651" s="835" t="s">
        <v>1865</v>
      </c>
      <c r="F651" s="835" t="s">
        <v>994</v>
      </c>
      <c r="G651" s="835" t="s">
        <v>1889</v>
      </c>
    </row>
    <row r="652" spans="1:7">
      <c r="A652" s="835" t="s">
        <v>997</v>
      </c>
      <c r="B652" s="835" t="s">
        <v>540</v>
      </c>
      <c r="C652" s="835" t="s">
        <v>1909</v>
      </c>
      <c r="D652" s="835" t="s">
        <v>1910</v>
      </c>
      <c r="E652" s="835" t="s">
        <v>1865</v>
      </c>
      <c r="F652" s="835" t="s">
        <v>994</v>
      </c>
      <c r="G652" s="835" t="s">
        <v>1889</v>
      </c>
    </row>
    <row r="653" spans="1:7">
      <c r="A653" s="835" t="s">
        <v>999</v>
      </c>
      <c r="B653" s="835" t="s">
        <v>540</v>
      </c>
      <c r="C653" s="835" t="s">
        <v>1909</v>
      </c>
      <c r="D653" s="835" t="s">
        <v>1910</v>
      </c>
      <c r="E653" s="835" t="s">
        <v>1865</v>
      </c>
      <c r="F653" s="835" t="s">
        <v>994</v>
      </c>
      <c r="G653" s="835" t="s">
        <v>1889</v>
      </c>
    </row>
    <row r="654" spans="1:7">
      <c r="A654" s="835" t="s">
        <v>1001</v>
      </c>
      <c r="B654" s="835" t="s">
        <v>540</v>
      </c>
      <c r="C654" s="835" t="s">
        <v>1909</v>
      </c>
      <c r="D654" s="835" t="s">
        <v>1910</v>
      </c>
      <c r="E654" s="835" t="s">
        <v>1865</v>
      </c>
      <c r="F654" s="835" t="s">
        <v>994</v>
      </c>
      <c r="G654" s="835" t="s">
        <v>1889</v>
      </c>
    </row>
    <row r="655" spans="1:7">
      <c r="A655" s="835" t="s">
        <v>1018</v>
      </c>
      <c r="B655" s="835" t="s">
        <v>540</v>
      </c>
      <c r="C655" s="835" t="s">
        <v>1909</v>
      </c>
      <c r="D655" s="835" t="s">
        <v>1910</v>
      </c>
      <c r="E655" s="835" t="s">
        <v>1865</v>
      </c>
      <c r="F655" s="835" t="s">
        <v>1014</v>
      </c>
      <c r="G655" s="835" t="s">
        <v>1889</v>
      </c>
    </row>
    <row r="656" spans="1:7">
      <c r="A656" s="835" t="s">
        <v>1018</v>
      </c>
      <c r="B656" s="835" t="s">
        <v>540</v>
      </c>
      <c r="C656" s="835" t="s">
        <v>1909</v>
      </c>
      <c r="D656" s="835" t="s">
        <v>1910</v>
      </c>
      <c r="E656" s="835" t="s">
        <v>1865</v>
      </c>
      <c r="F656" s="835" t="s">
        <v>1014</v>
      </c>
      <c r="G656" s="835" t="s">
        <v>1889</v>
      </c>
    </row>
    <row r="657" spans="1:7">
      <c r="A657" s="835" t="s">
        <v>959</v>
      </c>
      <c r="B657" s="835" t="s">
        <v>538</v>
      </c>
      <c r="C657" s="835" t="s">
        <v>1909</v>
      </c>
      <c r="D657" s="835" t="s">
        <v>1910</v>
      </c>
      <c r="E657" s="835" t="s">
        <v>1869</v>
      </c>
      <c r="F657" s="835" t="s">
        <v>953</v>
      </c>
      <c r="G657" s="835" t="s">
        <v>1889</v>
      </c>
    </row>
    <row r="658" spans="1:7">
      <c r="A658" s="835" t="s">
        <v>959</v>
      </c>
      <c r="B658" s="835" t="s">
        <v>538</v>
      </c>
      <c r="C658" s="835" t="s">
        <v>1909</v>
      </c>
      <c r="D658" s="835" t="s">
        <v>1910</v>
      </c>
      <c r="E658" s="835" t="s">
        <v>1869</v>
      </c>
      <c r="F658" s="835" t="s">
        <v>953</v>
      </c>
      <c r="G658" s="835" t="s">
        <v>1889</v>
      </c>
    </row>
    <row r="659" spans="1:7">
      <c r="A659" s="835" t="s">
        <v>726</v>
      </c>
      <c r="B659" s="835" t="s">
        <v>516</v>
      </c>
      <c r="C659" s="835" t="s">
        <v>1909</v>
      </c>
      <c r="D659" s="835" t="s">
        <v>1910</v>
      </c>
      <c r="E659" s="835" t="s">
        <v>1905</v>
      </c>
      <c r="F659" s="835" t="s">
        <v>726</v>
      </c>
      <c r="G659" s="835" t="s">
        <v>1891</v>
      </c>
    </row>
    <row r="660" spans="1:7">
      <c r="A660" s="835" t="s">
        <v>404</v>
      </c>
      <c r="B660" s="835" t="s">
        <v>516</v>
      </c>
      <c r="C660" s="835" t="s">
        <v>1909</v>
      </c>
      <c r="D660" s="835" t="s">
        <v>1910</v>
      </c>
      <c r="E660" s="835" t="s">
        <v>1905</v>
      </c>
      <c r="F660" s="835" t="s">
        <v>726</v>
      </c>
      <c r="G660" s="835" t="s">
        <v>1891</v>
      </c>
    </row>
    <row r="661" spans="1:7">
      <c r="A661" s="835" t="s">
        <v>758</v>
      </c>
      <c r="B661" s="835" t="s">
        <v>516</v>
      </c>
      <c r="C661" s="835" t="s">
        <v>1909</v>
      </c>
      <c r="D661" s="835" t="s">
        <v>1910</v>
      </c>
      <c r="E661" s="835" t="s">
        <v>1905</v>
      </c>
      <c r="F661" s="835" t="s">
        <v>811</v>
      </c>
      <c r="G661" s="835" t="s">
        <v>1891</v>
      </c>
    </row>
    <row r="662" spans="1:7">
      <c r="A662" s="835" t="s">
        <v>758</v>
      </c>
      <c r="B662" s="835" t="s">
        <v>516</v>
      </c>
      <c r="C662" s="835" t="s">
        <v>1909</v>
      </c>
      <c r="D662" s="835" t="s">
        <v>1910</v>
      </c>
      <c r="E662" s="835" t="s">
        <v>1905</v>
      </c>
      <c r="F662" s="835" t="s">
        <v>811</v>
      </c>
      <c r="G662" s="835" t="s">
        <v>1891</v>
      </c>
    </row>
    <row r="663" spans="1:7">
      <c r="A663" s="835" t="s">
        <v>370</v>
      </c>
      <c r="B663" s="835" t="s">
        <v>1893</v>
      </c>
      <c r="C663" s="835" t="s">
        <v>1909</v>
      </c>
      <c r="D663" s="835" t="s">
        <v>1910</v>
      </c>
      <c r="E663" s="835" t="s">
        <v>1877</v>
      </c>
      <c r="F663" s="835" t="s">
        <v>1911</v>
      </c>
      <c r="G663" s="835" t="s">
        <v>1889</v>
      </c>
    </row>
    <row r="664" spans="1:7">
      <c r="A664" s="835" t="s">
        <v>836</v>
      </c>
      <c r="B664" s="835" t="s">
        <v>1893</v>
      </c>
      <c r="C664" s="835" t="s">
        <v>1909</v>
      </c>
      <c r="D664" s="835" t="s">
        <v>1910</v>
      </c>
      <c r="E664" s="835" t="s">
        <v>1877</v>
      </c>
      <c r="F664" s="835" t="s">
        <v>1911</v>
      </c>
      <c r="G664" s="835" t="s">
        <v>1889</v>
      </c>
    </row>
    <row r="665" spans="1:7">
      <c r="A665" s="835" t="s">
        <v>836</v>
      </c>
      <c r="B665" s="835" t="s">
        <v>1893</v>
      </c>
      <c r="C665" s="835" t="s">
        <v>1909</v>
      </c>
      <c r="D665" s="835" t="s">
        <v>1910</v>
      </c>
      <c r="E665" s="835" t="s">
        <v>1877</v>
      </c>
      <c r="F665" s="835" t="s">
        <v>1911</v>
      </c>
      <c r="G665" s="835" t="s">
        <v>1889</v>
      </c>
    </row>
    <row r="666" spans="1:7">
      <c r="A666" s="835" t="s">
        <v>971</v>
      </c>
      <c r="B666" s="835" t="s">
        <v>1893</v>
      </c>
      <c r="C666" s="835" t="s">
        <v>1909</v>
      </c>
      <c r="D666" s="835" t="s">
        <v>1910</v>
      </c>
      <c r="E666" s="835" t="s">
        <v>1877</v>
      </c>
      <c r="F666" s="835" t="s">
        <v>968</v>
      </c>
      <c r="G666" s="835" t="s">
        <v>1889</v>
      </c>
    </row>
    <row r="667" spans="1:7">
      <c r="A667" s="835" t="s">
        <v>971</v>
      </c>
      <c r="B667" s="835" t="s">
        <v>1893</v>
      </c>
      <c r="C667" s="835" t="s">
        <v>1909</v>
      </c>
      <c r="D667" s="835" t="s">
        <v>1910</v>
      </c>
      <c r="E667" s="835" t="s">
        <v>1877</v>
      </c>
      <c r="F667" s="835" t="s">
        <v>968</v>
      </c>
      <c r="G667" s="835" t="s">
        <v>1889</v>
      </c>
    </row>
    <row r="668" spans="1:7">
      <c r="A668" s="835" t="s">
        <v>1055</v>
      </c>
      <c r="B668" s="835" t="s">
        <v>521</v>
      </c>
      <c r="C668" s="835" t="s">
        <v>1909</v>
      </c>
      <c r="D668" s="835" t="s">
        <v>1910</v>
      </c>
      <c r="E668" s="835" t="s">
        <v>1913</v>
      </c>
      <c r="F668" s="835" t="s">
        <v>1052</v>
      </c>
      <c r="G668" s="835" t="s">
        <v>1889</v>
      </c>
    </row>
    <row r="669" spans="1:7">
      <c r="A669" s="835" t="s">
        <v>943</v>
      </c>
      <c r="B669" s="835" t="s">
        <v>1920</v>
      </c>
      <c r="C669" s="835" t="s">
        <v>1909</v>
      </c>
      <c r="D669" s="835" t="s">
        <v>1910</v>
      </c>
      <c r="E669" s="835" t="s">
        <v>138</v>
      </c>
      <c r="F669" s="835" t="s">
        <v>806</v>
      </c>
      <c r="G669" s="835" t="s">
        <v>1889</v>
      </c>
    </row>
    <row r="670" spans="1:7">
      <c r="A670" s="835" t="s">
        <v>943</v>
      </c>
      <c r="B670" s="835" t="s">
        <v>1920</v>
      </c>
      <c r="C670" s="835" t="s">
        <v>1909</v>
      </c>
      <c r="D670" s="835" t="s">
        <v>1910</v>
      </c>
      <c r="E670" s="835" t="s">
        <v>138</v>
      </c>
      <c r="F670" s="835" t="s">
        <v>806</v>
      </c>
      <c r="G670" s="835" t="s">
        <v>1889</v>
      </c>
    </row>
    <row r="671" spans="1:7">
      <c r="A671" s="835" t="s">
        <v>940</v>
      </c>
      <c r="B671" s="835" t="s">
        <v>1920</v>
      </c>
      <c r="C671" s="835" t="s">
        <v>1909</v>
      </c>
      <c r="D671" s="835" t="s">
        <v>1910</v>
      </c>
      <c r="E671" s="835" t="s">
        <v>138</v>
      </c>
      <c r="F671" s="835" t="s">
        <v>806</v>
      </c>
      <c r="G671" s="835" t="s">
        <v>1889</v>
      </c>
    </row>
    <row r="672" spans="1:7">
      <c r="A672" s="835" t="s">
        <v>940</v>
      </c>
      <c r="B672" s="835" t="s">
        <v>1920</v>
      </c>
      <c r="C672" s="835" t="s">
        <v>1909</v>
      </c>
      <c r="D672" s="835" t="s">
        <v>1910</v>
      </c>
      <c r="E672" s="835" t="s">
        <v>138</v>
      </c>
      <c r="F672" s="835" t="s">
        <v>806</v>
      </c>
      <c r="G672" s="835" t="s">
        <v>1889</v>
      </c>
    </row>
    <row r="673" spans="1:7">
      <c r="A673" s="835" t="s">
        <v>937</v>
      </c>
      <c r="B673" s="835" t="s">
        <v>1920</v>
      </c>
      <c r="C673" s="835" t="s">
        <v>1909</v>
      </c>
      <c r="D673" s="835" t="s">
        <v>1910</v>
      </c>
      <c r="E673" s="835" t="s">
        <v>138</v>
      </c>
      <c r="F673" s="835" t="s">
        <v>806</v>
      </c>
      <c r="G673" s="835" t="s">
        <v>1889</v>
      </c>
    </row>
    <row r="674" spans="1:7">
      <c r="A674" s="835" t="s">
        <v>937</v>
      </c>
      <c r="B674" s="835" t="s">
        <v>1920</v>
      </c>
      <c r="C674" s="835" t="s">
        <v>1909</v>
      </c>
      <c r="D674" s="835" t="s">
        <v>1910</v>
      </c>
      <c r="E674" s="835" t="s">
        <v>138</v>
      </c>
      <c r="F674" s="835" t="s">
        <v>806</v>
      </c>
      <c r="G674" s="835" t="s">
        <v>1889</v>
      </c>
    </row>
    <row r="675" spans="1:7">
      <c r="A675" s="835" t="s">
        <v>410</v>
      </c>
      <c r="B675" s="835" t="s">
        <v>525</v>
      </c>
      <c r="C675" s="835" t="s">
        <v>1909</v>
      </c>
      <c r="D675" s="835" t="s">
        <v>1910</v>
      </c>
      <c r="E675" s="835" t="s">
        <v>1875</v>
      </c>
      <c r="F675" s="835" t="s">
        <v>410</v>
      </c>
      <c r="G675" s="835" t="s">
        <v>1889</v>
      </c>
    </row>
    <row r="676" spans="1:7">
      <c r="A676" s="835" t="s">
        <v>549</v>
      </c>
      <c r="B676" s="835" t="s">
        <v>525</v>
      </c>
      <c r="C676" s="835" t="s">
        <v>1909</v>
      </c>
      <c r="D676" s="835" t="s">
        <v>1910</v>
      </c>
      <c r="E676" s="835" t="s">
        <v>1875</v>
      </c>
      <c r="F676" s="835" t="s">
        <v>410</v>
      </c>
      <c r="G676" s="835" t="s">
        <v>1889</v>
      </c>
    </row>
    <row r="677" spans="1:7">
      <c r="A677" s="835" t="s">
        <v>548</v>
      </c>
      <c r="B677" s="835" t="s">
        <v>525</v>
      </c>
      <c r="C677" s="835" t="s">
        <v>1909</v>
      </c>
      <c r="D677" s="835" t="s">
        <v>1910</v>
      </c>
      <c r="E677" s="835" t="s">
        <v>1875</v>
      </c>
      <c r="F677" s="835" t="s">
        <v>410</v>
      </c>
      <c r="G677" s="835" t="s">
        <v>1889</v>
      </c>
    </row>
    <row r="678" spans="1:7">
      <c r="A678" s="835" t="s">
        <v>986</v>
      </c>
      <c r="B678" s="835" t="s">
        <v>525</v>
      </c>
      <c r="C678" s="835" t="s">
        <v>1909</v>
      </c>
      <c r="D678" s="835" t="s">
        <v>1910</v>
      </c>
      <c r="E678" s="835" t="s">
        <v>1875</v>
      </c>
      <c r="F678" s="835" t="s">
        <v>982</v>
      </c>
      <c r="G678" s="835" t="s">
        <v>1889</v>
      </c>
    </row>
    <row r="679" spans="1:7">
      <c r="A679" s="835" t="s">
        <v>929</v>
      </c>
      <c r="B679" s="835" t="s">
        <v>525</v>
      </c>
      <c r="C679" s="835" t="s">
        <v>1909</v>
      </c>
      <c r="D679" s="835" t="s">
        <v>1910</v>
      </c>
      <c r="E679" s="835" t="s">
        <v>1875</v>
      </c>
      <c r="F679" s="835" t="s">
        <v>1903</v>
      </c>
      <c r="G679" s="835" t="s">
        <v>1889</v>
      </c>
    </row>
    <row r="680" spans="1:7">
      <c r="A680" s="835" t="s">
        <v>929</v>
      </c>
      <c r="B680" s="835" t="s">
        <v>525</v>
      </c>
      <c r="C680" s="835" t="s">
        <v>1909</v>
      </c>
      <c r="D680" s="835" t="s">
        <v>1910</v>
      </c>
      <c r="E680" s="835" t="s">
        <v>1875</v>
      </c>
      <c r="F680" s="835" t="s">
        <v>1903</v>
      </c>
      <c r="G680" s="835" t="s">
        <v>1889</v>
      </c>
    </row>
    <row r="681" spans="1:7">
      <c r="A681" s="835" t="s">
        <v>931</v>
      </c>
      <c r="B681" s="835" t="s">
        <v>525</v>
      </c>
      <c r="C681" s="835" t="s">
        <v>1909</v>
      </c>
      <c r="D681" s="835" t="s">
        <v>1910</v>
      </c>
      <c r="E681" s="835" t="s">
        <v>1875</v>
      </c>
      <c r="F681" s="835" t="s">
        <v>1903</v>
      </c>
      <c r="G681" s="835" t="s">
        <v>1889</v>
      </c>
    </row>
    <row r="682" spans="1:7">
      <c r="A682" s="835" t="s">
        <v>945</v>
      </c>
      <c r="B682" s="835" t="s">
        <v>546</v>
      </c>
      <c r="C682" s="835" t="s">
        <v>1909</v>
      </c>
      <c r="D682" s="835" t="s">
        <v>1910</v>
      </c>
      <c r="E682" s="835" t="s">
        <v>1915</v>
      </c>
      <c r="F682" s="835" t="s">
        <v>945</v>
      </c>
      <c r="G682" s="835" t="s">
        <v>1889</v>
      </c>
    </row>
    <row r="683" spans="1:7">
      <c r="A683" s="835" t="s">
        <v>945</v>
      </c>
      <c r="B683" s="835" t="s">
        <v>546</v>
      </c>
      <c r="C683" s="835" t="s">
        <v>1909</v>
      </c>
      <c r="D683" s="835" t="s">
        <v>1910</v>
      </c>
      <c r="E683" s="835" t="s">
        <v>1915</v>
      </c>
      <c r="F683" s="835" t="s">
        <v>945</v>
      </c>
      <c r="G683" s="835" t="s">
        <v>1889</v>
      </c>
    </row>
    <row r="684" spans="1:7">
      <c r="A684" s="835" t="s">
        <v>777</v>
      </c>
      <c r="B684" s="835" t="s">
        <v>520</v>
      </c>
      <c r="C684" s="835" t="s">
        <v>1909</v>
      </c>
      <c r="D684" s="835" t="s">
        <v>1910</v>
      </c>
      <c r="E684" s="835" t="s">
        <v>1918</v>
      </c>
      <c r="F684" s="835" t="s">
        <v>1105</v>
      </c>
      <c r="G684" s="835" t="s">
        <v>1891</v>
      </c>
    </row>
    <row r="685" spans="1:7">
      <c r="A685" s="835" t="s">
        <v>777</v>
      </c>
      <c r="B685" s="835" t="s">
        <v>520</v>
      </c>
      <c r="C685" s="835" t="s">
        <v>1909</v>
      </c>
      <c r="D685" s="835" t="s">
        <v>1910</v>
      </c>
      <c r="E685" s="835" t="s">
        <v>1918</v>
      </c>
      <c r="F685" s="835" t="s">
        <v>1105</v>
      </c>
      <c r="G685" s="835" t="s">
        <v>1891</v>
      </c>
    </row>
    <row r="686" spans="1:7">
      <c r="A686" s="835" t="s">
        <v>780</v>
      </c>
      <c r="B686" s="835" t="s">
        <v>520</v>
      </c>
      <c r="C686" s="835" t="s">
        <v>1909</v>
      </c>
      <c r="D686" s="835" t="s">
        <v>1910</v>
      </c>
      <c r="E686" s="835" t="s">
        <v>1918</v>
      </c>
      <c r="F686" s="835" t="s">
        <v>1105</v>
      </c>
      <c r="G686" s="835" t="s">
        <v>1891</v>
      </c>
    </row>
    <row r="687" spans="1:7">
      <c r="A687" s="835" t="s">
        <v>780</v>
      </c>
      <c r="B687" s="835" t="s">
        <v>520</v>
      </c>
      <c r="C687" s="835" t="s">
        <v>1909</v>
      </c>
      <c r="D687" s="835" t="s">
        <v>1910</v>
      </c>
      <c r="E687" s="835" t="s">
        <v>1918</v>
      </c>
      <c r="F687" s="835" t="s">
        <v>1105</v>
      </c>
      <c r="G687" s="835" t="s">
        <v>1891</v>
      </c>
    </row>
    <row r="688" spans="1:7">
      <c r="A688" s="835" t="s">
        <v>787</v>
      </c>
      <c r="B688" s="835" t="s">
        <v>520</v>
      </c>
      <c r="C688" s="835" t="s">
        <v>1909</v>
      </c>
      <c r="D688" s="835" t="s">
        <v>1910</v>
      </c>
      <c r="E688" s="835" t="s">
        <v>1918</v>
      </c>
      <c r="F688" s="835" t="s">
        <v>784</v>
      </c>
      <c r="G688" s="835" t="s">
        <v>1891</v>
      </c>
    </row>
    <row r="689" spans="1:7">
      <c r="A689" s="835" t="s">
        <v>787</v>
      </c>
      <c r="B689" s="835" t="s">
        <v>520</v>
      </c>
      <c r="C689" s="835" t="s">
        <v>1909</v>
      </c>
      <c r="D689" s="835" t="s">
        <v>1910</v>
      </c>
      <c r="E689" s="835" t="s">
        <v>1918</v>
      </c>
      <c r="F689" s="835" t="s">
        <v>784</v>
      </c>
      <c r="G689" s="835" t="s">
        <v>1891</v>
      </c>
    </row>
    <row r="690" spans="1:7">
      <c r="A690" s="835" t="s">
        <v>743</v>
      </c>
      <c r="B690" s="835" t="s">
        <v>520</v>
      </c>
      <c r="C690" s="835" t="s">
        <v>1909</v>
      </c>
      <c r="D690" s="835" t="s">
        <v>1910</v>
      </c>
      <c r="E690" s="835" t="s">
        <v>1918</v>
      </c>
      <c r="F690" s="835" t="s">
        <v>793</v>
      </c>
      <c r="G690" s="835" t="s">
        <v>1891</v>
      </c>
    </row>
    <row r="691" spans="1:7">
      <c r="A691" s="835" t="s">
        <v>407</v>
      </c>
      <c r="B691" s="835" t="s">
        <v>520</v>
      </c>
      <c r="C691" s="835" t="s">
        <v>1909</v>
      </c>
      <c r="D691" s="835" t="s">
        <v>1910</v>
      </c>
      <c r="E691" s="835" t="s">
        <v>1918</v>
      </c>
      <c r="F691" s="835" t="s">
        <v>793</v>
      </c>
      <c r="G691" s="835" t="s">
        <v>1891</v>
      </c>
    </row>
    <row r="692" spans="1:7">
      <c r="A692" s="835" t="s">
        <v>804</v>
      </c>
      <c r="B692" s="835" t="s">
        <v>520</v>
      </c>
      <c r="C692" s="835" t="s">
        <v>1909</v>
      </c>
      <c r="D692" s="835" t="s">
        <v>1910</v>
      </c>
      <c r="E692" s="835" t="s">
        <v>1918</v>
      </c>
      <c r="F692" s="835" t="s">
        <v>1906</v>
      </c>
      <c r="G692" s="835" t="s">
        <v>1891</v>
      </c>
    </row>
    <row r="693" spans="1:7">
      <c r="A693" s="835" t="s">
        <v>804</v>
      </c>
      <c r="B693" s="835" t="s">
        <v>520</v>
      </c>
      <c r="C693" s="835" t="s">
        <v>1909</v>
      </c>
      <c r="D693" s="835" t="s">
        <v>1910</v>
      </c>
      <c r="E693" s="835" t="s">
        <v>1918</v>
      </c>
      <c r="F693" s="835" t="s">
        <v>1906</v>
      </c>
      <c r="G693" s="835" t="s">
        <v>1891</v>
      </c>
    </row>
    <row r="694" spans="1:7">
      <c r="A694" s="835" t="s">
        <v>736</v>
      </c>
      <c r="B694" s="835" t="s">
        <v>520</v>
      </c>
      <c r="C694" s="835" t="s">
        <v>1909</v>
      </c>
      <c r="D694" s="835" t="s">
        <v>1910</v>
      </c>
      <c r="E694" s="835" t="s">
        <v>1918</v>
      </c>
      <c r="F694" s="835" t="s">
        <v>789</v>
      </c>
      <c r="G694" s="835" t="s">
        <v>1891</v>
      </c>
    </row>
    <row r="695" spans="1:7">
      <c r="A695" s="835" t="s">
        <v>406</v>
      </c>
      <c r="B695" s="835" t="s">
        <v>520</v>
      </c>
      <c r="C695" s="835" t="s">
        <v>1909</v>
      </c>
      <c r="D695" s="835" t="s">
        <v>1910</v>
      </c>
      <c r="E695" s="835" t="s">
        <v>1918</v>
      </c>
      <c r="F695" s="835" t="s">
        <v>789</v>
      </c>
      <c r="G695" s="835" t="s">
        <v>1891</v>
      </c>
    </row>
    <row r="696" spans="1:7">
      <c r="A696" s="835" t="s">
        <v>1908</v>
      </c>
      <c r="B696" s="835" t="s">
        <v>520</v>
      </c>
      <c r="C696" s="835" t="s">
        <v>1909</v>
      </c>
      <c r="D696" s="835" t="s">
        <v>1910</v>
      </c>
      <c r="E696" s="835" t="s">
        <v>1918</v>
      </c>
      <c r="F696" s="835" t="s">
        <v>1907</v>
      </c>
      <c r="G696" s="835" t="s">
        <v>1891</v>
      </c>
    </row>
    <row r="697" spans="1:7">
      <c r="A697" s="835" t="s">
        <v>1908</v>
      </c>
      <c r="B697" s="835" t="s">
        <v>520</v>
      </c>
      <c r="C697" s="835" t="s">
        <v>1909</v>
      </c>
      <c r="D697" s="835" t="s">
        <v>1910</v>
      </c>
      <c r="E697" s="835" t="s">
        <v>1918</v>
      </c>
      <c r="F697" s="835" t="s">
        <v>1907</v>
      </c>
      <c r="G697" s="835" t="s">
        <v>1891</v>
      </c>
    </row>
    <row r="698" spans="1:7">
      <c r="A698" s="835" t="s">
        <v>915</v>
      </c>
      <c r="B698" s="835" t="s">
        <v>526</v>
      </c>
      <c r="C698" s="835" t="s">
        <v>1909</v>
      </c>
      <c r="D698" s="835" t="s">
        <v>1910</v>
      </c>
      <c r="E698" s="835" t="s">
        <v>1876</v>
      </c>
      <c r="F698" s="835" t="s">
        <v>909</v>
      </c>
      <c r="G698" s="835" t="s">
        <v>1889</v>
      </c>
    </row>
    <row r="699" spans="1:7">
      <c r="A699" s="835" t="s">
        <v>913</v>
      </c>
      <c r="B699" s="835" t="s">
        <v>526</v>
      </c>
      <c r="C699" s="835" t="s">
        <v>1909</v>
      </c>
      <c r="D699" s="835" t="s">
        <v>1910</v>
      </c>
      <c r="E699" s="835" t="s">
        <v>1876</v>
      </c>
      <c r="F699" s="835" t="s">
        <v>909</v>
      </c>
      <c r="G699" s="835" t="s">
        <v>1889</v>
      </c>
    </row>
    <row r="700" spans="1:7">
      <c r="A700" s="835" t="s">
        <v>912</v>
      </c>
      <c r="B700" s="835" t="s">
        <v>526</v>
      </c>
      <c r="C700" s="835" t="s">
        <v>1909</v>
      </c>
      <c r="D700" s="835" t="s">
        <v>1910</v>
      </c>
      <c r="E700" s="835" t="s">
        <v>1876</v>
      </c>
      <c r="F700" s="835" t="s">
        <v>909</v>
      </c>
      <c r="G700" s="835" t="s">
        <v>1889</v>
      </c>
    </row>
    <row r="701" spans="1:7">
      <c r="A701" s="835" t="s">
        <v>912</v>
      </c>
      <c r="B701" s="835" t="s">
        <v>526</v>
      </c>
      <c r="C701" s="835" t="s">
        <v>1909</v>
      </c>
      <c r="D701" s="835" t="s">
        <v>1910</v>
      </c>
      <c r="E701" s="835" t="s">
        <v>1876</v>
      </c>
      <c r="F701" s="835" t="s">
        <v>909</v>
      </c>
      <c r="G701" s="835" t="s">
        <v>1889</v>
      </c>
    </row>
    <row r="702" spans="1:7">
      <c r="A702" s="835" t="s">
        <v>1471</v>
      </c>
      <c r="B702" s="835" t="s">
        <v>540</v>
      </c>
      <c r="C702" s="835" t="s">
        <v>1886</v>
      </c>
      <c r="D702" s="835" t="s">
        <v>1887</v>
      </c>
      <c r="E702" s="835" t="s">
        <v>1867</v>
      </c>
      <c r="F702" s="835" t="s">
        <v>994</v>
      </c>
      <c r="G702" s="835" t="s">
        <v>1889</v>
      </c>
    </row>
    <row r="703" spans="1:7">
      <c r="A703" s="835" t="s">
        <v>1050</v>
      </c>
      <c r="B703" s="835" t="s">
        <v>540</v>
      </c>
      <c r="C703" s="835" t="s">
        <v>1886</v>
      </c>
      <c r="D703" s="835" t="s">
        <v>1887</v>
      </c>
      <c r="E703" s="835" t="s">
        <v>1867</v>
      </c>
      <c r="F703" s="835" t="s">
        <v>994</v>
      </c>
      <c r="G703" s="835" t="s">
        <v>1889</v>
      </c>
    </row>
    <row r="704" spans="1:7">
      <c r="A704" s="835" t="s">
        <v>1050</v>
      </c>
      <c r="B704" s="835" t="s">
        <v>540</v>
      </c>
      <c r="C704" s="835" t="s">
        <v>1886</v>
      </c>
      <c r="D704" s="835" t="s">
        <v>1887</v>
      </c>
      <c r="E704" s="835" t="s">
        <v>1867</v>
      </c>
      <c r="F704" s="835" t="s">
        <v>994</v>
      </c>
      <c r="G704" s="835" t="s">
        <v>1889</v>
      </c>
    </row>
    <row r="705" spans="1:7">
      <c r="A705" s="835" t="s">
        <v>997</v>
      </c>
      <c r="B705" s="835" t="s">
        <v>540</v>
      </c>
      <c r="C705" s="835" t="s">
        <v>1886</v>
      </c>
      <c r="D705" s="835" t="s">
        <v>1887</v>
      </c>
      <c r="E705" s="835" t="s">
        <v>1867</v>
      </c>
      <c r="F705" s="835" t="s">
        <v>994</v>
      </c>
      <c r="G705" s="835" t="s">
        <v>1889</v>
      </c>
    </row>
    <row r="706" spans="1:7">
      <c r="A706" s="835" t="s">
        <v>997</v>
      </c>
      <c r="B706" s="835" t="s">
        <v>540</v>
      </c>
      <c r="C706" s="835" t="s">
        <v>1886</v>
      </c>
      <c r="D706" s="835" t="s">
        <v>1887</v>
      </c>
      <c r="E706" s="835" t="s">
        <v>1867</v>
      </c>
      <c r="F706" s="835" t="s">
        <v>994</v>
      </c>
      <c r="G706" s="835" t="s">
        <v>1889</v>
      </c>
    </row>
    <row r="707" spans="1:7">
      <c r="A707" s="835" t="s">
        <v>1006</v>
      </c>
      <c r="B707" s="835" t="s">
        <v>540</v>
      </c>
      <c r="C707" s="835" t="s">
        <v>1886</v>
      </c>
      <c r="D707" s="835" t="s">
        <v>1887</v>
      </c>
      <c r="E707" s="835" t="s">
        <v>1867</v>
      </c>
      <c r="F707" s="835" t="s">
        <v>994</v>
      </c>
      <c r="G707" s="835" t="s">
        <v>1889</v>
      </c>
    </row>
    <row r="708" spans="1:7">
      <c r="A708" s="835" t="s">
        <v>1006</v>
      </c>
      <c r="B708" s="835" t="s">
        <v>540</v>
      </c>
      <c r="C708" s="835" t="s">
        <v>1886</v>
      </c>
      <c r="D708" s="835" t="s">
        <v>1887</v>
      </c>
      <c r="E708" s="835" t="s">
        <v>1867</v>
      </c>
      <c r="F708" s="835" t="s">
        <v>994</v>
      </c>
      <c r="G708" s="835" t="s">
        <v>1889</v>
      </c>
    </row>
    <row r="709" spans="1:7">
      <c r="A709" s="835" t="s">
        <v>999</v>
      </c>
      <c r="B709" s="835" t="s">
        <v>540</v>
      </c>
      <c r="C709" s="835" t="s">
        <v>1886</v>
      </c>
      <c r="D709" s="835" t="s">
        <v>1887</v>
      </c>
      <c r="E709" s="835" t="s">
        <v>1867</v>
      </c>
      <c r="F709" s="835" t="s">
        <v>994</v>
      </c>
      <c r="G709" s="835" t="s">
        <v>1889</v>
      </c>
    </row>
    <row r="710" spans="1:7">
      <c r="A710" s="835" t="s">
        <v>1001</v>
      </c>
      <c r="B710" s="835" t="s">
        <v>540</v>
      </c>
      <c r="C710" s="835" t="s">
        <v>1886</v>
      </c>
      <c r="D710" s="835" t="s">
        <v>1887</v>
      </c>
      <c r="E710" s="835" t="s">
        <v>1867</v>
      </c>
      <c r="F710" s="835" t="s">
        <v>994</v>
      </c>
      <c r="G710" s="835" t="s">
        <v>1889</v>
      </c>
    </row>
    <row r="711" spans="1:7">
      <c r="A711" s="835" t="s">
        <v>959</v>
      </c>
      <c r="B711" s="835" t="s">
        <v>538</v>
      </c>
      <c r="C711" s="835" t="s">
        <v>1886</v>
      </c>
      <c r="D711" s="835" t="s">
        <v>1887</v>
      </c>
      <c r="E711" s="835" t="s">
        <v>1868</v>
      </c>
      <c r="F711" s="835" t="s">
        <v>953</v>
      </c>
      <c r="G711" s="835" t="s">
        <v>1889</v>
      </c>
    </row>
    <row r="712" spans="1:7">
      <c r="A712" s="835" t="s">
        <v>959</v>
      </c>
      <c r="B712" s="835" t="s">
        <v>538</v>
      </c>
      <c r="C712" s="835" t="s">
        <v>1886</v>
      </c>
      <c r="D712" s="835" t="s">
        <v>1887</v>
      </c>
      <c r="E712" s="835" t="s">
        <v>1868</v>
      </c>
      <c r="F712" s="835" t="s">
        <v>953</v>
      </c>
      <c r="G712" s="835" t="s">
        <v>1889</v>
      </c>
    </row>
    <row r="713" spans="1:7">
      <c r="A713" s="835" t="s">
        <v>726</v>
      </c>
      <c r="B713" s="835" t="s">
        <v>516</v>
      </c>
      <c r="C713" s="835" t="s">
        <v>1886</v>
      </c>
      <c r="D713" s="835" t="s">
        <v>1887</v>
      </c>
      <c r="E713" s="835" t="s">
        <v>1890</v>
      </c>
      <c r="F713" s="835" t="s">
        <v>726</v>
      </c>
      <c r="G713" s="835" t="s">
        <v>1891</v>
      </c>
    </row>
    <row r="714" spans="1:7">
      <c r="A714" s="835" t="s">
        <v>404</v>
      </c>
      <c r="B714" s="835" t="s">
        <v>516</v>
      </c>
      <c r="C714" s="835" t="s">
        <v>1886</v>
      </c>
      <c r="D714" s="835" t="s">
        <v>1887</v>
      </c>
      <c r="E714" s="835" t="s">
        <v>1890</v>
      </c>
      <c r="F714" s="835" t="s">
        <v>726</v>
      </c>
      <c r="G714" s="835" t="s">
        <v>1891</v>
      </c>
    </row>
    <row r="715" spans="1:7">
      <c r="A715" s="835" t="s">
        <v>1028</v>
      </c>
      <c r="B715" s="835" t="s">
        <v>1921</v>
      </c>
      <c r="C715" s="835" t="s">
        <v>1886</v>
      </c>
      <c r="D715" s="835" t="s">
        <v>1887</v>
      </c>
      <c r="E715" s="835" t="s">
        <v>1876</v>
      </c>
      <c r="F715" s="835" t="s">
        <v>1028</v>
      </c>
      <c r="G715" s="835" t="s">
        <v>1889</v>
      </c>
    </row>
    <row r="716" spans="1:7">
      <c r="A716" s="835" t="s">
        <v>1028</v>
      </c>
      <c r="B716" s="835" t="s">
        <v>1921</v>
      </c>
      <c r="C716" s="835" t="s">
        <v>1886</v>
      </c>
      <c r="D716" s="835" t="s">
        <v>1887</v>
      </c>
      <c r="E716" s="835" t="s">
        <v>1876</v>
      </c>
      <c r="F716" s="835" t="s">
        <v>1028</v>
      </c>
      <c r="G716" s="835" t="s">
        <v>1889</v>
      </c>
    </row>
    <row r="717" spans="1:7">
      <c r="A717" s="835" t="s">
        <v>971</v>
      </c>
      <c r="B717" s="835" t="s">
        <v>1893</v>
      </c>
      <c r="C717" s="835" t="s">
        <v>1886</v>
      </c>
      <c r="D717" s="835" t="s">
        <v>1887</v>
      </c>
      <c r="E717" s="835" t="s">
        <v>1879</v>
      </c>
      <c r="F717" s="835" t="s">
        <v>968</v>
      </c>
      <c r="G717" s="835" t="s">
        <v>1889</v>
      </c>
    </row>
    <row r="718" spans="1:7">
      <c r="A718" s="835" t="s">
        <v>971</v>
      </c>
      <c r="B718" s="835" t="s">
        <v>1893</v>
      </c>
      <c r="C718" s="835" t="s">
        <v>1886</v>
      </c>
      <c r="D718" s="835" t="s">
        <v>1887</v>
      </c>
      <c r="E718" s="835" t="s">
        <v>1879</v>
      </c>
      <c r="F718" s="835" t="s">
        <v>968</v>
      </c>
      <c r="G718" s="835" t="s">
        <v>1889</v>
      </c>
    </row>
    <row r="719" spans="1:7">
      <c r="A719" s="835" t="s">
        <v>975</v>
      </c>
      <c r="B719" s="835" t="s">
        <v>521</v>
      </c>
      <c r="C719" s="835" t="s">
        <v>1886</v>
      </c>
      <c r="D719" s="835" t="s">
        <v>1887</v>
      </c>
      <c r="E719" s="835" t="s">
        <v>1897</v>
      </c>
      <c r="F719" s="835" t="s">
        <v>968</v>
      </c>
      <c r="G719" s="835" t="s">
        <v>1889</v>
      </c>
    </row>
    <row r="720" spans="1:7">
      <c r="A720" s="835" t="s">
        <v>975</v>
      </c>
      <c r="B720" s="835" t="s">
        <v>521</v>
      </c>
      <c r="C720" s="835" t="s">
        <v>1886</v>
      </c>
      <c r="D720" s="835" t="s">
        <v>1887</v>
      </c>
      <c r="E720" s="835" t="s">
        <v>1897</v>
      </c>
      <c r="F720" s="835" t="s">
        <v>968</v>
      </c>
      <c r="G720" s="835" t="s">
        <v>1889</v>
      </c>
    </row>
    <row r="721" spans="1:7">
      <c r="A721" s="835" t="s">
        <v>943</v>
      </c>
      <c r="B721" s="835" t="s">
        <v>1920</v>
      </c>
      <c r="C721" s="835" t="s">
        <v>1886</v>
      </c>
      <c r="D721" s="835" t="s">
        <v>1887</v>
      </c>
      <c r="E721" s="835" t="s">
        <v>138</v>
      </c>
      <c r="F721" s="835" t="s">
        <v>806</v>
      </c>
      <c r="G721" s="835" t="s">
        <v>1889</v>
      </c>
    </row>
    <row r="722" spans="1:7">
      <c r="A722" s="835" t="s">
        <v>943</v>
      </c>
      <c r="B722" s="835" t="s">
        <v>1920</v>
      </c>
      <c r="C722" s="835" t="s">
        <v>1886</v>
      </c>
      <c r="D722" s="835" t="s">
        <v>1887</v>
      </c>
      <c r="E722" s="835" t="s">
        <v>138</v>
      </c>
      <c r="F722" s="835" t="s">
        <v>806</v>
      </c>
      <c r="G722" s="835" t="s">
        <v>1889</v>
      </c>
    </row>
    <row r="723" spans="1:7">
      <c r="A723" s="835" t="s">
        <v>940</v>
      </c>
      <c r="B723" s="835" t="s">
        <v>1920</v>
      </c>
      <c r="C723" s="835" t="s">
        <v>1886</v>
      </c>
      <c r="D723" s="835" t="s">
        <v>1887</v>
      </c>
      <c r="E723" s="835" t="s">
        <v>138</v>
      </c>
      <c r="F723" s="835" t="s">
        <v>806</v>
      </c>
      <c r="G723" s="835" t="s">
        <v>1889</v>
      </c>
    </row>
    <row r="724" spans="1:7">
      <c r="A724" s="835" t="s">
        <v>940</v>
      </c>
      <c r="B724" s="835" t="s">
        <v>1920</v>
      </c>
      <c r="C724" s="835" t="s">
        <v>1886</v>
      </c>
      <c r="D724" s="835" t="s">
        <v>1887</v>
      </c>
      <c r="E724" s="835" t="s">
        <v>138</v>
      </c>
      <c r="F724" s="835" t="s">
        <v>806</v>
      </c>
      <c r="G724" s="835" t="s">
        <v>1889</v>
      </c>
    </row>
    <row r="725" spans="1:7">
      <c r="A725" s="835" t="s">
        <v>810</v>
      </c>
      <c r="B725" s="835" t="s">
        <v>1920</v>
      </c>
      <c r="C725" s="835" t="s">
        <v>1886</v>
      </c>
      <c r="D725" s="835" t="s">
        <v>1887</v>
      </c>
      <c r="E725" s="835" t="s">
        <v>138</v>
      </c>
      <c r="F725" s="835" t="s">
        <v>806</v>
      </c>
      <c r="G725" s="835" t="s">
        <v>1889</v>
      </c>
    </row>
    <row r="726" spans="1:7">
      <c r="A726" s="835" t="s">
        <v>810</v>
      </c>
      <c r="B726" s="835" t="s">
        <v>1920</v>
      </c>
      <c r="C726" s="835" t="s">
        <v>1886</v>
      </c>
      <c r="D726" s="835" t="s">
        <v>1887</v>
      </c>
      <c r="E726" s="835" t="s">
        <v>138</v>
      </c>
      <c r="F726" s="835" t="s">
        <v>806</v>
      </c>
      <c r="G726" s="835" t="s">
        <v>1889</v>
      </c>
    </row>
    <row r="727" spans="1:7">
      <c r="A727" s="835" t="s">
        <v>937</v>
      </c>
      <c r="B727" s="835" t="s">
        <v>1920</v>
      </c>
      <c r="C727" s="835" t="s">
        <v>1886</v>
      </c>
      <c r="D727" s="835" t="s">
        <v>1887</v>
      </c>
      <c r="E727" s="835" t="s">
        <v>138</v>
      </c>
      <c r="F727" s="835" t="s">
        <v>806</v>
      </c>
      <c r="G727" s="835" t="s">
        <v>1889</v>
      </c>
    </row>
    <row r="728" spans="1:7">
      <c r="A728" s="835" t="s">
        <v>937</v>
      </c>
      <c r="B728" s="835" t="s">
        <v>1920</v>
      </c>
      <c r="C728" s="835" t="s">
        <v>1886</v>
      </c>
      <c r="D728" s="835" t="s">
        <v>1887</v>
      </c>
      <c r="E728" s="835" t="s">
        <v>138</v>
      </c>
      <c r="F728" s="835" t="s">
        <v>806</v>
      </c>
      <c r="G728" s="835" t="s">
        <v>1889</v>
      </c>
    </row>
    <row r="729" spans="1:7">
      <c r="A729" s="835" t="s">
        <v>410</v>
      </c>
      <c r="B729" s="835" t="s">
        <v>525</v>
      </c>
      <c r="C729" s="835" t="s">
        <v>1886</v>
      </c>
      <c r="D729" s="835" t="s">
        <v>1887</v>
      </c>
      <c r="E729" s="835" t="s">
        <v>1877</v>
      </c>
      <c r="F729" s="835" t="s">
        <v>410</v>
      </c>
      <c r="G729" s="835" t="s">
        <v>1889</v>
      </c>
    </row>
    <row r="730" spans="1:7">
      <c r="A730" s="835" t="s">
        <v>410</v>
      </c>
      <c r="B730" s="835" t="s">
        <v>525</v>
      </c>
      <c r="C730" s="835" t="s">
        <v>1886</v>
      </c>
      <c r="D730" s="835" t="s">
        <v>1887</v>
      </c>
      <c r="E730" s="835" t="s">
        <v>1877</v>
      </c>
      <c r="F730" s="835" t="s">
        <v>410</v>
      </c>
      <c r="G730" s="835" t="s">
        <v>1889</v>
      </c>
    </row>
    <row r="731" spans="1:7">
      <c r="A731" s="835" t="s">
        <v>929</v>
      </c>
      <c r="B731" s="835" t="s">
        <v>525</v>
      </c>
      <c r="C731" s="835" t="s">
        <v>1886</v>
      </c>
      <c r="D731" s="835" t="s">
        <v>1887</v>
      </c>
      <c r="E731" s="835" t="s">
        <v>1877</v>
      </c>
      <c r="F731" s="835" t="s">
        <v>1903</v>
      </c>
      <c r="G731" s="835" t="s">
        <v>1889</v>
      </c>
    </row>
    <row r="732" spans="1:7">
      <c r="A732" s="835" t="s">
        <v>929</v>
      </c>
      <c r="B732" s="835" t="s">
        <v>525</v>
      </c>
      <c r="C732" s="835" t="s">
        <v>1886</v>
      </c>
      <c r="D732" s="835" t="s">
        <v>1887</v>
      </c>
      <c r="E732" s="835" t="s">
        <v>1877</v>
      </c>
      <c r="F732" s="835" t="s">
        <v>1903</v>
      </c>
      <c r="G732" s="835" t="s">
        <v>1889</v>
      </c>
    </row>
    <row r="733" spans="1:7">
      <c r="A733" s="835" t="s">
        <v>945</v>
      </c>
      <c r="B733" s="835" t="s">
        <v>546</v>
      </c>
      <c r="C733" s="835" t="s">
        <v>1886</v>
      </c>
      <c r="D733" s="835" t="s">
        <v>1887</v>
      </c>
      <c r="E733" s="835" t="s">
        <v>1904</v>
      </c>
      <c r="F733" s="835" t="s">
        <v>945</v>
      </c>
      <c r="G733" s="835" t="s">
        <v>1889</v>
      </c>
    </row>
    <row r="734" spans="1:7">
      <c r="A734" s="835" t="s">
        <v>1314</v>
      </c>
      <c r="B734" s="835" t="s">
        <v>1928</v>
      </c>
      <c r="C734" s="835" t="s">
        <v>1886</v>
      </c>
      <c r="D734" s="835" t="s">
        <v>1887</v>
      </c>
      <c r="E734" s="835" t="s">
        <v>1913</v>
      </c>
      <c r="F734" s="835" t="s">
        <v>994</v>
      </c>
      <c r="G734" s="835" t="s">
        <v>1889</v>
      </c>
    </row>
    <row r="735" spans="1:7">
      <c r="A735" s="835" t="s">
        <v>1314</v>
      </c>
      <c r="B735" s="835" t="s">
        <v>1928</v>
      </c>
      <c r="C735" s="835" t="s">
        <v>1886</v>
      </c>
      <c r="D735" s="835" t="s">
        <v>1887</v>
      </c>
      <c r="E735" s="835" t="s">
        <v>1913</v>
      </c>
      <c r="F735" s="835" t="s">
        <v>994</v>
      </c>
      <c r="G735" s="835" t="s">
        <v>1889</v>
      </c>
    </row>
    <row r="736" spans="1:7">
      <c r="A736" s="835" t="s">
        <v>777</v>
      </c>
      <c r="B736" s="835" t="s">
        <v>520</v>
      </c>
      <c r="C736" s="835" t="s">
        <v>1886</v>
      </c>
      <c r="D736" s="835" t="s">
        <v>1887</v>
      </c>
      <c r="E736" s="835" t="s">
        <v>1905</v>
      </c>
      <c r="F736" s="835" t="s">
        <v>1105</v>
      </c>
      <c r="G736" s="835" t="s">
        <v>1891</v>
      </c>
    </row>
    <row r="737" spans="1:7">
      <c r="A737" s="835" t="s">
        <v>777</v>
      </c>
      <c r="B737" s="835" t="s">
        <v>520</v>
      </c>
      <c r="C737" s="835" t="s">
        <v>1886</v>
      </c>
      <c r="D737" s="835" t="s">
        <v>1887</v>
      </c>
      <c r="E737" s="835" t="s">
        <v>1905</v>
      </c>
      <c r="F737" s="835" t="s">
        <v>1105</v>
      </c>
      <c r="G737" s="835" t="s">
        <v>1891</v>
      </c>
    </row>
    <row r="738" spans="1:7">
      <c r="A738" s="835" t="s">
        <v>780</v>
      </c>
      <c r="B738" s="835" t="s">
        <v>520</v>
      </c>
      <c r="C738" s="835" t="s">
        <v>1886</v>
      </c>
      <c r="D738" s="835" t="s">
        <v>1887</v>
      </c>
      <c r="E738" s="835" t="s">
        <v>1905</v>
      </c>
      <c r="F738" s="835" t="s">
        <v>1105</v>
      </c>
      <c r="G738" s="835" t="s">
        <v>1891</v>
      </c>
    </row>
    <row r="739" spans="1:7">
      <c r="A739" s="835" t="s">
        <v>780</v>
      </c>
      <c r="B739" s="835" t="s">
        <v>520</v>
      </c>
      <c r="C739" s="835" t="s">
        <v>1886</v>
      </c>
      <c r="D739" s="835" t="s">
        <v>1887</v>
      </c>
      <c r="E739" s="835" t="s">
        <v>1905</v>
      </c>
      <c r="F739" s="835" t="s">
        <v>1105</v>
      </c>
      <c r="G739" s="835" t="s">
        <v>1891</v>
      </c>
    </row>
    <row r="740" spans="1:7">
      <c r="A740" s="835" t="s">
        <v>787</v>
      </c>
      <c r="B740" s="835" t="s">
        <v>520</v>
      </c>
      <c r="C740" s="835" t="s">
        <v>1886</v>
      </c>
      <c r="D740" s="835" t="s">
        <v>1887</v>
      </c>
      <c r="E740" s="835" t="s">
        <v>1905</v>
      </c>
      <c r="F740" s="835" t="s">
        <v>784</v>
      </c>
      <c r="G740" s="835" t="s">
        <v>1891</v>
      </c>
    </row>
    <row r="741" spans="1:7">
      <c r="A741" s="835" t="s">
        <v>1110</v>
      </c>
      <c r="B741" s="835" t="s">
        <v>520</v>
      </c>
      <c r="C741" s="835" t="s">
        <v>1886</v>
      </c>
      <c r="D741" s="835" t="s">
        <v>1887</v>
      </c>
      <c r="E741" s="835" t="s">
        <v>1905</v>
      </c>
      <c r="F741" s="835" t="s">
        <v>784</v>
      </c>
      <c r="G741" s="835" t="s">
        <v>1891</v>
      </c>
    </row>
    <row r="742" spans="1:7">
      <c r="A742" s="835" t="s">
        <v>804</v>
      </c>
      <c r="B742" s="835" t="s">
        <v>520</v>
      </c>
      <c r="C742" s="835" t="s">
        <v>1886</v>
      </c>
      <c r="D742" s="835" t="s">
        <v>1887</v>
      </c>
      <c r="E742" s="835" t="s">
        <v>1905</v>
      </c>
      <c r="F742" s="835" t="s">
        <v>1906</v>
      </c>
      <c r="G742" s="835" t="s">
        <v>1891</v>
      </c>
    </row>
    <row r="743" spans="1:7">
      <c r="A743" s="835" t="s">
        <v>804</v>
      </c>
      <c r="B743" s="835" t="s">
        <v>520</v>
      </c>
      <c r="C743" s="835" t="s">
        <v>1886</v>
      </c>
      <c r="D743" s="835" t="s">
        <v>1887</v>
      </c>
      <c r="E743" s="835" t="s">
        <v>1905</v>
      </c>
      <c r="F743" s="835" t="s">
        <v>1906</v>
      </c>
      <c r="G743" s="835" t="s">
        <v>1891</v>
      </c>
    </row>
    <row r="744" spans="1:7">
      <c r="A744" s="835" t="s">
        <v>736</v>
      </c>
      <c r="B744" s="835" t="s">
        <v>520</v>
      </c>
      <c r="C744" s="835" t="s">
        <v>1886</v>
      </c>
      <c r="D744" s="835" t="s">
        <v>1887</v>
      </c>
      <c r="E744" s="835" t="s">
        <v>1905</v>
      </c>
      <c r="F744" s="835" t="s">
        <v>789</v>
      </c>
      <c r="G744" s="835" t="s">
        <v>1891</v>
      </c>
    </row>
    <row r="745" spans="1:7">
      <c r="A745" s="835" t="s">
        <v>406</v>
      </c>
      <c r="B745" s="835" t="s">
        <v>520</v>
      </c>
      <c r="C745" s="835" t="s">
        <v>1886</v>
      </c>
      <c r="D745" s="835" t="s">
        <v>1887</v>
      </c>
      <c r="E745" s="835" t="s">
        <v>1905</v>
      </c>
      <c r="F745" s="835" t="s">
        <v>789</v>
      </c>
      <c r="G745" s="835" t="s">
        <v>1891</v>
      </c>
    </row>
    <row r="746" spans="1:7">
      <c r="A746" s="835" t="s">
        <v>1908</v>
      </c>
      <c r="B746" s="835" t="s">
        <v>520</v>
      </c>
      <c r="C746" s="835" t="s">
        <v>1886</v>
      </c>
      <c r="D746" s="835" t="s">
        <v>1887</v>
      </c>
      <c r="E746" s="835" t="s">
        <v>1905</v>
      </c>
      <c r="F746" s="835" t="s">
        <v>1907</v>
      </c>
      <c r="G746" s="835" t="s">
        <v>1891</v>
      </c>
    </row>
    <row r="747" spans="1:7">
      <c r="A747" s="835" t="s">
        <v>1908</v>
      </c>
      <c r="B747" s="835" t="s">
        <v>520</v>
      </c>
      <c r="C747" s="835" t="s">
        <v>1886</v>
      </c>
      <c r="D747" s="835" t="s">
        <v>1887</v>
      </c>
      <c r="E747" s="835" t="s">
        <v>1905</v>
      </c>
      <c r="F747" s="835" t="s">
        <v>1907</v>
      </c>
      <c r="G747" s="835" t="s">
        <v>1891</v>
      </c>
    </row>
    <row r="748" spans="1:7">
      <c r="A748" s="835" t="s">
        <v>912</v>
      </c>
      <c r="B748" s="835" t="s">
        <v>526</v>
      </c>
      <c r="C748" s="835" t="s">
        <v>1886</v>
      </c>
      <c r="D748" s="835" t="s">
        <v>1887</v>
      </c>
      <c r="E748" s="835" t="s">
        <v>1878</v>
      </c>
      <c r="F748" s="835" t="s">
        <v>909</v>
      </c>
      <c r="G748" s="835" t="s">
        <v>1889</v>
      </c>
    </row>
    <row r="749" spans="1:7">
      <c r="A749" s="835" t="s">
        <v>912</v>
      </c>
      <c r="B749" s="835" t="s">
        <v>526</v>
      </c>
      <c r="C749" s="835" t="s">
        <v>1886</v>
      </c>
      <c r="D749" s="835" t="s">
        <v>1887</v>
      </c>
      <c r="E749" s="835" t="s">
        <v>1878</v>
      </c>
      <c r="F749" s="835" t="s">
        <v>909</v>
      </c>
      <c r="G749" s="835" t="s">
        <v>1889</v>
      </c>
    </row>
    <row r="750" spans="1:7">
      <c r="A750" s="835" t="s">
        <v>406</v>
      </c>
      <c r="B750" s="835" t="s">
        <v>520</v>
      </c>
      <c r="C750" s="835" t="s">
        <v>1922</v>
      </c>
      <c r="D750" s="835" t="s">
        <v>1923</v>
      </c>
      <c r="E750" s="835" t="s">
        <v>1905</v>
      </c>
      <c r="F750" s="835" t="s">
        <v>789</v>
      </c>
      <c r="G750" s="835" t="s">
        <v>1891</v>
      </c>
    </row>
    <row r="751" spans="1:7">
      <c r="A751" s="835" t="s">
        <v>1018</v>
      </c>
      <c r="B751" s="835" t="s">
        <v>540</v>
      </c>
      <c r="C751" s="835" t="s">
        <v>1909</v>
      </c>
      <c r="D751" s="835" t="s">
        <v>1910</v>
      </c>
      <c r="E751" s="835" t="s">
        <v>1865</v>
      </c>
      <c r="F751" s="835" t="s">
        <v>1014</v>
      </c>
      <c r="G751" s="835" t="s">
        <v>1889</v>
      </c>
    </row>
    <row r="752" spans="1:7">
      <c r="A752" s="835" t="s">
        <v>1018</v>
      </c>
      <c r="B752" s="835" t="s">
        <v>540</v>
      </c>
      <c r="C752" s="835" t="s">
        <v>1909</v>
      </c>
      <c r="D752" s="835" t="s">
        <v>1910</v>
      </c>
      <c r="E752" s="835" t="s">
        <v>1865</v>
      </c>
      <c r="F752" s="835" t="s">
        <v>1014</v>
      </c>
      <c r="G752" s="835" t="s">
        <v>1889</v>
      </c>
    </row>
    <row r="753" spans="1:7">
      <c r="A753" s="835" t="s">
        <v>959</v>
      </c>
      <c r="B753" s="835" t="s">
        <v>538</v>
      </c>
      <c r="C753" s="835" t="s">
        <v>1909</v>
      </c>
      <c r="D753" s="835" t="s">
        <v>1910</v>
      </c>
      <c r="E753" s="835" t="s">
        <v>1869</v>
      </c>
      <c r="F753" s="835" t="s">
        <v>953</v>
      </c>
      <c r="G753" s="835" t="s">
        <v>1889</v>
      </c>
    </row>
    <row r="754" spans="1:7">
      <c r="A754" s="835" t="s">
        <v>959</v>
      </c>
      <c r="B754" s="835" t="s">
        <v>538</v>
      </c>
      <c r="C754" s="835" t="s">
        <v>1909</v>
      </c>
      <c r="D754" s="835" t="s">
        <v>1910</v>
      </c>
      <c r="E754" s="835" t="s">
        <v>1869</v>
      </c>
      <c r="F754" s="835" t="s">
        <v>953</v>
      </c>
      <c r="G754" s="835" t="s">
        <v>1889</v>
      </c>
    </row>
    <row r="755" spans="1:7">
      <c r="A755" s="835" t="s">
        <v>726</v>
      </c>
      <c r="B755" s="835" t="s">
        <v>516</v>
      </c>
      <c r="C755" s="835" t="s">
        <v>1909</v>
      </c>
      <c r="D755" s="835" t="s">
        <v>1910</v>
      </c>
      <c r="E755" s="835" t="s">
        <v>1905</v>
      </c>
      <c r="F755" s="835" t="s">
        <v>726</v>
      </c>
      <c r="G755" s="835" t="s">
        <v>1891</v>
      </c>
    </row>
    <row r="756" spans="1:7">
      <c r="A756" s="835" t="s">
        <v>404</v>
      </c>
      <c r="B756" s="835" t="s">
        <v>516</v>
      </c>
      <c r="C756" s="835" t="s">
        <v>1909</v>
      </c>
      <c r="D756" s="835" t="s">
        <v>1910</v>
      </c>
      <c r="E756" s="835" t="s">
        <v>1905</v>
      </c>
      <c r="F756" s="835" t="s">
        <v>726</v>
      </c>
      <c r="G756" s="835" t="s">
        <v>1891</v>
      </c>
    </row>
    <row r="757" spans="1:7">
      <c r="A757" s="835" t="s">
        <v>980</v>
      </c>
      <c r="B757" s="835" t="s">
        <v>531</v>
      </c>
      <c r="C757" s="835" t="s">
        <v>1909</v>
      </c>
      <c r="D757" s="835" t="s">
        <v>1910</v>
      </c>
      <c r="E757" s="835" t="s">
        <v>1872</v>
      </c>
      <c r="F757" s="835" t="s">
        <v>977</v>
      </c>
      <c r="G757" s="835" t="s">
        <v>1889</v>
      </c>
    </row>
    <row r="758" spans="1:7">
      <c r="A758" s="835" t="s">
        <v>980</v>
      </c>
      <c r="B758" s="835" t="s">
        <v>531</v>
      </c>
      <c r="C758" s="835" t="s">
        <v>1909</v>
      </c>
      <c r="D758" s="835" t="s">
        <v>1910</v>
      </c>
      <c r="E758" s="835" t="s">
        <v>1872</v>
      </c>
      <c r="F758" s="835" t="s">
        <v>977</v>
      </c>
      <c r="G758" s="835" t="s">
        <v>1889</v>
      </c>
    </row>
    <row r="759" spans="1:7">
      <c r="A759" s="835" t="s">
        <v>1023</v>
      </c>
      <c r="B759" s="835" t="s">
        <v>522</v>
      </c>
      <c r="C759" s="835" t="s">
        <v>1909</v>
      </c>
      <c r="D759" s="835" t="s">
        <v>1910</v>
      </c>
      <c r="E759" s="835" t="s">
        <v>1895</v>
      </c>
      <c r="F759" s="835" t="s">
        <v>1020</v>
      </c>
      <c r="G759" s="835" t="s">
        <v>1889</v>
      </c>
    </row>
    <row r="760" spans="1:7">
      <c r="A760" s="835" t="s">
        <v>1023</v>
      </c>
      <c r="B760" s="835" t="s">
        <v>522</v>
      </c>
      <c r="C760" s="835" t="s">
        <v>1909</v>
      </c>
      <c r="D760" s="835" t="s">
        <v>1910</v>
      </c>
      <c r="E760" s="835" t="s">
        <v>1895</v>
      </c>
      <c r="F760" s="835" t="s">
        <v>1020</v>
      </c>
      <c r="G760" s="835" t="s">
        <v>1889</v>
      </c>
    </row>
    <row r="761" spans="1:7">
      <c r="A761" s="835" t="s">
        <v>971</v>
      </c>
      <c r="B761" s="835" t="s">
        <v>1893</v>
      </c>
      <c r="C761" s="835" t="s">
        <v>1909</v>
      </c>
      <c r="D761" s="835" t="s">
        <v>1910</v>
      </c>
      <c r="E761" s="835" t="s">
        <v>1877</v>
      </c>
      <c r="F761" s="835" t="s">
        <v>968</v>
      </c>
      <c r="G761" s="835" t="s">
        <v>1889</v>
      </c>
    </row>
    <row r="762" spans="1:7">
      <c r="A762" s="835" t="s">
        <v>971</v>
      </c>
      <c r="B762" s="835" t="s">
        <v>1893</v>
      </c>
      <c r="C762" s="835" t="s">
        <v>1909</v>
      </c>
      <c r="D762" s="835" t="s">
        <v>1910</v>
      </c>
      <c r="E762" s="835" t="s">
        <v>1877</v>
      </c>
      <c r="F762" s="835" t="s">
        <v>968</v>
      </c>
      <c r="G762" s="835" t="s">
        <v>1889</v>
      </c>
    </row>
    <row r="763" spans="1:7">
      <c r="A763" s="835" t="s">
        <v>410</v>
      </c>
      <c r="B763" s="835" t="s">
        <v>525</v>
      </c>
      <c r="C763" s="835" t="s">
        <v>1909</v>
      </c>
      <c r="D763" s="835" t="s">
        <v>1910</v>
      </c>
      <c r="E763" s="835" t="s">
        <v>1875</v>
      </c>
      <c r="F763" s="835" t="s">
        <v>410</v>
      </c>
      <c r="G763" s="835" t="s">
        <v>1889</v>
      </c>
    </row>
    <row r="764" spans="1:7">
      <c r="A764" s="835" t="s">
        <v>549</v>
      </c>
      <c r="B764" s="835" t="s">
        <v>525</v>
      </c>
      <c r="C764" s="835" t="s">
        <v>1909</v>
      </c>
      <c r="D764" s="835" t="s">
        <v>1910</v>
      </c>
      <c r="E764" s="835" t="s">
        <v>1875</v>
      </c>
      <c r="F764" s="835" t="s">
        <v>410</v>
      </c>
      <c r="G764" s="835" t="s">
        <v>1889</v>
      </c>
    </row>
    <row r="765" spans="1:7">
      <c r="A765" s="835" t="s">
        <v>929</v>
      </c>
      <c r="B765" s="835" t="s">
        <v>525</v>
      </c>
      <c r="C765" s="835" t="s">
        <v>1909</v>
      </c>
      <c r="D765" s="835" t="s">
        <v>1910</v>
      </c>
      <c r="E765" s="835" t="s">
        <v>1875</v>
      </c>
      <c r="F765" s="835" t="s">
        <v>1903</v>
      </c>
      <c r="G765" s="835" t="s">
        <v>1889</v>
      </c>
    </row>
    <row r="766" spans="1:7">
      <c r="A766" s="835" t="s">
        <v>929</v>
      </c>
      <c r="B766" s="835" t="s">
        <v>525</v>
      </c>
      <c r="C766" s="835" t="s">
        <v>1909</v>
      </c>
      <c r="D766" s="835" t="s">
        <v>1910</v>
      </c>
      <c r="E766" s="835" t="s">
        <v>1875</v>
      </c>
      <c r="F766" s="835" t="s">
        <v>1903</v>
      </c>
      <c r="G766" s="835" t="s">
        <v>1889</v>
      </c>
    </row>
    <row r="767" spans="1:7">
      <c r="A767" s="835" t="s">
        <v>945</v>
      </c>
      <c r="B767" s="835" t="s">
        <v>546</v>
      </c>
      <c r="C767" s="835" t="s">
        <v>1909</v>
      </c>
      <c r="D767" s="835" t="s">
        <v>1910</v>
      </c>
      <c r="E767" s="835" t="s">
        <v>1915</v>
      </c>
      <c r="F767" s="835" t="s">
        <v>945</v>
      </c>
      <c r="G767" s="835" t="s">
        <v>1889</v>
      </c>
    </row>
    <row r="768" spans="1:7">
      <c r="A768" s="835" t="s">
        <v>762</v>
      </c>
      <c r="B768" s="835" t="s">
        <v>520</v>
      </c>
      <c r="C768" s="835" t="s">
        <v>1909</v>
      </c>
      <c r="D768" s="835" t="s">
        <v>1910</v>
      </c>
      <c r="E768" s="835" t="s">
        <v>1918</v>
      </c>
      <c r="F768" s="835" t="s">
        <v>762</v>
      </c>
      <c r="G768" s="835" t="s">
        <v>1891</v>
      </c>
    </row>
    <row r="769" spans="1:7">
      <c r="A769" s="835" t="s">
        <v>762</v>
      </c>
      <c r="B769" s="835" t="s">
        <v>520</v>
      </c>
      <c r="C769" s="835" t="s">
        <v>1909</v>
      </c>
      <c r="D769" s="835" t="s">
        <v>1910</v>
      </c>
      <c r="E769" s="835" t="s">
        <v>1918</v>
      </c>
      <c r="F769" s="835" t="s">
        <v>762</v>
      </c>
      <c r="G769" s="835" t="s">
        <v>1891</v>
      </c>
    </row>
    <row r="770" spans="1:7">
      <c r="A770" s="835" t="s">
        <v>777</v>
      </c>
      <c r="B770" s="835" t="s">
        <v>520</v>
      </c>
      <c r="C770" s="835" t="s">
        <v>1909</v>
      </c>
      <c r="D770" s="835" t="s">
        <v>1910</v>
      </c>
      <c r="E770" s="835" t="s">
        <v>1918</v>
      </c>
      <c r="F770" s="835" t="s">
        <v>1105</v>
      </c>
      <c r="G770" s="835" t="s">
        <v>1891</v>
      </c>
    </row>
    <row r="771" spans="1:7">
      <c r="A771" s="835" t="s">
        <v>777</v>
      </c>
      <c r="B771" s="835" t="s">
        <v>520</v>
      </c>
      <c r="C771" s="835" t="s">
        <v>1909</v>
      </c>
      <c r="D771" s="835" t="s">
        <v>1910</v>
      </c>
      <c r="E771" s="835" t="s">
        <v>1918</v>
      </c>
      <c r="F771" s="835" t="s">
        <v>1105</v>
      </c>
      <c r="G771" s="835" t="s">
        <v>1891</v>
      </c>
    </row>
    <row r="772" spans="1:7">
      <c r="A772" s="835" t="s">
        <v>780</v>
      </c>
      <c r="B772" s="835" t="s">
        <v>520</v>
      </c>
      <c r="C772" s="835" t="s">
        <v>1909</v>
      </c>
      <c r="D772" s="835" t="s">
        <v>1910</v>
      </c>
      <c r="E772" s="835" t="s">
        <v>1918</v>
      </c>
      <c r="F772" s="835" t="s">
        <v>1105</v>
      </c>
      <c r="G772" s="835" t="s">
        <v>1891</v>
      </c>
    </row>
    <row r="773" spans="1:7">
      <c r="A773" s="835" t="s">
        <v>780</v>
      </c>
      <c r="B773" s="835" t="s">
        <v>520</v>
      </c>
      <c r="C773" s="835" t="s">
        <v>1909</v>
      </c>
      <c r="D773" s="835" t="s">
        <v>1910</v>
      </c>
      <c r="E773" s="835" t="s">
        <v>1918</v>
      </c>
      <c r="F773" s="835" t="s">
        <v>1105</v>
      </c>
      <c r="G773" s="835" t="s">
        <v>1891</v>
      </c>
    </row>
    <row r="774" spans="1:7">
      <c r="A774" s="835" t="s">
        <v>804</v>
      </c>
      <c r="B774" s="835" t="s">
        <v>520</v>
      </c>
      <c r="C774" s="835" t="s">
        <v>1909</v>
      </c>
      <c r="D774" s="835" t="s">
        <v>1910</v>
      </c>
      <c r="E774" s="835" t="s">
        <v>1918</v>
      </c>
      <c r="F774" s="835" t="s">
        <v>1906</v>
      </c>
      <c r="G774" s="835" t="s">
        <v>1891</v>
      </c>
    </row>
    <row r="775" spans="1:7">
      <c r="A775" s="835" t="s">
        <v>804</v>
      </c>
      <c r="B775" s="835" t="s">
        <v>520</v>
      </c>
      <c r="C775" s="835" t="s">
        <v>1909</v>
      </c>
      <c r="D775" s="835" t="s">
        <v>1910</v>
      </c>
      <c r="E775" s="835" t="s">
        <v>1918</v>
      </c>
      <c r="F775" s="835" t="s">
        <v>1906</v>
      </c>
      <c r="G775" s="835" t="s">
        <v>1891</v>
      </c>
    </row>
    <row r="776" spans="1:7">
      <c r="A776" s="835" t="s">
        <v>736</v>
      </c>
      <c r="B776" s="835" t="s">
        <v>520</v>
      </c>
      <c r="C776" s="835" t="s">
        <v>1909</v>
      </c>
      <c r="D776" s="835" t="s">
        <v>1910</v>
      </c>
      <c r="E776" s="835" t="s">
        <v>1918</v>
      </c>
      <c r="F776" s="835" t="s">
        <v>789</v>
      </c>
      <c r="G776" s="835" t="s">
        <v>1891</v>
      </c>
    </row>
    <row r="777" spans="1:7">
      <c r="A777" s="835" t="s">
        <v>406</v>
      </c>
      <c r="B777" s="835" t="s">
        <v>520</v>
      </c>
      <c r="C777" s="835" t="s">
        <v>1909</v>
      </c>
      <c r="D777" s="835" t="s">
        <v>1910</v>
      </c>
      <c r="E777" s="835" t="s">
        <v>1918</v>
      </c>
      <c r="F777" s="835" t="s">
        <v>789</v>
      </c>
      <c r="G777" s="835" t="s">
        <v>1891</v>
      </c>
    </row>
    <row r="778" spans="1:7">
      <c r="A778" s="835" t="s">
        <v>1908</v>
      </c>
      <c r="B778" s="835" t="s">
        <v>520</v>
      </c>
      <c r="C778" s="835" t="s">
        <v>1909</v>
      </c>
      <c r="D778" s="835" t="s">
        <v>1910</v>
      </c>
      <c r="E778" s="835" t="s">
        <v>1918</v>
      </c>
      <c r="F778" s="835" t="s">
        <v>1907</v>
      </c>
      <c r="G778" s="835" t="s">
        <v>1891</v>
      </c>
    </row>
    <row r="779" spans="1:7">
      <c r="A779" s="835" t="s">
        <v>1908</v>
      </c>
      <c r="B779" s="835" t="s">
        <v>520</v>
      </c>
      <c r="C779" s="835" t="s">
        <v>1909</v>
      </c>
      <c r="D779" s="835" t="s">
        <v>1910</v>
      </c>
      <c r="E779" s="835" t="s">
        <v>1918</v>
      </c>
      <c r="F779" s="835" t="s">
        <v>1907</v>
      </c>
      <c r="G779" s="835" t="s">
        <v>1891</v>
      </c>
    </row>
    <row r="780" spans="1:7">
      <c r="A780" s="835" t="s">
        <v>912</v>
      </c>
      <c r="B780" s="835" t="s">
        <v>526</v>
      </c>
      <c r="C780" s="835" t="s">
        <v>1909</v>
      </c>
      <c r="D780" s="835" t="s">
        <v>1910</v>
      </c>
      <c r="E780" s="835" t="s">
        <v>1876</v>
      </c>
      <c r="F780" s="835" t="s">
        <v>909</v>
      </c>
      <c r="G780" s="835" t="s">
        <v>1889</v>
      </c>
    </row>
    <row r="781" spans="1:7">
      <c r="A781" s="835" t="s">
        <v>912</v>
      </c>
      <c r="B781" s="835" t="s">
        <v>526</v>
      </c>
      <c r="C781" s="835" t="s">
        <v>1909</v>
      </c>
      <c r="D781" s="835" t="s">
        <v>1910</v>
      </c>
      <c r="E781" s="835" t="s">
        <v>1876</v>
      </c>
      <c r="F781" s="835" t="s">
        <v>909</v>
      </c>
      <c r="G781" s="835" t="s">
        <v>1889</v>
      </c>
    </row>
    <row r="782" spans="1:7">
      <c r="A782" s="835" t="s">
        <v>1026</v>
      </c>
      <c r="B782" s="835" t="s">
        <v>526</v>
      </c>
      <c r="C782" s="835" t="s">
        <v>1909</v>
      </c>
      <c r="D782" s="835" t="s">
        <v>1910</v>
      </c>
      <c r="E782" s="835" t="s">
        <v>1876</v>
      </c>
      <c r="F782" s="835" t="s">
        <v>811</v>
      </c>
      <c r="G782" s="835" t="s">
        <v>1889</v>
      </c>
    </row>
    <row r="783" spans="1:7">
      <c r="A783" s="835" t="s">
        <v>1026</v>
      </c>
      <c r="B783" s="835" t="s">
        <v>526</v>
      </c>
      <c r="C783" s="835" t="s">
        <v>1909</v>
      </c>
      <c r="D783" s="835" t="s">
        <v>1910</v>
      </c>
      <c r="E783" s="835" t="s">
        <v>1876</v>
      </c>
      <c r="F783" s="835" t="s">
        <v>811</v>
      </c>
      <c r="G783" s="835" t="s">
        <v>1889</v>
      </c>
    </row>
    <row r="784" spans="1:7">
      <c r="A784" s="835" t="s">
        <v>1200</v>
      </c>
      <c r="B784" s="835" t="s">
        <v>539</v>
      </c>
      <c r="C784" s="835" t="s">
        <v>1922</v>
      </c>
      <c r="D784" s="835" t="s">
        <v>1923</v>
      </c>
      <c r="E784" s="835" t="s">
        <v>1888</v>
      </c>
      <c r="F784" s="835" t="s">
        <v>1193</v>
      </c>
      <c r="G784" s="835" t="s">
        <v>1889</v>
      </c>
    </row>
    <row r="785" spans="1:7">
      <c r="A785" s="835" t="s">
        <v>1200</v>
      </c>
      <c r="B785" s="835" t="s">
        <v>539</v>
      </c>
      <c r="C785" s="835" t="s">
        <v>1922</v>
      </c>
      <c r="D785" s="835" t="s">
        <v>1923</v>
      </c>
      <c r="E785" s="835" t="s">
        <v>1888</v>
      </c>
      <c r="F785" s="835" t="s">
        <v>1193</v>
      </c>
      <c r="G785" s="835" t="s">
        <v>1889</v>
      </c>
    </row>
    <row r="786" spans="1:7">
      <c r="A786" s="835" t="s">
        <v>997</v>
      </c>
      <c r="B786" s="835" t="s">
        <v>540</v>
      </c>
      <c r="C786" s="835" t="s">
        <v>1922</v>
      </c>
      <c r="D786" s="835" t="s">
        <v>1923</v>
      </c>
      <c r="E786" s="835" t="s">
        <v>1867</v>
      </c>
      <c r="F786" s="835" t="s">
        <v>994</v>
      </c>
      <c r="G786" s="835" t="s">
        <v>1889</v>
      </c>
    </row>
    <row r="787" spans="1:7">
      <c r="A787" s="835" t="s">
        <v>997</v>
      </c>
      <c r="B787" s="835" t="s">
        <v>540</v>
      </c>
      <c r="C787" s="835" t="s">
        <v>1922</v>
      </c>
      <c r="D787" s="835" t="s">
        <v>1923</v>
      </c>
      <c r="E787" s="835" t="s">
        <v>1867</v>
      </c>
      <c r="F787" s="835" t="s">
        <v>994</v>
      </c>
      <c r="G787" s="835" t="s">
        <v>1889</v>
      </c>
    </row>
    <row r="788" spans="1:7">
      <c r="A788" s="835" t="s">
        <v>1006</v>
      </c>
      <c r="B788" s="835" t="s">
        <v>540</v>
      </c>
      <c r="C788" s="835" t="s">
        <v>1922</v>
      </c>
      <c r="D788" s="835" t="s">
        <v>1923</v>
      </c>
      <c r="E788" s="835" t="s">
        <v>1867</v>
      </c>
      <c r="F788" s="835" t="s">
        <v>994</v>
      </c>
      <c r="G788" s="835" t="s">
        <v>1889</v>
      </c>
    </row>
    <row r="789" spans="1:7">
      <c r="A789" s="835" t="s">
        <v>1006</v>
      </c>
      <c r="B789" s="835" t="s">
        <v>540</v>
      </c>
      <c r="C789" s="835" t="s">
        <v>1922</v>
      </c>
      <c r="D789" s="835" t="s">
        <v>1923</v>
      </c>
      <c r="E789" s="835" t="s">
        <v>1867</v>
      </c>
      <c r="F789" s="835" t="s">
        <v>994</v>
      </c>
      <c r="G789" s="835" t="s">
        <v>1889</v>
      </c>
    </row>
    <row r="790" spans="1:7">
      <c r="A790" s="835" t="s">
        <v>999</v>
      </c>
      <c r="B790" s="835" t="s">
        <v>540</v>
      </c>
      <c r="C790" s="835" t="s">
        <v>1922</v>
      </c>
      <c r="D790" s="835" t="s">
        <v>1923</v>
      </c>
      <c r="E790" s="835" t="s">
        <v>1867</v>
      </c>
      <c r="F790" s="835" t="s">
        <v>994</v>
      </c>
      <c r="G790" s="835" t="s">
        <v>1889</v>
      </c>
    </row>
    <row r="791" spans="1:7">
      <c r="A791" s="835" t="s">
        <v>1001</v>
      </c>
      <c r="B791" s="835" t="s">
        <v>540</v>
      </c>
      <c r="C791" s="835" t="s">
        <v>1922</v>
      </c>
      <c r="D791" s="835" t="s">
        <v>1923</v>
      </c>
      <c r="E791" s="835" t="s">
        <v>1867</v>
      </c>
      <c r="F791" s="835" t="s">
        <v>994</v>
      </c>
      <c r="G791" s="835" t="s">
        <v>1889</v>
      </c>
    </row>
    <row r="792" spans="1:7">
      <c r="A792" s="835" t="s">
        <v>1204</v>
      </c>
      <c r="B792" s="835" t="s">
        <v>538</v>
      </c>
      <c r="C792" s="835" t="s">
        <v>1922</v>
      </c>
      <c r="D792" s="835" t="s">
        <v>1923</v>
      </c>
      <c r="E792" s="835" t="s">
        <v>1868</v>
      </c>
      <c r="F792" s="835" t="s">
        <v>1201</v>
      </c>
      <c r="G792" s="835" t="s">
        <v>1889</v>
      </c>
    </row>
    <row r="793" spans="1:7">
      <c r="A793" s="835" t="s">
        <v>1204</v>
      </c>
      <c r="B793" s="835" t="s">
        <v>538</v>
      </c>
      <c r="C793" s="835" t="s">
        <v>1922</v>
      </c>
      <c r="D793" s="835" t="s">
        <v>1923</v>
      </c>
      <c r="E793" s="835" t="s">
        <v>1868</v>
      </c>
      <c r="F793" s="835" t="s">
        <v>1201</v>
      </c>
      <c r="G793" s="835" t="s">
        <v>1889</v>
      </c>
    </row>
    <row r="794" spans="1:7">
      <c r="A794" s="835" t="s">
        <v>959</v>
      </c>
      <c r="B794" s="835" t="s">
        <v>538</v>
      </c>
      <c r="C794" s="835" t="s">
        <v>1922</v>
      </c>
      <c r="D794" s="835" t="s">
        <v>1923</v>
      </c>
      <c r="E794" s="835" t="s">
        <v>1868</v>
      </c>
      <c r="F794" s="835" t="s">
        <v>953</v>
      </c>
      <c r="G794" s="835" t="s">
        <v>1889</v>
      </c>
    </row>
    <row r="795" spans="1:7">
      <c r="A795" s="835" t="s">
        <v>959</v>
      </c>
      <c r="B795" s="835" t="s">
        <v>538</v>
      </c>
      <c r="C795" s="835" t="s">
        <v>1922</v>
      </c>
      <c r="D795" s="835" t="s">
        <v>1923</v>
      </c>
      <c r="E795" s="835" t="s">
        <v>1868</v>
      </c>
      <c r="F795" s="835" t="s">
        <v>953</v>
      </c>
      <c r="G795" s="835" t="s">
        <v>1889</v>
      </c>
    </row>
    <row r="796" spans="1:7">
      <c r="A796" s="835" t="s">
        <v>726</v>
      </c>
      <c r="B796" s="835" t="s">
        <v>516</v>
      </c>
      <c r="C796" s="835" t="s">
        <v>1922</v>
      </c>
      <c r="D796" s="835" t="s">
        <v>1923</v>
      </c>
      <c r="E796" s="835" t="s">
        <v>1890</v>
      </c>
      <c r="F796" s="835" t="s">
        <v>726</v>
      </c>
      <c r="G796" s="835" t="s">
        <v>1891</v>
      </c>
    </row>
    <row r="797" spans="1:7">
      <c r="A797" s="835" t="s">
        <v>404</v>
      </c>
      <c r="B797" s="835" t="s">
        <v>516</v>
      </c>
      <c r="C797" s="835" t="s">
        <v>1922</v>
      </c>
      <c r="D797" s="835" t="s">
        <v>1923</v>
      </c>
      <c r="E797" s="835" t="s">
        <v>1890</v>
      </c>
      <c r="F797" s="835" t="s">
        <v>726</v>
      </c>
      <c r="G797" s="835" t="s">
        <v>1891</v>
      </c>
    </row>
    <row r="798" spans="1:7">
      <c r="A798" s="835" t="s">
        <v>971</v>
      </c>
      <c r="B798" s="835" t="s">
        <v>1893</v>
      </c>
      <c r="C798" s="835" t="s">
        <v>1922</v>
      </c>
      <c r="D798" s="835" t="s">
        <v>1923</v>
      </c>
      <c r="E798" s="835" t="s">
        <v>1879</v>
      </c>
      <c r="F798" s="835" t="s">
        <v>968</v>
      </c>
      <c r="G798" s="835" t="s">
        <v>1889</v>
      </c>
    </row>
    <row r="799" spans="1:7">
      <c r="A799" s="835" t="s">
        <v>971</v>
      </c>
      <c r="B799" s="835" t="s">
        <v>1893</v>
      </c>
      <c r="C799" s="835" t="s">
        <v>1922</v>
      </c>
      <c r="D799" s="835" t="s">
        <v>1923</v>
      </c>
      <c r="E799" s="835" t="s">
        <v>1879</v>
      </c>
      <c r="F799" s="835" t="s">
        <v>968</v>
      </c>
      <c r="G799" s="835" t="s">
        <v>1889</v>
      </c>
    </row>
    <row r="800" spans="1:7">
      <c r="A800" s="835" t="s">
        <v>1176</v>
      </c>
      <c r="B800" s="835" t="s">
        <v>1914</v>
      </c>
      <c r="C800" s="835" t="s">
        <v>1922</v>
      </c>
      <c r="D800" s="835" t="s">
        <v>1923</v>
      </c>
      <c r="E800" s="835" t="s">
        <v>1865</v>
      </c>
      <c r="F800" s="835" t="s">
        <v>1176</v>
      </c>
      <c r="G800" s="835" t="s">
        <v>1889</v>
      </c>
    </row>
    <row r="801" spans="1:7">
      <c r="A801" s="835" t="s">
        <v>1176</v>
      </c>
      <c r="B801" s="835" t="s">
        <v>1914</v>
      </c>
      <c r="C801" s="835" t="s">
        <v>1922</v>
      </c>
      <c r="D801" s="835" t="s">
        <v>1923</v>
      </c>
      <c r="E801" s="835" t="s">
        <v>1865</v>
      </c>
      <c r="F801" s="835" t="s">
        <v>1176</v>
      </c>
      <c r="G801" s="835" t="s">
        <v>1889</v>
      </c>
    </row>
    <row r="802" spans="1:7">
      <c r="A802" s="835" t="s">
        <v>943</v>
      </c>
      <c r="B802" s="835" t="s">
        <v>1920</v>
      </c>
      <c r="C802" s="835" t="s">
        <v>1922</v>
      </c>
      <c r="D802" s="835" t="s">
        <v>1923</v>
      </c>
      <c r="E802" s="835" t="s">
        <v>138</v>
      </c>
      <c r="F802" s="835" t="s">
        <v>806</v>
      </c>
      <c r="G802" s="835" t="s">
        <v>1889</v>
      </c>
    </row>
    <row r="803" spans="1:7">
      <c r="A803" s="835" t="s">
        <v>943</v>
      </c>
      <c r="B803" s="835" t="s">
        <v>1920</v>
      </c>
      <c r="C803" s="835" t="s">
        <v>1922</v>
      </c>
      <c r="D803" s="835" t="s">
        <v>1923</v>
      </c>
      <c r="E803" s="835" t="s">
        <v>138</v>
      </c>
      <c r="F803" s="835" t="s">
        <v>806</v>
      </c>
      <c r="G803" s="835" t="s">
        <v>1889</v>
      </c>
    </row>
    <row r="804" spans="1:7">
      <c r="A804" s="835" t="s">
        <v>940</v>
      </c>
      <c r="B804" s="835" t="s">
        <v>1920</v>
      </c>
      <c r="C804" s="835" t="s">
        <v>1922</v>
      </c>
      <c r="D804" s="835" t="s">
        <v>1923</v>
      </c>
      <c r="E804" s="835" t="s">
        <v>138</v>
      </c>
      <c r="F804" s="835" t="s">
        <v>806</v>
      </c>
      <c r="G804" s="835" t="s">
        <v>1889</v>
      </c>
    </row>
    <row r="805" spans="1:7">
      <c r="A805" s="835" t="s">
        <v>940</v>
      </c>
      <c r="B805" s="835" t="s">
        <v>1920</v>
      </c>
      <c r="C805" s="835" t="s">
        <v>1922</v>
      </c>
      <c r="D805" s="835" t="s">
        <v>1923</v>
      </c>
      <c r="E805" s="835" t="s">
        <v>138</v>
      </c>
      <c r="F805" s="835" t="s">
        <v>806</v>
      </c>
      <c r="G805" s="835" t="s">
        <v>1889</v>
      </c>
    </row>
    <row r="806" spans="1:7">
      <c r="A806" s="835" t="s">
        <v>937</v>
      </c>
      <c r="B806" s="835" t="s">
        <v>1920</v>
      </c>
      <c r="C806" s="835" t="s">
        <v>1922</v>
      </c>
      <c r="D806" s="835" t="s">
        <v>1923</v>
      </c>
      <c r="E806" s="835" t="s">
        <v>138</v>
      </c>
      <c r="F806" s="835" t="s">
        <v>806</v>
      </c>
      <c r="G806" s="835" t="s">
        <v>1889</v>
      </c>
    </row>
    <row r="807" spans="1:7">
      <c r="A807" s="835" t="s">
        <v>937</v>
      </c>
      <c r="B807" s="835" t="s">
        <v>1920</v>
      </c>
      <c r="C807" s="835" t="s">
        <v>1922</v>
      </c>
      <c r="D807" s="835" t="s">
        <v>1923</v>
      </c>
      <c r="E807" s="835" t="s">
        <v>138</v>
      </c>
      <c r="F807" s="835" t="s">
        <v>806</v>
      </c>
      <c r="G807" s="835" t="s">
        <v>1889</v>
      </c>
    </row>
    <row r="808" spans="1:7">
      <c r="A808" s="835" t="s">
        <v>882</v>
      </c>
      <c r="B808" s="835" t="s">
        <v>1899</v>
      </c>
      <c r="C808" s="835" t="s">
        <v>1922</v>
      </c>
      <c r="D808" s="835" t="s">
        <v>1923</v>
      </c>
      <c r="E808" s="835" t="s">
        <v>1900</v>
      </c>
      <c r="F808" s="835" t="s">
        <v>1201</v>
      </c>
      <c r="G808" s="835" t="s">
        <v>1889</v>
      </c>
    </row>
    <row r="809" spans="1:7">
      <c r="A809" s="835" t="s">
        <v>882</v>
      </c>
      <c r="B809" s="835" t="s">
        <v>1899</v>
      </c>
      <c r="C809" s="835" t="s">
        <v>1922</v>
      </c>
      <c r="D809" s="835" t="s">
        <v>1923</v>
      </c>
      <c r="E809" s="835" t="s">
        <v>1900</v>
      </c>
      <c r="F809" s="835" t="s">
        <v>1201</v>
      </c>
      <c r="G809" s="835" t="s">
        <v>1889</v>
      </c>
    </row>
    <row r="810" spans="1:7">
      <c r="A810" s="835" t="s">
        <v>897</v>
      </c>
      <c r="B810" s="835" t="s">
        <v>525</v>
      </c>
      <c r="C810" s="835" t="s">
        <v>1922</v>
      </c>
      <c r="D810" s="835" t="s">
        <v>1923</v>
      </c>
      <c r="E810" s="835" t="s">
        <v>1877</v>
      </c>
      <c r="F810" s="835" t="s">
        <v>884</v>
      </c>
      <c r="G810" s="835" t="s">
        <v>1889</v>
      </c>
    </row>
    <row r="811" spans="1:7">
      <c r="A811" s="835" t="s">
        <v>897</v>
      </c>
      <c r="B811" s="835" t="s">
        <v>525</v>
      </c>
      <c r="C811" s="835" t="s">
        <v>1922</v>
      </c>
      <c r="D811" s="835" t="s">
        <v>1923</v>
      </c>
      <c r="E811" s="835" t="s">
        <v>1877</v>
      </c>
      <c r="F811" s="835" t="s">
        <v>884</v>
      </c>
      <c r="G811" s="835" t="s">
        <v>1889</v>
      </c>
    </row>
    <row r="812" spans="1:7">
      <c r="A812" s="835" t="s">
        <v>945</v>
      </c>
      <c r="B812" s="835" t="s">
        <v>546</v>
      </c>
      <c r="C812" s="835" t="s">
        <v>1922</v>
      </c>
      <c r="D812" s="835" t="s">
        <v>1923</v>
      </c>
      <c r="E812" s="835" t="s">
        <v>1904</v>
      </c>
      <c r="F812" s="835" t="s">
        <v>945</v>
      </c>
      <c r="G812" s="835" t="s">
        <v>1889</v>
      </c>
    </row>
    <row r="813" spans="1:7">
      <c r="A813" s="835" t="s">
        <v>945</v>
      </c>
      <c r="B813" s="835" t="s">
        <v>546</v>
      </c>
      <c r="C813" s="835" t="s">
        <v>1922</v>
      </c>
      <c r="D813" s="835" t="s">
        <v>1923</v>
      </c>
      <c r="E813" s="835" t="s">
        <v>1904</v>
      </c>
      <c r="F813" s="835" t="s">
        <v>945</v>
      </c>
      <c r="G813" s="835" t="s">
        <v>1889</v>
      </c>
    </row>
    <row r="814" spans="1:7">
      <c r="A814" s="835" t="s">
        <v>777</v>
      </c>
      <c r="B814" s="835" t="s">
        <v>520</v>
      </c>
      <c r="C814" s="835" t="s">
        <v>1922</v>
      </c>
      <c r="D814" s="835" t="s">
        <v>1923</v>
      </c>
      <c r="E814" s="835" t="s">
        <v>1905</v>
      </c>
      <c r="F814" s="835" t="s">
        <v>1105</v>
      </c>
      <c r="G814" s="835" t="s">
        <v>1891</v>
      </c>
    </row>
    <row r="815" spans="1:7">
      <c r="A815" s="835" t="s">
        <v>777</v>
      </c>
      <c r="B815" s="835" t="s">
        <v>520</v>
      </c>
      <c r="C815" s="835" t="s">
        <v>1922</v>
      </c>
      <c r="D815" s="835" t="s">
        <v>1923</v>
      </c>
      <c r="E815" s="835" t="s">
        <v>1905</v>
      </c>
      <c r="F815" s="835" t="s">
        <v>1105</v>
      </c>
      <c r="G815" s="835" t="s">
        <v>1891</v>
      </c>
    </row>
    <row r="816" spans="1:7">
      <c r="A816" s="835" t="s">
        <v>780</v>
      </c>
      <c r="B816" s="835" t="s">
        <v>520</v>
      </c>
      <c r="C816" s="835" t="s">
        <v>1922</v>
      </c>
      <c r="D816" s="835" t="s">
        <v>1923</v>
      </c>
      <c r="E816" s="835" t="s">
        <v>1905</v>
      </c>
      <c r="F816" s="835" t="s">
        <v>1105</v>
      </c>
      <c r="G816" s="835" t="s">
        <v>1891</v>
      </c>
    </row>
    <row r="817" spans="1:7">
      <c r="A817" s="835" t="s">
        <v>780</v>
      </c>
      <c r="B817" s="835" t="s">
        <v>520</v>
      </c>
      <c r="C817" s="835" t="s">
        <v>1922</v>
      </c>
      <c r="D817" s="835" t="s">
        <v>1923</v>
      </c>
      <c r="E817" s="835" t="s">
        <v>1905</v>
      </c>
      <c r="F817" s="835" t="s">
        <v>1105</v>
      </c>
      <c r="G817" s="835" t="s">
        <v>1891</v>
      </c>
    </row>
    <row r="818" spans="1:7">
      <c r="A818" s="835" t="s">
        <v>804</v>
      </c>
      <c r="B818" s="835" t="s">
        <v>520</v>
      </c>
      <c r="C818" s="835" t="s">
        <v>1922</v>
      </c>
      <c r="D818" s="835" t="s">
        <v>1923</v>
      </c>
      <c r="E818" s="835" t="s">
        <v>1905</v>
      </c>
      <c r="F818" s="835" t="s">
        <v>1906</v>
      </c>
      <c r="G818" s="835" t="s">
        <v>1891</v>
      </c>
    </row>
    <row r="819" spans="1:7">
      <c r="A819" s="835" t="s">
        <v>804</v>
      </c>
      <c r="B819" s="835" t="s">
        <v>520</v>
      </c>
      <c r="C819" s="835" t="s">
        <v>1922</v>
      </c>
      <c r="D819" s="835" t="s">
        <v>1923</v>
      </c>
      <c r="E819" s="835" t="s">
        <v>1905</v>
      </c>
      <c r="F819" s="835" t="s">
        <v>1906</v>
      </c>
      <c r="G819" s="835" t="s">
        <v>1891</v>
      </c>
    </row>
    <row r="820" spans="1:7">
      <c r="A820" s="835" t="s">
        <v>736</v>
      </c>
      <c r="B820" s="835" t="s">
        <v>520</v>
      </c>
      <c r="C820" s="835" t="s">
        <v>1922</v>
      </c>
      <c r="D820" s="835" t="s">
        <v>1923</v>
      </c>
      <c r="E820" s="835" t="s">
        <v>1905</v>
      </c>
      <c r="F820" s="835" t="s">
        <v>789</v>
      </c>
      <c r="G820" s="835" t="s">
        <v>1891</v>
      </c>
    </row>
    <row r="821" spans="1:7">
      <c r="A821" s="835" t="s">
        <v>406</v>
      </c>
      <c r="B821" s="835" t="s">
        <v>520</v>
      </c>
      <c r="C821" s="835" t="s">
        <v>1922</v>
      </c>
      <c r="D821" s="835" t="s">
        <v>1923</v>
      </c>
      <c r="E821" s="835" t="s">
        <v>1905</v>
      </c>
      <c r="F821" s="835" t="s">
        <v>789</v>
      </c>
      <c r="G821" s="835" t="s">
        <v>1891</v>
      </c>
    </row>
    <row r="822" spans="1:7">
      <c r="A822" s="835" t="s">
        <v>1908</v>
      </c>
      <c r="B822" s="835" t="s">
        <v>520</v>
      </c>
      <c r="C822" s="835" t="s">
        <v>1922</v>
      </c>
      <c r="D822" s="835" t="s">
        <v>1923</v>
      </c>
      <c r="E822" s="835" t="s">
        <v>1905</v>
      </c>
      <c r="F822" s="835" t="s">
        <v>1907</v>
      </c>
      <c r="G822" s="835" t="s">
        <v>1891</v>
      </c>
    </row>
    <row r="823" spans="1:7">
      <c r="A823" s="835" t="s">
        <v>1908</v>
      </c>
      <c r="B823" s="835" t="s">
        <v>520</v>
      </c>
      <c r="C823" s="835" t="s">
        <v>1922</v>
      </c>
      <c r="D823" s="835" t="s">
        <v>1923</v>
      </c>
      <c r="E823" s="835" t="s">
        <v>1905</v>
      </c>
      <c r="F823" s="835" t="s">
        <v>1907</v>
      </c>
      <c r="G823" s="835" t="s">
        <v>1891</v>
      </c>
    </row>
    <row r="824" spans="1:7">
      <c r="A824" s="835" t="s">
        <v>1291</v>
      </c>
      <c r="B824" s="835" t="s">
        <v>1148</v>
      </c>
      <c r="C824" s="835" t="s">
        <v>1922</v>
      </c>
      <c r="D824" s="835" t="s">
        <v>1923</v>
      </c>
      <c r="E824" s="835" t="s">
        <v>1915</v>
      </c>
      <c r="F824" s="835" t="s">
        <v>1287</v>
      </c>
      <c r="G824" s="835" t="s">
        <v>1889</v>
      </c>
    </row>
    <row r="825" spans="1:7">
      <c r="A825" s="835" t="s">
        <v>1291</v>
      </c>
      <c r="B825" s="835" t="s">
        <v>1148</v>
      </c>
      <c r="C825" s="835" t="s">
        <v>1922</v>
      </c>
      <c r="D825" s="835" t="s">
        <v>1923</v>
      </c>
      <c r="E825" s="835" t="s">
        <v>1915</v>
      </c>
      <c r="F825" s="835" t="s">
        <v>1287</v>
      </c>
      <c r="G825" s="835" t="s">
        <v>1889</v>
      </c>
    </row>
    <row r="826" spans="1:7">
      <c r="A826" s="835" t="s">
        <v>912</v>
      </c>
      <c r="B826" s="835" t="s">
        <v>526</v>
      </c>
      <c r="C826" s="835" t="s">
        <v>1922</v>
      </c>
      <c r="D826" s="835" t="s">
        <v>1923</v>
      </c>
      <c r="E826" s="835" t="s">
        <v>1878</v>
      </c>
      <c r="F826" s="835" t="s">
        <v>909</v>
      </c>
      <c r="G826" s="835" t="s">
        <v>1889</v>
      </c>
    </row>
    <row r="827" spans="1:7">
      <c r="A827" s="835" t="s">
        <v>912</v>
      </c>
      <c r="B827" s="835" t="s">
        <v>526</v>
      </c>
      <c r="C827" s="835" t="s">
        <v>1922</v>
      </c>
      <c r="D827" s="835" t="s">
        <v>1923</v>
      </c>
      <c r="E827" s="835" t="s">
        <v>1878</v>
      </c>
      <c r="F827" s="835" t="s">
        <v>909</v>
      </c>
      <c r="G827" s="835" t="s">
        <v>1889</v>
      </c>
    </row>
    <row r="828" spans="1:7">
      <c r="A828" s="835" t="s">
        <v>1507</v>
      </c>
      <c r="B828" s="835" t="s">
        <v>534</v>
      </c>
      <c r="C828" s="835" t="s">
        <v>1886</v>
      </c>
      <c r="D828" s="835" t="s">
        <v>1887</v>
      </c>
      <c r="E828" s="835" t="s">
        <v>1870</v>
      </c>
      <c r="F828" s="835" t="s">
        <v>435</v>
      </c>
      <c r="G828" s="835" t="s">
        <v>1889</v>
      </c>
    </row>
    <row r="829" spans="1:7">
      <c r="A829" s="835" t="s">
        <v>1221</v>
      </c>
      <c r="B829" s="835" t="s">
        <v>533</v>
      </c>
      <c r="C829" s="835" t="s">
        <v>1922</v>
      </c>
      <c r="D829" s="835" t="s">
        <v>1923</v>
      </c>
      <c r="E829" s="835" t="s">
        <v>1924</v>
      </c>
      <c r="F829" s="835" t="s">
        <v>1210</v>
      </c>
      <c r="G829" s="835" t="s">
        <v>1889</v>
      </c>
    </row>
    <row r="830" spans="1:7">
      <c r="A830" s="835" t="s">
        <v>1221</v>
      </c>
      <c r="B830" s="835" t="s">
        <v>533</v>
      </c>
      <c r="C830" s="835" t="s">
        <v>1922</v>
      </c>
      <c r="D830" s="835" t="s">
        <v>1923</v>
      </c>
      <c r="E830" s="835" t="s">
        <v>1924</v>
      </c>
      <c r="F830" s="835" t="s">
        <v>1210</v>
      </c>
      <c r="G830" s="835" t="s">
        <v>1889</v>
      </c>
    </row>
    <row r="831" spans="1:7">
      <c r="A831" s="835" t="s">
        <v>1214</v>
      </c>
      <c r="B831" s="835" t="s">
        <v>533</v>
      </c>
      <c r="C831" s="835" t="s">
        <v>1922</v>
      </c>
      <c r="D831" s="835" t="s">
        <v>1923</v>
      </c>
      <c r="E831" s="835" t="s">
        <v>1924</v>
      </c>
      <c r="F831" s="835" t="s">
        <v>1210</v>
      </c>
      <c r="G831" s="835" t="s">
        <v>1889</v>
      </c>
    </row>
    <row r="832" spans="1:7">
      <c r="A832" s="835" t="s">
        <v>1214</v>
      </c>
      <c r="B832" s="835" t="s">
        <v>533</v>
      </c>
      <c r="C832" s="835" t="s">
        <v>1922</v>
      </c>
      <c r="D832" s="835" t="s">
        <v>1923</v>
      </c>
      <c r="E832" s="835" t="s">
        <v>1924</v>
      </c>
      <c r="F832" s="835" t="s">
        <v>1210</v>
      </c>
      <c r="G832" s="835" t="s">
        <v>1889</v>
      </c>
    </row>
    <row r="833" spans="1:7">
      <c r="A833" s="835" t="s">
        <v>1200</v>
      </c>
      <c r="B833" s="835" t="s">
        <v>539</v>
      </c>
      <c r="C833" s="835" t="s">
        <v>1922</v>
      </c>
      <c r="D833" s="835" t="s">
        <v>1923</v>
      </c>
      <c r="E833" s="835" t="s">
        <v>1888</v>
      </c>
      <c r="F833" s="835" t="s">
        <v>1193</v>
      </c>
      <c r="G833" s="835" t="s">
        <v>1889</v>
      </c>
    </row>
    <row r="834" spans="1:7">
      <c r="A834" s="835" t="s">
        <v>1200</v>
      </c>
      <c r="B834" s="835" t="s">
        <v>539</v>
      </c>
      <c r="C834" s="835" t="s">
        <v>1922</v>
      </c>
      <c r="D834" s="835" t="s">
        <v>1923</v>
      </c>
      <c r="E834" s="835" t="s">
        <v>1888</v>
      </c>
      <c r="F834" s="835" t="s">
        <v>1193</v>
      </c>
      <c r="G834" s="835" t="s">
        <v>1889</v>
      </c>
    </row>
    <row r="835" spans="1:7">
      <c r="A835" s="835" t="s">
        <v>997</v>
      </c>
      <c r="B835" s="835" t="s">
        <v>540</v>
      </c>
      <c r="C835" s="835" t="s">
        <v>1922</v>
      </c>
      <c r="D835" s="835" t="s">
        <v>1923</v>
      </c>
      <c r="E835" s="835" t="s">
        <v>1867</v>
      </c>
      <c r="F835" s="835" t="s">
        <v>994</v>
      </c>
      <c r="G835" s="835" t="s">
        <v>1889</v>
      </c>
    </row>
    <row r="836" spans="1:7">
      <c r="A836" s="835" t="s">
        <v>997</v>
      </c>
      <c r="B836" s="835" t="s">
        <v>540</v>
      </c>
      <c r="C836" s="835" t="s">
        <v>1922</v>
      </c>
      <c r="D836" s="835" t="s">
        <v>1923</v>
      </c>
      <c r="E836" s="835" t="s">
        <v>1867</v>
      </c>
      <c r="F836" s="835" t="s">
        <v>994</v>
      </c>
      <c r="G836" s="835" t="s">
        <v>1889</v>
      </c>
    </row>
    <row r="837" spans="1:7">
      <c r="A837" s="835" t="s">
        <v>999</v>
      </c>
      <c r="B837" s="835" t="s">
        <v>540</v>
      </c>
      <c r="C837" s="835" t="s">
        <v>1922</v>
      </c>
      <c r="D837" s="835" t="s">
        <v>1923</v>
      </c>
      <c r="E837" s="835" t="s">
        <v>1867</v>
      </c>
      <c r="F837" s="835" t="s">
        <v>994</v>
      </c>
      <c r="G837" s="835" t="s">
        <v>1889</v>
      </c>
    </row>
    <row r="838" spans="1:7">
      <c r="A838" s="835" t="s">
        <v>1001</v>
      </c>
      <c r="B838" s="835" t="s">
        <v>540</v>
      </c>
      <c r="C838" s="835" t="s">
        <v>1922</v>
      </c>
      <c r="D838" s="835" t="s">
        <v>1923</v>
      </c>
      <c r="E838" s="835" t="s">
        <v>1867</v>
      </c>
      <c r="F838" s="835" t="s">
        <v>994</v>
      </c>
      <c r="G838" s="835" t="s">
        <v>1889</v>
      </c>
    </row>
    <row r="839" spans="1:7">
      <c r="A839" s="835" t="s">
        <v>1204</v>
      </c>
      <c r="B839" s="835" t="s">
        <v>538</v>
      </c>
      <c r="C839" s="835" t="s">
        <v>1922</v>
      </c>
      <c r="D839" s="835" t="s">
        <v>1923</v>
      </c>
      <c r="E839" s="835" t="s">
        <v>1868</v>
      </c>
      <c r="F839" s="835" t="s">
        <v>1201</v>
      </c>
      <c r="G839" s="835" t="s">
        <v>1889</v>
      </c>
    </row>
    <row r="840" spans="1:7">
      <c r="A840" s="835" t="s">
        <v>1204</v>
      </c>
      <c r="B840" s="835" t="s">
        <v>538</v>
      </c>
      <c r="C840" s="835" t="s">
        <v>1922</v>
      </c>
      <c r="D840" s="835" t="s">
        <v>1923</v>
      </c>
      <c r="E840" s="835" t="s">
        <v>1868</v>
      </c>
      <c r="F840" s="835" t="s">
        <v>1201</v>
      </c>
      <c r="G840" s="835" t="s">
        <v>1889</v>
      </c>
    </row>
    <row r="841" spans="1:7">
      <c r="A841" s="835" t="s">
        <v>956</v>
      </c>
      <c r="B841" s="835" t="s">
        <v>538</v>
      </c>
      <c r="C841" s="835" t="s">
        <v>1922</v>
      </c>
      <c r="D841" s="835" t="s">
        <v>1923</v>
      </c>
      <c r="E841" s="835" t="s">
        <v>1868</v>
      </c>
      <c r="F841" s="835" t="s">
        <v>953</v>
      </c>
      <c r="G841" s="835" t="s">
        <v>1889</v>
      </c>
    </row>
    <row r="842" spans="1:7">
      <c r="A842" s="835" t="s">
        <v>956</v>
      </c>
      <c r="B842" s="835" t="s">
        <v>538</v>
      </c>
      <c r="C842" s="835" t="s">
        <v>1922</v>
      </c>
      <c r="D842" s="835" t="s">
        <v>1923</v>
      </c>
      <c r="E842" s="835" t="s">
        <v>1868</v>
      </c>
      <c r="F842" s="835" t="s">
        <v>953</v>
      </c>
      <c r="G842" s="835" t="s">
        <v>1889</v>
      </c>
    </row>
    <row r="843" spans="1:7">
      <c r="A843" s="835" t="s">
        <v>959</v>
      </c>
      <c r="B843" s="835" t="s">
        <v>538</v>
      </c>
      <c r="C843" s="835" t="s">
        <v>1922</v>
      </c>
      <c r="D843" s="835" t="s">
        <v>1923</v>
      </c>
      <c r="E843" s="835" t="s">
        <v>1868</v>
      </c>
      <c r="F843" s="835" t="s">
        <v>953</v>
      </c>
      <c r="G843" s="835" t="s">
        <v>1889</v>
      </c>
    </row>
    <row r="844" spans="1:7">
      <c r="A844" s="835" t="s">
        <v>959</v>
      </c>
      <c r="B844" s="835" t="s">
        <v>538</v>
      </c>
      <c r="C844" s="835" t="s">
        <v>1922</v>
      </c>
      <c r="D844" s="835" t="s">
        <v>1923</v>
      </c>
      <c r="E844" s="835" t="s">
        <v>1868</v>
      </c>
      <c r="F844" s="835" t="s">
        <v>953</v>
      </c>
      <c r="G844" s="835" t="s">
        <v>1889</v>
      </c>
    </row>
    <row r="845" spans="1:7">
      <c r="A845" s="835" t="s">
        <v>385</v>
      </c>
      <c r="B845" s="835" t="s">
        <v>538</v>
      </c>
      <c r="C845" s="835" t="s">
        <v>1922</v>
      </c>
      <c r="D845" s="835" t="s">
        <v>1923</v>
      </c>
      <c r="E845" s="835" t="s">
        <v>1868</v>
      </c>
      <c r="F845" s="835" t="s">
        <v>953</v>
      </c>
      <c r="G845" s="835" t="s">
        <v>1889</v>
      </c>
    </row>
    <row r="846" spans="1:7">
      <c r="A846" s="835" t="s">
        <v>385</v>
      </c>
      <c r="B846" s="835" t="s">
        <v>538</v>
      </c>
      <c r="C846" s="835" t="s">
        <v>1922</v>
      </c>
      <c r="D846" s="835" t="s">
        <v>1923</v>
      </c>
      <c r="E846" s="835" t="s">
        <v>1868</v>
      </c>
      <c r="F846" s="835" t="s">
        <v>953</v>
      </c>
      <c r="G846" s="835" t="s">
        <v>1889</v>
      </c>
    </row>
    <row r="847" spans="1:7">
      <c r="A847" s="835" t="s">
        <v>1269</v>
      </c>
      <c r="B847" s="835" t="s">
        <v>547</v>
      </c>
      <c r="C847" s="835" t="s">
        <v>1922</v>
      </c>
      <c r="D847" s="835" t="s">
        <v>1923</v>
      </c>
      <c r="E847" s="835" t="s">
        <v>1925</v>
      </c>
      <c r="F847" s="835" t="s">
        <v>1419</v>
      </c>
      <c r="G847" s="835" t="s">
        <v>1889</v>
      </c>
    </row>
    <row r="848" spans="1:7">
      <c r="A848" s="835" t="s">
        <v>1269</v>
      </c>
      <c r="B848" s="835" t="s">
        <v>547</v>
      </c>
      <c r="C848" s="835" t="s">
        <v>1922</v>
      </c>
      <c r="D848" s="835" t="s">
        <v>1923</v>
      </c>
      <c r="E848" s="835" t="s">
        <v>1925</v>
      </c>
      <c r="F848" s="835" t="s">
        <v>1419</v>
      </c>
      <c r="G848" s="835" t="s">
        <v>1889</v>
      </c>
    </row>
    <row r="849" spans="1:7">
      <c r="A849" s="835" t="s">
        <v>726</v>
      </c>
      <c r="B849" s="835" t="s">
        <v>516</v>
      </c>
      <c r="C849" s="835" t="s">
        <v>1922</v>
      </c>
      <c r="D849" s="835" t="s">
        <v>1923</v>
      </c>
      <c r="E849" s="835" t="s">
        <v>1890</v>
      </c>
      <c r="F849" s="835" t="s">
        <v>726</v>
      </c>
      <c r="G849" s="835" t="s">
        <v>1891</v>
      </c>
    </row>
    <row r="850" spans="1:7">
      <c r="A850" s="835" t="s">
        <v>404</v>
      </c>
      <c r="B850" s="835" t="s">
        <v>516</v>
      </c>
      <c r="C850" s="835" t="s">
        <v>1922</v>
      </c>
      <c r="D850" s="835" t="s">
        <v>1923</v>
      </c>
      <c r="E850" s="835" t="s">
        <v>1890</v>
      </c>
      <c r="F850" s="835" t="s">
        <v>726</v>
      </c>
      <c r="G850" s="835" t="s">
        <v>1891</v>
      </c>
    </row>
    <row r="851" spans="1:7">
      <c r="A851" s="835" t="s">
        <v>758</v>
      </c>
      <c r="B851" s="835" t="s">
        <v>516</v>
      </c>
      <c r="C851" s="835" t="s">
        <v>1922</v>
      </c>
      <c r="D851" s="835" t="s">
        <v>1923</v>
      </c>
      <c r="E851" s="835" t="s">
        <v>1890</v>
      </c>
      <c r="F851" s="835" t="s">
        <v>811</v>
      </c>
      <c r="G851" s="835" t="s">
        <v>1891</v>
      </c>
    </row>
    <row r="852" spans="1:7">
      <c r="A852" s="835" t="s">
        <v>758</v>
      </c>
      <c r="B852" s="835" t="s">
        <v>516</v>
      </c>
      <c r="C852" s="835" t="s">
        <v>1922</v>
      </c>
      <c r="D852" s="835" t="s">
        <v>1923</v>
      </c>
      <c r="E852" s="835" t="s">
        <v>1890</v>
      </c>
      <c r="F852" s="835" t="s">
        <v>811</v>
      </c>
      <c r="G852" s="835" t="s">
        <v>1891</v>
      </c>
    </row>
    <row r="853" spans="1:7">
      <c r="A853" s="835" t="s">
        <v>980</v>
      </c>
      <c r="B853" s="835" t="s">
        <v>531</v>
      </c>
      <c r="C853" s="835" t="s">
        <v>1922</v>
      </c>
      <c r="D853" s="835" t="s">
        <v>1923</v>
      </c>
      <c r="E853" s="835" t="s">
        <v>1872</v>
      </c>
      <c r="F853" s="835" t="s">
        <v>977</v>
      </c>
      <c r="G853" s="835" t="s">
        <v>1889</v>
      </c>
    </row>
    <row r="854" spans="1:7">
      <c r="A854" s="835" t="s">
        <v>980</v>
      </c>
      <c r="B854" s="835" t="s">
        <v>531</v>
      </c>
      <c r="C854" s="835" t="s">
        <v>1922</v>
      </c>
      <c r="D854" s="835" t="s">
        <v>1923</v>
      </c>
      <c r="E854" s="835" t="s">
        <v>1872</v>
      </c>
      <c r="F854" s="835" t="s">
        <v>977</v>
      </c>
      <c r="G854" s="835" t="s">
        <v>1889</v>
      </c>
    </row>
    <row r="855" spans="1:7">
      <c r="A855" s="835" t="s">
        <v>1060</v>
      </c>
      <c r="B855" s="835" t="s">
        <v>1921</v>
      </c>
      <c r="C855" s="835" t="s">
        <v>1922</v>
      </c>
      <c r="D855" s="835" t="s">
        <v>1923</v>
      </c>
      <c r="E855" s="835" t="s">
        <v>1876</v>
      </c>
      <c r="F855" s="835" t="s">
        <v>1894</v>
      </c>
      <c r="G855" s="835" t="s">
        <v>1889</v>
      </c>
    </row>
    <row r="856" spans="1:7">
      <c r="A856" s="835" t="s">
        <v>1060</v>
      </c>
      <c r="B856" s="835" t="s">
        <v>1921</v>
      </c>
      <c r="C856" s="835" t="s">
        <v>1922</v>
      </c>
      <c r="D856" s="835" t="s">
        <v>1923</v>
      </c>
      <c r="E856" s="835" t="s">
        <v>1876</v>
      </c>
      <c r="F856" s="835" t="s">
        <v>1894</v>
      </c>
      <c r="G856" s="835" t="s">
        <v>1889</v>
      </c>
    </row>
    <row r="857" spans="1:7">
      <c r="A857" s="835" t="s">
        <v>1028</v>
      </c>
      <c r="B857" s="835" t="s">
        <v>1921</v>
      </c>
      <c r="C857" s="835" t="s">
        <v>1922</v>
      </c>
      <c r="D857" s="835" t="s">
        <v>1923</v>
      </c>
      <c r="E857" s="835" t="s">
        <v>1876</v>
      </c>
      <c r="F857" s="835" t="s">
        <v>1028</v>
      </c>
      <c r="G857" s="835" t="s">
        <v>1889</v>
      </c>
    </row>
    <row r="858" spans="1:7">
      <c r="A858" s="835" t="s">
        <v>1028</v>
      </c>
      <c r="B858" s="835" t="s">
        <v>1921</v>
      </c>
      <c r="C858" s="835" t="s">
        <v>1922</v>
      </c>
      <c r="D858" s="835" t="s">
        <v>1923</v>
      </c>
      <c r="E858" s="835" t="s">
        <v>1876</v>
      </c>
      <c r="F858" s="835" t="s">
        <v>1028</v>
      </c>
      <c r="G858" s="835" t="s">
        <v>1889</v>
      </c>
    </row>
    <row r="859" spans="1:7">
      <c r="A859" s="835" t="s">
        <v>1023</v>
      </c>
      <c r="B859" s="835" t="s">
        <v>522</v>
      </c>
      <c r="C859" s="835" t="s">
        <v>1922</v>
      </c>
      <c r="D859" s="835" t="s">
        <v>1923</v>
      </c>
      <c r="E859" s="835" t="s">
        <v>1892</v>
      </c>
      <c r="F859" s="835" t="s">
        <v>1020</v>
      </c>
      <c r="G859" s="835" t="s">
        <v>1889</v>
      </c>
    </row>
    <row r="860" spans="1:7">
      <c r="A860" s="835" t="s">
        <v>1023</v>
      </c>
      <c r="B860" s="835" t="s">
        <v>522</v>
      </c>
      <c r="C860" s="835" t="s">
        <v>1922</v>
      </c>
      <c r="D860" s="835" t="s">
        <v>1923</v>
      </c>
      <c r="E860" s="835" t="s">
        <v>1892</v>
      </c>
      <c r="F860" s="835" t="s">
        <v>1020</v>
      </c>
      <c r="G860" s="835" t="s">
        <v>1889</v>
      </c>
    </row>
    <row r="861" spans="1:7">
      <c r="A861" s="835" t="s">
        <v>971</v>
      </c>
      <c r="B861" s="835" t="s">
        <v>1893</v>
      </c>
      <c r="C861" s="835" t="s">
        <v>1922</v>
      </c>
      <c r="D861" s="835" t="s">
        <v>1923</v>
      </c>
      <c r="E861" s="835" t="s">
        <v>1879</v>
      </c>
      <c r="F861" s="835" t="s">
        <v>968</v>
      </c>
      <c r="G861" s="835" t="s">
        <v>1889</v>
      </c>
    </row>
    <row r="862" spans="1:7">
      <c r="A862" s="835" t="s">
        <v>971</v>
      </c>
      <c r="B862" s="835" t="s">
        <v>1893</v>
      </c>
      <c r="C862" s="835" t="s">
        <v>1922</v>
      </c>
      <c r="D862" s="835" t="s">
        <v>1923</v>
      </c>
      <c r="E862" s="835" t="s">
        <v>1879</v>
      </c>
      <c r="F862" s="835" t="s">
        <v>968</v>
      </c>
      <c r="G862" s="835" t="s">
        <v>1889</v>
      </c>
    </row>
    <row r="863" spans="1:7">
      <c r="A863" s="835" t="s">
        <v>1066</v>
      </c>
      <c r="B863" s="835" t="s">
        <v>521</v>
      </c>
      <c r="C863" s="835" t="s">
        <v>1922</v>
      </c>
      <c r="D863" s="835" t="s">
        <v>1923</v>
      </c>
      <c r="E863" s="835" t="s">
        <v>1897</v>
      </c>
      <c r="F863" s="835" t="s">
        <v>1894</v>
      </c>
      <c r="G863" s="835" t="s">
        <v>1889</v>
      </c>
    </row>
    <row r="864" spans="1:7">
      <c r="A864" s="835" t="s">
        <v>1066</v>
      </c>
      <c r="B864" s="835" t="s">
        <v>521</v>
      </c>
      <c r="C864" s="835" t="s">
        <v>1922</v>
      </c>
      <c r="D864" s="835" t="s">
        <v>1923</v>
      </c>
      <c r="E864" s="835" t="s">
        <v>1897</v>
      </c>
      <c r="F864" s="835" t="s">
        <v>1894</v>
      </c>
      <c r="G864" s="835" t="s">
        <v>1889</v>
      </c>
    </row>
    <row r="865" spans="1:7">
      <c r="A865" s="835" t="s">
        <v>1208</v>
      </c>
      <c r="B865" s="835" t="s">
        <v>521</v>
      </c>
      <c r="C865" s="835" t="s">
        <v>1922</v>
      </c>
      <c r="D865" s="835" t="s">
        <v>1923</v>
      </c>
      <c r="E865" s="835" t="s">
        <v>1897</v>
      </c>
      <c r="F865" s="835" t="s">
        <v>1201</v>
      </c>
      <c r="G865" s="835" t="s">
        <v>1889</v>
      </c>
    </row>
    <row r="866" spans="1:7">
      <c r="A866" s="835" t="s">
        <v>975</v>
      </c>
      <c r="B866" s="835" t="s">
        <v>521</v>
      </c>
      <c r="C866" s="835" t="s">
        <v>1922</v>
      </c>
      <c r="D866" s="835" t="s">
        <v>1923</v>
      </c>
      <c r="E866" s="835" t="s">
        <v>1897</v>
      </c>
      <c r="F866" s="835" t="s">
        <v>968</v>
      </c>
      <c r="G866" s="835" t="s">
        <v>1889</v>
      </c>
    </row>
    <row r="867" spans="1:7">
      <c r="A867" s="835" t="s">
        <v>975</v>
      </c>
      <c r="B867" s="835" t="s">
        <v>521</v>
      </c>
      <c r="C867" s="835" t="s">
        <v>1922</v>
      </c>
      <c r="D867" s="835" t="s">
        <v>1923</v>
      </c>
      <c r="E867" s="835" t="s">
        <v>1897</v>
      </c>
      <c r="F867" s="835" t="s">
        <v>968</v>
      </c>
      <c r="G867" s="835" t="s">
        <v>1889</v>
      </c>
    </row>
    <row r="868" spans="1:7">
      <c r="A868" s="835" t="s">
        <v>1041</v>
      </c>
      <c r="B868" s="835" t="s">
        <v>521</v>
      </c>
      <c r="C868" s="835" t="s">
        <v>1922</v>
      </c>
      <c r="D868" s="835" t="s">
        <v>1923</v>
      </c>
      <c r="E868" s="835" t="s">
        <v>1897</v>
      </c>
      <c r="F868" s="835" t="s">
        <v>1898</v>
      </c>
      <c r="G868" s="835" t="s">
        <v>1889</v>
      </c>
    </row>
    <row r="869" spans="1:7">
      <c r="A869" s="835" t="s">
        <v>1041</v>
      </c>
      <c r="B869" s="835" t="s">
        <v>521</v>
      </c>
      <c r="C869" s="835" t="s">
        <v>1922</v>
      </c>
      <c r="D869" s="835" t="s">
        <v>1923</v>
      </c>
      <c r="E869" s="835" t="s">
        <v>1897</v>
      </c>
      <c r="F869" s="835" t="s">
        <v>1898</v>
      </c>
      <c r="G869" s="835" t="s">
        <v>1889</v>
      </c>
    </row>
    <row r="870" spans="1:7">
      <c r="A870" s="835" t="s">
        <v>1180</v>
      </c>
      <c r="B870" s="835" t="s">
        <v>1914</v>
      </c>
      <c r="C870" s="835" t="s">
        <v>1922</v>
      </c>
      <c r="D870" s="835" t="s">
        <v>1923</v>
      </c>
      <c r="E870" s="835" t="s">
        <v>1865</v>
      </c>
      <c r="F870" s="835" t="s">
        <v>1176</v>
      </c>
      <c r="G870" s="835" t="s">
        <v>1889</v>
      </c>
    </row>
    <row r="871" spans="1:7">
      <c r="A871" s="835" t="s">
        <v>1180</v>
      </c>
      <c r="B871" s="835" t="s">
        <v>1914</v>
      </c>
      <c r="C871" s="835" t="s">
        <v>1922</v>
      </c>
      <c r="D871" s="835" t="s">
        <v>1923</v>
      </c>
      <c r="E871" s="835" t="s">
        <v>1865</v>
      </c>
      <c r="F871" s="835" t="s">
        <v>1176</v>
      </c>
      <c r="G871" s="835" t="s">
        <v>1889</v>
      </c>
    </row>
    <row r="872" spans="1:7">
      <c r="A872" s="835" t="s">
        <v>1176</v>
      </c>
      <c r="B872" s="835" t="s">
        <v>1914</v>
      </c>
      <c r="C872" s="835" t="s">
        <v>1922</v>
      </c>
      <c r="D872" s="835" t="s">
        <v>1923</v>
      </c>
      <c r="E872" s="835" t="s">
        <v>1865</v>
      </c>
      <c r="F872" s="835" t="s">
        <v>1176</v>
      </c>
      <c r="G872" s="835" t="s">
        <v>1889</v>
      </c>
    </row>
    <row r="873" spans="1:7">
      <c r="A873" s="835" t="s">
        <v>1176</v>
      </c>
      <c r="B873" s="835" t="s">
        <v>1914</v>
      </c>
      <c r="C873" s="835" t="s">
        <v>1922</v>
      </c>
      <c r="D873" s="835" t="s">
        <v>1923</v>
      </c>
      <c r="E873" s="835" t="s">
        <v>1865</v>
      </c>
      <c r="F873" s="835" t="s">
        <v>1176</v>
      </c>
      <c r="G873" s="835" t="s">
        <v>1889</v>
      </c>
    </row>
    <row r="874" spans="1:7">
      <c r="A874" s="835" t="s">
        <v>943</v>
      </c>
      <c r="B874" s="835" t="s">
        <v>1920</v>
      </c>
      <c r="C874" s="835" t="s">
        <v>1922</v>
      </c>
      <c r="D874" s="835" t="s">
        <v>1923</v>
      </c>
      <c r="E874" s="835" t="s">
        <v>138</v>
      </c>
      <c r="F874" s="835" t="s">
        <v>806</v>
      </c>
      <c r="G874" s="835" t="s">
        <v>1889</v>
      </c>
    </row>
    <row r="875" spans="1:7">
      <c r="A875" s="835" t="s">
        <v>940</v>
      </c>
      <c r="B875" s="835" t="s">
        <v>1920</v>
      </c>
      <c r="C875" s="835" t="s">
        <v>1922</v>
      </c>
      <c r="D875" s="835" t="s">
        <v>1923</v>
      </c>
      <c r="E875" s="835" t="s">
        <v>138</v>
      </c>
      <c r="F875" s="835" t="s">
        <v>806</v>
      </c>
      <c r="G875" s="835" t="s">
        <v>1889</v>
      </c>
    </row>
    <row r="876" spans="1:7">
      <c r="A876" s="835" t="s">
        <v>940</v>
      </c>
      <c r="B876" s="835" t="s">
        <v>1920</v>
      </c>
      <c r="C876" s="835" t="s">
        <v>1922</v>
      </c>
      <c r="D876" s="835" t="s">
        <v>1923</v>
      </c>
      <c r="E876" s="835" t="s">
        <v>138</v>
      </c>
      <c r="F876" s="835" t="s">
        <v>806</v>
      </c>
      <c r="G876" s="835" t="s">
        <v>1889</v>
      </c>
    </row>
    <row r="877" spans="1:7">
      <c r="A877" s="835" t="s">
        <v>810</v>
      </c>
      <c r="B877" s="835" t="s">
        <v>1920</v>
      </c>
      <c r="C877" s="835" t="s">
        <v>1922</v>
      </c>
      <c r="D877" s="835" t="s">
        <v>1923</v>
      </c>
      <c r="E877" s="835" t="s">
        <v>138</v>
      </c>
      <c r="F877" s="835" t="s">
        <v>806</v>
      </c>
      <c r="G877" s="835" t="s">
        <v>1889</v>
      </c>
    </row>
    <row r="878" spans="1:7">
      <c r="A878" s="835" t="s">
        <v>810</v>
      </c>
      <c r="B878" s="835" t="s">
        <v>1920</v>
      </c>
      <c r="C878" s="835" t="s">
        <v>1922</v>
      </c>
      <c r="D878" s="835" t="s">
        <v>1923</v>
      </c>
      <c r="E878" s="835" t="s">
        <v>138</v>
      </c>
      <c r="F878" s="835" t="s">
        <v>806</v>
      </c>
      <c r="G878" s="835" t="s">
        <v>1889</v>
      </c>
    </row>
    <row r="879" spans="1:7">
      <c r="A879" s="835" t="s">
        <v>937</v>
      </c>
      <c r="B879" s="835" t="s">
        <v>1920</v>
      </c>
      <c r="C879" s="835" t="s">
        <v>1922</v>
      </c>
      <c r="D879" s="835" t="s">
        <v>1923</v>
      </c>
      <c r="E879" s="835" t="s">
        <v>138</v>
      </c>
      <c r="F879" s="835" t="s">
        <v>806</v>
      </c>
      <c r="G879" s="835" t="s">
        <v>1889</v>
      </c>
    </row>
    <row r="880" spans="1:7">
      <c r="A880" s="835" t="s">
        <v>937</v>
      </c>
      <c r="B880" s="835" t="s">
        <v>1920</v>
      </c>
      <c r="C880" s="835" t="s">
        <v>1922</v>
      </c>
      <c r="D880" s="835" t="s">
        <v>1923</v>
      </c>
      <c r="E880" s="835" t="s">
        <v>138</v>
      </c>
      <c r="F880" s="835" t="s">
        <v>806</v>
      </c>
      <c r="G880" s="835" t="s">
        <v>1889</v>
      </c>
    </row>
    <row r="881" spans="1:7">
      <c r="A881" s="835" t="s">
        <v>882</v>
      </c>
      <c r="B881" s="835" t="s">
        <v>1899</v>
      </c>
      <c r="C881" s="835" t="s">
        <v>1922</v>
      </c>
      <c r="D881" s="835" t="s">
        <v>1923</v>
      </c>
      <c r="E881" s="835" t="s">
        <v>1900</v>
      </c>
      <c r="F881" s="835" t="s">
        <v>1201</v>
      </c>
      <c r="G881" s="835" t="s">
        <v>1889</v>
      </c>
    </row>
    <row r="882" spans="1:7">
      <c r="A882" s="835" t="s">
        <v>882</v>
      </c>
      <c r="B882" s="835" t="s">
        <v>1899</v>
      </c>
      <c r="C882" s="835" t="s">
        <v>1922</v>
      </c>
      <c r="D882" s="835" t="s">
        <v>1923</v>
      </c>
      <c r="E882" s="835" t="s">
        <v>1900</v>
      </c>
      <c r="F882" s="835" t="s">
        <v>1201</v>
      </c>
      <c r="G882" s="835" t="s">
        <v>1889</v>
      </c>
    </row>
    <row r="883" spans="1:7">
      <c r="A883" s="835" t="s">
        <v>869</v>
      </c>
      <c r="B883" s="835" t="s">
        <v>1901</v>
      </c>
      <c r="C883" s="835" t="s">
        <v>1922</v>
      </c>
      <c r="D883" s="835" t="s">
        <v>1923</v>
      </c>
      <c r="E883" s="835" t="s">
        <v>1871</v>
      </c>
      <c r="F883" s="835" t="s">
        <v>869</v>
      </c>
      <c r="G883" s="835" t="s">
        <v>1889</v>
      </c>
    </row>
    <row r="884" spans="1:7">
      <c r="A884" s="835" t="s">
        <v>869</v>
      </c>
      <c r="B884" s="835" t="s">
        <v>1901</v>
      </c>
      <c r="C884" s="835" t="s">
        <v>1922</v>
      </c>
      <c r="D884" s="835" t="s">
        <v>1923</v>
      </c>
      <c r="E884" s="835" t="s">
        <v>1871</v>
      </c>
      <c r="F884" s="835" t="s">
        <v>869</v>
      </c>
      <c r="G884" s="835" t="s">
        <v>1889</v>
      </c>
    </row>
    <row r="885" spans="1:7">
      <c r="A885" s="835" t="s">
        <v>1344</v>
      </c>
      <c r="B885" s="835" t="s">
        <v>1901</v>
      </c>
      <c r="C885" s="835" t="s">
        <v>1922</v>
      </c>
      <c r="D885" s="835" t="s">
        <v>1923</v>
      </c>
      <c r="E885" s="835" t="s">
        <v>1871</v>
      </c>
      <c r="F885" s="835" t="s">
        <v>1902</v>
      </c>
      <c r="G885" s="835" t="s">
        <v>1889</v>
      </c>
    </row>
    <row r="886" spans="1:7">
      <c r="A886" s="835" t="s">
        <v>410</v>
      </c>
      <c r="B886" s="835" t="s">
        <v>525</v>
      </c>
      <c r="C886" s="835" t="s">
        <v>1922</v>
      </c>
      <c r="D886" s="835" t="s">
        <v>1923</v>
      </c>
      <c r="E886" s="835" t="s">
        <v>1877</v>
      </c>
      <c r="F886" s="835" t="s">
        <v>410</v>
      </c>
      <c r="G886" s="835" t="s">
        <v>1889</v>
      </c>
    </row>
    <row r="887" spans="1:7">
      <c r="A887" s="835" t="s">
        <v>410</v>
      </c>
      <c r="B887" s="835" t="s">
        <v>525</v>
      </c>
      <c r="C887" s="835" t="s">
        <v>1922</v>
      </c>
      <c r="D887" s="835" t="s">
        <v>1923</v>
      </c>
      <c r="E887" s="835" t="s">
        <v>1877</v>
      </c>
      <c r="F887" s="835" t="s">
        <v>410</v>
      </c>
      <c r="G887" s="835" t="s">
        <v>1889</v>
      </c>
    </row>
    <row r="888" spans="1:7">
      <c r="A888" s="835" t="s">
        <v>929</v>
      </c>
      <c r="B888" s="835" t="s">
        <v>525</v>
      </c>
      <c r="C888" s="835" t="s">
        <v>1922</v>
      </c>
      <c r="D888" s="835" t="s">
        <v>1923</v>
      </c>
      <c r="E888" s="835" t="s">
        <v>1877</v>
      </c>
      <c r="F888" s="835" t="s">
        <v>1903</v>
      </c>
      <c r="G888" s="835" t="s">
        <v>1889</v>
      </c>
    </row>
    <row r="889" spans="1:7">
      <c r="A889" s="835" t="s">
        <v>929</v>
      </c>
      <c r="B889" s="835" t="s">
        <v>525</v>
      </c>
      <c r="C889" s="835" t="s">
        <v>1922</v>
      </c>
      <c r="D889" s="835" t="s">
        <v>1923</v>
      </c>
      <c r="E889" s="835" t="s">
        <v>1877</v>
      </c>
      <c r="F889" s="835" t="s">
        <v>1903</v>
      </c>
      <c r="G889" s="835" t="s">
        <v>1889</v>
      </c>
    </row>
    <row r="890" spans="1:7">
      <c r="A890" s="835" t="s">
        <v>897</v>
      </c>
      <c r="B890" s="835" t="s">
        <v>525</v>
      </c>
      <c r="C890" s="835" t="s">
        <v>1922</v>
      </c>
      <c r="D890" s="835" t="s">
        <v>1923</v>
      </c>
      <c r="E890" s="835" t="s">
        <v>1877</v>
      </c>
      <c r="F890" s="835" t="s">
        <v>884</v>
      </c>
      <c r="G890" s="835" t="s">
        <v>1889</v>
      </c>
    </row>
    <row r="891" spans="1:7">
      <c r="A891" s="835" t="s">
        <v>991</v>
      </c>
      <c r="B891" s="835" t="s">
        <v>525</v>
      </c>
      <c r="C891" s="835" t="s">
        <v>1922</v>
      </c>
      <c r="D891" s="835" t="s">
        <v>1923</v>
      </c>
      <c r="E891" s="835" t="s">
        <v>1877</v>
      </c>
      <c r="F891" s="835" t="s">
        <v>552</v>
      </c>
      <c r="G891" s="835" t="s">
        <v>1889</v>
      </c>
    </row>
    <row r="892" spans="1:7">
      <c r="A892" s="835" t="s">
        <v>945</v>
      </c>
      <c r="B892" s="835" t="s">
        <v>546</v>
      </c>
      <c r="C892" s="835" t="s">
        <v>1922</v>
      </c>
      <c r="D892" s="835" t="s">
        <v>1923</v>
      </c>
      <c r="E892" s="835" t="s">
        <v>1904</v>
      </c>
      <c r="F892" s="835" t="s">
        <v>945</v>
      </c>
      <c r="G892" s="835" t="s">
        <v>1889</v>
      </c>
    </row>
    <row r="893" spans="1:7">
      <c r="A893" s="835" t="s">
        <v>945</v>
      </c>
      <c r="B893" s="835" t="s">
        <v>546</v>
      </c>
      <c r="C893" s="835" t="s">
        <v>1922</v>
      </c>
      <c r="D893" s="835" t="s">
        <v>1923</v>
      </c>
      <c r="E893" s="835" t="s">
        <v>1904</v>
      </c>
      <c r="F893" s="835" t="s">
        <v>945</v>
      </c>
      <c r="G893" s="835" t="s">
        <v>1889</v>
      </c>
    </row>
    <row r="894" spans="1:7">
      <c r="A894" s="835" t="s">
        <v>777</v>
      </c>
      <c r="B894" s="835" t="s">
        <v>520</v>
      </c>
      <c r="C894" s="835" t="s">
        <v>1922</v>
      </c>
      <c r="D894" s="835" t="s">
        <v>1923</v>
      </c>
      <c r="E894" s="835" t="s">
        <v>1905</v>
      </c>
      <c r="F894" s="835" t="s">
        <v>1105</v>
      </c>
      <c r="G894" s="835" t="s">
        <v>1891</v>
      </c>
    </row>
    <row r="895" spans="1:7">
      <c r="A895" s="835" t="s">
        <v>777</v>
      </c>
      <c r="B895" s="835" t="s">
        <v>520</v>
      </c>
      <c r="C895" s="835" t="s">
        <v>1922</v>
      </c>
      <c r="D895" s="835" t="s">
        <v>1923</v>
      </c>
      <c r="E895" s="835" t="s">
        <v>1905</v>
      </c>
      <c r="F895" s="835" t="s">
        <v>1105</v>
      </c>
      <c r="G895" s="835" t="s">
        <v>1891</v>
      </c>
    </row>
    <row r="896" spans="1:7">
      <c r="A896" s="835" t="s">
        <v>780</v>
      </c>
      <c r="B896" s="835" t="s">
        <v>520</v>
      </c>
      <c r="C896" s="835" t="s">
        <v>1922</v>
      </c>
      <c r="D896" s="835" t="s">
        <v>1923</v>
      </c>
      <c r="E896" s="835" t="s">
        <v>1905</v>
      </c>
      <c r="F896" s="835" t="s">
        <v>1105</v>
      </c>
      <c r="G896" s="835" t="s">
        <v>1891</v>
      </c>
    </row>
    <row r="897" spans="1:7">
      <c r="A897" s="835" t="s">
        <v>780</v>
      </c>
      <c r="B897" s="835" t="s">
        <v>520</v>
      </c>
      <c r="C897" s="835" t="s">
        <v>1922</v>
      </c>
      <c r="D897" s="835" t="s">
        <v>1923</v>
      </c>
      <c r="E897" s="835" t="s">
        <v>1905</v>
      </c>
      <c r="F897" s="835" t="s">
        <v>1105</v>
      </c>
      <c r="G897" s="835" t="s">
        <v>1891</v>
      </c>
    </row>
    <row r="898" spans="1:7">
      <c r="A898" s="835" t="s">
        <v>787</v>
      </c>
      <c r="B898" s="835" t="s">
        <v>520</v>
      </c>
      <c r="C898" s="835" t="s">
        <v>1922</v>
      </c>
      <c r="D898" s="835" t="s">
        <v>1923</v>
      </c>
      <c r="E898" s="835" t="s">
        <v>1905</v>
      </c>
      <c r="F898" s="835" t="s">
        <v>784</v>
      </c>
      <c r="G898" s="835" t="s">
        <v>1891</v>
      </c>
    </row>
    <row r="899" spans="1:7">
      <c r="A899" s="835" t="s">
        <v>1110</v>
      </c>
      <c r="B899" s="835" t="s">
        <v>520</v>
      </c>
      <c r="C899" s="835" t="s">
        <v>1922</v>
      </c>
      <c r="D899" s="835" t="s">
        <v>1923</v>
      </c>
      <c r="E899" s="835" t="s">
        <v>1905</v>
      </c>
      <c r="F899" s="835" t="s">
        <v>784</v>
      </c>
      <c r="G899" s="835" t="s">
        <v>1891</v>
      </c>
    </row>
    <row r="900" spans="1:7">
      <c r="A900" s="835" t="s">
        <v>798</v>
      </c>
      <c r="B900" s="835" t="s">
        <v>520</v>
      </c>
      <c r="C900" s="835" t="s">
        <v>1922</v>
      </c>
      <c r="D900" s="835" t="s">
        <v>1923</v>
      </c>
      <c r="E900" s="835" t="s">
        <v>1905</v>
      </c>
      <c r="F900" s="835" t="s">
        <v>793</v>
      </c>
      <c r="G900" s="835" t="s">
        <v>1891</v>
      </c>
    </row>
    <row r="901" spans="1:7">
      <c r="A901" s="835" t="s">
        <v>798</v>
      </c>
      <c r="B901" s="835" t="s">
        <v>520</v>
      </c>
      <c r="C901" s="835" t="s">
        <v>1922</v>
      </c>
      <c r="D901" s="835" t="s">
        <v>1923</v>
      </c>
      <c r="E901" s="835" t="s">
        <v>1905</v>
      </c>
      <c r="F901" s="835" t="s">
        <v>793</v>
      </c>
      <c r="G901" s="835" t="s">
        <v>1891</v>
      </c>
    </row>
    <row r="902" spans="1:7">
      <c r="A902" s="835" t="s">
        <v>804</v>
      </c>
      <c r="B902" s="835" t="s">
        <v>520</v>
      </c>
      <c r="C902" s="835" t="s">
        <v>1922</v>
      </c>
      <c r="D902" s="835" t="s">
        <v>1923</v>
      </c>
      <c r="E902" s="835" t="s">
        <v>1905</v>
      </c>
      <c r="F902" s="835" t="s">
        <v>1906</v>
      </c>
      <c r="G902" s="835" t="s">
        <v>1891</v>
      </c>
    </row>
    <row r="903" spans="1:7">
      <c r="A903" s="835" t="s">
        <v>804</v>
      </c>
      <c r="B903" s="835" t="s">
        <v>520</v>
      </c>
      <c r="C903" s="835" t="s">
        <v>1922</v>
      </c>
      <c r="D903" s="835" t="s">
        <v>1923</v>
      </c>
      <c r="E903" s="835" t="s">
        <v>1905</v>
      </c>
      <c r="F903" s="835" t="s">
        <v>1906</v>
      </c>
      <c r="G903" s="835" t="s">
        <v>1891</v>
      </c>
    </row>
    <row r="904" spans="1:7">
      <c r="A904" s="835" t="s">
        <v>736</v>
      </c>
      <c r="B904" s="835" t="s">
        <v>520</v>
      </c>
      <c r="C904" s="835" t="s">
        <v>1922</v>
      </c>
      <c r="D904" s="835" t="s">
        <v>1923</v>
      </c>
      <c r="E904" s="835" t="s">
        <v>1905</v>
      </c>
      <c r="F904" s="835" t="s">
        <v>789</v>
      </c>
      <c r="G904" s="835" t="s">
        <v>1891</v>
      </c>
    </row>
    <row r="905" spans="1:7">
      <c r="A905" s="835" t="s">
        <v>406</v>
      </c>
      <c r="B905" s="835" t="s">
        <v>520</v>
      </c>
      <c r="C905" s="835" t="s">
        <v>1922</v>
      </c>
      <c r="D905" s="835" t="s">
        <v>1923</v>
      </c>
      <c r="E905" s="835" t="s">
        <v>1905</v>
      </c>
      <c r="F905" s="835" t="s">
        <v>789</v>
      </c>
      <c r="G905" s="835" t="s">
        <v>1891</v>
      </c>
    </row>
    <row r="906" spans="1:7">
      <c r="A906" s="835" t="s">
        <v>1908</v>
      </c>
      <c r="B906" s="835" t="s">
        <v>520</v>
      </c>
      <c r="C906" s="835" t="s">
        <v>1922</v>
      </c>
      <c r="D906" s="835" t="s">
        <v>1923</v>
      </c>
      <c r="E906" s="835" t="s">
        <v>1905</v>
      </c>
      <c r="F906" s="835" t="s">
        <v>1907</v>
      </c>
      <c r="G906" s="835" t="s">
        <v>1891</v>
      </c>
    </row>
    <row r="907" spans="1:7">
      <c r="A907" s="835" t="s">
        <v>1908</v>
      </c>
      <c r="B907" s="835" t="s">
        <v>520</v>
      </c>
      <c r="C907" s="835" t="s">
        <v>1922</v>
      </c>
      <c r="D907" s="835" t="s">
        <v>1923</v>
      </c>
      <c r="E907" s="835" t="s">
        <v>1905</v>
      </c>
      <c r="F907" s="835" t="s">
        <v>1907</v>
      </c>
      <c r="G907" s="835" t="s">
        <v>1891</v>
      </c>
    </row>
    <row r="908" spans="1:7">
      <c r="A908" s="835" t="s">
        <v>1150</v>
      </c>
      <c r="B908" s="835" t="s">
        <v>1148</v>
      </c>
      <c r="C908" s="835" t="s">
        <v>1922</v>
      </c>
      <c r="D908" s="835" t="s">
        <v>1923</v>
      </c>
      <c r="E908" s="835" t="s">
        <v>1915</v>
      </c>
      <c r="F908" s="835" t="s">
        <v>1140</v>
      </c>
      <c r="G908" s="835" t="s">
        <v>1889</v>
      </c>
    </row>
    <row r="909" spans="1:7">
      <c r="A909" s="835" t="s">
        <v>1150</v>
      </c>
      <c r="B909" s="835" t="s">
        <v>1148</v>
      </c>
      <c r="C909" s="835" t="s">
        <v>1922</v>
      </c>
      <c r="D909" s="835" t="s">
        <v>1923</v>
      </c>
      <c r="E909" s="835" t="s">
        <v>1915</v>
      </c>
      <c r="F909" s="835" t="s">
        <v>1140</v>
      </c>
      <c r="G909" s="835" t="s">
        <v>1889</v>
      </c>
    </row>
    <row r="910" spans="1:7">
      <c r="A910" s="835" t="s">
        <v>1154</v>
      </c>
      <c r="B910" s="835" t="s">
        <v>1148</v>
      </c>
      <c r="C910" s="835" t="s">
        <v>1922</v>
      </c>
      <c r="D910" s="835" t="s">
        <v>1923</v>
      </c>
      <c r="E910" s="835" t="s">
        <v>1915</v>
      </c>
      <c r="F910" s="835" t="s">
        <v>1140</v>
      </c>
      <c r="G910" s="835" t="s">
        <v>1889</v>
      </c>
    </row>
    <row r="911" spans="1:7">
      <c r="A911" s="835" t="s">
        <v>1154</v>
      </c>
      <c r="B911" s="835" t="s">
        <v>1148</v>
      </c>
      <c r="C911" s="835" t="s">
        <v>1922</v>
      </c>
      <c r="D911" s="835" t="s">
        <v>1923</v>
      </c>
      <c r="E911" s="835" t="s">
        <v>1915</v>
      </c>
      <c r="F911" s="835" t="s">
        <v>1140</v>
      </c>
      <c r="G911" s="835" t="s">
        <v>1889</v>
      </c>
    </row>
    <row r="912" spans="1:7">
      <c r="A912" s="835" t="s">
        <v>1159</v>
      </c>
      <c r="B912" s="835" t="s">
        <v>1148</v>
      </c>
      <c r="C912" s="835" t="s">
        <v>1922</v>
      </c>
      <c r="D912" s="835" t="s">
        <v>1923</v>
      </c>
      <c r="E912" s="835" t="s">
        <v>1915</v>
      </c>
      <c r="F912" s="835" t="s">
        <v>1140</v>
      </c>
      <c r="G912" s="835" t="s">
        <v>1889</v>
      </c>
    </row>
    <row r="913" spans="1:7">
      <c r="A913" s="835" t="s">
        <v>1159</v>
      </c>
      <c r="B913" s="835" t="s">
        <v>1148</v>
      </c>
      <c r="C913" s="835" t="s">
        <v>1922</v>
      </c>
      <c r="D913" s="835" t="s">
        <v>1923</v>
      </c>
      <c r="E913" s="835" t="s">
        <v>1915</v>
      </c>
      <c r="F913" s="835" t="s">
        <v>1140</v>
      </c>
      <c r="G913" s="835" t="s">
        <v>1889</v>
      </c>
    </row>
    <row r="914" spans="1:7">
      <c r="A914" s="835" t="s">
        <v>1163</v>
      </c>
      <c r="B914" s="835" t="s">
        <v>1148</v>
      </c>
      <c r="C914" s="835" t="s">
        <v>1922</v>
      </c>
      <c r="D914" s="835" t="s">
        <v>1923</v>
      </c>
      <c r="E914" s="835" t="s">
        <v>1915</v>
      </c>
      <c r="F914" s="835" t="s">
        <v>1140</v>
      </c>
      <c r="G914" s="835" t="s">
        <v>1889</v>
      </c>
    </row>
    <row r="915" spans="1:7">
      <c r="A915" s="835" t="s">
        <v>1163</v>
      </c>
      <c r="B915" s="835" t="s">
        <v>1148</v>
      </c>
      <c r="C915" s="835" t="s">
        <v>1922</v>
      </c>
      <c r="D915" s="835" t="s">
        <v>1923</v>
      </c>
      <c r="E915" s="835" t="s">
        <v>1915</v>
      </c>
      <c r="F915" s="835" t="s">
        <v>1140</v>
      </c>
      <c r="G915" s="835" t="s">
        <v>1889</v>
      </c>
    </row>
    <row r="916" spans="1:7">
      <c r="A916" s="835" t="s">
        <v>918</v>
      </c>
      <c r="B916" s="835" t="s">
        <v>526</v>
      </c>
      <c r="C916" s="835" t="s">
        <v>1922</v>
      </c>
      <c r="D916" s="835" t="s">
        <v>1923</v>
      </c>
      <c r="E916" s="835" t="s">
        <v>1878</v>
      </c>
      <c r="F916" s="835" t="s">
        <v>909</v>
      </c>
      <c r="G916" s="835" t="s">
        <v>1889</v>
      </c>
    </row>
    <row r="917" spans="1:7">
      <c r="A917" s="835" t="s">
        <v>912</v>
      </c>
      <c r="B917" s="835" t="s">
        <v>526</v>
      </c>
      <c r="C917" s="835" t="s">
        <v>1922</v>
      </c>
      <c r="D917" s="835" t="s">
        <v>1923</v>
      </c>
      <c r="E917" s="835" t="s">
        <v>1878</v>
      </c>
      <c r="F917" s="835" t="s">
        <v>909</v>
      </c>
      <c r="G917" s="835" t="s">
        <v>1889</v>
      </c>
    </row>
    <row r="918" spans="1:7">
      <c r="A918" s="835" t="s">
        <v>912</v>
      </c>
      <c r="B918" s="835" t="s">
        <v>526</v>
      </c>
      <c r="C918" s="835" t="s">
        <v>1922</v>
      </c>
      <c r="D918" s="835" t="s">
        <v>1923</v>
      </c>
      <c r="E918" s="835" t="s">
        <v>1878</v>
      </c>
      <c r="F918" s="835" t="s">
        <v>909</v>
      </c>
      <c r="G918" s="835" t="s">
        <v>1889</v>
      </c>
    </row>
    <row r="919" spans="1:7">
      <c r="A919" s="835" t="s">
        <v>1452</v>
      </c>
      <c r="B919" s="835" t="s">
        <v>533</v>
      </c>
      <c r="C919" s="835" t="s">
        <v>1886</v>
      </c>
      <c r="D919" s="835" t="s">
        <v>1887</v>
      </c>
      <c r="E919" s="835" t="s">
        <v>1924</v>
      </c>
      <c r="F919" s="835" t="s">
        <v>1287</v>
      </c>
      <c r="G919" s="835" t="s">
        <v>1889</v>
      </c>
    </row>
    <row r="920" spans="1:7">
      <c r="A920" s="835" t="s">
        <v>1452</v>
      </c>
      <c r="B920" s="835" t="s">
        <v>533</v>
      </c>
      <c r="C920" s="835" t="s">
        <v>1886</v>
      </c>
      <c r="D920" s="835" t="s">
        <v>1887</v>
      </c>
      <c r="E920" s="835" t="s">
        <v>1924</v>
      </c>
      <c r="F920" s="835" t="s">
        <v>1287</v>
      </c>
      <c r="G920" s="835" t="s">
        <v>1889</v>
      </c>
    </row>
    <row r="921" spans="1:7">
      <c r="A921" s="835" t="s">
        <v>980</v>
      </c>
      <c r="B921" s="835" t="s">
        <v>531</v>
      </c>
      <c r="C921" s="835" t="s">
        <v>1886</v>
      </c>
      <c r="D921" s="835" t="s">
        <v>1887</v>
      </c>
      <c r="E921" s="835" t="s">
        <v>1872</v>
      </c>
      <c r="F921" s="835" t="s">
        <v>977</v>
      </c>
      <c r="G921" s="835" t="s">
        <v>1889</v>
      </c>
    </row>
    <row r="922" spans="1:7">
      <c r="A922" s="835" t="s">
        <v>1447</v>
      </c>
      <c r="B922" s="835" t="s">
        <v>531</v>
      </c>
      <c r="C922" s="835" t="s">
        <v>1886</v>
      </c>
      <c r="D922" s="835" t="s">
        <v>1887</v>
      </c>
      <c r="E922" s="835" t="s">
        <v>1872</v>
      </c>
      <c r="F922" s="835" t="s">
        <v>1287</v>
      </c>
      <c r="G922" s="835" t="s">
        <v>1889</v>
      </c>
    </row>
    <row r="923" spans="1:7">
      <c r="A923" s="835" t="s">
        <v>1447</v>
      </c>
      <c r="B923" s="835" t="s">
        <v>531</v>
      </c>
      <c r="C923" s="835" t="s">
        <v>1886</v>
      </c>
      <c r="D923" s="835" t="s">
        <v>1887</v>
      </c>
      <c r="E923" s="835" t="s">
        <v>1872</v>
      </c>
      <c r="F923" s="835" t="s">
        <v>1287</v>
      </c>
      <c r="G923" s="835" t="s">
        <v>1889</v>
      </c>
    </row>
    <row r="924" spans="1:7">
      <c r="A924" s="835" t="s">
        <v>943</v>
      </c>
      <c r="B924" s="835" t="s">
        <v>1920</v>
      </c>
      <c r="C924" s="835" t="s">
        <v>1886</v>
      </c>
      <c r="D924" s="835" t="s">
        <v>1887</v>
      </c>
      <c r="E924" s="835" t="s">
        <v>138</v>
      </c>
      <c r="F924" s="835" t="s">
        <v>806</v>
      </c>
      <c r="G924" s="835" t="s">
        <v>1889</v>
      </c>
    </row>
    <row r="925" spans="1:7">
      <c r="A925" s="835" t="s">
        <v>943</v>
      </c>
      <c r="B925" s="835" t="s">
        <v>1920</v>
      </c>
      <c r="C925" s="835" t="s">
        <v>1886</v>
      </c>
      <c r="D925" s="835" t="s">
        <v>1887</v>
      </c>
      <c r="E925" s="835" t="s">
        <v>138</v>
      </c>
      <c r="F925" s="835" t="s">
        <v>806</v>
      </c>
      <c r="G925" s="835" t="s">
        <v>1889</v>
      </c>
    </row>
    <row r="926" spans="1:7">
      <c r="A926" s="835" t="s">
        <v>940</v>
      </c>
      <c r="B926" s="835" t="s">
        <v>1920</v>
      </c>
      <c r="C926" s="835" t="s">
        <v>1886</v>
      </c>
      <c r="D926" s="835" t="s">
        <v>1887</v>
      </c>
      <c r="E926" s="835" t="s">
        <v>138</v>
      </c>
      <c r="F926" s="835" t="s">
        <v>806</v>
      </c>
      <c r="G926" s="835" t="s">
        <v>1889</v>
      </c>
    </row>
    <row r="927" spans="1:7">
      <c r="A927" s="835" t="s">
        <v>937</v>
      </c>
      <c r="B927" s="835" t="s">
        <v>1920</v>
      </c>
      <c r="C927" s="835" t="s">
        <v>1886</v>
      </c>
      <c r="D927" s="835" t="s">
        <v>1887</v>
      </c>
      <c r="E927" s="835" t="s">
        <v>138</v>
      </c>
      <c r="F927" s="835" t="s">
        <v>806</v>
      </c>
      <c r="G927" s="835" t="s">
        <v>1889</v>
      </c>
    </row>
    <row r="928" spans="1:7">
      <c r="A928" s="835" t="s">
        <v>937</v>
      </c>
      <c r="B928" s="835" t="s">
        <v>1920</v>
      </c>
      <c r="C928" s="835" t="s">
        <v>1886</v>
      </c>
      <c r="D928" s="835" t="s">
        <v>1887</v>
      </c>
      <c r="E928" s="835" t="s">
        <v>138</v>
      </c>
      <c r="F928" s="835" t="s">
        <v>806</v>
      </c>
      <c r="G928" s="835" t="s">
        <v>1889</v>
      </c>
    </row>
    <row r="929" spans="1:7">
      <c r="A929" s="835" t="s">
        <v>882</v>
      </c>
      <c r="B929" s="835" t="s">
        <v>1899</v>
      </c>
      <c r="C929" s="835" t="s">
        <v>1886</v>
      </c>
      <c r="D929" s="835" t="s">
        <v>1887</v>
      </c>
      <c r="E929" s="835" t="s">
        <v>1900</v>
      </c>
      <c r="F929" s="835" t="s">
        <v>1201</v>
      </c>
      <c r="G929" s="835" t="s">
        <v>1889</v>
      </c>
    </row>
    <row r="930" spans="1:7">
      <c r="A930" s="835" t="s">
        <v>882</v>
      </c>
      <c r="B930" s="835" t="s">
        <v>1899</v>
      </c>
      <c r="C930" s="835" t="s">
        <v>1886</v>
      </c>
      <c r="D930" s="835" t="s">
        <v>1887</v>
      </c>
      <c r="E930" s="835" t="s">
        <v>1900</v>
      </c>
      <c r="F930" s="835" t="s">
        <v>1201</v>
      </c>
      <c r="G930" s="835" t="s">
        <v>1889</v>
      </c>
    </row>
    <row r="931" spans="1:7">
      <c r="A931" s="835" t="s">
        <v>945</v>
      </c>
      <c r="B931" s="835" t="s">
        <v>546</v>
      </c>
      <c r="C931" s="835" t="s">
        <v>1886</v>
      </c>
      <c r="D931" s="835" t="s">
        <v>1887</v>
      </c>
      <c r="E931" s="835" t="s">
        <v>1904</v>
      </c>
      <c r="F931" s="835" t="s">
        <v>945</v>
      </c>
      <c r="G931" s="835" t="s">
        <v>1889</v>
      </c>
    </row>
    <row r="932" spans="1:7">
      <c r="A932" s="835" t="s">
        <v>945</v>
      </c>
      <c r="B932" s="835" t="s">
        <v>546</v>
      </c>
      <c r="C932" s="835" t="s">
        <v>1886</v>
      </c>
      <c r="D932" s="835" t="s">
        <v>1887</v>
      </c>
      <c r="E932" s="835" t="s">
        <v>1904</v>
      </c>
      <c r="F932" s="835" t="s">
        <v>945</v>
      </c>
      <c r="G932" s="835" t="s">
        <v>1889</v>
      </c>
    </row>
    <row r="933" spans="1:7">
      <c r="A933" s="835" t="s">
        <v>999</v>
      </c>
      <c r="B933" s="835" t="s">
        <v>540</v>
      </c>
      <c r="C933" s="835" t="s">
        <v>1909</v>
      </c>
      <c r="D933" s="835" t="s">
        <v>1910</v>
      </c>
      <c r="E933" s="835" t="s">
        <v>1865</v>
      </c>
      <c r="F933" s="835" t="s">
        <v>994</v>
      </c>
      <c r="G933" s="835" t="s">
        <v>1889</v>
      </c>
    </row>
    <row r="934" spans="1:7">
      <c r="A934" s="835" t="s">
        <v>1018</v>
      </c>
      <c r="B934" s="835" t="s">
        <v>540</v>
      </c>
      <c r="C934" s="835" t="s">
        <v>1909</v>
      </c>
      <c r="D934" s="835" t="s">
        <v>1910</v>
      </c>
      <c r="E934" s="835" t="s">
        <v>1865</v>
      </c>
      <c r="F934" s="835" t="s">
        <v>1014</v>
      </c>
      <c r="G934" s="835" t="s">
        <v>1889</v>
      </c>
    </row>
    <row r="935" spans="1:7">
      <c r="A935" s="835" t="s">
        <v>1018</v>
      </c>
      <c r="B935" s="835" t="s">
        <v>540</v>
      </c>
      <c r="C935" s="835" t="s">
        <v>1909</v>
      </c>
      <c r="D935" s="835" t="s">
        <v>1910</v>
      </c>
      <c r="E935" s="835" t="s">
        <v>1865</v>
      </c>
      <c r="F935" s="835" t="s">
        <v>1014</v>
      </c>
      <c r="G935" s="835" t="s">
        <v>1889</v>
      </c>
    </row>
    <row r="936" spans="1:7">
      <c r="A936" s="835" t="s">
        <v>959</v>
      </c>
      <c r="B936" s="835" t="s">
        <v>538</v>
      </c>
      <c r="C936" s="835" t="s">
        <v>1909</v>
      </c>
      <c r="D936" s="835" t="s">
        <v>1910</v>
      </c>
      <c r="E936" s="835" t="s">
        <v>1869</v>
      </c>
      <c r="F936" s="835" t="s">
        <v>953</v>
      </c>
      <c r="G936" s="835" t="s">
        <v>1889</v>
      </c>
    </row>
    <row r="937" spans="1:7">
      <c r="A937" s="835" t="s">
        <v>959</v>
      </c>
      <c r="B937" s="835" t="s">
        <v>538</v>
      </c>
      <c r="C937" s="835" t="s">
        <v>1909</v>
      </c>
      <c r="D937" s="835" t="s">
        <v>1910</v>
      </c>
      <c r="E937" s="835" t="s">
        <v>1869</v>
      </c>
      <c r="F937" s="835" t="s">
        <v>953</v>
      </c>
      <c r="G937" s="835" t="s">
        <v>1889</v>
      </c>
    </row>
    <row r="938" spans="1:7">
      <c r="A938" s="835" t="s">
        <v>726</v>
      </c>
      <c r="B938" s="835" t="s">
        <v>516</v>
      </c>
      <c r="C938" s="835" t="s">
        <v>1909</v>
      </c>
      <c r="D938" s="835" t="s">
        <v>1910</v>
      </c>
      <c r="E938" s="835" t="s">
        <v>1905</v>
      </c>
      <c r="F938" s="835" t="s">
        <v>726</v>
      </c>
      <c r="G938" s="835" t="s">
        <v>1891</v>
      </c>
    </row>
    <row r="939" spans="1:7">
      <c r="A939" s="835" t="s">
        <v>404</v>
      </c>
      <c r="B939" s="835" t="s">
        <v>516</v>
      </c>
      <c r="C939" s="835" t="s">
        <v>1909</v>
      </c>
      <c r="D939" s="835" t="s">
        <v>1910</v>
      </c>
      <c r="E939" s="835" t="s">
        <v>1905</v>
      </c>
      <c r="F939" s="835" t="s">
        <v>726</v>
      </c>
      <c r="G939" s="835" t="s">
        <v>1891</v>
      </c>
    </row>
    <row r="940" spans="1:7">
      <c r="A940" s="835" t="s">
        <v>758</v>
      </c>
      <c r="B940" s="835" t="s">
        <v>516</v>
      </c>
      <c r="C940" s="835" t="s">
        <v>1909</v>
      </c>
      <c r="D940" s="835" t="s">
        <v>1910</v>
      </c>
      <c r="E940" s="835" t="s">
        <v>1905</v>
      </c>
      <c r="F940" s="835" t="s">
        <v>811</v>
      </c>
      <c r="G940" s="835" t="s">
        <v>1891</v>
      </c>
    </row>
    <row r="941" spans="1:7">
      <c r="A941" s="835" t="s">
        <v>758</v>
      </c>
      <c r="B941" s="835" t="s">
        <v>516</v>
      </c>
      <c r="C941" s="835" t="s">
        <v>1909</v>
      </c>
      <c r="D941" s="835" t="s">
        <v>1910</v>
      </c>
      <c r="E941" s="835" t="s">
        <v>1905</v>
      </c>
      <c r="F941" s="835" t="s">
        <v>811</v>
      </c>
      <c r="G941" s="835" t="s">
        <v>1891</v>
      </c>
    </row>
    <row r="942" spans="1:7">
      <c r="A942" s="835" t="s">
        <v>1060</v>
      </c>
      <c r="B942" s="835" t="s">
        <v>1921</v>
      </c>
      <c r="C942" s="835" t="s">
        <v>1909</v>
      </c>
      <c r="D942" s="835" t="s">
        <v>1910</v>
      </c>
      <c r="E942" s="835" t="s">
        <v>1874</v>
      </c>
      <c r="F942" s="835" t="s">
        <v>1894</v>
      </c>
      <c r="G942" s="835" t="s">
        <v>1889</v>
      </c>
    </row>
    <row r="943" spans="1:7">
      <c r="A943" s="835" t="s">
        <v>1060</v>
      </c>
      <c r="B943" s="835" t="s">
        <v>1921</v>
      </c>
      <c r="C943" s="835" t="s">
        <v>1909</v>
      </c>
      <c r="D943" s="835" t="s">
        <v>1910</v>
      </c>
      <c r="E943" s="835" t="s">
        <v>1874</v>
      </c>
      <c r="F943" s="835" t="s">
        <v>1894</v>
      </c>
      <c r="G943" s="835" t="s">
        <v>1889</v>
      </c>
    </row>
    <row r="944" spans="1:7">
      <c r="A944" s="835" t="s">
        <v>1063</v>
      </c>
      <c r="B944" s="835" t="s">
        <v>522</v>
      </c>
      <c r="C944" s="835" t="s">
        <v>1909</v>
      </c>
      <c r="D944" s="835" t="s">
        <v>1910</v>
      </c>
      <c r="E944" s="835" t="s">
        <v>1895</v>
      </c>
      <c r="F944" s="835" t="s">
        <v>1894</v>
      </c>
      <c r="G944" s="835" t="s">
        <v>1889</v>
      </c>
    </row>
    <row r="945" spans="1:7">
      <c r="A945" s="835" t="s">
        <v>1063</v>
      </c>
      <c r="B945" s="835" t="s">
        <v>522</v>
      </c>
      <c r="C945" s="835" t="s">
        <v>1909</v>
      </c>
      <c r="D945" s="835" t="s">
        <v>1910</v>
      </c>
      <c r="E945" s="835" t="s">
        <v>1895</v>
      </c>
      <c r="F945" s="835" t="s">
        <v>1894</v>
      </c>
      <c r="G945" s="835" t="s">
        <v>1889</v>
      </c>
    </row>
    <row r="946" spans="1:7">
      <c r="A946" s="835" t="s">
        <v>882</v>
      </c>
      <c r="B946" s="835" t="s">
        <v>522</v>
      </c>
      <c r="C946" s="835" t="s">
        <v>1909</v>
      </c>
      <c r="D946" s="835" t="s">
        <v>1910</v>
      </c>
      <c r="E946" s="835" t="s">
        <v>1895</v>
      </c>
      <c r="F946" s="835" t="s">
        <v>1201</v>
      </c>
      <c r="G946" s="835" t="s">
        <v>1889</v>
      </c>
    </row>
    <row r="947" spans="1:7">
      <c r="A947" s="835" t="s">
        <v>836</v>
      </c>
      <c r="B947" s="835" t="s">
        <v>1893</v>
      </c>
      <c r="C947" s="835" t="s">
        <v>1909</v>
      </c>
      <c r="D947" s="835" t="s">
        <v>1910</v>
      </c>
      <c r="E947" s="835" t="s">
        <v>1877</v>
      </c>
      <c r="F947" s="835" t="s">
        <v>1911</v>
      </c>
      <c r="G947" s="835" t="s">
        <v>1889</v>
      </c>
    </row>
    <row r="948" spans="1:7">
      <c r="A948" s="835" t="s">
        <v>836</v>
      </c>
      <c r="B948" s="835" t="s">
        <v>1893</v>
      </c>
      <c r="C948" s="835" t="s">
        <v>1909</v>
      </c>
      <c r="D948" s="835" t="s">
        <v>1910</v>
      </c>
      <c r="E948" s="835" t="s">
        <v>1877</v>
      </c>
      <c r="F948" s="835" t="s">
        <v>1911</v>
      </c>
      <c r="G948" s="835" t="s">
        <v>1889</v>
      </c>
    </row>
    <row r="949" spans="1:7">
      <c r="A949" s="835" t="s">
        <v>971</v>
      </c>
      <c r="B949" s="835" t="s">
        <v>1893</v>
      </c>
      <c r="C949" s="835" t="s">
        <v>1909</v>
      </c>
      <c r="D949" s="835" t="s">
        <v>1910</v>
      </c>
      <c r="E949" s="835" t="s">
        <v>1877</v>
      </c>
      <c r="F949" s="835" t="s">
        <v>968</v>
      </c>
      <c r="G949" s="835" t="s">
        <v>1889</v>
      </c>
    </row>
    <row r="950" spans="1:7">
      <c r="A950" s="835" t="s">
        <v>971</v>
      </c>
      <c r="B950" s="835" t="s">
        <v>1893</v>
      </c>
      <c r="C950" s="835" t="s">
        <v>1909</v>
      </c>
      <c r="D950" s="835" t="s">
        <v>1910</v>
      </c>
      <c r="E950" s="835" t="s">
        <v>1877</v>
      </c>
      <c r="F950" s="835" t="s">
        <v>968</v>
      </c>
      <c r="G950" s="835" t="s">
        <v>1889</v>
      </c>
    </row>
    <row r="951" spans="1:7">
      <c r="A951" s="835" t="s">
        <v>1028</v>
      </c>
      <c r="B951" s="835" t="s">
        <v>1912</v>
      </c>
      <c r="C951" s="835" t="s">
        <v>1909</v>
      </c>
      <c r="D951" s="835" t="s">
        <v>1910</v>
      </c>
      <c r="E951" s="835" t="s">
        <v>1873</v>
      </c>
      <c r="F951" s="835" t="s">
        <v>1028</v>
      </c>
      <c r="G951" s="835" t="s">
        <v>1889</v>
      </c>
    </row>
    <row r="952" spans="1:7">
      <c r="A952" s="835" t="s">
        <v>1028</v>
      </c>
      <c r="B952" s="835" t="s">
        <v>1912</v>
      </c>
      <c r="C952" s="835" t="s">
        <v>1909</v>
      </c>
      <c r="D952" s="835" t="s">
        <v>1910</v>
      </c>
      <c r="E952" s="835" t="s">
        <v>1873</v>
      </c>
      <c r="F952" s="835" t="s">
        <v>1028</v>
      </c>
      <c r="G952" s="835" t="s">
        <v>1889</v>
      </c>
    </row>
    <row r="953" spans="1:7">
      <c r="A953" s="835" t="s">
        <v>1055</v>
      </c>
      <c r="B953" s="835" t="s">
        <v>521</v>
      </c>
      <c r="C953" s="835" t="s">
        <v>1909</v>
      </c>
      <c r="D953" s="835" t="s">
        <v>1910</v>
      </c>
      <c r="E953" s="835" t="s">
        <v>1913</v>
      </c>
      <c r="F953" s="835" t="s">
        <v>1052</v>
      </c>
      <c r="G953" s="835" t="s">
        <v>1889</v>
      </c>
    </row>
    <row r="954" spans="1:7">
      <c r="A954" s="835" t="s">
        <v>943</v>
      </c>
      <c r="B954" s="835" t="s">
        <v>1920</v>
      </c>
      <c r="C954" s="835" t="s">
        <v>1909</v>
      </c>
      <c r="D954" s="835" t="s">
        <v>1910</v>
      </c>
      <c r="E954" s="835" t="s">
        <v>138</v>
      </c>
      <c r="F954" s="835" t="s">
        <v>806</v>
      </c>
      <c r="G954" s="835" t="s">
        <v>1889</v>
      </c>
    </row>
    <row r="955" spans="1:7">
      <c r="A955" s="835" t="s">
        <v>937</v>
      </c>
      <c r="B955" s="835" t="s">
        <v>1920</v>
      </c>
      <c r="C955" s="835" t="s">
        <v>1909</v>
      </c>
      <c r="D955" s="835" t="s">
        <v>1910</v>
      </c>
      <c r="E955" s="835" t="s">
        <v>138</v>
      </c>
      <c r="F955" s="835" t="s">
        <v>806</v>
      </c>
      <c r="G955" s="835" t="s">
        <v>1889</v>
      </c>
    </row>
    <row r="956" spans="1:7">
      <c r="A956" s="835" t="s">
        <v>869</v>
      </c>
      <c r="B956" s="835" t="s">
        <v>1901</v>
      </c>
      <c r="C956" s="835" t="s">
        <v>1909</v>
      </c>
      <c r="D956" s="835" t="s">
        <v>1910</v>
      </c>
      <c r="E956" s="835" t="s">
        <v>1867</v>
      </c>
      <c r="F956" s="835" t="s">
        <v>869</v>
      </c>
      <c r="G956" s="835" t="s">
        <v>1889</v>
      </c>
    </row>
    <row r="957" spans="1:7">
      <c r="A957" s="835" t="s">
        <v>869</v>
      </c>
      <c r="B957" s="835" t="s">
        <v>1901</v>
      </c>
      <c r="C957" s="835" t="s">
        <v>1909</v>
      </c>
      <c r="D957" s="835" t="s">
        <v>1910</v>
      </c>
      <c r="E957" s="835" t="s">
        <v>1867</v>
      </c>
      <c r="F957" s="835" t="s">
        <v>869</v>
      </c>
      <c r="G957" s="835" t="s">
        <v>1889</v>
      </c>
    </row>
    <row r="958" spans="1:7">
      <c r="A958" s="835" t="s">
        <v>1037</v>
      </c>
      <c r="B958" s="835" t="s">
        <v>1901</v>
      </c>
      <c r="C958" s="835" t="s">
        <v>1909</v>
      </c>
      <c r="D958" s="835" t="s">
        <v>1910</v>
      </c>
      <c r="E958" s="835" t="s">
        <v>1867</v>
      </c>
      <c r="F958" s="835" t="s">
        <v>1032</v>
      </c>
      <c r="G958" s="835" t="s">
        <v>1889</v>
      </c>
    </row>
    <row r="959" spans="1:7">
      <c r="A959" s="835" t="s">
        <v>1037</v>
      </c>
      <c r="B959" s="835" t="s">
        <v>1901</v>
      </c>
      <c r="C959" s="835" t="s">
        <v>1909</v>
      </c>
      <c r="D959" s="835" t="s">
        <v>1910</v>
      </c>
      <c r="E959" s="835" t="s">
        <v>1867</v>
      </c>
      <c r="F959" s="835" t="s">
        <v>1032</v>
      </c>
      <c r="G959" s="835" t="s">
        <v>1889</v>
      </c>
    </row>
    <row r="960" spans="1:7">
      <c r="A960" s="835" t="s">
        <v>410</v>
      </c>
      <c r="B960" s="835" t="s">
        <v>525</v>
      </c>
      <c r="C960" s="835" t="s">
        <v>1909</v>
      </c>
      <c r="D960" s="835" t="s">
        <v>1910</v>
      </c>
      <c r="E960" s="835" t="s">
        <v>1875</v>
      </c>
      <c r="F960" s="835" t="s">
        <v>410</v>
      </c>
      <c r="G960" s="835" t="s">
        <v>1889</v>
      </c>
    </row>
    <row r="961" spans="1:7">
      <c r="A961" s="835" t="s">
        <v>549</v>
      </c>
      <c r="B961" s="835" t="s">
        <v>525</v>
      </c>
      <c r="C961" s="835" t="s">
        <v>1909</v>
      </c>
      <c r="D961" s="835" t="s">
        <v>1910</v>
      </c>
      <c r="E961" s="835" t="s">
        <v>1875</v>
      </c>
      <c r="F961" s="835" t="s">
        <v>410</v>
      </c>
      <c r="G961" s="835" t="s">
        <v>1889</v>
      </c>
    </row>
    <row r="962" spans="1:7">
      <c r="A962" s="835" t="s">
        <v>874</v>
      </c>
      <c r="B962" s="835" t="s">
        <v>525</v>
      </c>
      <c r="C962" s="835" t="s">
        <v>1909</v>
      </c>
      <c r="D962" s="835" t="s">
        <v>1910</v>
      </c>
      <c r="E962" s="835" t="s">
        <v>1875</v>
      </c>
      <c r="F962" s="835" t="s">
        <v>410</v>
      </c>
      <c r="G962" s="835" t="s">
        <v>1889</v>
      </c>
    </row>
    <row r="963" spans="1:7">
      <c r="A963" s="835" t="s">
        <v>548</v>
      </c>
      <c r="B963" s="835" t="s">
        <v>525</v>
      </c>
      <c r="C963" s="835" t="s">
        <v>1909</v>
      </c>
      <c r="D963" s="835" t="s">
        <v>1910</v>
      </c>
      <c r="E963" s="835" t="s">
        <v>1875</v>
      </c>
      <c r="F963" s="835" t="s">
        <v>410</v>
      </c>
      <c r="G963" s="835" t="s">
        <v>1889</v>
      </c>
    </row>
    <row r="964" spans="1:7">
      <c r="A964" s="835" t="s">
        <v>986</v>
      </c>
      <c r="B964" s="835" t="s">
        <v>525</v>
      </c>
      <c r="C964" s="835" t="s">
        <v>1909</v>
      </c>
      <c r="D964" s="835" t="s">
        <v>1910</v>
      </c>
      <c r="E964" s="835" t="s">
        <v>1875</v>
      </c>
      <c r="F964" s="835" t="s">
        <v>982</v>
      </c>
      <c r="G964" s="835" t="s">
        <v>1889</v>
      </c>
    </row>
    <row r="965" spans="1:7">
      <c r="A965" s="835" t="s">
        <v>986</v>
      </c>
      <c r="B965" s="835" t="s">
        <v>525</v>
      </c>
      <c r="C965" s="835" t="s">
        <v>1909</v>
      </c>
      <c r="D965" s="835" t="s">
        <v>1910</v>
      </c>
      <c r="E965" s="835" t="s">
        <v>1875</v>
      </c>
      <c r="F965" s="835" t="s">
        <v>982</v>
      </c>
      <c r="G965" s="835" t="s">
        <v>1889</v>
      </c>
    </row>
    <row r="966" spans="1:7">
      <c r="A966" s="835" t="s">
        <v>929</v>
      </c>
      <c r="B966" s="835" t="s">
        <v>525</v>
      </c>
      <c r="C966" s="835" t="s">
        <v>1909</v>
      </c>
      <c r="D966" s="835" t="s">
        <v>1910</v>
      </c>
      <c r="E966" s="835" t="s">
        <v>1875</v>
      </c>
      <c r="F966" s="835" t="s">
        <v>1903</v>
      </c>
      <c r="G966" s="835" t="s">
        <v>1889</v>
      </c>
    </row>
    <row r="967" spans="1:7">
      <c r="A967" s="835" t="s">
        <v>929</v>
      </c>
      <c r="B967" s="835" t="s">
        <v>525</v>
      </c>
      <c r="C967" s="835" t="s">
        <v>1909</v>
      </c>
      <c r="D967" s="835" t="s">
        <v>1910</v>
      </c>
      <c r="E967" s="835" t="s">
        <v>1875</v>
      </c>
      <c r="F967" s="835" t="s">
        <v>1903</v>
      </c>
      <c r="G967" s="835" t="s">
        <v>1889</v>
      </c>
    </row>
    <row r="968" spans="1:7">
      <c r="A968" s="835" t="s">
        <v>931</v>
      </c>
      <c r="B968" s="835" t="s">
        <v>525</v>
      </c>
      <c r="C968" s="835" t="s">
        <v>1909</v>
      </c>
      <c r="D968" s="835" t="s">
        <v>1910</v>
      </c>
      <c r="E968" s="835" t="s">
        <v>1875</v>
      </c>
      <c r="F968" s="835" t="s">
        <v>1903</v>
      </c>
      <c r="G968" s="835" t="s">
        <v>1889</v>
      </c>
    </row>
    <row r="969" spans="1:7">
      <c r="A969" s="835" t="s">
        <v>895</v>
      </c>
      <c r="B969" s="835" t="s">
        <v>525</v>
      </c>
      <c r="C969" s="835" t="s">
        <v>1909</v>
      </c>
      <c r="D969" s="835" t="s">
        <v>1910</v>
      </c>
      <c r="E969" s="835" t="s">
        <v>1875</v>
      </c>
      <c r="F969" s="835" t="s">
        <v>884</v>
      </c>
      <c r="G969" s="835" t="s">
        <v>1889</v>
      </c>
    </row>
    <row r="970" spans="1:7">
      <c r="A970" s="835" t="s">
        <v>897</v>
      </c>
      <c r="B970" s="835" t="s">
        <v>525</v>
      </c>
      <c r="C970" s="835" t="s">
        <v>1909</v>
      </c>
      <c r="D970" s="835" t="s">
        <v>1910</v>
      </c>
      <c r="E970" s="835" t="s">
        <v>1875</v>
      </c>
      <c r="F970" s="835" t="s">
        <v>884</v>
      </c>
      <c r="G970" s="835" t="s">
        <v>1889</v>
      </c>
    </row>
    <row r="971" spans="1:7">
      <c r="A971" s="835" t="s">
        <v>899</v>
      </c>
      <c r="B971" s="835" t="s">
        <v>525</v>
      </c>
      <c r="C971" s="835" t="s">
        <v>1909</v>
      </c>
      <c r="D971" s="835" t="s">
        <v>1910</v>
      </c>
      <c r="E971" s="835" t="s">
        <v>1875</v>
      </c>
      <c r="F971" s="835" t="s">
        <v>884</v>
      </c>
      <c r="G971" s="835" t="s">
        <v>1889</v>
      </c>
    </row>
    <row r="972" spans="1:7">
      <c r="A972" s="835" t="s">
        <v>762</v>
      </c>
      <c r="B972" s="835" t="s">
        <v>520</v>
      </c>
      <c r="C972" s="835" t="s">
        <v>1909</v>
      </c>
      <c r="D972" s="835" t="s">
        <v>1910</v>
      </c>
      <c r="E972" s="835" t="s">
        <v>1918</v>
      </c>
      <c r="F972" s="835" t="s">
        <v>762</v>
      </c>
      <c r="G972" s="835" t="s">
        <v>1891</v>
      </c>
    </row>
    <row r="973" spans="1:7">
      <c r="A973" s="835" t="s">
        <v>762</v>
      </c>
      <c r="B973" s="835" t="s">
        <v>520</v>
      </c>
      <c r="C973" s="835" t="s">
        <v>1909</v>
      </c>
      <c r="D973" s="835" t="s">
        <v>1910</v>
      </c>
      <c r="E973" s="835" t="s">
        <v>1918</v>
      </c>
      <c r="F973" s="835" t="s">
        <v>762</v>
      </c>
      <c r="G973" s="835" t="s">
        <v>1891</v>
      </c>
    </row>
    <row r="974" spans="1:7">
      <c r="A974" s="835" t="s">
        <v>777</v>
      </c>
      <c r="B974" s="835" t="s">
        <v>520</v>
      </c>
      <c r="C974" s="835" t="s">
        <v>1909</v>
      </c>
      <c r="D974" s="835" t="s">
        <v>1910</v>
      </c>
      <c r="E974" s="835" t="s">
        <v>1918</v>
      </c>
      <c r="F974" s="835" t="s">
        <v>1105</v>
      </c>
      <c r="G974" s="835" t="s">
        <v>1891</v>
      </c>
    </row>
    <row r="975" spans="1:7">
      <c r="A975" s="835" t="s">
        <v>777</v>
      </c>
      <c r="B975" s="835" t="s">
        <v>520</v>
      </c>
      <c r="C975" s="835" t="s">
        <v>1909</v>
      </c>
      <c r="D975" s="835" t="s">
        <v>1910</v>
      </c>
      <c r="E975" s="835" t="s">
        <v>1918</v>
      </c>
      <c r="F975" s="835" t="s">
        <v>1105</v>
      </c>
      <c r="G975" s="835" t="s">
        <v>1891</v>
      </c>
    </row>
    <row r="976" spans="1:7">
      <c r="A976" s="835" t="s">
        <v>780</v>
      </c>
      <c r="B976" s="835" t="s">
        <v>520</v>
      </c>
      <c r="C976" s="835" t="s">
        <v>1909</v>
      </c>
      <c r="D976" s="835" t="s">
        <v>1910</v>
      </c>
      <c r="E976" s="835" t="s">
        <v>1918</v>
      </c>
      <c r="F976" s="835" t="s">
        <v>1105</v>
      </c>
      <c r="G976" s="835" t="s">
        <v>1891</v>
      </c>
    </row>
    <row r="977" spans="1:7">
      <c r="A977" s="835" t="s">
        <v>780</v>
      </c>
      <c r="B977" s="835" t="s">
        <v>520</v>
      </c>
      <c r="C977" s="835" t="s">
        <v>1909</v>
      </c>
      <c r="D977" s="835" t="s">
        <v>1910</v>
      </c>
      <c r="E977" s="835" t="s">
        <v>1918</v>
      </c>
      <c r="F977" s="835" t="s">
        <v>1105</v>
      </c>
      <c r="G977" s="835" t="s">
        <v>1891</v>
      </c>
    </row>
    <row r="978" spans="1:7">
      <c r="A978" s="835" t="s">
        <v>787</v>
      </c>
      <c r="B978" s="835" t="s">
        <v>520</v>
      </c>
      <c r="C978" s="835" t="s">
        <v>1909</v>
      </c>
      <c r="D978" s="835" t="s">
        <v>1910</v>
      </c>
      <c r="E978" s="835" t="s">
        <v>1918</v>
      </c>
      <c r="F978" s="835" t="s">
        <v>784</v>
      </c>
      <c r="G978" s="835" t="s">
        <v>1891</v>
      </c>
    </row>
    <row r="979" spans="1:7">
      <c r="A979" s="835" t="s">
        <v>787</v>
      </c>
      <c r="B979" s="835" t="s">
        <v>520</v>
      </c>
      <c r="C979" s="835" t="s">
        <v>1909</v>
      </c>
      <c r="D979" s="835" t="s">
        <v>1910</v>
      </c>
      <c r="E979" s="835" t="s">
        <v>1918</v>
      </c>
      <c r="F979" s="835" t="s">
        <v>784</v>
      </c>
      <c r="G979" s="835" t="s">
        <v>1891</v>
      </c>
    </row>
    <row r="980" spans="1:7">
      <c r="A980" s="835" t="s">
        <v>798</v>
      </c>
      <c r="B980" s="835" t="s">
        <v>520</v>
      </c>
      <c r="C980" s="835" t="s">
        <v>1909</v>
      </c>
      <c r="D980" s="835" t="s">
        <v>1910</v>
      </c>
      <c r="E980" s="835" t="s">
        <v>1918</v>
      </c>
      <c r="F980" s="835" t="s">
        <v>793</v>
      </c>
      <c r="G980" s="835" t="s">
        <v>1891</v>
      </c>
    </row>
    <row r="981" spans="1:7">
      <c r="A981" s="835" t="s">
        <v>743</v>
      </c>
      <c r="B981" s="835" t="s">
        <v>520</v>
      </c>
      <c r="C981" s="835" t="s">
        <v>1909</v>
      </c>
      <c r="D981" s="835" t="s">
        <v>1910</v>
      </c>
      <c r="E981" s="835" t="s">
        <v>1918</v>
      </c>
      <c r="F981" s="835" t="s">
        <v>793</v>
      </c>
      <c r="G981" s="835" t="s">
        <v>1891</v>
      </c>
    </row>
    <row r="982" spans="1:7">
      <c r="A982" s="835" t="s">
        <v>407</v>
      </c>
      <c r="B982" s="835" t="s">
        <v>520</v>
      </c>
      <c r="C982" s="835" t="s">
        <v>1909</v>
      </c>
      <c r="D982" s="835" t="s">
        <v>1910</v>
      </c>
      <c r="E982" s="835" t="s">
        <v>1918</v>
      </c>
      <c r="F982" s="835" t="s">
        <v>793</v>
      </c>
      <c r="G982" s="835" t="s">
        <v>1891</v>
      </c>
    </row>
    <row r="983" spans="1:7">
      <c r="A983" s="835" t="s">
        <v>804</v>
      </c>
      <c r="B983" s="835" t="s">
        <v>520</v>
      </c>
      <c r="C983" s="835" t="s">
        <v>1909</v>
      </c>
      <c r="D983" s="835" t="s">
        <v>1910</v>
      </c>
      <c r="E983" s="835" t="s">
        <v>1918</v>
      </c>
      <c r="F983" s="835" t="s">
        <v>1906</v>
      </c>
      <c r="G983" s="835" t="s">
        <v>1891</v>
      </c>
    </row>
    <row r="984" spans="1:7">
      <c r="A984" s="835" t="s">
        <v>804</v>
      </c>
      <c r="B984" s="835" t="s">
        <v>520</v>
      </c>
      <c r="C984" s="835" t="s">
        <v>1909</v>
      </c>
      <c r="D984" s="835" t="s">
        <v>1910</v>
      </c>
      <c r="E984" s="835" t="s">
        <v>1918</v>
      </c>
      <c r="F984" s="835" t="s">
        <v>1906</v>
      </c>
      <c r="G984" s="835" t="s">
        <v>1891</v>
      </c>
    </row>
    <row r="985" spans="1:7">
      <c r="A985" s="835" t="s">
        <v>736</v>
      </c>
      <c r="B985" s="835" t="s">
        <v>520</v>
      </c>
      <c r="C985" s="835" t="s">
        <v>1909</v>
      </c>
      <c r="D985" s="835" t="s">
        <v>1910</v>
      </c>
      <c r="E985" s="835" t="s">
        <v>1918</v>
      </c>
      <c r="F985" s="835" t="s">
        <v>789</v>
      </c>
      <c r="G985" s="835" t="s">
        <v>1891</v>
      </c>
    </row>
    <row r="986" spans="1:7">
      <c r="A986" s="835" t="s">
        <v>406</v>
      </c>
      <c r="B986" s="835" t="s">
        <v>520</v>
      </c>
      <c r="C986" s="835" t="s">
        <v>1909</v>
      </c>
      <c r="D986" s="835" t="s">
        <v>1910</v>
      </c>
      <c r="E986" s="835" t="s">
        <v>1918</v>
      </c>
      <c r="F986" s="835" t="s">
        <v>789</v>
      </c>
      <c r="G986" s="835" t="s">
        <v>1891</v>
      </c>
    </row>
    <row r="987" spans="1:7">
      <c r="A987" s="835" t="s">
        <v>1908</v>
      </c>
      <c r="B987" s="835" t="s">
        <v>520</v>
      </c>
      <c r="C987" s="835" t="s">
        <v>1909</v>
      </c>
      <c r="D987" s="835" t="s">
        <v>1910</v>
      </c>
      <c r="E987" s="835" t="s">
        <v>1918</v>
      </c>
      <c r="F987" s="835" t="s">
        <v>1907</v>
      </c>
      <c r="G987" s="835" t="s">
        <v>1891</v>
      </c>
    </row>
    <row r="988" spans="1:7">
      <c r="A988" s="835" t="s">
        <v>1908</v>
      </c>
      <c r="B988" s="835" t="s">
        <v>520</v>
      </c>
      <c r="C988" s="835" t="s">
        <v>1909</v>
      </c>
      <c r="D988" s="835" t="s">
        <v>1910</v>
      </c>
      <c r="E988" s="835" t="s">
        <v>1918</v>
      </c>
      <c r="F988" s="835" t="s">
        <v>1907</v>
      </c>
      <c r="G988" s="835" t="s">
        <v>1891</v>
      </c>
    </row>
    <row r="989" spans="1:7">
      <c r="A989" s="835" t="s">
        <v>915</v>
      </c>
      <c r="B989" s="835" t="s">
        <v>526</v>
      </c>
      <c r="C989" s="835" t="s">
        <v>1909</v>
      </c>
      <c r="D989" s="835" t="s">
        <v>1910</v>
      </c>
      <c r="E989" s="835" t="s">
        <v>1876</v>
      </c>
      <c r="F989" s="835" t="s">
        <v>909</v>
      </c>
      <c r="G989" s="835" t="s">
        <v>1889</v>
      </c>
    </row>
    <row r="990" spans="1:7">
      <c r="A990" s="835" t="s">
        <v>913</v>
      </c>
      <c r="B990" s="835" t="s">
        <v>526</v>
      </c>
      <c r="C990" s="835" t="s">
        <v>1909</v>
      </c>
      <c r="D990" s="835" t="s">
        <v>1910</v>
      </c>
      <c r="E990" s="835" t="s">
        <v>1876</v>
      </c>
      <c r="F990" s="835" t="s">
        <v>909</v>
      </c>
      <c r="G990" s="835" t="s">
        <v>1889</v>
      </c>
    </row>
    <row r="991" spans="1:7">
      <c r="A991" s="835" t="s">
        <v>912</v>
      </c>
      <c r="B991" s="835" t="s">
        <v>526</v>
      </c>
      <c r="C991" s="835" t="s">
        <v>1909</v>
      </c>
      <c r="D991" s="835" t="s">
        <v>1910</v>
      </c>
      <c r="E991" s="835" t="s">
        <v>1876</v>
      </c>
      <c r="F991" s="835" t="s">
        <v>909</v>
      </c>
      <c r="G991" s="835" t="s">
        <v>1889</v>
      </c>
    </row>
    <row r="992" spans="1:7">
      <c r="A992" s="835" t="s">
        <v>912</v>
      </c>
      <c r="B992" s="835" t="s">
        <v>526</v>
      </c>
      <c r="C992" s="835" t="s">
        <v>1909</v>
      </c>
      <c r="D992" s="835" t="s">
        <v>1910</v>
      </c>
      <c r="E992" s="835" t="s">
        <v>1876</v>
      </c>
      <c r="F992" s="835" t="s">
        <v>909</v>
      </c>
      <c r="G992" s="835" t="s">
        <v>1889</v>
      </c>
    </row>
    <row r="993" spans="1:7">
      <c r="A993" s="835" t="s">
        <v>404</v>
      </c>
      <c r="B993" s="835" t="s">
        <v>516</v>
      </c>
      <c r="C993" s="835" t="s">
        <v>1886</v>
      </c>
      <c r="D993" s="835" t="s">
        <v>1887</v>
      </c>
      <c r="E993" s="835" t="s">
        <v>1890</v>
      </c>
      <c r="F993" s="835" t="s">
        <v>726</v>
      </c>
      <c r="G993" s="835" t="s">
        <v>1891</v>
      </c>
    </row>
    <row r="994" spans="1:7">
      <c r="A994" s="835" t="s">
        <v>758</v>
      </c>
      <c r="B994" s="835" t="s">
        <v>516</v>
      </c>
      <c r="C994" s="835" t="s">
        <v>1886</v>
      </c>
      <c r="D994" s="835" t="s">
        <v>1887</v>
      </c>
      <c r="E994" s="835" t="s">
        <v>1890</v>
      </c>
      <c r="F994" s="835" t="s">
        <v>811</v>
      </c>
      <c r="G994" s="835" t="s">
        <v>1891</v>
      </c>
    </row>
    <row r="995" spans="1:7">
      <c r="A995" s="835" t="s">
        <v>1434</v>
      </c>
      <c r="B995" s="835" t="s">
        <v>516</v>
      </c>
      <c r="C995" s="835" t="s">
        <v>1886</v>
      </c>
      <c r="D995" s="835" t="s">
        <v>1887</v>
      </c>
      <c r="E995" s="835" t="s">
        <v>1890</v>
      </c>
      <c r="F995" s="835" t="s">
        <v>1278</v>
      </c>
      <c r="G995" s="835" t="s">
        <v>1891</v>
      </c>
    </row>
    <row r="996" spans="1:7">
      <c r="A996" s="835" t="s">
        <v>951</v>
      </c>
      <c r="B996" s="835" t="s">
        <v>516</v>
      </c>
      <c r="C996" s="835" t="s">
        <v>1886</v>
      </c>
      <c r="D996" s="835" t="s">
        <v>1887</v>
      </c>
      <c r="E996" s="835" t="s">
        <v>1890</v>
      </c>
      <c r="F996" s="835" t="s">
        <v>1278</v>
      </c>
      <c r="G996" s="835" t="s">
        <v>1891</v>
      </c>
    </row>
    <row r="997" spans="1:7">
      <c r="A997" s="835" t="s">
        <v>951</v>
      </c>
      <c r="B997" s="835" t="s">
        <v>516</v>
      </c>
      <c r="C997" s="835" t="s">
        <v>1886</v>
      </c>
      <c r="D997" s="835" t="s">
        <v>1887</v>
      </c>
      <c r="E997" s="835" t="s">
        <v>1890</v>
      </c>
      <c r="F997" s="835" t="s">
        <v>1278</v>
      </c>
      <c r="G997" s="835" t="s">
        <v>1891</v>
      </c>
    </row>
    <row r="998" spans="1:7">
      <c r="A998" s="835" t="s">
        <v>971</v>
      </c>
      <c r="B998" s="835" t="s">
        <v>1893</v>
      </c>
      <c r="C998" s="835" t="s">
        <v>1886</v>
      </c>
      <c r="D998" s="835" t="s">
        <v>1887</v>
      </c>
      <c r="E998" s="835" t="s">
        <v>1879</v>
      </c>
      <c r="F998" s="835" t="s">
        <v>968</v>
      </c>
      <c r="G998" s="835" t="s">
        <v>1889</v>
      </c>
    </row>
    <row r="999" spans="1:7">
      <c r="A999" s="835" t="s">
        <v>1488</v>
      </c>
      <c r="B999" s="835" t="s">
        <v>521</v>
      </c>
      <c r="C999" s="835" t="s">
        <v>1886</v>
      </c>
      <c r="D999" s="835" t="s">
        <v>1887</v>
      </c>
      <c r="E999" s="835" t="s">
        <v>1897</v>
      </c>
      <c r="F999" s="835" t="s">
        <v>1898</v>
      </c>
      <c r="G999" s="835" t="s">
        <v>1889</v>
      </c>
    </row>
    <row r="1000" spans="1:7">
      <c r="A1000" s="835" t="s">
        <v>1488</v>
      </c>
      <c r="B1000" s="835" t="s">
        <v>521</v>
      </c>
      <c r="C1000" s="835" t="s">
        <v>1886</v>
      </c>
      <c r="D1000" s="835" t="s">
        <v>1887</v>
      </c>
      <c r="E1000" s="835" t="s">
        <v>1897</v>
      </c>
      <c r="F1000" s="835" t="s">
        <v>1898</v>
      </c>
      <c r="G1000" s="835" t="s">
        <v>1889</v>
      </c>
    </row>
    <row r="1001" spans="1:7">
      <c r="A1001" s="835" t="s">
        <v>1305</v>
      </c>
      <c r="B1001" s="835" t="s">
        <v>1899</v>
      </c>
      <c r="C1001" s="835" t="s">
        <v>1886</v>
      </c>
      <c r="D1001" s="835" t="s">
        <v>1887</v>
      </c>
      <c r="E1001" s="835" t="s">
        <v>1900</v>
      </c>
      <c r="F1001" s="835" t="s">
        <v>977</v>
      </c>
      <c r="G1001" s="835" t="s">
        <v>1889</v>
      </c>
    </row>
    <row r="1002" spans="1:7">
      <c r="A1002" s="835" t="s">
        <v>1392</v>
      </c>
      <c r="B1002" s="835" t="s">
        <v>1899</v>
      </c>
      <c r="C1002" s="835" t="s">
        <v>1886</v>
      </c>
      <c r="D1002" s="835" t="s">
        <v>1887</v>
      </c>
      <c r="E1002" s="835" t="s">
        <v>1900</v>
      </c>
      <c r="F1002" s="835" t="s">
        <v>1201</v>
      </c>
      <c r="G1002" s="835" t="s">
        <v>1889</v>
      </c>
    </row>
    <row r="1003" spans="1:7">
      <c r="A1003" s="835" t="s">
        <v>929</v>
      </c>
      <c r="B1003" s="835" t="s">
        <v>525</v>
      </c>
      <c r="C1003" s="835" t="s">
        <v>1886</v>
      </c>
      <c r="D1003" s="835" t="s">
        <v>1887</v>
      </c>
      <c r="E1003" s="835" t="s">
        <v>1877</v>
      </c>
      <c r="F1003" s="835" t="s">
        <v>1903</v>
      </c>
      <c r="G1003" s="835" t="s">
        <v>1889</v>
      </c>
    </row>
    <row r="1004" spans="1:7">
      <c r="A1004" s="835" t="s">
        <v>762</v>
      </c>
      <c r="B1004" s="835" t="s">
        <v>520</v>
      </c>
      <c r="C1004" s="835" t="s">
        <v>1886</v>
      </c>
      <c r="D1004" s="835" t="s">
        <v>1887</v>
      </c>
      <c r="E1004" s="835" t="s">
        <v>1905</v>
      </c>
      <c r="F1004" s="835" t="s">
        <v>762</v>
      </c>
      <c r="G1004" s="835" t="s">
        <v>1891</v>
      </c>
    </row>
    <row r="1005" spans="1:7">
      <c r="A1005" s="835" t="s">
        <v>777</v>
      </c>
      <c r="B1005" s="835" t="s">
        <v>520</v>
      </c>
      <c r="C1005" s="835" t="s">
        <v>1886</v>
      </c>
      <c r="D1005" s="835" t="s">
        <v>1887</v>
      </c>
      <c r="E1005" s="835" t="s">
        <v>1905</v>
      </c>
      <c r="F1005" s="835" t="s">
        <v>1105</v>
      </c>
      <c r="G1005" s="835" t="s">
        <v>1891</v>
      </c>
    </row>
    <row r="1006" spans="1:7">
      <c r="A1006" s="835" t="s">
        <v>780</v>
      </c>
      <c r="B1006" s="835" t="s">
        <v>520</v>
      </c>
      <c r="C1006" s="835" t="s">
        <v>1886</v>
      </c>
      <c r="D1006" s="835" t="s">
        <v>1887</v>
      </c>
      <c r="E1006" s="835" t="s">
        <v>1905</v>
      </c>
      <c r="F1006" s="835" t="s">
        <v>1105</v>
      </c>
      <c r="G1006" s="835" t="s">
        <v>1891</v>
      </c>
    </row>
    <row r="1007" spans="1:7">
      <c r="A1007" s="835" t="s">
        <v>1110</v>
      </c>
      <c r="B1007" s="835" t="s">
        <v>520</v>
      </c>
      <c r="C1007" s="835" t="s">
        <v>1886</v>
      </c>
      <c r="D1007" s="835" t="s">
        <v>1887</v>
      </c>
      <c r="E1007" s="835" t="s">
        <v>1905</v>
      </c>
      <c r="F1007" s="835" t="s">
        <v>784</v>
      </c>
      <c r="G1007" s="835" t="s">
        <v>1891</v>
      </c>
    </row>
    <row r="1008" spans="1:7">
      <c r="A1008" s="835" t="s">
        <v>798</v>
      </c>
      <c r="B1008" s="835" t="s">
        <v>520</v>
      </c>
      <c r="C1008" s="835" t="s">
        <v>1886</v>
      </c>
      <c r="D1008" s="835" t="s">
        <v>1887</v>
      </c>
      <c r="E1008" s="835" t="s">
        <v>1905</v>
      </c>
      <c r="F1008" s="835" t="s">
        <v>793</v>
      </c>
      <c r="G1008" s="835" t="s">
        <v>1891</v>
      </c>
    </row>
    <row r="1009" spans="1:7">
      <c r="A1009" s="835" t="s">
        <v>804</v>
      </c>
      <c r="B1009" s="835" t="s">
        <v>520</v>
      </c>
      <c r="C1009" s="835" t="s">
        <v>1886</v>
      </c>
      <c r="D1009" s="835" t="s">
        <v>1887</v>
      </c>
      <c r="E1009" s="835" t="s">
        <v>1905</v>
      </c>
      <c r="F1009" s="835" t="s">
        <v>1906</v>
      </c>
      <c r="G1009" s="835" t="s">
        <v>1891</v>
      </c>
    </row>
    <row r="1010" spans="1:7">
      <c r="A1010" s="835" t="s">
        <v>406</v>
      </c>
      <c r="B1010" s="835" t="s">
        <v>520</v>
      </c>
      <c r="C1010" s="835" t="s">
        <v>1886</v>
      </c>
      <c r="D1010" s="835" t="s">
        <v>1887</v>
      </c>
      <c r="E1010" s="835" t="s">
        <v>1905</v>
      </c>
      <c r="F1010" s="835" t="s">
        <v>789</v>
      </c>
      <c r="G1010" s="835" t="s">
        <v>1891</v>
      </c>
    </row>
    <row r="1011" spans="1:7">
      <c r="A1011" s="835" t="s">
        <v>1908</v>
      </c>
      <c r="B1011" s="835" t="s">
        <v>520</v>
      </c>
      <c r="C1011" s="835" t="s">
        <v>1886</v>
      </c>
      <c r="D1011" s="835" t="s">
        <v>1887</v>
      </c>
      <c r="E1011" s="835" t="s">
        <v>1905</v>
      </c>
      <c r="F1011" s="835" t="s">
        <v>1907</v>
      </c>
      <c r="G1011" s="835" t="s">
        <v>1891</v>
      </c>
    </row>
    <row r="1012" spans="1:7">
      <c r="A1012" s="835" t="s">
        <v>1018</v>
      </c>
      <c r="B1012" s="835" t="s">
        <v>540</v>
      </c>
      <c r="C1012" s="835" t="s">
        <v>1909</v>
      </c>
      <c r="D1012" s="835" t="s">
        <v>1910</v>
      </c>
      <c r="E1012" s="835" t="s">
        <v>1865</v>
      </c>
      <c r="F1012" s="835" t="s">
        <v>1014</v>
      </c>
      <c r="G1012" s="835" t="s">
        <v>1889</v>
      </c>
    </row>
    <row r="1013" spans="1:7">
      <c r="A1013" s="835" t="s">
        <v>1018</v>
      </c>
      <c r="B1013" s="835" t="s">
        <v>540</v>
      </c>
      <c r="C1013" s="835" t="s">
        <v>1909</v>
      </c>
      <c r="D1013" s="835" t="s">
        <v>1910</v>
      </c>
      <c r="E1013" s="835" t="s">
        <v>1865</v>
      </c>
      <c r="F1013" s="835" t="s">
        <v>1014</v>
      </c>
      <c r="G1013" s="835" t="s">
        <v>1889</v>
      </c>
    </row>
    <row r="1014" spans="1:7">
      <c r="A1014" s="835" t="s">
        <v>726</v>
      </c>
      <c r="B1014" s="835" t="s">
        <v>516</v>
      </c>
      <c r="C1014" s="835" t="s">
        <v>1909</v>
      </c>
      <c r="D1014" s="835" t="s">
        <v>1910</v>
      </c>
      <c r="E1014" s="835" t="s">
        <v>1905</v>
      </c>
      <c r="F1014" s="835" t="s">
        <v>726</v>
      </c>
      <c r="G1014" s="835" t="s">
        <v>1891</v>
      </c>
    </row>
    <row r="1015" spans="1:7">
      <c r="A1015" s="835" t="s">
        <v>404</v>
      </c>
      <c r="B1015" s="835" t="s">
        <v>516</v>
      </c>
      <c r="C1015" s="835" t="s">
        <v>1909</v>
      </c>
      <c r="D1015" s="835" t="s">
        <v>1910</v>
      </c>
      <c r="E1015" s="835" t="s">
        <v>1905</v>
      </c>
      <c r="F1015" s="835" t="s">
        <v>726</v>
      </c>
      <c r="G1015" s="835" t="s">
        <v>1891</v>
      </c>
    </row>
    <row r="1016" spans="1:7">
      <c r="A1016" s="835" t="s">
        <v>758</v>
      </c>
      <c r="B1016" s="835" t="s">
        <v>516</v>
      </c>
      <c r="C1016" s="835" t="s">
        <v>1909</v>
      </c>
      <c r="D1016" s="835" t="s">
        <v>1910</v>
      </c>
      <c r="E1016" s="835" t="s">
        <v>1905</v>
      </c>
      <c r="F1016" s="835" t="s">
        <v>811</v>
      </c>
      <c r="G1016" s="835" t="s">
        <v>1891</v>
      </c>
    </row>
    <row r="1017" spans="1:7">
      <c r="A1017" s="835" t="s">
        <v>980</v>
      </c>
      <c r="B1017" s="835" t="s">
        <v>531</v>
      </c>
      <c r="C1017" s="835" t="s">
        <v>1909</v>
      </c>
      <c r="D1017" s="835" t="s">
        <v>1910</v>
      </c>
      <c r="E1017" s="835" t="s">
        <v>1872</v>
      </c>
      <c r="F1017" s="835" t="s">
        <v>977</v>
      </c>
      <c r="G1017" s="835" t="s">
        <v>1889</v>
      </c>
    </row>
    <row r="1018" spans="1:7">
      <c r="A1018" s="835" t="s">
        <v>836</v>
      </c>
      <c r="B1018" s="835" t="s">
        <v>1893</v>
      </c>
      <c r="C1018" s="835" t="s">
        <v>1909</v>
      </c>
      <c r="D1018" s="835" t="s">
        <v>1910</v>
      </c>
      <c r="E1018" s="835" t="s">
        <v>1877</v>
      </c>
      <c r="F1018" s="835" t="s">
        <v>1911</v>
      </c>
      <c r="G1018" s="835" t="s">
        <v>1889</v>
      </c>
    </row>
    <row r="1019" spans="1:7">
      <c r="A1019" s="835" t="s">
        <v>836</v>
      </c>
      <c r="B1019" s="835" t="s">
        <v>1893</v>
      </c>
      <c r="C1019" s="835" t="s">
        <v>1909</v>
      </c>
      <c r="D1019" s="835" t="s">
        <v>1910</v>
      </c>
      <c r="E1019" s="835" t="s">
        <v>1877</v>
      </c>
      <c r="F1019" s="835" t="s">
        <v>1911</v>
      </c>
      <c r="G1019" s="835" t="s">
        <v>1889</v>
      </c>
    </row>
    <row r="1020" spans="1:7">
      <c r="A1020" s="835" t="s">
        <v>971</v>
      </c>
      <c r="B1020" s="835" t="s">
        <v>1893</v>
      </c>
      <c r="C1020" s="835" t="s">
        <v>1909</v>
      </c>
      <c r="D1020" s="835" t="s">
        <v>1910</v>
      </c>
      <c r="E1020" s="835" t="s">
        <v>1877</v>
      </c>
      <c r="F1020" s="835" t="s">
        <v>968</v>
      </c>
      <c r="G1020" s="835" t="s">
        <v>1889</v>
      </c>
    </row>
    <row r="1021" spans="1:7">
      <c r="A1021" s="835" t="s">
        <v>971</v>
      </c>
      <c r="B1021" s="835" t="s">
        <v>1893</v>
      </c>
      <c r="C1021" s="835" t="s">
        <v>1909</v>
      </c>
      <c r="D1021" s="835" t="s">
        <v>1910</v>
      </c>
      <c r="E1021" s="835" t="s">
        <v>1877</v>
      </c>
      <c r="F1021" s="835" t="s">
        <v>968</v>
      </c>
      <c r="G1021" s="835" t="s">
        <v>1889</v>
      </c>
    </row>
    <row r="1022" spans="1:7">
      <c r="A1022" s="835" t="s">
        <v>1028</v>
      </c>
      <c r="B1022" s="835" t="s">
        <v>1912</v>
      </c>
      <c r="C1022" s="835" t="s">
        <v>1909</v>
      </c>
      <c r="D1022" s="835" t="s">
        <v>1910</v>
      </c>
      <c r="E1022" s="835" t="s">
        <v>1873</v>
      </c>
      <c r="F1022" s="835" t="s">
        <v>1028</v>
      </c>
      <c r="G1022" s="835" t="s">
        <v>1889</v>
      </c>
    </row>
    <row r="1023" spans="1:7">
      <c r="A1023" s="835" t="s">
        <v>1028</v>
      </c>
      <c r="B1023" s="835" t="s">
        <v>1912</v>
      </c>
      <c r="C1023" s="835" t="s">
        <v>1909</v>
      </c>
      <c r="D1023" s="835" t="s">
        <v>1910</v>
      </c>
      <c r="E1023" s="835" t="s">
        <v>1873</v>
      </c>
      <c r="F1023" s="835" t="s">
        <v>1028</v>
      </c>
      <c r="G1023" s="835" t="s">
        <v>1889</v>
      </c>
    </row>
    <row r="1024" spans="1:7">
      <c r="A1024" s="835" t="s">
        <v>1055</v>
      </c>
      <c r="B1024" s="835" t="s">
        <v>521</v>
      </c>
      <c r="C1024" s="835" t="s">
        <v>1909</v>
      </c>
      <c r="D1024" s="835" t="s">
        <v>1910</v>
      </c>
      <c r="E1024" s="835" t="s">
        <v>1913</v>
      </c>
      <c r="F1024" s="835" t="s">
        <v>1052</v>
      </c>
      <c r="G1024" s="835" t="s">
        <v>1889</v>
      </c>
    </row>
    <row r="1025" spans="1:7">
      <c r="A1025" s="835" t="s">
        <v>1037</v>
      </c>
      <c r="B1025" s="835" t="s">
        <v>1901</v>
      </c>
      <c r="C1025" s="835" t="s">
        <v>1909</v>
      </c>
      <c r="D1025" s="835" t="s">
        <v>1910</v>
      </c>
      <c r="E1025" s="835" t="s">
        <v>1867</v>
      </c>
      <c r="F1025" s="835" t="s">
        <v>1032</v>
      </c>
      <c r="G1025" s="835" t="s">
        <v>1889</v>
      </c>
    </row>
    <row r="1026" spans="1:7">
      <c r="A1026" s="835" t="s">
        <v>1037</v>
      </c>
      <c r="B1026" s="835" t="s">
        <v>1901</v>
      </c>
      <c r="C1026" s="835" t="s">
        <v>1909</v>
      </c>
      <c r="D1026" s="835" t="s">
        <v>1910</v>
      </c>
      <c r="E1026" s="835" t="s">
        <v>1867</v>
      </c>
      <c r="F1026" s="835" t="s">
        <v>1032</v>
      </c>
      <c r="G1026" s="835" t="s">
        <v>1889</v>
      </c>
    </row>
    <row r="1027" spans="1:7">
      <c r="A1027" s="835" t="s">
        <v>929</v>
      </c>
      <c r="B1027" s="835" t="s">
        <v>525</v>
      </c>
      <c r="C1027" s="835" t="s">
        <v>1909</v>
      </c>
      <c r="D1027" s="835" t="s">
        <v>1910</v>
      </c>
      <c r="E1027" s="835" t="s">
        <v>1875</v>
      </c>
      <c r="F1027" s="835" t="s">
        <v>1903</v>
      </c>
      <c r="G1027" s="835" t="s">
        <v>1889</v>
      </c>
    </row>
    <row r="1028" spans="1:7">
      <c r="A1028" s="835" t="s">
        <v>931</v>
      </c>
      <c r="B1028" s="835" t="s">
        <v>525</v>
      </c>
      <c r="C1028" s="835" t="s">
        <v>1909</v>
      </c>
      <c r="D1028" s="835" t="s">
        <v>1910</v>
      </c>
      <c r="E1028" s="835" t="s">
        <v>1875</v>
      </c>
      <c r="F1028" s="835" t="s">
        <v>1903</v>
      </c>
      <c r="G1028" s="835" t="s">
        <v>1889</v>
      </c>
    </row>
    <row r="1029" spans="1:7">
      <c r="A1029" s="835" t="s">
        <v>777</v>
      </c>
      <c r="B1029" s="835" t="s">
        <v>520</v>
      </c>
      <c r="C1029" s="835" t="s">
        <v>1909</v>
      </c>
      <c r="D1029" s="835" t="s">
        <v>1910</v>
      </c>
      <c r="E1029" s="835" t="s">
        <v>1918</v>
      </c>
      <c r="F1029" s="835" t="s">
        <v>1105</v>
      </c>
      <c r="G1029" s="835" t="s">
        <v>1891</v>
      </c>
    </row>
    <row r="1030" spans="1:7">
      <c r="A1030" s="835" t="s">
        <v>777</v>
      </c>
      <c r="B1030" s="835" t="s">
        <v>520</v>
      </c>
      <c r="C1030" s="835" t="s">
        <v>1909</v>
      </c>
      <c r="D1030" s="835" t="s">
        <v>1910</v>
      </c>
      <c r="E1030" s="835" t="s">
        <v>1918</v>
      </c>
      <c r="F1030" s="835" t="s">
        <v>1105</v>
      </c>
      <c r="G1030" s="835" t="s">
        <v>1891</v>
      </c>
    </row>
    <row r="1031" spans="1:7">
      <c r="A1031" s="835" t="s">
        <v>780</v>
      </c>
      <c r="B1031" s="835" t="s">
        <v>520</v>
      </c>
      <c r="C1031" s="835" t="s">
        <v>1909</v>
      </c>
      <c r="D1031" s="835" t="s">
        <v>1910</v>
      </c>
      <c r="E1031" s="835" t="s">
        <v>1918</v>
      </c>
      <c r="F1031" s="835" t="s">
        <v>1105</v>
      </c>
      <c r="G1031" s="835" t="s">
        <v>1891</v>
      </c>
    </row>
    <row r="1032" spans="1:7">
      <c r="A1032" s="835" t="s">
        <v>780</v>
      </c>
      <c r="B1032" s="835" t="s">
        <v>520</v>
      </c>
      <c r="C1032" s="835" t="s">
        <v>1909</v>
      </c>
      <c r="D1032" s="835" t="s">
        <v>1910</v>
      </c>
      <c r="E1032" s="835" t="s">
        <v>1918</v>
      </c>
      <c r="F1032" s="835" t="s">
        <v>1105</v>
      </c>
      <c r="G1032" s="835" t="s">
        <v>1891</v>
      </c>
    </row>
    <row r="1033" spans="1:7">
      <c r="A1033" s="835" t="s">
        <v>787</v>
      </c>
      <c r="B1033" s="835" t="s">
        <v>520</v>
      </c>
      <c r="C1033" s="835" t="s">
        <v>1909</v>
      </c>
      <c r="D1033" s="835" t="s">
        <v>1910</v>
      </c>
      <c r="E1033" s="835" t="s">
        <v>1918</v>
      </c>
      <c r="F1033" s="835" t="s">
        <v>784</v>
      </c>
      <c r="G1033" s="835" t="s">
        <v>1891</v>
      </c>
    </row>
    <row r="1034" spans="1:7">
      <c r="A1034" s="835" t="s">
        <v>787</v>
      </c>
      <c r="B1034" s="835" t="s">
        <v>520</v>
      </c>
      <c r="C1034" s="835" t="s">
        <v>1909</v>
      </c>
      <c r="D1034" s="835" t="s">
        <v>1910</v>
      </c>
      <c r="E1034" s="835" t="s">
        <v>1918</v>
      </c>
      <c r="F1034" s="835" t="s">
        <v>784</v>
      </c>
      <c r="G1034" s="835" t="s">
        <v>1891</v>
      </c>
    </row>
    <row r="1035" spans="1:7">
      <c r="A1035" s="835" t="s">
        <v>798</v>
      </c>
      <c r="B1035" s="835" t="s">
        <v>520</v>
      </c>
      <c r="C1035" s="835" t="s">
        <v>1909</v>
      </c>
      <c r="D1035" s="835" t="s">
        <v>1910</v>
      </c>
      <c r="E1035" s="835" t="s">
        <v>1918</v>
      </c>
      <c r="F1035" s="835" t="s">
        <v>793</v>
      </c>
      <c r="G1035" s="835" t="s">
        <v>1891</v>
      </c>
    </row>
    <row r="1036" spans="1:7">
      <c r="A1036" s="835" t="s">
        <v>743</v>
      </c>
      <c r="B1036" s="835" t="s">
        <v>520</v>
      </c>
      <c r="C1036" s="835" t="s">
        <v>1909</v>
      </c>
      <c r="D1036" s="835" t="s">
        <v>1910</v>
      </c>
      <c r="E1036" s="835" t="s">
        <v>1918</v>
      </c>
      <c r="F1036" s="835" t="s">
        <v>793</v>
      </c>
      <c r="G1036" s="835" t="s">
        <v>1891</v>
      </c>
    </row>
    <row r="1037" spans="1:7">
      <c r="A1037" s="835" t="s">
        <v>407</v>
      </c>
      <c r="B1037" s="835" t="s">
        <v>520</v>
      </c>
      <c r="C1037" s="835" t="s">
        <v>1909</v>
      </c>
      <c r="D1037" s="835" t="s">
        <v>1910</v>
      </c>
      <c r="E1037" s="835" t="s">
        <v>1918</v>
      </c>
      <c r="F1037" s="835" t="s">
        <v>793</v>
      </c>
      <c r="G1037" s="835" t="s">
        <v>1891</v>
      </c>
    </row>
    <row r="1038" spans="1:7">
      <c r="A1038" s="835" t="s">
        <v>804</v>
      </c>
      <c r="B1038" s="835" t="s">
        <v>520</v>
      </c>
      <c r="C1038" s="835" t="s">
        <v>1909</v>
      </c>
      <c r="D1038" s="835" t="s">
        <v>1910</v>
      </c>
      <c r="E1038" s="835" t="s">
        <v>1918</v>
      </c>
      <c r="F1038" s="835" t="s">
        <v>1906</v>
      </c>
      <c r="G1038" s="835" t="s">
        <v>1891</v>
      </c>
    </row>
    <row r="1039" spans="1:7">
      <c r="A1039" s="835" t="s">
        <v>804</v>
      </c>
      <c r="B1039" s="835" t="s">
        <v>520</v>
      </c>
      <c r="C1039" s="835" t="s">
        <v>1909</v>
      </c>
      <c r="D1039" s="835" t="s">
        <v>1910</v>
      </c>
      <c r="E1039" s="835" t="s">
        <v>1918</v>
      </c>
      <c r="F1039" s="835" t="s">
        <v>1906</v>
      </c>
      <c r="G1039" s="835" t="s">
        <v>1891</v>
      </c>
    </row>
    <row r="1040" spans="1:7">
      <c r="A1040" s="835" t="s">
        <v>736</v>
      </c>
      <c r="B1040" s="835" t="s">
        <v>520</v>
      </c>
      <c r="C1040" s="835" t="s">
        <v>1909</v>
      </c>
      <c r="D1040" s="835" t="s">
        <v>1910</v>
      </c>
      <c r="E1040" s="835" t="s">
        <v>1918</v>
      </c>
      <c r="F1040" s="835" t="s">
        <v>789</v>
      </c>
      <c r="G1040" s="835" t="s">
        <v>1891</v>
      </c>
    </row>
    <row r="1041" spans="1:7">
      <c r="A1041" s="835" t="s">
        <v>406</v>
      </c>
      <c r="B1041" s="835" t="s">
        <v>520</v>
      </c>
      <c r="C1041" s="835" t="s">
        <v>1909</v>
      </c>
      <c r="D1041" s="835" t="s">
        <v>1910</v>
      </c>
      <c r="E1041" s="835" t="s">
        <v>1918</v>
      </c>
      <c r="F1041" s="835" t="s">
        <v>789</v>
      </c>
      <c r="G1041" s="835" t="s">
        <v>1891</v>
      </c>
    </row>
    <row r="1042" spans="1:7">
      <c r="A1042" s="835" t="s">
        <v>1908</v>
      </c>
      <c r="B1042" s="835" t="s">
        <v>520</v>
      </c>
      <c r="C1042" s="835" t="s">
        <v>1909</v>
      </c>
      <c r="D1042" s="835" t="s">
        <v>1910</v>
      </c>
      <c r="E1042" s="835" t="s">
        <v>1918</v>
      </c>
      <c r="F1042" s="835" t="s">
        <v>1907</v>
      </c>
      <c r="G1042" s="835" t="s">
        <v>1891</v>
      </c>
    </row>
    <row r="1043" spans="1:7">
      <c r="A1043" s="835" t="s">
        <v>1908</v>
      </c>
      <c r="B1043" s="835" t="s">
        <v>520</v>
      </c>
      <c r="C1043" s="835" t="s">
        <v>1909</v>
      </c>
      <c r="D1043" s="835" t="s">
        <v>1910</v>
      </c>
      <c r="E1043" s="835" t="s">
        <v>1918</v>
      </c>
      <c r="F1043" s="835" t="s">
        <v>1907</v>
      </c>
      <c r="G1043" s="835" t="s">
        <v>1891</v>
      </c>
    </row>
    <row r="1044" spans="1:7">
      <c r="A1044" s="835" t="s">
        <v>913</v>
      </c>
      <c r="B1044" s="835" t="s">
        <v>526</v>
      </c>
      <c r="C1044" s="835" t="s">
        <v>1909</v>
      </c>
      <c r="D1044" s="835" t="s">
        <v>1910</v>
      </c>
      <c r="E1044" s="835" t="s">
        <v>1876</v>
      </c>
      <c r="F1044" s="835" t="s">
        <v>909</v>
      </c>
      <c r="G1044" s="835" t="s">
        <v>1889</v>
      </c>
    </row>
    <row r="1045" spans="1:7">
      <c r="A1045" s="835" t="s">
        <v>912</v>
      </c>
      <c r="B1045" s="835" t="s">
        <v>526</v>
      </c>
      <c r="C1045" s="835" t="s">
        <v>1909</v>
      </c>
      <c r="D1045" s="835" t="s">
        <v>1910</v>
      </c>
      <c r="E1045" s="835" t="s">
        <v>1876</v>
      </c>
      <c r="F1045" s="835" t="s">
        <v>909</v>
      </c>
      <c r="G1045" s="835" t="s">
        <v>1889</v>
      </c>
    </row>
    <row r="1046" spans="1:7">
      <c r="A1046" s="835" t="s">
        <v>912</v>
      </c>
      <c r="B1046" s="835" t="s">
        <v>526</v>
      </c>
      <c r="C1046" s="835" t="s">
        <v>1909</v>
      </c>
      <c r="D1046" s="835" t="s">
        <v>1910</v>
      </c>
      <c r="E1046" s="835" t="s">
        <v>1876</v>
      </c>
      <c r="F1046" s="835" t="s">
        <v>909</v>
      </c>
      <c r="G1046" s="835" t="s">
        <v>1889</v>
      </c>
    </row>
    <row r="1047" spans="1:7">
      <c r="A1047" s="835" t="s">
        <v>1026</v>
      </c>
      <c r="B1047" s="835" t="s">
        <v>526</v>
      </c>
      <c r="C1047" s="835" t="s">
        <v>1909</v>
      </c>
      <c r="D1047" s="835" t="s">
        <v>1910</v>
      </c>
      <c r="E1047" s="835" t="s">
        <v>1876</v>
      </c>
      <c r="F1047" s="835" t="s">
        <v>811</v>
      </c>
      <c r="G1047" s="835" t="s">
        <v>1889</v>
      </c>
    </row>
    <row r="1048" spans="1:7">
      <c r="A1048" s="835" t="s">
        <v>1328</v>
      </c>
      <c r="B1048" s="835" t="s">
        <v>540</v>
      </c>
      <c r="C1048" s="835" t="s">
        <v>1922</v>
      </c>
      <c r="D1048" s="835" t="s">
        <v>1923</v>
      </c>
      <c r="E1048" s="835" t="s">
        <v>1867</v>
      </c>
      <c r="F1048" s="835" t="s">
        <v>1014</v>
      </c>
      <c r="G1048" s="835" t="s">
        <v>1889</v>
      </c>
    </row>
    <row r="1049" spans="1:7">
      <c r="A1049" s="835" t="s">
        <v>1328</v>
      </c>
      <c r="B1049" s="835" t="s">
        <v>540</v>
      </c>
      <c r="C1049" s="835" t="s">
        <v>1922</v>
      </c>
      <c r="D1049" s="835" t="s">
        <v>1923</v>
      </c>
      <c r="E1049" s="835" t="s">
        <v>1867</v>
      </c>
      <c r="F1049" s="835" t="s">
        <v>1014</v>
      </c>
      <c r="G1049" s="835" t="s">
        <v>1889</v>
      </c>
    </row>
    <row r="1050" spans="1:7">
      <c r="A1050" s="835" t="s">
        <v>956</v>
      </c>
      <c r="B1050" s="835" t="s">
        <v>538</v>
      </c>
      <c r="C1050" s="835" t="s">
        <v>1922</v>
      </c>
      <c r="D1050" s="835" t="s">
        <v>1923</v>
      </c>
      <c r="E1050" s="835" t="s">
        <v>1868</v>
      </c>
      <c r="F1050" s="835" t="s">
        <v>953</v>
      </c>
      <c r="G1050" s="835" t="s">
        <v>1889</v>
      </c>
    </row>
    <row r="1051" spans="1:7">
      <c r="A1051" s="835" t="s">
        <v>956</v>
      </c>
      <c r="B1051" s="835" t="s">
        <v>538</v>
      </c>
      <c r="C1051" s="835" t="s">
        <v>1922</v>
      </c>
      <c r="D1051" s="835" t="s">
        <v>1923</v>
      </c>
      <c r="E1051" s="835" t="s">
        <v>1868</v>
      </c>
      <c r="F1051" s="835" t="s">
        <v>953</v>
      </c>
      <c r="G1051" s="835" t="s">
        <v>1889</v>
      </c>
    </row>
    <row r="1052" spans="1:7">
      <c r="A1052" s="835" t="s">
        <v>959</v>
      </c>
      <c r="B1052" s="835" t="s">
        <v>538</v>
      </c>
      <c r="C1052" s="835" t="s">
        <v>1922</v>
      </c>
      <c r="D1052" s="835" t="s">
        <v>1923</v>
      </c>
      <c r="E1052" s="835" t="s">
        <v>1868</v>
      </c>
      <c r="F1052" s="835" t="s">
        <v>953</v>
      </c>
      <c r="G1052" s="835" t="s">
        <v>1889</v>
      </c>
    </row>
    <row r="1053" spans="1:7">
      <c r="A1053" s="835" t="s">
        <v>959</v>
      </c>
      <c r="B1053" s="835" t="s">
        <v>538</v>
      </c>
      <c r="C1053" s="835" t="s">
        <v>1922</v>
      </c>
      <c r="D1053" s="835" t="s">
        <v>1923</v>
      </c>
      <c r="E1053" s="835" t="s">
        <v>1868</v>
      </c>
      <c r="F1053" s="835" t="s">
        <v>953</v>
      </c>
      <c r="G1053" s="835" t="s">
        <v>1889</v>
      </c>
    </row>
    <row r="1054" spans="1:7">
      <c r="A1054" s="835" t="s">
        <v>385</v>
      </c>
      <c r="B1054" s="835" t="s">
        <v>538</v>
      </c>
      <c r="C1054" s="835" t="s">
        <v>1922</v>
      </c>
      <c r="D1054" s="835" t="s">
        <v>1923</v>
      </c>
      <c r="E1054" s="835" t="s">
        <v>1868</v>
      </c>
      <c r="F1054" s="835" t="s">
        <v>953</v>
      </c>
      <c r="G1054" s="835" t="s">
        <v>1889</v>
      </c>
    </row>
    <row r="1055" spans="1:7">
      <c r="A1055" s="835" t="s">
        <v>385</v>
      </c>
      <c r="B1055" s="835" t="s">
        <v>538</v>
      </c>
      <c r="C1055" s="835" t="s">
        <v>1922</v>
      </c>
      <c r="D1055" s="835" t="s">
        <v>1923</v>
      </c>
      <c r="E1055" s="835" t="s">
        <v>1868</v>
      </c>
      <c r="F1055" s="835" t="s">
        <v>953</v>
      </c>
      <c r="G1055" s="835" t="s">
        <v>1889</v>
      </c>
    </row>
    <row r="1056" spans="1:7">
      <c r="A1056" s="835" t="s">
        <v>726</v>
      </c>
      <c r="B1056" s="835" t="s">
        <v>516</v>
      </c>
      <c r="C1056" s="835" t="s">
        <v>1922</v>
      </c>
      <c r="D1056" s="835" t="s">
        <v>1923</v>
      </c>
      <c r="E1056" s="835" t="s">
        <v>1890</v>
      </c>
      <c r="F1056" s="835" t="s">
        <v>726</v>
      </c>
      <c r="G1056" s="835" t="s">
        <v>1891</v>
      </c>
    </row>
    <row r="1057" spans="1:7">
      <c r="A1057" s="835" t="s">
        <v>404</v>
      </c>
      <c r="B1057" s="835" t="s">
        <v>516</v>
      </c>
      <c r="C1057" s="835" t="s">
        <v>1922</v>
      </c>
      <c r="D1057" s="835" t="s">
        <v>1923</v>
      </c>
      <c r="E1057" s="835" t="s">
        <v>1890</v>
      </c>
      <c r="F1057" s="835" t="s">
        <v>726</v>
      </c>
      <c r="G1057" s="835" t="s">
        <v>1891</v>
      </c>
    </row>
    <row r="1058" spans="1:7">
      <c r="A1058" s="835" t="s">
        <v>758</v>
      </c>
      <c r="B1058" s="835" t="s">
        <v>516</v>
      </c>
      <c r="C1058" s="835" t="s">
        <v>1922</v>
      </c>
      <c r="D1058" s="835" t="s">
        <v>1923</v>
      </c>
      <c r="E1058" s="835" t="s">
        <v>1890</v>
      </c>
      <c r="F1058" s="835" t="s">
        <v>811</v>
      </c>
      <c r="G1058" s="835" t="s">
        <v>1891</v>
      </c>
    </row>
    <row r="1059" spans="1:7">
      <c r="A1059" s="835" t="s">
        <v>758</v>
      </c>
      <c r="B1059" s="835" t="s">
        <v>516</v>
      </c>
      <c r="C1059" s="835" t="s">
        <v>1922</v>
      </c>
      <c r="D1059" s="835" t="s">
        <v>1923</v>
      </c>
      <c r="E1059" s="835" t="s">
        <v>1890</v>
      </c>
      <c r="F1059" s="835" t="s">
        <v>811</v>
      </c>
      <c r="G1059" s="835" t="s">
        <v>1891</v>
      </c>
    </row>
    <row r="1060" spans="1:7">
      <c r="A1060" s="835" t="s">
        <v>1281</v>
      </c>
      <c r="B1060" s="835" t="s">
        <v>516</v>
      </c>
      <c r="C1060" s="835" t="s">
        <v>1922</v>
      </c>
      <c r="D1060" s="835" t="s">
        <v>1923</v>
      </c>
      <c r="E1060" s="835" t="s">
        <v>1890</v>
      </c>
      <c r="F1060" s="835" t="s">
        <v>1278</v>
      </c>
      <c r="G1060" s="835" t="s">
        <v>1891</v>
      </c>
    </row>
    <row r="1061" spans="1:7">
      <c r="A1061" s="835" t="s">
        <v>924</v>
      </c>
      <c r="B1061" s="835" t="s">
        <v>516</v>
      </c>
      <c r="C1061" s="835" t="s">
        <v>1922</v>
      </c>
      <c r="D1061" s="835" t="s">
        <v>1923</v>
      </c>
      <c r="E1061" s="835" t="s">
        <v>1890</v>
      </c>
      <c r="F1061" s="835" t="s">
        <v>1278</v>
      </c>
      <c r="G1061" s="835" t="s">
        <v>1891</v>
      </c>
    </row>
    <row r="1062" spans="1:7">
      <c r="A1062" s="835" t="s">
        <v>924</v>
      </c>
      <c r="B1062" s="835" t="s">
        <v>516</v>
      </c>
      <c r="C1062" s="835" t="s">
        <v>1922</v>
      </c>
      <c r="D1062" s="835" t="s">
        <v>1923</v>
      </c>
      <c r="E1062" s="835" t="s">
        <v>1890</v>
      </c>
      <c r="F1062" s="835" t="s">
        <v>1278</v>
      </c>
      <c r="G1062" s="835" t="s">
        <v>1891</v>
      </c>
    </row>
    <row r="1063" spans="1:7">
      <c r="A1063" s="835" t="s">
        <v>1929</v>
      </c>
      <c r="B1063" s="835" t="s">
        <v>516</v>
      </c>
      <c r="C1063" s="835" t="s">
        <v>1922</v>
      </c>
      <c r="D1063" s="835" t="s">
        <v>1923</v>
      </c>
      <c r="E1063" s="835" t="s">
        <v>1890</v>
      </c>
      <c r="F1063" s="835" t="s">
        <v>1929</v>
      </c>
      <c r="G1063" s="835" t="s">
        <v>1891</v>
      </c>
    </row>
    <row r="1064" spans="1:7">
      <c r="A1064" s="835" t="s">
        <v>1929</v>
      </c>
      <c r="B1064" s="835" t="s">
        <v>516</v>
      </c>
      <c r="C1064" s="835" t="s">
        <v>1922</v>
      </c>
      <c r="D1064" s="835" t="s">
        <v>1923</v>
      </c>
      <c r="E1064" s="835" t="s">
        <v>1890</v>
      </c>
      <c r="F1064" s="835" t="s">
        <v>1929</v>
      </c>
      <c r="G1064" s="835" t="s">
        <v>1891</v>
      </c>
    </row>
    <row r="1065" spans="1:7">
      <c r="A1065" s="835" t="s">
        <v>980</v>
      </c>
      <c r="B1065" s="835" t="s">
        <v>531</v>
      </c>
      <c r="C1065" s="835" t="s">
        <v>1922</v>
      </c>
      <c r="D1065" s="835" t="s">
        <v>1923</v>
      </c>
      <c r="E1065" s="835" t="s">
        <v>1872</v>
      </c>
      <c r="F1065" s="835" t="s">
        <v>977</v>
      </c>
      <c r="G1065" s="835" t="s">
        <v>1889</v>
      </c>
    </row>
    <row r="1066" spans="1:7">
      <c r="A1066" s="835" t="s">
        <v>1060</v>
      </c>
      <c r="B1066" s="835" t="s">
        <v>1921</v>
      </c>
      <c r="C1066" s="835" t="s">
        <v>1922</v>
      </c>
      <c r="D1066" s="835" t="s">
        <v>1923</v>
      </c>
      <c r="E1066" s="835" t="s">
        <v>1876</v>
      </c>
      <c r="F1066" s="835" t="s">
        <v>1894</v>
      </c>
      <c r="G1066" s="835" t="s">
        <v>1889</v>
      </c>
    </row>
    <row r="1067" spans="1:7">
      <c r="A1067" s="835" t="s">
        <v>1060</v>
      </c>
      <c r="B1067" s="835" t="s">
        <v>1921</v>
      </c>
      <c r="C1067" s="835" t="s">
        <v>1922</v>
      </c>
      <c r="D1067" s="835" t="s">
        <v>1923</v>
      </c>
      <c r="E1067" s="835" t="s">
        <v>1876</v>
      </c>
      <c r="F1067" s="835" t="s">
        <v>1894</v>
      </c>
      <c r="G1067" s="835" t="s">
        <v>1889</v>
      </c>
    </row>
    <row r="1068" spans="1:7">
      <c r="A1068" s="835" t="s">
        <v>1028</v>
      </c>
      <c r="B1068" s="835" t="s">
        <v>1921</v>
      </c>
      <c r="C1068" s="835" t="s">
        <v>1922</v>
      </c>
      <c r="D1068" s="835" t="s">
        <v>1923</v>
      </c>
      <c r="E1068" s="835" t="s">
        <v>1876</v>
      </c>
      <c r="F1068" s="835" t="s">
        <v>1028</v>
      </c>
      <c r="G1068" s="835" t="s">
        <v>1889</v>
      </c>
    </row>
    <row r="1069" spans="1:7">
      <c r="A1069" s="835" t="s">
        <v>1028</v>
      </c>
      <c r="B1069" s="835" t="s">
        <v>1921</v>
      </c>
      <c r="C1069" s="835" t="s">
        <v>1922</v>
      </c>
      <c r="D1069" s="835" t="s">
        <v>1923</v>
      </c>
      <c r="E1069" s="835" t="s">
        <v>1876</v>
      </c>
      <c r="F1069" s="835" t="s">
        <v>1028</v>
      </c>
      <c r="G1069" s="835" t="s">
        <v>1889</v>
      </c>
    </row>
    <row r="1070" spans="1:7">
      <c r="A1070" s="835" t="s">
        <v>1023</v>
      </c>
      <c r="B1070" s="835" t="s">
        <v>522</v>
      </c>
      <c r="C1070" s="835" t="s">
        <v>1922</v>
      </c>
      <c r="D1070" s="835" t="s">
        <v>1923</v>
      </c>
      <c r="E1070" s="835" t="s">
        <v>1892</v>
      </c>
      <c r="F1070" s="835" t="s">
        <v>1020</v>
      </c>
      <c r="G1070" s="835" t="s">
        <v>1889</v>
      </c>
    </row>
    <row r="1071" spans="1:7">
      <c r="A1071" s="835" t="s">
        <v>1023</v>
      </c>
      <c r="B1071" s="835" t="s">
        <v>522</v>
      </c>
      <c r="C1071" s="835" t="s">
        <v>1922</v>
      </c>
      <c r="D1071" s="835" t="s">
        <v>1923</v>
      </c>
      <c r="E1071" s="835" t="s">
        <v>1892</v>
      </c>
      <c r="F1071" s="835" t="s">
        <v>1020</v>
      </c>
      <c r="G1071" s="835" t="s">
        <v>1889</v>
      </c>
    </row>
    <row r="1072" spans="1:7">
      <c r="A1072" s="835" t="s">
        <v>971</v>
      </c>
      <c r="B1072" s="835" t="s">
        <v>1893</v>
      </c>
      <c r="C1072" s="835" t="s">
        <v>1922</v>
      </c>
      <c r="D1072" s="835" t="s">
        <v>1923</v>
      </c>
      <c r="E1072" s="835" t="s">
        <v>1879</v>
      </c>
      <c r="F1072" s="835" t="s">
        <v>968</v>
      </c>
      <c r="G1072" s="835" t="s">
        <v>1889</v>
      </c>
    </row>
    <row r="1073" spans="1:7">
      <c r="A1073" s="835" t="s">
        <v>971</v>
      </c>
      <c r="B1073" s="835" t="s">
        <v>1893</v>
      </c>
      <c r="C1073" s="835" t="s">
        <v>1922</v>
      </c>
      <c r="D1073" s="835" t="s">
        <v>1923</v>
      </c>
      <c r="E1073" s="835" t="s">
        <v>1879</v>
      </c>
      <c r="F1073" s="835" t="s">
        <v>968</v>
      </c>
      <c r="G1073" s="835" t="s">
        <v>1889</v>
      </c>
    </row>
    <row r="1074" spans="1:7">
      <c r="A1074" s="835" t="s">
        <v>966</v>
      </c>
      <c r="B1074" s="835" t="s">
        <v>964</v>
      </c>
      <c r="C1074" s="835" t="s">
        <v>1922</v>
      </c>
      <c r="D1074" s="835" t="s">
        <v>1923</v>
      </c>
      <c r="E1074" s="835" t="s">
        <v>1895</v>
      </c>
      <c r="F1074" s="835" t="s">
        <v>953</v>
      </c>
      <c r="G1074" s="835" t="s">
        <v>1889</v>
      </c>
    </row>
    <row r="1075" spans="1:7">
      <c r="A1075" s="835" t="s">
        <v>966</v>
      </c>
      <c r="B1075" s="835" t="s">
        <v>964</v>
      </c>
      <c r="C1075" s="835" t="s">
        <v>1922</v>
      </c>
      <c r="D1075" s="835" t="s">
        <v>1923</v>
      </c>
      <c r="E1075" s="835" t="s">
        <v>1895</v>
      </c>
      <c r="F1075" s="835" t="s">
        <v>953</v>
      </c>
      <c r="G1075" s="835" t="s">
        <v>1889</v>
      </c>
    </row>
    <row r="1076" spans="1:7">
      <c r="A1076" s="835" t="s">
        <v>1055</v>
      </c>
      <c r="B1076" s="835" t="s">
        <v>521</v>
      </c>
      <c r="C1076" s="835" t="s">
        <v>1922</v>
      </c>
      <c r="D1076" s="835" t="s">
        <v>1923</v>
      </c>
      <c r="E1076" s="835" t="s">
        <v>1897</v>
      </c>
      <c r="F1076" s="835" t="s">
        <v>1052</v>
      </c>
      <c r="G1076" s="835" t="s">
        <v>1889</v>
      </c>
    </row>
    <row r="1077" spans="1:7">
      <c r="A1077" s="835" t="s">
        <v>1055</v>
      </c>
      <c r="B1077" s="835" t="s">
        <v>521</v>
      </c>
      <c r="C1077" s="835" t="s">
        <v>1922</v>
      </c>
      <c r="D1077" s="835" t="s">
        <v>1923</v>
      </c>
      <c r="E1077" s="835" t="s">
        <v>1897</v>
      </c>
      <c r="F1077" s="835" t="s">
        <v>1052</v>
      </c>
      <c r="G1077" s="835" t="s">
        <v>1889</v>
      </c>
    </row>
    <row r="1078" spans="1:7">
      <c r="A1078" s="835" t="s">
        <v>1066</v>
      </c>
      <c r="B1078" s="835" t="s">
        <v>521</v>
      </c>
      <c r="C1078" s="835" t="s">
        <v>1922</v>
      </c>
      <c r="D1078" s="835" t="s">
        <v>1923</v>
      </c>
      <c r="E1078" s="835" t="s">
        <v>1897</v>
      </c>
      <c r="F1078" s="835" t="s">
        <v>1894</v>
      </c>
      <c r="G1078" s="835" t="s">
        <v>1889</v>
      </c>
    </row>
    <row r="1079" spans="1:7">
      <c r="A1079" s="835" t="s">
        <v>1066</v>
      </c>
      <c r="B1079" s="835" t="s">
        <v>521</v>
      </c>
      <c r="C1079" s="835" t="s">
        <v>1922</v>
      </c>
      <c r="D1079" s="835" t="s">
        <v>1923</v>
      </c>
      <c r="E1079" s="835" t="s">
        <v>1897</v>
      </c>
      <c r="F1079" s="835" t="s">
        <v>1894</v>
      </c>
      <c r="G1079" s="835" t="s">
        <v>1889</v>
      </c>
    </row>
    <row r="1080" spans="1:7">
      <c r="A1080" s="835" t="s">
        <v>975</v>
      </c>
      <c r="B1080" s="835" t="s">
        <v>521</v>
      </c>
      <c r="C1080" s="835" t="s">
        <v>1922</v>
      </c>
      <c r="D1080" s="835" t="s">
        <v>1923</v>
      </c>
      <c r="E1080" s="835" t="s">
        <v>1897</v>
      </c>
      <c r="F1080" s="835" t="s">
        <v>968</v>
      </c>
      <c r="G1080" s="835" t="s">
        <v>1889</v>
      </c>
    </row>
    <row r="1081" spans="1:7">
      <c r="A1081" s="835" t="s">
        <v>975</v>
      </c>
      <c r="B1081" s="835" t="s">
        <v>521</v>
      </c>
      <c r="C1081" s="835" t="s">
        <v>1922</v>
      </c>
      <c r="D1081" s="835" t="s">
        <v>1923</v>
      </c>
      <c r="E1081" s="835" t="s">
        <v>1897</v>
      </c>
      <c r="F1081" s="835" t="s">
        <v>968</v>
      </c>
      <c r="G1081" s="835" t="s">
        <v>1889</v>
      </c>
    </row>
    <row r="1082" spans="1:7">
      <c r="A1082" s="835" t="s">
        <v>1176</v>
      </c>
      <c r="B1082" s="835" t="s">
        <v>1914</v>
      </c>
      <c r="C1082" s="835" t="s">
        <v>1922</v>
      </c>
      <c r="D1082" s="835" t="s">
        <v>1923</v>
      </c>
      <c r="E1082" s="835" t="s">
        <v>1865</v>
      </c>
      <c r="F1082" s="835" t="s">
        <v>1176</v>
      </c>
      <c r="G1082" s="835" t="s">
        <v>1889</v>
      </c>
    </row>
    <row r="1083" spans="1:7">
      <c r="A1083" s="835" t="s">
        <v>1176</v>
      </c>
      <c r="B1083" s="835" t="s">
        <v>1914</v>
      </c>
      <c r="C1083" s="835" t="s">
        <v>1922</v>
      </c>
      <c r="D1083" s="835" t="s">
        <v>1923</v>
      </c>
      <c r="E1083" s="835" t="s">
        <v>1865</v>
      </c>
      <c r="F1083" s="835" t="s">
        <v>1176</v>
      </c>
      <c r="G1083" s="835" t="s">
        <v>1889</v>
      </c>
    </row>
    <row r="1084" spans="1:7">
      <c r="A1084" s="835" t="s">
        <v>943</v>
      </c>
      <c r="B1084" s="835" t="s">
        <v>1920</v>
      </c>
      <c r="C1084" s="835" t="s">
        <v>1922</v>
      </c>
      <c r="D1084" s="835" t="s">
        <v>1923</v>
      </c>
      <c r="E1084" s="835" t="s">
        <v>138</v>
      </c>
      <c r="F1084" s="835" t="s">
        <v>806</v>
      </c>
      <c r="G1084" s="835" t="s">
        <v>1889</v>
      </c>
    </row>
    <row r="1085" spans="1:7">
      <c r="A1085" s="835" t="s">
        <v>943</v>
      </c>
      <c r="B1085" s="835" t="s">
        <v>1920</v>
      </c>
      <c r="C1085" s="835" t="s">
        <v>1922</v>
      </c>
      <c r="D1085" s="835" t="s">
        <v>1923</v>
      </c>
      <c r="E1085" s="835" t="s">
        <v>138</v>
      </c>
      <c r="F1085" s="835" t="s">
        <v>806</v>
      </c>
      <c r="G1085" s="835" t="s">
        <v>1889</v>
      </c>
    </row>
    <row r="1086" spans="1:7">
      <c r="A1086" s="835" t="s">
        <v>810</v>
      </c>
      <c r="B1086" s="835" t="s">
        <v>1920</v>
      </c>
      <c r="C1086" s="835" t="s">
        <v>1922</v>
      </c>
      <c r="D1086" s="835" t="s">
        <v>1923</v>
      </c>
      <c r="E1086" s="835" t="s">
        <v>138</v>
      </c>
      <c r="F1086" s="835" t="s">
        <v>806</v>
      </c>
      <c r="G1086" s="835" t="s">
        <v>1889</v>
      </c>
    </row>
    <row r="1087" spans="1:7">
      <c r="A1087" s="835" t="s">
        <v>1305</v>
      </c>
      <c r="B1087" s="835" t="s">
        <v>1899</v>
      </c>
      <c r="C1087" s="835" t="s">
        <v>1922</v>
      </c>
      <c r="D1087" s="835" t="s">
        <v>1923</v>
      </c>
      <c r="E1087" s="835" t="s">
        <v>1900</v>
      </c>
      <c r="F1087" s="835" t="s">
        <v>977</v>
      </c>
      <c r="G1087" s="835" t="s">
        <v>1889</v>
      </c>
    </row>
    <row r="1088" spans="1:7">
      <c r="A1088" s="835" t="s">
        <v>882</v>
      </c>
      <c r="B1088" s="835" t="s">
        <v>1899</v>
      </c>
      <c r="C1088" s="835" t="s">
        <v>1922</v>
      </c>
      <c r="D1088" s="835" t="s">
        <v>1923</v>
      </c>
      <c r="E1088" s="835" t="s">
        <v>1900</v>
      </c>
      <c r="F1088" s="835" t="s">
        <v>1201</v>
      </c>
      <c r="G1088" s="835" t="s">
        <v>1889</v>
      </c>
    </row>
    <row r="1089" spans="1:7">
      <c r="A1089" s="835" t="s">
        <v>882</v>
      </c>
      <c r="B1089" s="835" t="s">
        <v>1899</v>
      </c>
      <c r="C1089" s="835" t="s">
        <v>1922</v>
      </c>
      <c r="D1089" s="835" t="s">
        <v>1923</v>
      </c>
      <c r="E1089" s="835" t="s">
        <v>1900</v>
      </c>
      <c r="F1089" s="835" t="s">
        <v>1201</v>
      </c>
      <c r="G1089" s="835" t="s">
        <v>1889</v>
      </c>
    </row>
    <row r="1090" spans="1:7">
      <c r="A1090" s="835" t="s">
        <v>869</v>
      </c>
      <c r="B1090" s="835" t="s">
        <v>1901</v>
      </c>
      <c r="C1090" s="835" t="s">
        <v>1922</v>
      </c>
      <c r="D1090" s="835" t="s">
        <v>1923</v>
      </c>
      <c r="E1090" s="835" t="s">
        <v>1871</v>
      </c>
      <c r="F1090" s="835" t="s">
        <v>869</v>
      </c>
      <c r="G1090" s="835" t="s">
        <v>1889</v>
      </c>
    </row>
    <row r="1091" spans="1:7">
      <c r="A1091" s="835" t="s">
        <v>869</v>
      </c>
      <c r="B1091" s="835" t="s">
        <v>1901</v>
      </c>
      <c r="C1091" s="835" t="s">
        <v>1922</v>
      </c>
      <c r="D1091" s="835" t="s">
        <v>1923</v>
      </c>
      <c r="E1091" s="835" t="s">
        <v>1871</v>
      </c>
      <c r="F1091" s="835" t="s">
        <v>869</v>
      </c>
      <c r="G1091" s="835" t="s">
        <v>1889</v>
      </c>
    </row>
    <row r="1092" spans="1:7">
      <c r="A1092" s="835" t="s">
        <v>1344</v>
      </c>
      <c r="B1092" s="835" t="s">
        <v>1901</v>
      </c>
      <c r="C1092" s="835" t="s">
        <v>1922</v>
      </c>
      <c r="D1092" s="835" t="s">
        <v>1923</v>
      </c>
      <c r="E1092" s="835" t="s">
        <v>1871</v>
      </c>
      <c r="F1092" s="835" t="s">
        <v>1902</v>
      </c>
      <c r="G1092" s="835" t="s">
        <v>1889</v>
      </c>
    </row>
    <row r="1093" spans="1:7">
      <c r="A1093" s="835" t="s">
        <v>410</v>
      </c>
      <c r="B1093" s="835" t="s">
        <v>525</v>
      </c>
      <c r="C1093" s="835" t="s">
        <v>1922</v>
      </c>
      <c r="D1093" s="835" t="s">
        <v>1923</v>
      </c>
      <c r="E1093" s="835" t="s">
        <v>1877</v>
      </c>
      <c r="F1093" s="835" t="s">
        <v>410</v>
      </c>
      <c r="G1093" s="835" t="s">
        <v>1889</v>
      </c>
    </row>
    <row r="1094" spans="1:7">
      <c r="A1094" s="835" t="s">
        <v>410</v>
      </c>
      <c r="B1094" s="835" t="s">
        <v>525</v>
      </c>
      <c r="C1094" s="835" t="s">
        <v>1922</v>
      </c>
      <c r="D1094" s="835" t="s">
        <v>1923</v>
      </c>
      <c r="E1094" s="835" t="s">
        <v>1877</v>
      </c>
      <c r="F1094" s="835" t="s">
        <v>410</v>
      </c>
      <c r="G1094" s="835" t="s">
        <v>1889</v>
      </c>
    </row>
    <row r="1095" spans="1:7">
      <c r="A1095" s="835" t="s">
        <v>929</v>
      </c>
      <c r="B1095" s="835" t="s">
        <v>525</v>
      </c>
      <c r="C1095" s="835" t="s">
        <v>1922</v>
      </c>
      <c r="D1095" s="835" t="s">
        <v>1923</v>
      </c>
      <c r="E1095" s="835" t="s">
        <v>1877</v>
      </c>
      <c r="F1095" s="835" t="s">
        <v>1903</v>
      </c>
      <c r="G1095" s="835" t="s">
        <v>1889</v>
      </c>
    </row>
    <row r="1096" spans="1:7">
      <c r="A1096" s="835" t="s">
        <v>929</v>
      </c>
      <c r="B1096" s="835" t="s">
        <v>525</v>
      </c>
      <c r="C1096" s="835" t="s">
        <v>1922</v>
      </c>
      <c r="D1096" s="835" t="s">
        <v>1923</v>
      </c>
      <c r="E1096" s="835" t="s">
        <v>1877</v>
      </c>
      <c r="F1096" s="835" t="s">
        <v>1903</v>
      </c>
      <c r="G1096" s="835" t="s">
        <v>1889</v>
      </c>
    </row>
    <row r="1097" spans="1:7">
      <c r="A1097" s="835" t="s">
        <v>1253</v>
      </c>
      <c r="B1097" s="835" t="s">
        <v>525</v>
      </c>
      <c r="C1097" s="835" t="s">
        <v>1922</v>
      </c>
      <c r="D1097" s="835" t="s">
        <v>1923</v>
      </c>
      <c r="E1097" s="835" t="s">
        <v>1877</v>
      </c>
      <c r="F1097" s="835" t="s">
        <v>1903</v>
      </c>
      <c r="G1097" s="835" t="s">
        <v>1889</v>
      </c>
    </row>
    <row r="1098" spans="1:7">
      <c r="A1098" s="835" t="s">
        <v>1260</v>
      </c>
      <c r="B1098" s="835" t="s">
        <v>525</v>
      </c>
      <c r="C1098" s="835" t="s">
        <v>1922</v>
      </c>
      <c r="D1098" s="835" t="s">
        <v>1923</v>
      </c>
      <c r="E1098" s="835" t="s">
        <v>1877</v>
      </c>
      <c r="F1098" s="835" t="s">
        <v>1903</v>
      </c>
      <c r="G1098" s="835" t="s">
        <v>1889</v>
      </c>
    </row>
    <row r="1099" spans="1:7">
      <c r="A1099" s="835" t="s">
        <v>1260</v>
      </c>
      <c r="B1099" s="835" t="s">
        <v>525</v>
      </c>
      <c r="C1099" s="835" t="s">
        <v>1922</v>
      </c>
      <c r="D1099" s="835" t="s">
        <v>1923</v>
      </c>
      <c r="E1099" s="835" t="s">
        <v>1877</v>
      </c>
      <c r="F1099" s="835" t="s">
        <v>1903</v>
      </c>
      <c r="G1099" s="835" t="s">
        <v>1889</v>
      </c>
    </row>
    <row r="1100" spans="1:7">
      <c r="A1100" s="835" t="s">
        <v>934</v>
      </c>
      <c r="B1100" s="835" t="s">
        <v>525</v>
      </c>
      <c r="C1100" s="835" t="s">
        <v>1922</v>
      </c>
      <c r="D1100" s="835" t="s">
        <v>1923</v>
      </c>
      <c r="E1100" s="835" t="s">
        <v>1877</v>
      </c>
      <c r="F1100" s="835" t="s">
        <v>1903</v>
      </c>
      <c r="G1100" s="835" t="s">
        <v>1889</v>
      </c>
    </row>
    <row r="1101" spans="1:7">
      <c r="A1101" s="835" t="s">
        <v>934</v>
      </c>
      <c r="B1101" s="835" t="s">
        <v>525</v>
      </c>
      <c r="C1101" s="835" t="s">
        <v>1922</v>
      </c>
      <c r="D1101" s="835" t="s">
        <v>1923</v>
      </c>
      <c r="E1101" s="835" t="s">
        <v>1877</v>
      </c>
      <c r="F1101" s="835" t="s">
        <v>1903</v>
      </c>
      <c r="G1101" s="835" t="s">
        <v>1889</v>
      </c>
    </row>
    <row r="1102" spans="1:7">
      <c r="A1102" s="835" t="s">
        <v>1255</v>
      </c>
      <c r="B1102" s="835" t="s">
        <v>525</v>
      </c>
      <c r="C1102" s="835" t="s">
        <v>1922</v>
      </c>
      <c r="D1102" s="835" t="s">
        <v>1923</v>
      </c>
      <c r="E1102" s="835" t="s">
        <v>1877</v>
      </c>
      <c r="F1102" s="835" t="s">
        <v>1903</v>
      </c>
      <c r="G1102" s="835" t="s">
        <v>1889</v>
      </c>
    </row>
    <row r="1103" spans="1:7">
      <c r="A1103" s="835" t="s">
        <v>991</v>
      </c>
      <c r="B1103" s="835" t="s">
        <v>525</v>
      </c>
      <c r="C1103" s="835" t="s">
        <v>1922</v>
      </c>
      <c r="D1103" s="835" t="s">
        <v>1923</v>
      </c>
      <c r="E1103" s="835" t="s">
        <v>1877</v>
      </c>
      <c r="F1103" s="835" t="s">
        <v>552</v>
      </c>
      <c r="G1103" s="835" t="s">
        <v>1889</v>
      </c>
    </row>
    <row r="1104" spans="1:7">
      <c r="A1104" s="835" t="s">
        <v>991</v>
      </c>
      <c r="B1104" s="835" t="s">
        <v>525</v>
      </c>
      <c r="C1104" s="835" t="s">
        <v>1922</v>
      </c>
      <c r="D1104" s="835" t="s">
        <v>1923</v>
      </c>
      <c r="E1104" s="835" t="s">
        <v>1877</v>
      </c>
      <c r="F1104" s="835" t="s">
        <v>552</v>
      </c>
      <c r="G1104" s="835" t="s">
        <v>1889</v>
      </c>
    </row>
    <row r="1105" spans="1:7">
      <c r="A1105" s="835" t="s">
        <v>945</v>
      </c>
      <c r="B1105" s="835" t="s">
        <v>546</v>
      </c>
      <c r="C1105" s="835" t="s">
        <v>1922</v>
      </c>
      <c r="D1105" s="835" t="s">
        <v>1923</v>
      </c>
      <c r="E1105" s="835" t="s">
        <v>1904</v>
      </c>
      <c r="F1105" s="835" t="s">
        <v>945</v>
      </c>
      <c r="G1105" s="835" t="s">
        <v>1889</v>
      </c>
    </row>
    <row r="1106" spans="1:7">
      <c r="A1106" s="835" t="s">
        <v>945</v>
      </c>
      <c r="B1106" s="835" t="s">
        <v>546</v>
      </c>
      <c r="C1106" s="835" t="s">
        <v>1922</v>
      </c>
      <c r="D1106" s="835" t="s">
        <v>1923</v>
      </c>
      <c r="E1106" s="835" t="s">
        <v>1904</v>
      </c>
      <c r="F1106" s="835" t="s">
        <v>945</v>
      </c>
      <c r="G1106" s="835" t="s">
        <v>1889</v>
      </c>
    </row>
    <row r="1107" spans="1:7">
      <c r="A1107" s="835" t="s">
        <v>762</v>
      </c>
      <c r="B1107" s="835" t="s">
        <v>520</v>
      </c>
      <c r="C1107" s="835" t="s">
        <v>1922</v>
      </c>
      <c r="D1107" s="835" t="s">
        <v>1923</v>
      </c>
      <c r="E1107" s="835" t="s">
        <v>1905</v>
      </c>
      <c r="F1107" s="835" t="s">
        <v>762</v>
      </c>
      <c r="G1107" s="835" t="s">
        <v>1891</v>
      </c>
    </row>
    <row r="1108" spans="1:7">
      <c r="A1108" s="835" t="s">
        <v>777</v>
      </c>
      <c r="B1108" s="835" t="s">
        <v>520</v>
      </c>
      <c r="C1108" s="835" t="s">
        <v>1922</v>
      </c>
      <c r="D1108" s="835" t="s">
        <v>1923</v>
      </c>
      <c r="E1108" s="835" t="s">
        <v>1905</v>
      </c>
      <c r="F1108" s="835" t="s">
        <v>1105</v>
      </c>
      <c r="G1108" s="835" t="s">
        <v>1891</v>
      </c>
    </row>
    <row r="1109" spans="1:7">
      <c r="A1109" s="835" t="s">
        <v>777</v>
      </c>
      <c r="B1109" s="835" t="s">
        <v>520</v>
      </c>
      <c r="C1109" s="835" t="s">
        <v>1922</v>
      </c>
      <c r="D1109" s="835" t="s">
        <v>1923</v>
      </c>
      <c r="E1109" s="835" t="s">
        <v>1905</v>
      </c>
      <c r="F1109" s="835" t="s">
        <v>1105</v>
      </c>
      <c r="G1109" s="835" t="s">
        <v>1891</v>
      </c>
    </row>
    <row r="1110" spans="1:7">
      <c r="A1110" s="835" t="s">
        <v>780</v>
      </c>
      <c r="B1110" s="835" t="s">
        <v>520</v>
      </c>
      <c r="C1110" s="835" t="s">
        <v>1922</v>
      </c>
      <c r="D1110" s="835" t="s">
        <v>1923</v>
      </c>
      <c r="E1110" s="835" t="s">
        <v>1905</v>
      </c>
      <c r="F1110" s="835" t="s">
        <v>1105</v>
      </c>
      <c r="G1110" s="835" t="s">
        <v>1891</v>
      </c>
    </row>
    <row r="1111" spans="1:7">
      <c r="A1111" s="835" t="s">
        <v>780</v>
      </c>
      <c r="B1111" s="835" t="s">
        <v>520</v>
      </c>
      <c r="C1111" s="835" t="s">
        <v>1922</v>
      </c>
      <c r="D1111" s="835" t="s">
        <v>1923</v>
      </c>
      <c r="E1111" s="835" t="s">
        <v>1905</v>
      </c>
      <c r="F1111" s="835" t="s">
        <v>1105</v>
      </c>
      <c r="G1111" s="835" t="s">
        <v>1891</v>
      </c>
    </row>
    <row r="1112" spans="1:7">
      <c r="A1112" s="835" t="s">
        <v>787</v>
      </c>
      <c r="B1112" s="835" t="s">
        <v>520</v>
      </c>
      <c r="C1112" s="835" t="s">
        <v>1922</v>
      </c>
      <c r="D1112" s="835" t="s">
        <v>1923</v>
      </c>
      <c r="E1112" s="835" t="s">
        <v>1905</v>
      </c>
      <c r="F1112" s="835" t="s">
        <v>784</v>
      </c>
      <c r="G1112" s="835" t="s">
        <v>1891</v>
      </c>
    </row>
    <row r="1113" spans="1:7">
      <c r="A1113" s="835" t="s">
        <v>1110</v>
      </c>
      <c r="B1113" s="835" t="s">
        <v>520</v>
      </c>
      <c r="C1113" s="835" t="s">
        <v>1922</v>
      </c>
      <c r="D1113" s="835" t="s">
        <v>1923</v>
      </c>
      <c r="E1113" s="835" t="s">
        <v>1905</v>
      </c>
      <c r="F1113" s="835" t="s">
        <v>784</v>
      </c>
      <c r="G1113" s="835" t="s">
        <v>1891</v>
      </c>
    </row>
    <row r="1114" spans="1:7">
      <c r="A1114" s="835" t="s">
        <v>798</v>
      </c>
      <c r="B1114" s="835" t="s">
        <v>520</v>
      </c>
      <c r="C1114" s="835" t="s">
        <v>1922</v>
      </c>
      <c r="D1114" s="835" t="s">
        <v>1923</v>
      </c>
      <c r="E1114" s="835" t="s">
        <v>1905</v>
      </c>
      <c r="F1114" s="835" t="s">
        <v>793</v>
      </c>
      <c r="G1114" s="835" t="s">
        <v>1891</v>
      </c>
    </row>
    <row r="1115" spans="1:7">
      <c r="A1115" s="835" t="s">
        <v>743</v>
      </c>
      <c r="B1115" s="835" t="s">
        <v>520</v>
      </c>
      <c r="C1115" s="835" t="s">
        <v>1922</v>
      </c>
      <c r="D1115" s="835" t="s">
        <v>1923</v>
      </c>
      <c r="E1115" s="835" t="s">
        <v>1905</v>
      </c>
      <c r="F1115" s="835" t="s">
        <v>793</v>
      </c>
      <c r="G1115" s="835" t="s">
        <v>1891</v>
      </c>
    </row>
    <row r="1116" spans="1:7">
      <c r="A1116" s="835" t="s">
        <v>407</v>
      </c>
      <c r="B1116" s="835" t="s">
        <v>520</v>
      </c>
      <c r="C1116" s="835" t="s">
        <v>1922</v>
      </c>
      <c r="D1116" s="835" t="s">
        <v>1923</v>
      </c>
      <c r="E1116" s="835" t="s">
        <v>1905</v>
      </c>
      <c r="F1116" s="835" t="s">
        <v>793</v>
      </c>
      <c r="G1116" s="835" t="s">
        <v>1891</v>
      </c>
    </row>
    <row r="1117" spans="1:7">
      <c r="A1117" s="835" t="s">
        <v>804</v>
      </c>
      <c r="B1117" s="835" t="s">
        <v>520</v>
      </c>
      <c r="C1117" s="835" t="s">
        <v>1922</v>
      </c>
      <c r="D1117" s="835" t="s">
        <v>1923</v>
      </c>
      <c r="E1117" s="835" t="s">
        <v>1905</v>
      </c>
      <c r="F1117" s="835" t="s">
        <v>1906</v>
      </c>
      <c r="G1117" s="835" t="s">
        <v>1891</v>
      </c>
    </row>
    <row r="1118" spans="1:7">
      <c r="A1118" s="835" t="s">
        <v>804</v>
      </c>
      <c r="B1118" s="835" t="s">
        <v>520</v>
      </c>
      <c r="C1118" s="835" t="s">
        <v>1922</v>
      </c>
      <c r="D1118" s="835" t="s">
        <v>1923</v>
      </c>
      <c r="E1118" s="835" t="s">
        <v>1905</v>
      </c>
      <c r="F1118" s="835" t="s">
        <v>1906</v>
      </c>
      <c r="G1118" s="835" t="s">
        <v>1891</v>
      </c>
    </row>
    <row r="1119" spans="1:7">
      <c r="A1119" s="835" t="s">
        <v>736</v>
      </c>
      <c r="B1119" s="835" t="s">
        <v>520</v>
      </c>
      <c r="C1119" s="835" t="s">
        <v>1922</v>
      </c>
      <c r="D1119" s="835" t="s">
        <v>1923</v>
      </c>
      <c r="E1119" s="835" t="s">
        <v>1905</v>
      </c>
      <c r="F1119" s="835" t="s">
        <v>789</v>
      </c>
      <c r="G1119" s="835" t="s">
        <v>1891</v>
      </c>
    </row>
    <row r="1120" spans="1:7">
      <c r="A1120" s="835" t="s">
        <v>406</v>
      </c>
      <c r="B1120" s="835" t="s">
        <v>520</v>
      </c>
      <c r="C1120" s="835" t="s">
        <v>1922</v>
      </c>
      <c r="D1120" s="835" t="s">
        <v>1923</v>
      </c>
      <c r="E1120" s="835" t="s">
        <v>1905</v>
      </c>
      <c r="F1120" s="835" t="s">
        <v>789</v>
      </c>
      <c r="G1120" s="835" t="s">
        <v>1891</v>
      </c>
    </row>
    <row r="1121" spans="1:7">
      <c r="A1121" s="835" t="s">
        <v>1908</v>
      </c>
      <c r="B1121" s="835" t="s">
        <v>520</v>
      </c>
      <c r="C1121" s="835" t="s">
        <v>1922</v>
      </c>
      <c r="D1121" s="835" t="s">
        <v>1923</v>
      </c>
      <c r="E1121" s="835" t="s">
        <v>1905</v>
      </c>
      <c r="F1121" s="835" t="s">
        <v>1907</v>
      </c>
      <c r="G1121" s="835" t="s">
        <v>1891</v>
      </c>
    </row>
    <row r="1122" spans="1:7">
      <c r="A1122" s="835" t="s">
        <v>1908</v>
      </c>
      <c r="B1122" s="835" t="s">
        <v>520</v>
      </c>
      <c r="C1122" s="835" t="s">
        <v>1922</v>
      </c>
      <c r="D1122" s="835" t="s">
        <v>1923</v>
      </c>
      <c r="E1122" s="835" t="s">
        <v>1905</v>
      </c>
      <c r="F1122" s="835" t="s">
        <v>1907</v>
      </c>
      <c r="G1122" s="835" t="s">
        <v>1891</v>
      </c>
    </row>
    <row r="1123" spans="1:7">
      <c r="A1123" s="835" t="s">
        <v>918</v>
      </c>
      <c r="B1123" s="835" t="s">
        <v>526</v>
      </c>
      <c r="C1123" s="835" t="s">
        <v>1922</v>
      </c>
      <c r="D1123" s="835" t="s">
        <v>1923</v>
      </c>
      <c r="E1123" s="835" t="s">
        <v>1878</v>
      </c>
      <c r="F1123" s="835" t="s">
        <v>909</v>
      </c>
      <c r="G1123" s="835" t="s">
        <v>1889</v>
      </c>
    </row>
    <row r="1124" spans="1:7">
      <c r="A1124" s="835" t="s">
        <v>918</v>
      </c>
      <c r="B1124" s="835" t="s">
        <v>526</v>
      </c>
      <c r="C1124" s="835" t="s">
        <v>1922</v>
      </c>
      <c r="D1124" s="835" t="s">
        <v>1923</v>
      </c>
      <c r="E1124" s="835" t="s">
        <v>1878</v>
      </c>
      <c r="F1124" s="835" t="s">
        <v>909</v>
      </c>
      <c r="G1124" s="835" t="s">
        <v>1889</v>
      </c>
    </row>
    <row r="1125" spans="1:7">
      <c r="A1125" s="835" t="s">
        <v>912</v>
      </c>
      <c r="B1125" s="835" t="s">
        <v>526</v>
      </c>
      <c r="C1125" s="835" t="s">
        <v>1922</v>
      </c>
      <c r="D1125" s="835" t="s">
        <v>1923</v>
      </c>
      <c r="E1125" s="835" t="s">
        <v>1878</v>
      </c>
      <c r="F1125" s="835" t="s">
        <v>909</v>
      </c>
      <c r="G1125" s="835" t="s">
        <v>1889</v>
      </c>
    </row>
    <row r="1126" spans="1:7">
      <c r="A1126" s="835" t="s">
        <v>912</v>
      </c>
      <c r="B1126" s="835" t="s">
        <v>526</v>
      </c>
      <c r="C1126" s="835" t="s">
        <v>1922</v>
      </c>
      <c r="D1126" s="835" t="s">
        <v>1923</v>
      </c>
      <c r="E1126" s="835" t="s">
        <v>1878</v>
      </c>
      <c r="F1126" s="835" t="s">
        <v>909</v>
      </c>
      <c r="G1126" s="835" t="s">
        <v>1889</v>
      </c>
    </row>
    <row r="1127" spans="1:7">
      <c r="A1127" s="835" t="s">
        <v>1026</v>
      </c>
      <c r="B1127" s="835" t="s">
        <v>526</v>
      </c>
      <c r="C1127" s="835" t="s">
        <v>1922</v>
      </c>
      <c r="D1127" s="835" t="s">
        <v>1923</v>
      </c>
      <c r="E1127" s="835" t="s">
        <v>1878</v>
      </c>
      <c r="F1127" s="835" t="s">
        <v>811</v>
      </c>
      <c r="G1127" s="835" t="s">
        <v>1889</v>
      </c>
    </row>
    <row r="1128" spans="1:7">
      <c r="A1128" s="835" t="s">
        <v>1026</v>
      </c>
      <c r="B1128" s="835" t="s">
        <v>526</v>
      </c>
      <c r="C1128" s="835" t="s">
        <v>1922</v>
      </c>
      <c r="D1128" s="835" t="s">
        <v>1923</v>
      </c>
      <c r="E1128" s="835" t="s">
        <v>1878</v>
      </c>
      <c r="F1128" s="835" t="s">
        <v>811</v>
      </c>
      <c r="G1128" s="835" t="s">
        <v>1889</v>
      </c>
    </row>
    <row r="1129" spans="1:7">
      <c r="A1129" s="835" t="s">
        <v>1328</v>
      </c>
      <c r="B1129" s="835" t="s">
        <v>540</v>
      </c>
      <c r="C1129" s="835" t="s">
        <v>1886</v>
      </c>
      <c r="D1129" s="835" t="s">
        <v>1887</v>
      </c>
      <c r="E1129" s="835" t="s">
        <v>1867</v>
      </c>
      <c r="F1129" s="835" t="s">
        <v>1014</v>
      </c>
      <c r="G1129" s="835" t="s">
        <v>1889</v>
      </c>
    </row>
    <row r="1130" spans="1:7">
      <c r="A1130" s="835" t="s">
        <v>1328</v>
      </c>
      <c r="B1130" s="835" t="s">
        <v>540</v>
      </c>
      <c r="C1130" s="835" t="s">
        <v>1886</v>
      </c>
      <c r="D1130" s="835" t="s">
        <v>1887</v>
      </c>
      <c r="E1130" s="835" t="s">
        <v>1867</v>
      </c>
      <c r="F1130" s="835" t="s">
        <v>1014</v>
      </c>
      <c r="G1130" s="835" t="s">
        <v>1889</v>
      </c>
    </row>
    <row r="1131" spans="1:7">
      <c r="A1131" s="835" t="s">
        <v>956</v>
      </c>
      <c r="B1131" s="835" t="s">
        <v>538</v>
      </c>
      <c r="C1131" s="835" t="s">
        <v>1886</v>
      </c>
      <c r="D1131" s="835" t="s">
        <v>1887</v>
      </c>
      <c r="E1131" s="835" t="s">
        <v>1868</v>
      </c>
      <c r="F1131" s="835" t="s">
        <v>953</v>
      </c>
      <c r="G1131" s="835" t="s">
        <v>1889</v>
      </c>
    </row>
    <row r="1132" spans="1:7">
      <c r="A1132" s="835" t="s">
        <v>956</v>
      </c>
      <c r="B1132" s="835" t="s">
        <v>538</v>
      </c>
      <c r="C1132" s="835" t="s">
        <v>1886</v>
      </c>
      <c r="D1132" s="835" t="s">
        <v>1887</v>
      </c>
      <c r="E1132" s="835" t="s">
        <v>1868</v>
      </c>
      <c r="F1132" s="835" t="s">
        <v>953</v>
      </c>
      <c r="G1132" s="835" t="s">
        <v>1889</v>
      </c>
    </row>
    <row r="1133" spans="1:7">
      <c r="A1133" s="835" t="s">
        <v>959</v>
      </c>
      <c r="B1133" s="835" t="s">
        <v>538</v>
      </c>
      <c r="C1133" s="835" t="s">
        <v>1886</v>
      </c>
      <c r="D1133" s="835" t="s">
        <v>1887</v>
      </c>
      <c r="E1133" s="835" t="s">
        <v>1868</v>
      </c>
      <c r="F1133" s="835" t="s">
        <v>953</v>
      </c>
      <c r="G1133" s="835" t="s">
        <v>1889</v>
      </c>
    </row>
    <row r="1134" spans="1:7">
      <c r="A1134" s="835" t="s">
        <v>959</v>
      </c>
      <c r="B1134" s="835" t="s">
        <v>538</v>
      </c>
      <c r="C1134" s="835" t="s">
        <v>1886</v>
      </c>
      <c r="D1134" s="835" t="s">
        <v>1887</v>
      </c>
      <c r="E1134" s="835" t="s">
        <v>1868</v>
      </c>
      <c r="F1134" s="835" t="s">
        <v>953</v>
      </c>
      <c r="G1134" s="835" t="s">
        <v>1889</v>
      </c>
    </row>
    <row r="1135" spans="1:7">
      <c r="A1135" s="835" t="s">
        <v>726</v>
      </c>
      <c r="B1135" s="835" t="s">
        <v>516</v>
      </c>
      <c r="C1135" s="835" t="s">
        <v>1886</v>
      </c>
      <c r="D1135" s="835" t="s">
        <v>1887</v>
      </c>
      <c r="E1135" s="835" t="s">
        <v>1890</v>
      </c>
      <c r="F1135" s="835" t="s">
        <v>726</v>
      </c>
      <c r="G1135" s="835" t="s">
        <v>1891</v>
      </c>
    </row>
    <row r="1136" spans="1:7">
      <c r="A1136" s="835" t="s">
        <v>404</v>
      </c>
      <c r="B1136" s="835" t="s">
        <v>516</v>
      </c>
      <c r="C1136" s="835" t="s">
        <v>1886</v>
      </c>
      <c r="D1136" s="835" t="s">
        <v>1887</v>
      </c>
      <c r="E1136" s="835" t="s">
        <v>1890</v>
      </c>
      <c r="F1136" s="835" t="s">
        <v>726</v>
      </c>
      <c r="G1136" s="835" t="s">
        <v>1891</v>
      </c>
    </row>
    <row r="1137" spans="1:7">
      <c r="A1137" s="835" t="s">
        <v>758</v>
      </c>
      <c r="B1137" s="835" t="s">
        <v>516</v>
      </c>
      <c r="C1137" s="835" t="s">
        <v>1886</v>
      </c>
      <c r="D1137" s="835" t="s">
        <v>1887</v>
      </c>
      <c r="E1137" s="835" t="s">
        <v>1890</v>
      </c>
      <c r="F1137" s="835" t="s">
        <v>811</v>
      </c>
      <c r="G1137" s="835" t="s">
        <v>1891</v>
      </c>
    </row>
    <row r="1138" spans="1:7">
      <c r="A1138" s="835" t="s">
        <v>758</v>
      </c>
      <c r="B1138" s="835" t="s">
        <v>516</v>
      </c>
      <c r="C1138" s="835" t="s">
        <v>1886</v>
      </c>
      <c r="D1138" s="835" t="s">
        <v>1887</v>
      </c>
      <c r="E1138" s="835" t="s">
        <v>1890</v>
      </c>
      <c r="F1138" s="835" t="s">
        <v>811</v>
      </c>
      <c r="G1138" s="835" t="s">
        <v>1891</v>
      </c>
    </row>
    <row r="1139" spans="1:7">
      <c r="A1139" s="835" t="s">
        <v>980</v>
      </c>
      <c r="B1139" s="835" t="s">
        <v>531</v>
      </c>
      <c r="C1139" s="835" t="s">
        <v>1886</v>
      </c>
      <c r="D1139" s="835" t="s">
        <v>1887</v>
      </c>
      <c r="E1139" s="835" t="s">
        <v>1872</v>
      </c>
      <c r="F1139" s="835" t="s">
        <v>977</v>
      </c>
      <c r="G1139" s="835" t="s">
        <v>1889</v>
      </c>
    </row>
    <row r="1140" spans="1:7">
      <c r="A1140" s="835" t="s">
        <v>1028</v>
      </c>
      <c r="B1140" s="835" t="s">
        <v>1921</v>
      </c>
      <c r="C1140" s="835" t="s">
        <v>1886</v>
      </c>
      <c r="D1140" s="835" t="s">
        <v>1887</v>
      </c>
      <c r="E1140" s="835" t="s">
        <v>1876</v>
      </c>
      <c r="F1140" s="835" t="s">
        <v>1028</v>
      </c>
      <c r="G1140" s="835" t="s">
        <v>1889</v>
      </c>
    </row>
    <row r="1141" spans="1:7">
      <c r="A1141" s="835" t="s">
        <v>1028</v>
      </c>
      <c r="B1141" s="835" t="s">
        <v>1921</v>
      </c>
      <c r="C1141" s="835" t="s">
        <v>1886</v>
      </c>
      <c r="D1141" s="835" t="s">
        <v>1887</v>
      </c>
      <c r="E1141" s="835" t="s">
        <v>1876</v>
      </c>
      <c r="F1141" s="835" t="s">
        <v>1028</v>
      </c>
      <c r="G1141" s="835" t="s">
        <v>1889</v>
      </c>
    </row>
    <row r="1142" spans="1:7">
      <c r="A1142" s="835" t="s">
        <v>971</v>
      </c>
      <c r="B1142" s="835" t="s">
        <v>1893</v>
      </c>
      <c r="C1142" s="835" t="s">
        <v>1886</v>
      </c>
      <c r="D1142" s="835" t="s">
        <v>1887</v>
      </c>
      <c r="E1142" s="835" t="s">
        <v>1879</v>
      </c>
      <c r="F1142" s="835" t="s">
        <v>968</v>
      </c>
      <c r="G1142" s="835" t="s">
        <v>1889</v>
      </c>
    </row>
    <row r="1143" spans="1:7">
      <c r="A1143" s="835" t="s">
        <v>971</v>
      </c>
      <c r="B1143" s="835" t="s">
        <v>1893</v>
      </c>
      <c r="C1143" s="835" t="s">
        <v>1886</v>
      </c>
      <c r="D1143" s="835" t="s">
        <v>1887</v>
      </c>
      <c r="E1143" s="835" t="s">
        <v>1879</v>
      </c>
      <c r="F1143" s="835" t="s">
        <v>968</v>
      </c>
      <c r="G1143" s="835" t="s">
        <v>1889</v>
      </c>
    </row>
    <row r="1144" spans="1:7">
      <c r="A1144" s="835" t="s">
        <v>1325</v>
      </c>
      <c r="B1144" s="835" t="s">
        <v>1926</v>
      </c>
      <c r="C1144" s="835" t="s">
        <v>1886</v>
      </c>
      <c r="D1144" s="835" t="s">
        <v>1887</v>
      </c>
      <c r="E1144" s="835" t="s">
        <v>1866</v>
      </c>
      <c r="F1144" s="835" t="s">
        <v>1014</v>
      </c>
      <c r="G1144" s="835" t="s">
        <v>1889</v>
      </c>
    </row>
    <row r="1145" spans="1:7">
      <c r="A1145" s="835" t="s">
        <v>1325</v>
      </c>
      <c r="B1145" s="835" t="s">
        <v>1926</v>
      </c>
      <c r="C1145" s="835" t="s">
        <v>1886</v>
      </c>
      <c r="D1145" s="835" t="s">
        <v>1887</v>
      </c>
      <c r="E1145" s="835" t="s">
        <v>1866</v>
      </c>
      <c r="F1145" s="835" t="s">
        <v>1014</v>
      </c>
      <c r="G1145" s="835" t="s">
        <v>1889</v>
      </c>
    </row>
    <row r="1146" spans="1:7">
      <c r="A1146" s="835" t="s">
        <v>1457</v>
      </c>
      <c r="B1146" s="835" t="s">
        <v>523</v>
      </c>
      <c r="C1146" s="835" t="s">
        <v>1886</v>
      </c>
      <c r="D1146" s="835" t="s">
        <v>1887</v>
      </c>
      <c r="E1146" s="835" t="s">
        <v>1896</v>
      </c>
      <c r="F1146" s="835" t="s">
        <v>1454</v>
      </c>
      <c r="G1146" s="835" t="s">
        <v>1889</v>
      </c>
    </row>
    <row r="1147" spans="1:7">
      <c r="A1147" s="835" t="s">
        <v>1066</v>
      </c>
      <c r="B1147" s="835" t="s">
        <v>521</v>
      </c>
      <c r="C1147" s="835" t="s">
        <v>1886</v>
      </c>
      <c r="D1147" s="835" t="s">
        <v>1887</v>
      </c>
      <c r="E1147" s="835" t="s">
        <v>1897</v>
      </c>
      <c r="F1147" s="835" t="s">
        <v>1894</v>
      </c>
      <c r="G1147" s="835" t="s">
        <v>1889</v>
      </c>
    </row>
    <row r="1148" spans="1:7">
      <c r="A1148" s="835" t="s">
        <v>1066</v>
      </c>
      <c r="B1148" s="835" t="s">
        <v>521</v>
      </c>
      <c r="C1148" s="835" t="s">
        <v>1886</v>
      </c>
      <c r="D1148" s="835" t="s">
        <v>1887</v>
      </c>
      <c r="E1148" s="835" t="s">
        <v>1897</v>
      </c>
      <c r="F1148" s="835" t="s">
        <v>1894</v>
      </c>
      <c r="G1148" s="835" t="s">
        <v>1889</v>
      </c>
    </row>
    <row r="1149" spans="1:7">
      <c r="A1149" s="835" t="s">
        <v>975</v>
      </c>
      <c r="B1149" s="835" t="s">
        <v>521</v>
      </c>
      <c r="C1149" s="835" t="s">
        <v>1886</v>
      </c>
      <c r="D1149" s="835" t="s">
        <v>1887</v>
      </c>
      <c r="E1149" s="835" t="s">
        <v>1897</v>
      </c>
      <c r="F1149" s="835" t="s">
        <v>968</v>
      </c>
      <c r="G1149" s="835" t="s">
        <v>1889</v>
      </c>
    </row>
    <row r="1150" spans="1:7">
      <c r="A1150" s="835" t="s">
        <v>975</v>
      </c>
      <c r="B1150" s="835" t="s">
        <v>521</v>
      </c>
      <c r="C1150" s="835" t="s">
        <v>1886</v>
      </c>
      <c r="D1150" s="835" t="s">
        <v>1887</v>
      </c>
      <c r="E1150" s="835" t="s">
        <v>1897</v>
      </c>
      <c r="F1150" s="835" t="s">
        <v>968</v>
      </c>
      <c r="G1150" s="835" t="s">
        <v>1889</v>
      </c>
    </row>
    <row r="1151" spans="1:7">
      <c r="A1151" s="835" t="s">
        <v>1488</v>
      </c>
      <c r="B1151" s="835" t="s">
        <v>521</v>
      </c>
      <c r="C1151" s="835" t="s">
        <v>1886</v>
      </c>
      <c r="D1151" s="835" t="s">
        <v>1887</v>
      </c>
      <c r="E1151" s="835" t="s">
        <v>1897</v>
      </c>
      <c r="F1151" s="835" t="s">
        <v>1898</v>
      </c>
      <c r="G1151" s="835" t="s">
        <v>1889</v>
      </c>
    </row>
    <row r="1152" spans="1:7">
      <c r="A1152" s="835" t="s">
        <v>1305</v>
      </c>
      <c r="B1152" s="835" t="s">
        <v>1899</v>
      </c>
      <c r="C1152" s="835" t="s">
        <v>1886</v>
      </c>
      <c r="D1152" s="835" t="s">
        <v>1887</v>
      </c>
      <c r="E1152" s="835" t="s">
        <v>1900</v>
      </c>
      <c r="F1152" s="835" t="s">
        <v>977</v>
      </c>
      <c r="G1152" s="835" t="s">
        <v>1889</v>
      </c>
    </row>
    <row r="1153" spans="1:7">
      <c r="A1153" s="835" t="s">
        <v>1305</v>
      </c>
      <c r="B1153" s="835" t="s">
        <v>1899</v>
      </c>
      <c r="C1153" s="835" t="s">
        <v>1886</v>
      </c>
      <c r="D1153" s="835" t="s">
        <v>1887</v>
      </c>
      <c r="E1153" s="835" t="s">
        <v>1900</v>
      </c>
      <c r="F1153" s="835" t="s">
        <v>977</v>
      </c>
      <c r="G1153" s="835" t="s">
        <v>1889</v>
      </c>
    </row>
    <row r="1154" spans="1:7">
      <c r="A1154" s="835" t="s">
        <v>882</v>
      </c>
      <c r="B1154" s="835" t="s">
        <v>1899</v>
      </c>
      <c r="C1154" s="835" t="s">
        <v>1886</v>
      </c>
      <c r="D1154" s="835" t="s">
        <v>1887</v>
      </c>
      <c r="E1154" s="835" t="s">
        <v>1900</v>
      </c>
      <c r="F1154" s="835" t="s">
        <v>1201</v>
      </c>
      <c r="G1154" s="835" t="s">
        <v>1889</v>
      </c>
    </row>
    <row r="1155" spans="1:7">
      <c r="A1155" s="835" t="s">
        <v>882</v>
      </c>
      <c r="B1155" s="835" t="s">
        <v>1899</v>
      </c>
      <c r="C1155" s="835" t="s">
        <v>1886</v>
      </c>
      <c r="D1155" s="835" t="s">
        <v>1887</v>
      </c>
      <c r="E1155" s="835" t="s">
        <v>1900</v>
      </c>
      <c r="F1155" s="835" t="s">
        <v>1201</v>
      </c>
      <c r="G1155" s="835" t="s">
        <v>1889</v>
      </c>
    </row>
    <row r="1156" spans="1:7">
      <c r="A1156" s="835" t="s">
        <v>1344</v>
      </c>
      <c r="B1156" s="835" t="s">
        <v>1901</v>
      </c>
      <c r="C1156" s="835" t="s">
        <v>1886</v>
      </c>
      <c r="D1156" s="835" t="s">
        <v>1887</v>
      </c>
      <c r="E1156" s="835" t="s">
        <v>1871</v>
      </c>
      <c r="F1156" s="835" t="s">
        <v>1902</v>
      </c>
      <c r="G1156" s="835" t="s">
        <v>1889</v>
      </c>
    </row>
    <row r="1157" spans="1:7">
      <c r="A1157" s="835" t="s">
        <v>1344</v>
      </c>
      <c r="B1157" s="835" t="s">
        <v>1901</v>
      </c>
      <c r="C1157" s="835" t="s">
        <v>1886</v>
      </c>
      <c r="D1157" s="835" t="s">
        <v>1887</v>
      </c>
      <c r="E1157" s="835" t="s">
        <v>1871</v>
      </c>
      <c r="F1157" s="835" t="s">
        <v>1902</v>
      </c>
      <c r="G1157" s="835" t="s">
        <v>1889</v>
      </c>
    </row>
    <row r="1158" spans="1:7">
      <c r="A1158" s="835" t="s">
        <v>410</v>
      </c>
      <c r="B1158" s="835" t="s">
        <v>525</v>
      </c>
      <c r="C1158" s="835" t="s">
        <v>1886</v>
      </c>
      <c r="D1158" s="835" t="s">
        <v>1887</v>
      </c>
      <c r="E1158" s="835" t="s">
        <v>1877</v>
      </c>
      <c r="F1158" s="835" t="s">
        <v>410</v>
      </c>
      <c r="G1158" s="835" t="s">
        <v>1889</v>
      </c>
    </row>
    <row r="1159" spans="1:7">
      <c r="A1159" s="835" t="s">
        <v>410</v>
      </c>
      <c r="B1159" s="835" t="s">
        <v>525</v>
      </c>
      <c r="C1159" s="835" t="s">
        <v>1886</v>
      </c>
      <c r="D1159" s="835" t="s">
        <v>1887</v>
      </c>
      <c r="E1159" s="835" t="s">
        <v>1877</v>
      </c>
      <c r="F1159" s="835" t="s">
        <v>410</v>
      </c>
      <c r="G1159" s="835" t="s">
        <v>1889</v>
      </c>
    </row>
    <row r="1160" spans="1:7">
      <c r="A1160" s="835" t="s">
        <v>929</v>
      </c>
      <c r="B1160" s="835" t="s">
        <v>525</v>
      </c>
      <c r="C1160" s="835" t="s">
        <v>1886</v>
      </c>
      <c r="D1160" s="835" t="s">
        <v>1887</v>
      </c>
      <c r="E1160" s="835" t="s">
        <v>1877</v>
      </c>
      <c r="F1160" s="835" t="s">
        <v>1903</v>
      </c>
      <c r="G1160" s="835" t="s">
        <v>1889</v>
      </c>
    </row>
    <row r="1161" spans="1:7">
      <c r="A1161" s="835" t="s">
        <v>929</v>
      </c>
      <c r="B1161" s="835" t="s">
        <v>525</v>
      </c>
      <c r="C1161" s="835" t="s">
        <v>1886</v>
      </c>
      <c r="D1161" s="835" t="s">
        <v>1887</v>
      </c>
      <c r="E1161" s="835" t="s">
        <v>1877</v>
      </c>
      <c r="F1161" s="835" t="s">
        <v>1903</v>
      </c>
      <c r="G1161" s="835" t="s">
        <v>1889</v>
      </c>
    </row>
    <row r="1162" spans="1:7">
      <c r="A1162" s="835" t="s">
        <v>1253</v>
      </c>
      <c r="B1162" s="835" t="s">
        <v>525</v>
      </c>
      <c r="C1162" s="835" t="s">
        <v>1886</v>
      </c>
      <c r="D1162" s="835" t="s">
        <v>1887</v>
      </c>
      <c r="E1162" s="835" t="s">
        <v>1877</v>
      </c>
      <c r="F1162" s="835" t="s">
        <v>1903</v>
      </c>
      <c r="G1162" s="835" t="s">
        <v>1889</v>
      </c>
    </row>
    <row r="1163" spans="1:7">
      <c r="A1163" s="835" t="s">
        <v>934</v>
      </c>
      <c r="B1163" s="835" t="s">
        <v>525</v>
      </c>
      <c r="C1163" s="835" t="s">
        <v>1886</v>
      </c>
      <c r="D1163" s="835" t="s">
        <v>1887</v>
      </c>
      <c r="E1163" s="835" t="s">
        <v>1877</v>
      </c>
      <c r="F1163" s="835" t="s">
        <v>1903</v>
      </c>
      <c r="G1163" s="835" t="s">
        <v>1889</v>
      </c>
    </row>
    <row r="1164" spans="1:7">
      <c r="A1164" s="835" t="s">
        <v>934</v>
      </c>
      <c r="B1164" s="835" t="s">
        <v>525</v>
      </c>
      <c r="C1164" s="835" t="s">
        <v>1886</v>
      </c>
      <c r="D1164" s="835" t="s">
        <v>1887</v>
      </c>
      <c r="E1164" s="835" t="s">
        <v>1877</v>
      </c>
      <c r="F1164" s="835" t="s">
        <v>1903</v>
      </c>
      <c r="G1164" s="835" t="s">
        <v>1889</v>
      </c>
    </row>
    <row r="1165" spans="1:7">
      <c r="A1165" s="835" t="s">
        <v>945</v>
      </c>
      <c r="B1165" s="835" t="s">
        <v>546</v>
      </c>
      <c r="C1165" s="835" t="s">
        <v>1886</v>
      </c>
      <c r="D1165" s="835" t="s">
        <v>1887</v>
      </c>
      <c r="E1165" s="835" t="s">
        <v>1904</v>
      </c>
      <c r="F1165" s="835" t="s">
        <v>945</v>
      </c>
      <c r="G1165" s="835" t="s">
        <v>1889</v>
      </c>
    </row>
    <row r="1166" spans="1:7">
      <c r="A1166" s="835" t="s">
        <v>945</v>
      </c>
      <c r="B1166" s="835" t="s">
        <v>546</v>
      </c>
      <c r="C1166" s="835" t="s">
        <v>1886</v>
      </c>
      <c r="D1166" s="835" t="s">
        <v>1887</v>
      </c>
      <c r="E1166" s="835" t="s">
        <v>1904</v>
      </c>
      <c r="F1166" s="835" t="s">
        <v>945</v>
      </c>
      <c r="G1166" s="835" t="s">
        <v>1889</v>
      </c>
    </row>
    <row r="1167" spans="1:7">
      <c r="A1167" s="835" t="s">
        <v>762</v>
      </c>
      <c r="B1167" s="835" t="s">
        <v>520</v>
      </c>
      <c r="C1167" s="835" t="s">
        <v>1886</v>
      </c>
      <c r="D1167" s="835" t="s">
        <v>1887</v>
      </c>
      <c r="E1167" s="835" t="s">
        <v>1905</v>
      </c>
      <c r="F1167" s="835" t="s">
        <v>762</v>
      </c>
      <c r="G1167" s="835" t="s">
        <v>1891</v>
      </c>
    </row>
    <row r="1168" spans="1:7">
      <c r="A1168" s="835" t="s">
        <v>762</v>
      </c>
      <c r="B1168" s="835" t="s">
        <v>520</v>
      </c>
      <c r="C1168" s="835" t="s">
        <v>1886</v>
      </c>
      <c r="D1168" s="835" t="s">
        <v>1887</v>
      </c>
      <c r="E1168" s="835" t="s">
        <v>1905</v>
      </c>
      <c r="F1168" s="835" t="s">
        <v>762</v>
      </c>
      <c r="G1168" s="835" t="s">
        <v>1891</v>
      </c>
    </row>
    <row r="1169" spans="1:7">
      <c r="A1169" s="835" t="s">
        <v>777</v>
      </c>
      <c r="B1169" s="835" t="s">
        <v>520</v>
      </c>
      <c r="C1169" s="835" t="s">
        <v>1886</v>
      </c>
      <c r="D1169" s="835" t="s">
        <v>1887</v>
      </c>
      <c r="E1169" s="835" t="s">
        <v>1905</v>
      </c>
      <c r="F1169" s="835" t="s">
        <v>1105</v>
      </c>
      <c r="G1169" s="835" t="s">
        <v>1891</v>
      </c>
    </row>
    <row r="1170" spans="1:7">
      <c r="A1170" s="835" t="s">
        <v>777</v>
      </c>
      <c r="B1170" s="835" t="s">
        <v>520</v>
      </c>
      <c r="C1170" s="835" t="s">
        <v>1886</v>
      </c>
      <c r="D1170" s="835" t="s">
        <v>1887</v>
      </c>
      <c r="E1170" s="835" t="s">
        <v>1905</v>
      </c>
      <c r="F1170" s="835" t="s">
        <v>1105</v>
      </c>
      <c r="G1170" s="835" t="s">
        <v>1891</v>
      </c>
    </row>
    <row r="1171" spans="1:7">
      <c r="A1171" s="835" t="s">
        <v>780</v>
      </c>
      <c r="B1171" s="835" t="s">
        <v>520</v>
      </c>
      <c r="C1171" s="835" t="s">
        <v>1886</v>
      </c>
      <c r="D1171" s="835" t="s">
        <v>1887</v>
      </c>
      <c r="E1171" s="835" t="s">
        <v>1905</v>
      </c>
      <c r="F1171" s="835" t="s">
        <v>1105</v>
      </c>
      <c r="G1171" s="835" t="s">
        <v>1891</v>
      </c>
    </row>
    <row r="1172" spans="1:7">
      <c r="A1172" s="835" t="s">
        <v>780</v>
      </c>
      <c r="B1172" s="835" t="s">
        <v>520</v>
      </c>
      <c r="C1172" s="835" t="s">
        <v>1886</v>
      </c>
      <c r="D1172" s="835" t="s">
        <v>1887</v>
      </c>
      <c r="E1172" s="835" t="s">
        <v>1905</v>
      </c>
      <c r="F1172" s="835" t="s">
        <v>1105</v>
      </c>
      <c r="G1172" s="835" t="s">
        <v>1891</v>
      </c>
    </row>
    <row r="1173" spans="1:7">
      <c r="A1173" s="835" t="s">
        <v>804</v>
      </c>
      <c r="B1173" s="835" t="s">
        <v>520</v>
      </c>
      <c r="C1173" s="835" t="s">
        <v>1886</v>
      </c>
      <c r="D1173" s="835" t="s">
        <v>1887</v>
      </c>
      <c r="E1173" s="835" t="s">
        <v>1905</v>
      </c>
      <c r="F1173" s="835" t="s">
        <v>1906</v>
      </c>
      <c r="G1173" s="835" t="s">
        <v>1891</v>
      </c>
    </row>
    <row r="1174" spans="1:7">
      <c r="A1174" s="835" t="s">
        <v>804</v>
      </c>
      <c r="B1174" s="835" t="s">
        <v>520</v>
      </c>
      <c r="C1174" s="835" t="s">
        <v>1886</v>
      </c>
      <c r="D1174" s="835" t="s">
        <v>1887</v>
      </c>
      <c r="E1174" s="835" t="s">
        <v>1905</v>
      </c>
      <c r="F1174" s="835" t="s">
        <v>1906</v>
      </c>
      <c r="G1174" s="835" t="s">
        <v>1891</v>
      </c>
    </row>
    <row r="1175" spans="1:7">
      <c r="A1175" s="835" t="s">
        <v>736</v>
      </c>
      <c r="B1175" s="835" t="s">
        <v>520</v>
      </c>
      <c r="C1175" s="835" t="s">
        <v>1886</v>
      </c>
      <c r="D1175" s="835" t="s">
        <v>1887</v>
      </c>
      <c r="E1175" s="835" t="s">
        <v>1905</v>
      </c>
      <c r="F1175" s="835" t="s">
        <v>789</v>
      </c>
      <c r="G1175" s="835" t="s">
        <v>1891</v>
      </c>
    </row>
    <row r="1176" spans="1:7">
      <c r="A1176" s="835" t="s">
        <v>406</v>
      </c>
      <c r="B1176" s="835" t="s">
        <v>520</v>
      </c>
      <c r="C1176" s="835" t="s">
        <v>1886</v>
      </c>
      <c r="D1176" s="835" t="s">
        <v>1887</v>
      </c>
      <c r="E1176" s="835" t="s">
        <v>1905</v>
      </c>
      <c r="F1176" s="835" t="s">
        <v>789</v>
      </c>
      <c r="G1176" s="835" t="s">
        <v>1891</v>
      </c>
    </row>
    <row r="1177" spans="1:7">
      <c r="A1177" s="835" t="s">
        <v>1908</v>
      </c>
      <c r="B1177" s="835" t="s">
        <v>520</v>
      </c>
      <c r="C1177" s="835" t="s">
        <v>1886</v>
      </c>
      <c r="D1177" s="835" t="s">
        <v>1887</v>
      </c>
      <c r="E1177" s="835" t="s">
        <v>1905</v>
      </c>
      <c r="F1177" s="835" t="s">
        <v>1907</v>
      </c>
      <c r="G1177" s="835" t="s">
        <v>1891</v>
      </c>
    </row>
    <row r="1178" spans="1:7">
      <c r="A1178" s="835" t="s">
        <v>1908</v>
      </c>
      <c r="B1178" s="835" t="s">
        <v>520</v>
      </c>
      <c r="C1178" s="835" t="s">
        <v>1886</v>
      </c>
      <c r="D1178" s="835" t="s">
        <v>1887</v>
      </c>
      <c r="E1178" s="835" t="s">
        <v>1905</v>
      </c>
      <c r="F1178" s="835" t="s">
        <v>1907</v>
      </c>
      <c r="G1178" s="835" t="s">
        <v>1891</v>
      </c>
    </row>
    <row r="1179" spans="1:7">
      <c r="A1179" s="835" t="s">
        <v>918</v>
      </c>
      <c r="B1179" s="835" t="s">
        <v>526</v>
      </c>
      <c r="C1179" s="835" t="s">
        <v>1886</v>
      </c>
      <c r="D1179" s="835" t="s">
        <v>1887</v>
      </c>
      <c r="E1179" s="835" t="s">
        <v>1878</v>
      </c>
      <c r="F1179" s="835" t="s">
        <v>909</v>
      </c>
      <c r="G1179" s="835" t="s">
        <v>1889</v>
      </c>
    </row>
    <row r="1180" spans="1:7">
      <c r="A1180" s="835" t="s">
        <v>918</v>
      </c>
      <c r="B1180" s="835" t="s">
        <v>526</v>
      </c>
      <c r="C1180" s="835" t="s">
        <v>1886</v>
      </c>
      <c r="D1180" s="835" t="s">
        <v>1887</v>
      </c>
      <c r="E1180" s="835" t="s">
        <v>1878</v>
      </c>
      <c r="F1180" s="835" t="s">
        <v>909</v>
      </c>
      <c r="G1180" s="835" t="s">
        <v>1889</v>
      </c>
    </row>
    <row r="1181" spans="1:7">
      <c r="A1181" s="835" t="s">
        <v>912</v>
      </c>
      <c r="B1181" s="835" t="s">
        <v>526</v>
      </c>
      <c r="C1181" s="835" t="s">
        <v>1886</v>
      </c>
      <c r="D1181" s="835" t="s">
        <v>1887</v>
      </c>
      <c r="E1181" s="835" t="s">
        <v>1878</v>
      </c>
      <c r="F1181" s="835" t="s">
        <v>909</v>
      </c>
      <c r="G1181" s="835" t="s">
        <v>1889</v>
      </c>
    </row>
    <row r="1182" spans="1:7">
      <c r="A1182" s="835" t="s">
        <v>912</v>
      </c>
      <c r="B1182" s="835" t="s">
        <v>526</v>
      </c>
      <c r="C1182" s="835" t="s">
        <v>1886</v>
      </c>
      <c r="D1182" s="835" t="s">
        <v>1887</v>
      </c>
      <c r="E1182" s="835" t="s">
        <v>1878</v>
      </c>
      <c r="F1182" s="835" t="s">
        <v>909</v>
      </c>
      <c r="G1182" s="835" t="s">
        <v>1889</v>
      </c>
    </row>
    <row r="1183" spans="1:7">
      <c r="A1183" s="835" t="s">
        <v>1018</v>
      </c>
      <c r="B1183" s="835" t="s">
        <v>540</v>
      </c>
      <c r="C1183" s="835" t="s">
        <v>1909</v>
      </c>
      <c r="D1183" s="835" t="s">
        <v>1910</v>
      </c>
      <c r="E1183" s="835" t="s">
        <v>1865</v>
      </c>
      <c r="F1183" s="835" t="s">
        <v>1014</v>
      </c>
      <c r="G1183" s="835" t="s">
        <v>1889</v>
      </c>
    </row>
    <row r="1184" spans="1:7">
      <c r="A1184" s="835" t="s">
        <v>1018</v>
      </c>
      <c r="B1184" s="835" t="s">
        <v>540</v>
      </c>
      <c r="C1184" s="835" t="s">
        <v>1909</v>
      </c>
      <c r="D1184" s="835" t="s">
        <v>1910</v>
      </c>
      <c r="E1184" s="835" t="s">
        <v>1865</v>
      </c>
      <c r="F1184" s="835" t="s">
        <v>1014</v>
      </c>
      <c r="G1184" s="835" t="s">
        <v>1889</v>
      </c>
    </row>
    <row r="1185" spans="1:7">
      <c r="A1185" s="835" t="s">
        <v>956</v>
      </c>
      <c r="B1185" s="835" t="s">
        <v>538</v>
      </c>
      <c r="C1185" s="835" t="s">
        <v>1909</v>
      </c>
      <c r="D1185" s="835" t="s">
        <v>1910</v>
      </c>
      <c r="E1185" s="835" t="s">
        <v>1869</v>
      </c>
      <c r="F1185" s="835" t="s">
        <v>953</v>
      </c>
      <c r="G1185" s="835" t="s">
        <v>1889</v>
      </c>
    </row>
    <row r="1186" spans="1:7">
      <c r="A1186" s="835" t="s">
        <v>956</v>
      </c>
      <c r="B1186" s="835" t="s">
        <v>538</v>
      </c>
      <c r="C1186" s="835" t="s">
        <v>1909</v>
      </c>
      <c r="D1186" s="835" t="s">
        <v>1910</v>
      </c>
      <c r="E1186" s="835" t="s">
        <v>1869</v>
      </c>
      <c r="F1186" s="835" t="s">
        <v>953</v>
      </c>
      <c r="G1186" s="835" t="s">
        <v>1889</v>
      </c>
    </row>
    <row r="1187" spans="1:7">
      <c r="A1187" s="835" t="s">
        <v>959</v>
      </c>
      <c r="B1187" s="835" t="s">
        <v>538</v>
      </c>
      <c r="C1187" s="835" t="s">
        <v>1909</v>
      </c>
      <c r="D1187" s="835" t="s">
        <v>1910</v>
      </c>
      <c r="E1187" s="835" t="s">
        <v>1869</v>
      </c>
      <c r="F1187" s="835" t="s">
        <v>953</v>
      </c>
      <c r="G1187" s="835" t="s">
        <v>1889</v>
      </c>
    </row>
    <row r="1188" spans="1:7">
      <c r="A1188" s="835" t="s">
        <v>959</v>
      </c>
      <c r="B1188" s="835" t="s">
        <v>538</v>
      </c>
      <c r="C1188" s="835" t="s">
        <v>1909</v>
      </c>
      <c r="D1188" s="835" t="s">
        <v>1910</v>
      </c>
      <c r="E1188" s="835" t="s">
        <v>1869</v>
      </c>
      <c r="F1188" s="835" t="s">
        <v>953</v>
      </c>
      <c r="G1188" s="835" t="s">
        <v>1889</v>
      </c>
    </row>
    <row r="1189" spans="1:7">
      <c r="A1189" s="835" t="s">
        <v>385</v>
      </c>
      <c r="B1189" s="835" t="s">
        <v>538</v>
      </c>
      <c r="C1189" s="835" t="s">
        <v>1909</v>
      </c>
      <c r="D1189" s="835" t="s">
        <v>1910</v>
      </c>
      <c r="E1189" s="835" t="s">
        <v>1869</v>
      </c>
      <c r="F1189" s="835" t="s">
        <v>953</v>
      </c>
      <c r="G1189" s="835" t="s">
        <v>1889</v>
      </c>
    </row>
    <row r="1190" spans="1:7">
      <c r="A1190" s="835" t="s">
        <v>385</v>
      </c>
      <c r="B1190" s="835" t="s">
        <v>538</v>
      </c>
      <c r="C1190" s="835" t="s">
        <v>1909</v>
      </c>
      <c r="D1190" s="835" t="s">
        <v>1910</v>
      </c>
      <c r="E1190" s="835" t="s">
        <v>1869</v>
      </c>
      <c r="F1190" s="835" t="s">
        <v>953</v>
      </c>
      <c r="G1190" s="835" t="s">
        <v>1889</v>
      </c>
    </row>
    <row r="1191" spans="1:7">
      <c r="A1191" s="835" t="s">
        <v>726</v>
      </c>
      <c r="B1191" s="835" t="s">
        <v>516</v>
      </c>
      <c r="C1191" s="835" t="s">
        <v>1909</v>
      </c>
      <c r="D1191" s="835" t="s">
        <v>1910</v>
      </c>
      <c r="E1191" s="835" t="s">
        <v>1905</v>
      </c>
      <c r="F1191" s="835" t="s">
        <v>726</v>
      </c>
      <c r="G1191" s="835" t="s">
        <v>1891</v>
      </c>
    </row>
    <row r="1192" spans="1:7">
      <c r="A1192" s="835" t="s">
        <v>404</v>
      </c>
      <c r="B1192" s="835" t="s">
        <v>516</v>
      </c>
      <c r="C1192" s="835" t="s">
        <v>1909</v>
      </c>
      <c r="D1192" s="835" t="s">
        <v>1910</v>
      </c>
      <c r="E1192" s="835" t="s">
        <v>1905</v>
      </c>
      <c r="F1192" s="835" t="s">
        <v>726</v>
      </c>
      <c r="G1192" s="835" t="s">
        <v>1891</v>
      </c>
    </row>
    <row r="1193" spans="1:7">
      <c r="A1193" s="835" t="s">
        <v>397</v>
      </c>
      <c r="B1193" s="835" t="s">
        <v>516</v>
      </c>
      <c r="C1193" s="835" t="s">
        <v>1909</v>
      </c>
      <c r="D1193" s="835" t="s">
        <v>1910</v>
      </c>
      <c r="E1193" s="835" t="s">
        <v>1905</v>
      </c>
      <c r="F1193" s="835" t="s">
        <v>726</v>
      </c>
      <c r="G1193" s="835" t="s">
        <v>1891</v>
      </c>
    </row>
    <row r="1194" spans="1:7">
      <c r="A1194" s="835" t="s">
        <v>758</v>
      </c>
      <c r="B1194" s="835" t="s">
        <v>516</v>
      </c>
      <c r="C1194" s="835" t="s">
        <v>1909</v>
      </c>
      <c r="D1194" s="835" t="s">
        <v>1910</v>
      </c>
      <c r="E1194" s="835" t="s">
        <v>1905</v>
      </c>
      <c r="F1194" s="835" t="s">
        <v>811</v>
      </c>
      <c r="G1194" s="835" t="s">
        <v>1891</v>
      </c>
    </row>
    <row r="1195" spans="1:7">
      <c r="A1195" s="835" t="s">
        <v>758</v>
      </c>
      <c r="B1195" s="835" t="s">
        <v>516</v>
      </c>
      <c r="C1195" s="835" t="s">
        <v>1909</v>
      </c>
      <c r="D1195" s="835" t="s">
        <v>1910</v>
      </c>
      <c r="E1195" s="835" t="s">
        <v>1905</v>
      </c>
      <c r="F1195" s="835" t="s">
        <v>811</v>
      </c>
      <c r="G1195" s="835" t="s">
        <v>1891</v>
      </c>
    </row>
    <row r="1196" spans="1:7">
      <c r="A1196" s="835" t="s">
        <v>1023</v>
      </c>
      <c r="B1196" s="835" t="s">
        <v>522</v>
      </c>
      <c r="C1196" s="835" t="s">
        <v>1909</v>
      </c>
      <c r="D1196" s="835" t="s">
        <v>1910</v>
      </c>
      <c r="E1196" s="835" t="s">
        <v>1895</v>
      </c>
      <c r="F1196" s="835" t="s">
        <v>1020</v>
      </c>
      <c r="G1196" s="835" t="s">
        <v>1889</v>
      </c>
    </row>
    <row r="1197" spans="1:7">
      <c r="A1197" s="835" t="s">
        <v>1023</v>
      </c>
      <c r="B1197" s="835" t="s">
        <v>522</v>
      </c>
      <c r="C1197" s="835" t="s">
        <v>1909</v>
      </c>
      <c r="D1197" s="835" t="s">
        <v>1910</v>
      </c>
      <c r="E1197" s="835" t="s">
        <v>1895</v>
      </c>
      <c r="F1197" s="835" t="s">
        <v>1020</v>
      </c>
      <c r="G1197" s="835" t="s">
        <v>1889</v>
      </c>
    </row>
    <row r="1198" spans="1:7">
      <c r="A1198" s="835" t="s">
        <v>1063</v>
      </c>
      <c r="B1198" s="835" t="s">
        <v>522</v>
      </c>
      <c r="C1198" s="835" t="s">
        <v>1909</v>
      </c>
      <c r="D1198" s="835" t="s">
        <v>1910</v>
      </c>
      <c r="E1198" s="835" t="s">
        <v>1895</v>
      </c>
      <c r="F1198" s="835" t="s">
        <v>1894</v>
      </c>
      <c r="G1198" s="835" t="s">
        <v>1889</v>
      </c>
    </row>
    <row r="1199" spans="1:7">
      <c r="A1199" s="835" t="s">
        <v>1063</v>
      </c>
      <c r="B1199" s="835" t="s">
        <v>522</v>
      </c>
      <c r="C1199" s="835" t="s">
        <v>1909</v>
      </c>
      <c r="D1199" s="835" t="s">
        <v>1910</v>
      </c>
      <c r="E1199" s="835" t="s">
        <v>1895</v>
      </c>
      <c r="F1199" s="835" t="s">
        <v>1894</v>
      </c>
      <c r="G1199" s="835" t="s">
        <v>1889</v>
      </c>
    </row>
    <row r="1200" spans="1:7">
      <c r="A1200" s="835" t="s">
        <v>882</v>
      </c>
      <c r="B1200" s="835" t="s">
        <v>522</v>
      </c>
      <c r="C1200" s="835" t="s">
        <v>1909</v>
      </c>
      <c r="D1200" s="835" t="s">
        <v>1910</v>
      </c>
      <c r="E1200" s="835" t="s">
        <v>1895</v>
      </c>
      <c r="F1200" s="835" t="s">
        <v>1201</v>
      </c>
      <c r="G1200" s="835" t="s">
        <v>1889</v>
      </c>
    </row>
    <row r="1201" spans="1:7">
      <c r="A1201" s="835" t="s">
        <v>882</v>
      </c>
      <c r="B1201" s="835" t="s">
        <v>522</v>
      </c>
      <c r="C1201" s="835" t="s">
        <v>1909</v>
      </c>
      <c r="D1201" s="835" t="s">
        <v>1910</v>
      </c>
      <c r="E1201" s="835" t="s">
        <v>1895</v>
      </c>
      <c r="F1201" s="835" t="s">
        <v>1201</v>
      </c>
      <c r="G1201" s="835" t="s">
        <v>1889</v>
      </c>
    </row>
    <row r="1202" spans="1:7">
      <c r="A1202" s="835" t="s">
        <v>370</v>
      </c>
      <c r="B1202" s="835" t="s">
        <v>1893</v>
      </c>
      <c r="C1202" s="835" t="s">
        <v>1909</v>
      </c>
      <c r="D1202" s="835" t="s">
        <v>1910</v>
      </c>
      <c r="E1202" s="835" t="s">
        <v>1877</v>
      </c>
      <c r="F1202" s="835" t="s">
        <v>1911</v>
      </c>
      <c r="G1202" s="835" t="s">
        <v>1889</v>
      </c>
    </row>
    <row r="1203" spans="1:7">
      <c r="A1203" s="835" t="s">
        <v>836</v>
      </c>
      <c r="B1203" s="835" t="s">
        <v>1893</v>
      </c>
      <c r="C1203" s="835" t="s">
        <v>1909</v>
      </c>
      <c r="D1203" s="835" t="s">
        <v>1910</v>
      </c>
      <c r="E1203" s="835" t="s">
        <v>1877</v>
      </c>
      <c r="F1203" s="835" t="s">
        <v>1911</v>
      </c>
      <c r="G1203" s="835" t="s">
        <v>1889</v>
      </c>
    </row>
    <row r="1204" spans="1:7">
      <c r="A1204" s="835" t="s">
        <v>836</v>
      </c>
      <c r="B1204" s="835" t="s">
        <v>1893</v>
      </c>
      <c r="C1204" s="835" t="s">
        <v>1909</v>
      </c>
      <c r="D1204" s="835" t="s">
        <v>1910</v>
      </c>
      <c r="E1204" s="835" t="s">
        <v>1877</v>
      </c>
      <c r="F1204" s="835" t="s">
        <v>1911</v>
      </c>
      <c r="G1204" s="835" t="s">
        <v>1889</v>
      </c>
    </row>
    <row r="1205" spans="1:7">
      <c r="A1205" s="835" t="s">
        <v>971</v>
      </c>
      <c r="B1205" s="835" t="s">
        <v>1893</v>
      </c>
      <c r="C1205" s="835" t="s">
        <v>1909</v>
      </c>
      <c r="D1205" s="835" t="s">
        <v>1910</v>
      </c>
      <c r="E1205" s="835" t="s">
        <v>1877</v>
      </c>
      <c r="F1205" s="835" t="s">
        <v>968</v>
      </c>
      <c r="G1205" s="835" t="s">
        <v>1889</v>
      </c>
    </row>
    <row r="1206" spans="1:7">
      <c r="A1206" s="835" t="s">
        <v>971</v>
      </c>
      <c r="B1206" s="835" t="s">
        <v>1893</v>
      </c>
      <c r="C1206" s="835" t="s">
        <v>1909</v>
      </c>
      <c r="D1206" s="835" t="s">
        <v>1910</v>
      </c>
      <c r="E1206" s="835" t="s">
        <v>1877</v>
      </c>
      <c r="F1206" s="835" t="s">
        <v>968</v>
      </c>
      <c r="G1206" s="835" t="s">
        <v>1889</v>
      </c>
    </row>
    <row r="1207" spans="1:7">
      <c r="A1207" s="835" t="s">
        <v>1028</v>
      </c>
      <c r="B1207" s="835" t="s">
        <v>1912</v>
      </c>
      <c r="C1207" s="835" t="s">
        <v>1909</v>
      </c>
      <c r="D1207" s="835" t="s">
        <v>1910</v>
      </c>
      <c r="E1207" s="835" t="s">
        <v>1873</v>
      </c>
      <c r="F1207" s="835" t="s">
        <v>1028</v>
      </c>
      <c r="G1207" s="835" t="s">
        <v>1889</v>
      </c>
    </row>
    <row r="1208" spans="1:7">
      <c r="A1208" s="835" t="s">
        <v>1028</v>
      </c>
      <c r="B1208" s="835" t="s">
        <v>1912</v>
      </c>
      <c r="C1208" s="835" t="s">
        <v>1909</v>
      </c>
      <c r="D1208" s="835" t="s">
        <v>1910</v>
      </c>
      <c r="E1208" s="835" t="s">
        <v>1873</v>
      </c>
      <c r="F1208" s="835" t="s">
        <v>1028</v>
      </c>
      <c r="G1208" s="835" t="s">
        <v>1889</v>
      </c>
    </row>
    <row r="1209" spans="1:7">
      <c r="A1209" s="835" t="s">
        <v>966</v>
      </c>
      <c r="B1209" s="835" t="s">
        <v>964</v>
      </c>
      <c r="C1209" s="835" t="s">
        <v>1909</v>
      </c>
      <c r="D1209" s="835" t="s">
        <v>1910</v>
      </c>
      <c r="E1209" s="835" t="s">
        <v>1904</v>
      </c>
      <c r="F1209" s="835" t="s">
        <v>953</v>
      </c>
      <c r="G1209" s="835" t="s">
        <v>1889</v>
      </c>
    </row>
    <row r="1210" spans="1:7">
      <c r="A1210" s="835" t="s">
        <v>966</v>
      </c>
      <c r="B1210" s="835" t="s">
        <v>964</v>
      </c>
      <c r="C1210" s="835" t="s">
        <v>1909</v>
      </c>
      <c r="D1210" s="835" t="s">
        <v>1910</v>
      </c>
      <c r="E1210" s="835" t="s">
        <v>1904</v>
      </c>
      <c r="F1210" s="835" t="s">
        <v>953</v>
      </c>
      <c r="G1210" s="835" t="s">
        <v>1889</v>
      </c>
    </row>
    <row r="1211" spans="1:7">
      <c r="A1211" s="835" t="s">
        <v>1055</v>
      </c>
      <c r="B1211" s="835" t="s">
        <v>521</v>
      </c>
      <c r="C1211" s="835" t="s">
        <v>1909</v>
      </c>
      <c r="D1211" s="835" t="s">
        <v>1910</v>
      </c>
      <c r="E1211" s="835" t="s">
        <v>1913</v>
      </c>
      <c r="F1211" s="835" t="s">
        <v>1052</v>
      </c>
      <c r="G1211" s="835" t="s">
        <v>1889</v>
      </c>
    </row>
    <row r="1212" spans="1:7">
      <c r="A1212" s="835" t="s">
        <v>1066</v>
      </c>
      <c r="B1212" s="835" t="s">
        <v>521</v>
      </c>
      <c r="C1212" s="835" t="s">
        <v>1909</v>
      </c>
      <c r="D1212" s="835" t="s">
        <v>1910</v>
      </c>
      <c r="E1212" s="835" t="s">
        <v>1913</v>
      </c>
      <c r="F1212" s="835" t="s">
        <v>1894</v>
      </c>
      <c r="G1212" s="835" t="s">
        <v>1889</v>
      </c>
    </row>
    <row r="1213" spans="1:7">
      <c r="A1213" s="835" t="s">
        <v>1066</v>
      </c>
      <c r="B1213" s="835" t="s">
        <v>521</v>
      </c>
      <c r="C1213" s="835" t="s">
        <v>1909</v>
      </c>
      <c r="D1213" s="835" t="s">
        <v>1910</v>
      </c>
      <c r="E1213" s="835" t="s">
        <v>1913</v>
      </c>
      <c r="F1213" s="835" t="s">
        <v>1894</v>
      </c>
      <c r="G1213" s="835" t="s">
        <v>1889</v>
      </c>
    </row>
    <row r="1214" spans="1:7">
      <c r="A1214" s="835" t="s">
        <v>975</v>
      </c>
      <c r="B1214" s="835" t="s">
        <v>521</v>
      </c>
      <c r="C1214" s="835" t="s">
        <v>1909</v>
      </c>
      <c r="D1214" s="835" t="s">
        <v>1910</v>
      </c>
      <c r="E1214" s="835" t="s">
        <v>1913</v>
      </c>
      <c r="F1214" s="835" t="s">
        <v>968</v>
      </c>
      <c r="G1214" s="835" t="s">
        <v>1889</v>
      </c>
    </row>
    <row r="1215" spans="1:7">
      <c r="A1215" s="835" t="s">
        <v>975</v>
      </c>
      <c r="B1215" s="835" t="s">
        <v>521</v>
      </c>
      <c r="C1215" s="835" t="s">
        <v>1909</v>
      </c>
      <c r="D1215" s="835" t="s">
        <v>1910</v>
      </c>
      <c r="E1215" s="835" t="s">
        <v>1913</v>
      </c>
      <c r="F1215" s="835" t="s">
        <v>968</v>
      </c>
      <c r="G1215" s="835" t="s">
        <v>1889</v>
      </c>
    </row>
    <row r="1216" spans="1:7">
      <c r="A1216" s="835" t="s">
        <v>1045</v>
      </c>
      <c r="B1216" s="835" t="s">
        <v>521</v>
      </c>
      <c r="C1216" s="835" t="s">
        <v>1909</v>
      </c>
      <c r="D1216" s="835" t="s">
        <v>1910</v>
      </c>
      <c r="E1216" s="835" t="s">
        <v>1913</v>
      </c>
      <c r="F1216" s="835" t="s">
        <v>1898</v>
      </c>
      <c r="G1216" s="835" t="s">
        <v>1889</v>
      </c>
    </row>
    <row r="1217" spans="1:7">
      <c r="A1217" s="835" t="s">
        <v>1045</v>
      </c>
      <c r="B1217" s="835" t="s">
        <v>521</v>
      </c>
      <c r="C1217" s="835" t="s">
        <v>1909</v>
      </c>
      <c r="D1217" s="835" t="s">
        <v>1910</v>
      </c>
      <c r="E1217" s="835" t="s">
        <v>1913</v>
      </c>
      <c r="F1217" s="835" t="s">
        <v>1898</v>
      </c>
      <c r="G1217" s="835" t="s">
        <v>1889</v>
      </c>
    </row>
    <row r="1218" spans="1:7">
      <c r="A1218" s="835" t="s">
        <v>863</v>
      </c>
      <c r="B1218" s="835" t="s">
        <v>1914</v>
      </c>
      <c r="C1218" s="835" t="s">
        <v>1909</v>
      </c>
      <c r="D1218" s="835" t="s">
        <v>1910</v>
      </c>
      <c r="E1218" s="835" t="s">
        <v>1878</v>
      </c>
      <c r="F1218" s="835" t="s">
        <v>863</v>
      </c>
      <c r="G1218" s="835" t="s">
        <v>1889</v>
      </c>
    </row>
    <row r="1219" spans="1:7">
      <c r="A1219" s="835" t="s">
        <v>863</v>
      </c>
      <c r="B1219" s="835" t="s">
        <v>1914</v>
      </c>
      <c r="C1219" s="835" t="s">
        <v>1909</v>
      </c>
      <c r="D1219" s="835" t="s">
        <v>1910</v>
      </c>
      <c r="E1219" s="835" t="s">
        <v>1878</v>
      </c>
      <c r="F1219" s="835" t="s">
        <v>863</v>
      </c>
      <c r="G1219" s="835" t="s">
        <v>1889</v>
      </c>
    </row>
    <row r="1220" spans="1:7">
      <c r="A1220" s="835" t="s">
        <v>869</v>
      </c>
      <c r="B1220" s="835" t="s">
        <v>1901</v>
      </c>
      <c r="C1220" s="835" t="s">
        <v>1909</v>
      </c>
      <c r="D1220" s="835" t="s">
        <v>1910</v>
      </c>
      <c r="E1220" s="835" t="s">
        <v>1867</v>
      </c>
      <c r="F1220" s="835" t="s">
        <v>869</v>
      </c>
      <c r="G1220" s="835" t="s">
        <v>1889</v>
      </c>
    </row>
    <row r="1221" spans="1:7">
      <c r="A1221" s="835" t="s">
        <v>410</v>
      </c>
      <c r="B1221" s="835" t="s">
        <v>525</v>
      </c>
      <c r="C1221" s="835" t="s">
        <v>1909</v>
      </c>
      <c r="D1221" s="835" t="s">
        <v>1910</v>
      </c>
      <c r="E1221" s="835" t="s">
        <v>1875</v>
      </c>
      <c r="F1221" s="835" t="s">
        <v>410</v>
      </c>
      <c r="G1221" s="835" t="s">
        <v>1889</v>
      </c>
    </row>
    <row r="1222" spans="1:7">
      <c r="A1222" s="835" t="s">
        <v>549</v>
      </c>
      <c r="B1222" s="835" t="s">
        <v>525</v>
      </c>
      <c r="C1222" s="835" t="s">
        <v>1909</v>
      </c>
      <c r="D1222" s="835" t="s">
        <v>1910</v>
      </c>
      <c r="E1222" s="835" t="s">
        <v>1875</v>
      </c>
      <c r="F1222" s="835" t="s">
        <v>410</v>
      </c>
      <c r="G1222" s="835" t="s">
        <v>1889</v>
      </c>
    </row>
    <row r="1223" spans="1:7">
      <c r="A1223" s="835" t="s">
        <v>874</v>
      </c>
      <c r="B1223" s="835" t="s">
        <v>525</v>
      </c>
      <c r="C1223" s="835" t="s">
        <v>1909</v>
      </c>
      <c r="D1223" s="835" t="s">
        <v>1910</v>
      </c>
      <c r="E1223" s="835" t="s">
        <v>1875</v>
      </c>
      <c r="F1223" s="835" t="s">
        <v>410</v>
      </c>
      <c r="G1223" s="835" t="s">
        <v>1889</v>
      </c>
    </row>
    <row r="1224" spans="1:7">
      <c r="A1224" s="835" t="s">
        <v>548</v>
      </c>
      <c r="B1224" s="835" t="s">
        <v>525</v>
      </c>
      <c r="C1224" s="835" t="s">
        <v>1909</v>
      </c>
      <c r="D1224" s="835" t="s">
        <v>1910</v>
      </c>
      <c r="E1224" s="835" t="s">
        <v>1875</v>
      </c>
      <c r="F1224" s="835" t="s">
        <v>410</v>
      </c>
      <c r="G1224" s="835" t="s">
        <v>1889</v>
      </c>
    </row>
    <row r="1225" spans="1:7">
      <c r="A1225" s="835" t="s">
        <v>986</v>
      </c>
      <c r="B1225" s="835" t="s">
        <v>525</v>
      </c>
      <c r="C1225" s="835" t="s">
        <v>1909</v>
      </c>
      <c r="D1225" s="835" t="s">
        <v>1910</v>
      </c>
      <c r="E1225" s="835" t="s">
        <v>1875</v>
      </c>
      <c r="F1225" s="835" t="s">
        <v>982</v>
      </c>
      <c r="G1225" s="835" t="s">
        <v>1889</v>
      </c>
    </row>
    <row r="1226" spans="1:7">
      <c r="A1226" s="835" t="s">
        <v>986</v>
      </c>
      <c r="B1226" s="835" t="s">
        <v>525</v>
      </c>
      <c r="C1226" s="835" t="s">
        <v>1909</v>
      </c>
      <c r="D1226" s="835" t="s">
        <v>1910</v>
      </c>
      <c r="E1226" s="835" t="s">
        <v>1875</v>
      </c>
      <c r="F1226" s="835" t="s">
        <v>982</v>
      </c>
      <c r="G1226" s="835" t="s">
        <v>1889</v>
      </c>
    </row>
    <row r="1227" spans="1:7">
      <c r="A1227" s="835" t="s">
        <v>929</v>
      </c>
      <c r="B1227" s="835" t="s">
        <v>525</v>
      </c>
      <c r="C1227" s="835" t="s">
        <v>1909</v>
      </c>
      <c r="D1227" s="835" t="s">
        <v>1910</v>
      </c>
      <c r="E1227" s="835" t="s">
        <v>1875</v>
      </c>
      <c r="F1227" s="835" t="s">
        <v>1903</v>
      </c>
      <c r="G1227" s="835" t="s">
        <v>1889</v>
      </c>
    </row>
    <row r="1228" spans="1:7">
      <c r="A1228" s="835" t="s">
        <v>929</v>
      </c>
      <c r="B1228" s="835" t="s">
        <v>525</v>
      </c>
      <c r="C1228" s="835" t="s">
        <v>1909</v>
      </c>
      <c r="D1228" s="835" t="s">
        <v>1910</v>
      </c>
      <c r="E1228" s="835" t="s">
        <v>1875</v>
      </c>
      <c r="F1228" s="835" t="s">
        <v>1903</v>
      </c>
      <c r="G1228" s="835" t="s">
        <v>1889</v>
      </c>
    </row>
    <row r="1229" spans="1:7">
      <c r="A1229" s="835" t="s">
        <v>931</v>
      </c>
      <c r="B1229" s="835" t="s">
        <v>525</v>
      </c>
      <c r="C1229" s="835" t="s">
        <v>1909</v>
      </c>
      <c r="D1229" s="835" t="s">
        <v>1910</v>
      </c>
      <c r="E1229" s="835" t="s">
        <v>1875</v>
      </c>
      <c r="F1229" s="835" t="s">
        <v>1903</v>
      </c>
      <c r="G1229" s="835" t="s">
        <v>1889</v>
      </c>
    </row>
    <row r="1230" spans="1:7">
      <c r="A1230" s="835" t="s">
        <v>895</v>
      </c>
      <c r="B1230" s="835" t="s">
        <v>525</v>
      </c>
      <c r="C1230" s="835" t="s">
        <v>1909</v>
      </c>
      <c r="D1230" s="835" t="s">
        <v>1910</v>
      </c>
      <c r="E1230" s="835" t="s">
        <v>1875</v>
      </c>
      <c r="F1230" s="835" t="s">
        <v>884</v>
      </c>
      <c r="G1230" s="835" t="s">
        <v>1889</v>
      </c>
    </row>
    <row r="1231" spans="1:7">
      <c r="A1231" s="835" t="s">
        <v>897</v>
      </c>
      <c r="B1231" s="835" t="s">
        <v>525</v>
      </c>
      <c r="C1231" s="835" t="s">
        <v>1909</v>
      </c>
      <c r="D1231" s="835" t="s">
        <v>1910</v>
      </c>
      <c r="E1231" s="835" t="s">
        <v>1875</v>
      </c>
      <c r="F1231" s="835" t="s">
        <v>884</v>
      </c>
      <c r="G1231" s="835" t="s">
        <v>1889</v>
      </c>
    </row>
    <row r="1232" spans="1:7">
      <c r="A1232" s="835" t="s">
        <v>899</v>
      </c>
      <c r="B1232" s="835" t="s">
        <v>525</v>
      </c>
      <c r="C1232" s="835" t="s">
        <v>1909</v>
      </c>
      <c r="D1232" s="835" t="s">
        <v>1910</v>
      </c>
      <c r="E1232" s="835" t="s">
        <v>1875</v>
      </c>
      <c r="F1232" s="835" t="s">
        <v>884</v>
      </c>
      <c r="G1232" s="835" t="s">
        <v>1889</v>
      </c>
    </row>
    <row r="1233" spans="1:7">
      <c r="A1233" s="835" t="s">
        <v>991</v>
      </c>
      <c r="B1233" s="835" t="s">
        <v>525</v>
      </c>
      <c r="C1233" s="835" t="s">
        <v>1909</v>
      </c>
      <c r="D1233" s="835" t="s">
        <v>1910</v>
      </c>
      <c r="E1233" s="835" t="s">
        <v>1875</v>
      </c>
      <c r="F1233" s="835" t="s">
        <v>552</v>
      </c>
      <c r="G1233" s="835" t="s">
        <v>1889</v>
      </c>
    </row>
    <row r="1234" spans="1:7">
      <c r="A1234" s="835" t="s">
        <v>991</v>
      </c>
      <c r="B1234" s="835" t="s">
        <v>525</v>
      </c>
      <c r="C1234" s="835" t="s">
        <v>1909</v>
      </c>
      <c r="D1234" s="835" t="s">
        <v>1910</v>
      </c>
      <c r="E1234" s="835" t="s">
        <v>1875</v>
      </c>
      <c r="F1234" s="835" t="s">
        <v>552</v>
      </c>
      <c r="G1234" s="835" t="s">
        <v>1889</v>
      </c>
    </row>
    <row r="1235" spans="1:7">
      <c r="A1235" s="835" t="s">
        <v>945</v>
      </c>
      <c r="B1235" s="835" t="s">
        <v>546</v>
      </c>
      <c r="C1235" s="835" t="s">
        <v>1909</v>
      </c>
      <c r="D1235" s="835" t="s">
        <v>1910</v>
      </c>
      <c r="E1235" s="835" t="s">
        <v>1915</v>
      </c>
      <c r="F1235" s="835" t="s">
        <v>945</v>
      </c>
      <c r="G1235" s="835" t="s">
        <v>1889</v>
      </c>
    </row>
    <row r="1236" spans="1:7">
      <c r="A1236" s="835" t="s">
        <v>945</v>
      </c>
      <c r="B1236" s="835" t="s">
        <v>546</v>
      </c>
      <c r="C1236" s="835" t="s">
        <v>1909</v>
      </c>
      <c r="D1236" s="835" t="s">
        <v>1910</v>
      </c>
      <c r="E1236" s="835" t="s">
        <v>1915</v>
      </c>
      <c r="F1236" s="835" t="s">
        <v>945</v>
      </c>
      <c r="G1236" s="835" t="s">
        <v>1889</v>
      </c>
    </row>
    <row r="1237" spans="1:7">
      <c r="A1237" s="835" t="s">
        <v>719</v>
      </c>
      <c r="B1237" s="835" t="s">
        <v>515</v>
      </c>
      <c r="C1237" s="835" t="s">
        <v>1909</v>
      </c>
      <c r="D1237" s="835" t="s">
        <v>1910</v>
      </c>
      <c r="E1237" s="835" t="s">
        <v>1916</v>
      </c>
      <c r="F1237" s="835" t="s">
        <v>1105</v>
      </c>
      <c r="G1237" s="835" t="s">
        <v>1891</v>
      </c>
    </row>
    <row r="1238" spans="1:7">
      <c r="A1238" s="835" t="s">
        <v>719</v>
      </c>
      <c r="B1238" s="835" t="s">
        <v>515</v>
      </c>
      <c r="C1238" s="835" t="s">
        <v>1909</v>
      </c>
      <c r="D1238" s="835" t="s">
        <v>1910</v>
      </c>
      <c r="E1238" s="835" t="s">
        <v>1916</v>
      </c>
      <c r="F1238" s="835" t="s">
        <v>1105</v>
      </c>
      <c r="G1238" s="835" t="s">
        <v>1891</v>
      </c>
    </row>
    <row r="1239" spans="1:7">
      <c r="A1239" s="835" t="s">
        <v>722</v>
      </c>
      <c r="B1239" s="835" t="s">
        <v>515</v>
      </c>
      <c r="C1239" s="835" t="s">
        <v>1909</v>
      </c>
      <c r="D1239" s="835" t="s">
        <v>1910</v>
      </c>
      <c r="E1239" s="835" t="s">
        <v>1916</v>
      </c>
      <c r="F1239" s="835" t="s">
        <v>1105</v>
      </c>
      <c r="G1239" s="835" t="s">
        <v>1891</v>
      </c>
    </row>
    <row r="1240" spans="1:7">
      <c r="A1240" s="835" t="s">
        <v>722</v>
      </c>
      <c r="B1240" s="835" t="s">
        <v>515</v>
      </c>
      <c r="C1240" s="835" t="s">
        <v>1909</v>
      </c>
      <c r="D1240" s="835" t="s">
        <v>1910</v>
      </c>
      <c r="E1240" s="835" t="s">
        <v>1916</v>
      </c>
      <c r="F1240" s="835" t="s">
        <v>1105</v>
      </c>
      <c r="G1240" s="835" t="s">
        <v>1891</v>
      </c>
    </row>
    <row r="1241" spans="1:7">
      <c r="A1241" s="835" t="s">
        <v>743</v>
      </c>
      <c r="B1241" s="835" t="s">
        <v>515</v>
      </c>
      <c r="C1241" s="835" t="s">
        <v>1909</v>
      </c>
      <c r="D1241" s="835" t="s">
        <v>1910</v>
      </c>
      <c r="E1241" s="835" t="s">
        <v>1916</v>
      </c>
      <c r="F1241" s="835" t="s">
        <v>793</v>
      </c>
      <c r="G1241" s="835" t="s">
        <v>1891</v>
      </c>
    </row>
    <row r="1242" spans="1:7">
      <c r="A1242" s="835" t="s">
        <v>400</v>
      </c>
      <c r="B1242" s="835" t="s">
        <v>515</v>
      </c>
      <c r="C1242" s="835" t="s">
        <v>1909</v>
      </c>
      <c r="D1242" s="835" t="s">
        <v>1910</v>
      </c>
      <c r="E1242" s="835" t="s">
        <v>1916</v>
      </c>
      <c r="F1242" s="835" t="s">
        <v>793</v>
      </c>
      <c r="G1242" s="835" t="s">
        <v>1891</v>
      </c>
    </row>
    <row r="1243" spans="1:7">
      <c r="A1243" s="835" t="s">
        <v>750</v>
      </c>
      <c r="B1243" s="835" t="s">
        <v>515</v>
      </c>
      <c r="C1243" s="835" t="s">
        <v>1909</v>
      </c>
      <c r="D1243" s="835" t="s">
        <v>1910</v>
      </c>
      <c r="E1243" s="835" t="s">
        <v>1916</v>
      </c>
      <c r="F1243" s="835" t="s">
        <v>1906</v>
      </c>
      <c r="G1243" s="835" t="s">
        <v>1891</v>
      </c>
    </row>
    <row r="1244" spans="1:7">
      <c r="A1244" s="835" t="s">
        <v>750</v>
      </c>
      <c r="B1244" s="835" t="s">
        <v>515</v>
      </c>
      <c r="C1244" s="835" t="s">
        <v>1909</v>
      </c>
      <c r="D1244" s="835" t="s">
        <v>1910</v>
      </c>
      <c r="E1244" s="835" t="s">
        <v>1916</v>
      </c>
      <c r="F1244" s="835" t="s">
        <v>1906</v>
      </c>
      <c r="G1244" s="835" t="s">
        <v>1891</v>
      </c>
    </row>
    <row r="1245" spans="1:7">
      <c r="A1245" s="835" t="s">
        <v>736</v>
      </c>
      <c r="B1245" s="835" t="s">
        <v>515</v>
      </c>
      <c r="C1245" s="835" t="s">
        <v>1909</v>
      </c>
      <c r="D1245" s="835" t="s">
        <v>1910</v>
      </c>
      <c r="E1245" s="835" t="s">
        <v>1916</v>
      </c>
      <c r="F1245" s="835" t="s">
        <v>789</v>
      </c>
      <c r="G1245" s="835" t="s">
        <v>1891</v>
      </c>
    </row>
    <row r="1246" spans="1:7">
      <c r="A1246" s="835" t="s">
        <v>399</v>
      </c>
      <c r="B1246" s="835" t="s">
        <v>515</v>
      </c>
      <c r="C1246" s="835" t="s">
        <v>1909</v>
      </c>
      <c r="D1246" s="835" t="s">
        <v>1910</v>
      </c>
      <c r="E1246" s="835" t="s">
        <v>1916</v>
      </c>
      <c r="F1246" s="835" t="s">
        <v>789</v>
      </c>
      <c r="G1246" s="835" t="s">
        <v>1891</v>
      </c>
    </row>
    <row r="1247" spans="1:7">
      <c r="A1247" s="835" t="s">
        <v>1917</v>
      </c>
      <c r="B1247" s="835" t="s">
        <v>515</v>
      </c>
      <c r="C1247" s="835" t="s">
        <v>1909</v>
      </c>
      <c r="D1247" s="835" t="s">
        <v>1910</v>
      </c>
      <c r="E1247" s="835" t="s">
        <v>1916</v>
      </c>
      <c r="F1247" s="835" t="s">
        <v>1907</v>
      </c>
      <c r="G1247" s="835" t="s">
        <v>1891</v>
      </c>
    </row>
    <row r="1248" spans="1:7">
      <c r="A1248" s="835" t="s">
        <v>1917</v>
      </c>
      <c r="B1248" s="835" t="s">
        <v>515</v>
      </c>
      <c r="C1248" s="835" t="s">
        <v>1909</v>
      </c>
      <c r="D1248" s="835" t="s">
        <v>1910</v>
      </c>
      <c r="E1248" s="835" t="s">
        <v>1916</v>
      </c>
      <c r="F1248" s="835" t="s">
        <v>1907</v>
      </c>
      <c r="G1248" s="835" t="s">
        <v>1891</v>
      </c>
    </row>
    <row r="1249" spans="1:7">
      <c r="A1249" s="835" t="s">
        <v>762</v>
      </c>
      <c r="B1249" s="835" t="s">
        <v>520</v>
      </c>
      <c r="C1249" s="835" t="s">
        <v>1909</v>
      </c>
      <c r="D1249" s="835" t="s">
        <v>1910</v>
      </c>
      <c r="E1249" s="835" t="s">
        <v>1918</v>
      </c>
      <c r="F1249" s="835" t="s">
        <v>762</v>
      </c>
      <c r="G1249" s="835" t="s">
        <v>1891</v>
      </c>
    </row>
    <row r="1250" spans="1:7">
      <c r="A1250" s="835" t="s">
        <v>762</v>
      </c>
      <c r="B1250" s="835" t="s">
        <v>520</v>
      </c>
      <c r="C1250" s="835" t="s">
        <v>1909</v>
      </c>
      <c r="D1250" s="835" t="s">
        <v>1910</v>
      </c>
      <c r="E1250" s="835" t="s">
        <v>1918</v>
      </c>
      <c r="F1250" s="835" t="s">
        <v>762</v>
      </c>
      <c r="G1250" s="835" t="s">
        <v>1891</v>
      </c>
    </row>
    <row r="1251" spans="1:7">
      <c r="A1251" s="835" t="s">
        <v>777</v>
      </c>
      <c r="B1251" s="835" t="s">
        <v>520</v>
      </c>
      <c r="C1251" s="835" t="s">
        <v>1909</v>
      </c>
      <c r="D1251" s="835" t="s">
        <v>1910</v>
      </c>
      <c r="E1251" s="835" t="s">
        <v>1918</v>
      </c>
      <c r="F1251" s="835" t="s">
        <v>1105</v>
      </c>
      <c r="G1251" s="835" t="s">
        <v>1891</v>
      </c>
    </row>
    <row r="1252" spans="1:7">
      <c r="A1252" s="835" t="s">
        <v>777</v>
      </c>
      <c r="B1252" s="835" t="s">
        <v>520</v>
      </c>
      <c r="C1252" s="835" t="s">
        <v>1909</v>
      </c>
      <c r="D1252" s="835" t="s">
        <v>1910</v>
      </c>
      <c r="E1252" s="835" t="s">
        <v>1918</v>
      </c>
      <c r="F1252" s="835" t="s">
        <v>1105</v>
      </c>
      <c r="G1252" s="835" t="s">
        <v>1891</v>
      </c>
    </row>
    <row r="1253" spans="1:7">
      <c r="A1253" s="835" t="s">
        <v>780</v>
      </c>
      <c r="B1253" s="835" t="s">
        <v>520</v>
      </c>
      <c r="C1253" s="835" t="s">
        <v>1909</v>
      </c>
      <c r="D1253" s="835" t="s">
        <v>1910</v>
      </c>
      <c r="E1253" s="835" t="s">
        <v>1918</v>
      </c>
      <c r="F1253" s="835" t="s">
        <v>1105</v>
      </c>
      <c r="G1253" s="835" t="s">
        <v>1891</v>
      </c>
    </row>
    <row r="1254" spans="1:7">
      <c r="A1254" s="835" t="s">
        <v>780</v>
      </c>
      <c r="B1254" s="835" t="s">
        <v>520</v>
      </c>
      <c r="C1254" s="835" t="s">
        <v>1909</v>
      </c>
      <c r="D1254" s="835" t="s">
        <v>1910</v>
      </c>
      <c r="E1254" s="835" t="s">
        <v>1918</v>
      </c>
      <c r="F1254" s="835" t="s">
        <v>1105</v>
      </c>
      <c r="G1254" s="835" t="s">
        <v>1891</v>
      </c>
    </row>
    <row r="1255" spans="1:7">
      <c r="A1255" s="835" t="s">
        <v>787</v>
      </c>
      <c r="B1255" s="835" t="s">
        <v>520</v>
      </c>
      <c r="C1255" s="835" t="s">
        <v>1909</v>
      </c>
      <c r="D1255" s="835" t="s">
        <v>1910</v>
      </c>
      <c r="E1255" s="835" t="s">
        <v>1918</v>
      </c>
      <c r="F1255" s="835" t="s">
        <v>784</v>
      </c>
      <c r="G1255" s="835" t="s">
        <v>1891</v>
      </c>
    </row>
    <row r="1256" spans="1:7">
      <c r="A1256" s="835" t="s">
        <v>787</v>
      </c>
      <c r="B1256" s="835" t="s">
        <v>520</v>
      </c>
      <c r="C1256" s="835" t="s">
        <v>1909</v>
      </c>
      <c r="D1256" s="835" t="s">
        <v>1910</v>
      </c>
      <c r="E1256" s="835" t="s">
        <v>1918</v>
      </c>
      <c r="F1256" s="835" t="s">
        <v>784</v>
      </c>
      <c r="G1256" s="835" t="s">
        <v>1891</v>
      </c>
    </row>
    <row r="1257" spans="1:7">
      <c r="A1257" s="835" t="s">
        <v>798</v>
      </c>
      <c r="B1257" s="835" t="s">
        <v>520</v>
      </c>
      <c r="C1257" s="835" t="s">
        <v>1909</v>
      </c>
      <c r="D1257" s="835" t="s">
        <v>1910</v>
      </c>
      <c r="E1257" s="835" t="s">
        <v>1918</v>
      </c>
      <c r="F1257" s="835" t="s">
        <v>793</v>
      </c>
      <c r="G1257" s="835" t="s">
        <v>1891</v>
      </c>
    </row>
    <row r="1258" spans="1:7">
      <c r="A1258" s="835" t="s">
        <v>743</v>
      </c>
      <c r="B1258" s="835" t="s">
        <v>520</v>
      </c>
      <c r="C1258" s="835" t="s">
        <v>1909</v>
      </c>
      <c r="D1258" s="835" t="s">
        <v>1910</v>
      </c>
      <c r="E1258" s="835" t="s">
        <v>1918</v>
      </c>
      <c r="F1258" s="835" t="s">
        <v>793</v>
      </c>
      <c r="G1258" s="835" t="s">
        <v>1891</v>
      </c>
    </row>
    <row r="1259" spans="1:7">
      <c r="A1259" s="835" t="s">
        <v>407</v>
      </c>
      <c r="B1259" s="835" t="s">
        <v>520</v>
      </c>
      <c r="C1259" s="835" t="s">
        <v>1909</v>
      </c>
      <c r="D1259" s="835" t="s">
        <v>1910</v>
      </c>
      <c r="E1259" s="835" t="s">
        <v>1918</v>
      </c>
      <c r="F1259" s="835" t="s">
        <v>793</v>
      </c>
      <c r="G1259" s="835" t="s">
        <v>1891</v>
      </c>
    </row>
    <row r="1260" spans="1:7">
      <c r="A1260" s="835" t="s">
        <v>804</v>
      </c>
      <c r="B1260" s="835" t="s">
        <v>520</v>
      </c>
      <c r="C1260" s="835" t="s">
        <v>1909</v>
      </c>
      <c r="D1260" s="835" t="s">
        <v>1910</v>
      </c>
      <c r="E1260" s="835" t="s">
        <v>1918</v>
      </c>
      <c r="F1260" s="835" t="s">
        <v>1906</v>
      </c>
      <c r="G1260" s="835" t="s">
        <v>1891</v>
      </c>
    </row>
    <row r="1261" spans="1:7">
      <c r="A1261" s="835" t="s">
        <v>804</v>
      </c>
      <c r="B1261" s="835" t="s">
        <v>520</v>
      </c>
      <c r="C1261" s="835" t="s">
        <v>1909</v>
      </c>
      <c r="D1261" s="835" t="s">
        <v>1910</v>
      </c>
      <c r="E1261" s="835" t="s">
        <v>1918</v>
      </c>
      <c r="F1261" s="835" t="s">
        <v>1906</v>
      </c>
      <c r="G1261" s="835" t="s">
        <v>1891</v>
      </c>
    </row>
    <row r="1262" spans="1:7">
      <c r="A1262" s="835" t="s">
        <v>736</v>
      </c>
      <c r="B1262" s="835" t="s">
        <v>520</v>
      </c>
      <c r="C1262" s="835" t="s">
        <v>1909</v>
      </c>
      <c r="D1262" s="835" t="s">
        <v>1910</v>
      </c>
      <c r="E1262" s="835" t="s">
        <v>1918</v>
      </c>
      <c r="F1262" s="835" t="s">
        <v>789</v>
      </c>
      <c r="G1262" s="835" t="s">
        <v>1891</v>
      </c>
    </row>
    <row r="1263" spans="1:7">
      <c r="A1263" s="835" t="s">
        <v>406</v>
      </c>
      <c r="B1263" s="835" t="s">
        <v>520</v>
      </c>
      <c r="C1263" s="835" t="s">
        <v>1909</v>
      </c>
      <c r="D1263" s="835" t="s">
        <v>1910</v>
      </c>
      <c r="E1263" s="835" t="s">
        <v>1918</v>
      </c>
      <c r="F1263" s="835" t="s">
        <v>789</v>
      </c>
      <c r="G1263" s="835" t="s">
        <v>1891</v>
      </c>
    </row>
    <row r="1264" spans="1:7">
      <c r="A1264" s="835" t="s">
        <v>1908</v>
      </c>
      <c r="B1264" s="835" t="s">
        <v>520</v>
      </c>
      <c r="C1264" s="835" t="s">
        <v>1909</v>
      </c>
      <c r="D1264" s="835" t="s">
        <v>1910</v>
      </c>
      <c r="E1264" s="835" t="s">
        <v>1918</v>
      </c>
      <c r="F1264" s="835" t="s">
        <v>1907</v>
      </c>
      <c r="G1264" s="835" t="s">
        <v>1891</v>
      </c>
    </row>
    <row r="1265" spans="1:7">
      <c r="A1265" s="835" t="s">
        <v>1908</v>
      </c>
      <c r="B1265" s="835" t="s">
        <v>520</v>
      </c>
      <c r="C1265" s="835" t="s">
        <v>1909</v>
      </c>
      <c r="D1265" s="835" t="s">
        <v>1910</v>
      </c>
      <c r="E1265" s="835" t="s">
        <v>1918</v>
      </c>
      <c r="F1265" s="835" t="s">
        <v>1907</v>
      </c>
      <c r="G1265" s="835" t="s">
        <v>1891</v>
      </c>
    </row>
    <row r="1266" spans="1:7">
      <c r="A1266" s="835" t="s">
        <v>918</v>
      </c>
      <c r="B1266" s="835" t="s">
        <v>526</v>
      </c>
      <c r="C1266" s="835" t="s">
        <v>1909</v>
      </c>
      <c r="D1266" s="835" t="s">
        <v>1910</v>
      </c>
      <c r="E1266" s="835" t="s">
        <v>1876</v>
      </c>
      <c r="F1266" s="835" t="s">
        <v>909</v>
      </c>
      <c r="G1266" s="835" t="s">
        <v>1889</v>
      </c>
    </row>
    <row r="1267" spans="1:7">
      <c r="A1267" s="835" t="s">
        <v>918</v>
      </c>
      <c r="B1267" s="835" t="s">
        <v>526</v>
      </c>
      <c r="C1267" s="835" t="s">
        <v>1909</v>
      </c>
      <c r="D1267" s="835" t="s">
        <v>1910</v>
      </c>
      <c r="E1267" s="835" t="s">
        <v>1876</v>
      </c>
      <c r="F1267" s="835" t="s">
        <v>909</v>
      </c>
      <c r="G1267" s="835" t="s">
        <v>1889</v>
      </c>
    </row>
    <row r="1268" spans="1:7">
      <c r="A1268" s="835" t="s">
        <v>915</v>
      </c>
      <c r="B1268" s="835" t="s">
        <v>526</v>
      </c>
      <c r="C1268" s="835" t="s">
        <v>1909</v>
      </c>
      <c r="D1268" s="835" t="s">
        <v>1910</v>
      </c>
      <c r="E1268" s="835" t="s">
        <v>1876</v>
      </c>
      <c r="F1268" s="835" t="s">
        <v>909</v>
      </c>
      <c r="G1268" s="835" t="s">
        <v>1889</v>
      </c>
    </row>
    <row r="1269" spans="1:7">
      <c r="A1269" s="835" t="s">
        <v>913</v>
      </c>
      <c r="B1269" s="835" t="s">
        <v>526</v>
      </c>
      <c r="C1269" s="835" t="s">
        <v>1909</v>
      </c>
      <c r="D1269" s="835" t="s">
        <v>1910</v>
      </c>
      <c r="E1269" s="835" t="s">
        <v>1876</v>
      </c>
      <c r="F1269" s="835" t="s">
        <v>909</v>
      </c>
      <c r="G1269" s="835" t="s">
        <v>1889</v>
      </c>
    </row>
    <row r="1270" spans="1:7">
      <c r="A1270" s="835" t="s">
        <v>912</v>
      </c>
      <c r="B1270" s="835" t="s">
        <v>526</v>
      </c>
      <c r="C1270" s="835" t="s">
        <v>1909</v>
      </c>
      <c r="D1270" s="835" t="s">
        <v>1910</v>
      </c>
      <c r="E1270" s="835" t="s">
        <v>1876</v>
      </c>
      <c r="F1270" s="835" t="s">
        <v>909</v>
      </c>
      <c r="G1270" s="835" t="s">
        <v>1889</v>
      </c>
    </row>
    <row r="1271" spans="1:7">
      <c r="A1271" s="835" t="s">
        <v>912</v>
      </c>
      <c r="B1271" s="835" t="s">
        <v>526</v>
      </c>
      <c r="C1271" s="835" t="s">
        <v>1909</v>
      </c>
      <c r="D1271" s="835" t="s">
        <v>1910</v>
      </c>
      <c r="E1271" s="835" t="s">
        <v>1876</v>
      </c>
      <c r="F1271" s="835" t="s">
        <v>909</v>
      </c>
      <c r="G1271" s="835" t="s">
        <v>1889</v>
      </c>
    </row>
    <row r="1272" spans="1:7">
      <c r="A1272" s="835" t="s">
        <v>1026</v>
      </c>
      <c r="B1272" s="835" t="s">
        <v>526</v>
      </c>
      <c r="C1272" s="835" t="s">
        <v>1909</v>
      </c>
      <c r="D1272" s="835" t="s">
        <v>1910</v>
      </c>
      <c r="E1272" s="835" t="s">
        <v>1876</v>
      </c>
      <c r="F1272" s="835" t="s">
        <v>811</v>
      </c>
      <c r="G1272" s="835" t="s">
        <v>1889</v>
      </c>
    </row>
    <row r="1273" spans="1:7">
      <c r="A1273" s="835" t="s">
        <v>1026</v>
      </c>
      <c r="B1273" s="835" t="s">
        <v>526</v>
      </c>
      <c r="C1273" s="835" t="s">
        <v>1909</v>
      </c>
      <c r="D1273" s="835" t="s">
        <v>1910</v>
      </c>
      <c r="E1273" s="835" t="s">
        <v>1876</v>
      </c>
      <c r="F1273" s="835" t="s">
        <v>811</v>
      </c>
      <c r="G1273" s="835" t="s">
        <v>1889</v>
      </c>
    </row>
    <row r="1274" spans="1:7">
      <c r="A1274" s="835" t="s">
        <v>373</v>
      </c>
      <c r="B1274" s="835" t="s">
        <v>526</v>
      </c>
      <c r="C1274" s="835" t="s">
        <v>1909</v>
      </c>
      <c r="D1274" s="835" t="s">
        <v>1910</v>
      </c>
      <c r="E1274" s="835" t="s">
        <v>1876</v>
      </c>
      <c r="F1274" s="835" t="s">
        <v>1911</v>
      </c>
      <c r="G1274" s="835" t="s">
        <v>1889</v>
      </c>
    </row>
    <row r="1275" spans="1:7">
      <c r="A1275" s="835" t="s">
        <v>836</v>
      </c>
      <c r="B1275" s="835" t="s">
        <v>526</v>
      </c>
      <c r="C1275" s="835" t="s">
        <v>1909</v>
      </c>
      <c r="D1275" s="835" t="s">
        <v>1910</v>
      </c>
      <c r="E1275" s="835" t="s">
        <v>1876</v>
      </c>
      <c r="F1275" s="835" t="s">
        <v>1911</v>
      </c>
      <c r="G1275" s="835" t="s">
        <v>1889</v>
      </c>
    </row>
    <row r="1276" spans="1:7">
      <c r="A1276" s="835" t="s">
        <v>1200</v>
      </c>
      <c r="B1276" s="835" t="s">
        <v>539</v>
      </c>
      <c r="C1276" s="835" t="s">
        <v>1886</v>
      </c>
      <c r="D1276" s="835" t="s">
        <v>1887</v>
      </c>
      <c r="E1276" s="835" t="s">
        <v>1888</v>
      </c>
      <c r="F1276" s="835" t="s">
        <v>1193</v>
      </c>
      <c r="G1276" s="835" t="s">
        <v>1889</v>
      </c>
    </row>
    <row r="1277" spans="1:7">
      <c r="A1277" s="835" t="s">
        <v>1200</v>
      </c>
      <c r="B1277" s="835" t="s">
        <v>539</v>
      </c>
      <c r="C1277" s="835" t="s">
        <v>1886</v>
      </c>
      <c r="D1277" s="835" t="s">
        <v>1887</v>
      </c>
      <c r="E1277" s="835" t="s">
        <v>1888</v>
      </c>
      <c r="F1277" s="835" t="s">
        <v>1193</v>
      </c>
      <c r="G1277" s="835" t="s">
        <v>1889</v>
      </c>
    </row>
    <row r="1278" spans="1:7">
      <c r="A1278" s="835" t="s">
        <v>956</v>
      </c>
      <c r="B1278" s="835" t="s">
        <v>538</v>
      </c>
      <c r="C1278" s="835" t="s">
        <v>1886</v>
      </c>
      <c r="D1278" s="835" t="s">
        <v>1887</v>
      </c>
      <c r="E1278" s="835" t="s">
        <v>1868</v>
      </c>
      <c r="F1278" s="835" t="s">
        <v>953</v>
      </c>
      <c r="G1278" s="835" t="s">
        <v>1889</v>
      </c>
    </row>
    <row r="1279" spans="1:7">
      <c r="A1279" s="835" t="s">
        <v>959</v>
      </c>
      <c r="B1279" s="835" t="s">
        <v>538</v>
      </c>
      <c r="C1279" s="835" t="s">
        <v>1886</v>
      </c>
      <c r="D1279" s="835" t="s">
        <v>1887</v>
      </c>
      <c r="E1279" s="835" t="s">
        <v>1868</v>
      </c>
      <c r="F1279" s="835" t="s">
        <v>953</v>
      </c>
      <c r="G1279" s="835" t="s">
        <v>1889</v>
      </c>
    </row>
    <row r="1280" spans="1:7">
      <c r="A1280" s="835" t="s">
        <v>959</v>
      </c>
      <c r="B1280" s="835" t="s">
        <v>538</v>
      </c>
      <c r="C1280" s="835" t="s">
        <v>1886</v>
      </c>
      <c r="D1280" s="835" t="s">
        <v>1887</v>
      </c>
      <c r="E1280" s="835" t="s">
        <v>1868</v>
      </c>
      <c r="F1280" s="835" t="s">
        <v>953</v>
      </c>
      <c r="G1280" s="835" t="s">
        <v>1889</v>
      </c>
    </row>
    <row r="1281" spans="1:7">
      <c r="A1281" s="835" t="s">
        <v>385</v>
      </c>
      <c r="B1281" s="835" t="s">
        <v>538</v>
      </c>
      <c r="C1281" s="835" t="s">
        <v>1886</v>
      </c>
      <c r="D1281" s="835" t="s">
        <v>1887</v>
      </c>
      <c r="E1281" s="835" t="s">
        <v>1868</v>
      </c>
      <c r="F1281" s="835" t="s">
        <v>953</v>
      </c>
      <c r="G1281" s="835" t="s">
        <v>1889</v>
      </c>
    </row>
    <row r="1282" spans="1:7">
      <c r="A1282" s="835" t="s">
        <v>385</v>
      </c>
      <c r="B1282" s="835" t="s">
        <v>538</v>
      </c>
      <c r="C1282" s="835" t="s">
        <v>1886</v>
      </c>
      <c r="D1282" s="835" t="s">
        <v>1887</v>
      </c>
      <c r="E1282" s="835" t="s">
        <v>1868</v>
      </c>
      <c r="F1282" s="835" t="s">
        <v>953</v>
      </c>
      <c r="G1282" s="835" t="s">
        <v>1889</v>
      </c>
    </row>
    <row r="1283" spans="1:7">
      <c r="A1283" s="835" t="s">
        <v>1269</v>
      </c>
      <c r="B1283" s="835" t="s">
        <v>547</v>
      </c>
      <c r="C1283" s="835" t="s">
        <v>1886</v>
      </c>
      <c r="D1283" s="835" t="s">
        <v>1887</v>
      </c>
      <c r="E1283" s="835" t="s">
        <v>1925</v>
      </c>
      <c r="F1283" s="835" t="s">
        <v>1419</v>
      </c>
      <c r="G1283" s="835" t="s">
        <v>1889</v>
      </c>
    </row>
    <row r="1284" spans="1:7">
      <c r="A1284" s="835" t="s">
        <v>1269</v>
      </c>
      <c r="B1284" s="835" t="s">
        <v>547</v>
      </c>
      <c r="C1284" s="835" t="s">
        <v>1886</v>
      </c>
      <c r="D1284" s="835" t="s">
        <v>1887</v>
      </c>
      <c r="E1284" s="835" t="s">
        <v>1925</v>
      </c>
      <c r="F1284" s="835" t="s">
        <v>1419</v>
      </c>
      <c r="G1284" s="835" t="s">
        <v>1889</v>
      </c>
    </row>
    <row r="1285" spans="1:7">
      <c r="A1285" s="835" t="s">
        <v>726</v>
      </c>
      <c r="B1285" s="835" t="s">
        <v>516</v>
      </c>
      <c r="C1285" s="835" t="s">
        <v>1886</v>
      </c>
      <c r="D1285" s="835" t="s">
        <v>1887</v>
      </c>
      <c r="E1285" s="835" t="s">
        <v>1890</v>
      </c>
      <c r="F1285" s="835" t="s">
        <v>726</v>
      </c>
      <c r="G1285" s="835" t="s">
        <v>1891</v>
      </c>
    </row>
    <row r="1286" spans="1:7">
      <c r="A1286" s="835" t="s">
        <v>404</v>
      </c>
      <c r="B1286" s="835" t="s">
        <v>516</v>
      </c>
      <c r="C1286" s="835" t="s">
        <v>1886</v>
      </c>
      <c r="D1286" s="835" t="s">
        <v>1887</v>
      </c>
      <c r="E1286" s="835" t="s">
        <v>1890</v>
      </c>
      <c r="F1286" s="835" t="s">
        <v>726</v>
      </c>
      <c r="G1286" s="835" t="s">
        <v>1891</v>
      </c>
    </row>
    <row r="1287" spans="1:7">
      <c r="A1287" s="835" t="s">
        <v>758</v>
      </c>
      <c r="B1287" s="835" t="s">
        <v>516</v>
      </c>
      <c r="C1287" s="835" t="s">
        <v>1886</v>
      </c>
      <c r="D1287" s="835" t="s">
        <v>1887</v>
      </c>
      <c r="E1287" s="835" t="s">
        <v>1890</v>
      </c>
      <c r="F1287" s="835" t="s">
        <v>811</v>
      </c>
      <c r="G1287" s="835" t="s">
        <v>1891</v>
      </c>
    </row>
    <row r="1288" spans="1:7">
      <c r="A1288" s="835" t="s">
        <v>1281</v>
      </c>
      <c r="B1288" s="835" t="s">
        <v>516</v>
      </c>
      <c r="C1288" s="835" t="s">
        <v>1886</v>
      </c>
      <c r="D1288" s="835" t="s">
        <v>1887</v>
      </c>
      <c r="E1288" s="835" t="s">
        <v>1890</v>
      </c>
      <c r="F1288" s="835" t="s">
        <v>1278</v>
      </c>
      <c r="G1288" s="835" t="s">
        <v>1891</v>
      </c>
    </row>
    <row r="1289" spans="1:7">
      <c r="A1289" s="835" t="s">
        <v>1281</v>
      </c>
      <c r="B1289" s="835" t="s">
        <v>516</v>
      </c>
      <c r="C1289" s="835" t="s">
        <v>1886</v>
      </c>
      <c r="D1289" s="835" t="s">
        <v>1887</v>
      </c>
      <c r="E1289" s="835" t="s">
        <v>1890</v>
      </c>
      <c r="F1289" s="835" t="s">
        <v>1278</v>
      </c>
      <c r="G1289" s="835" t="s">
        <v>1891</v>
      </c>
    </row>
    <row r="1290" spans="1:7">
      <c r="A1290" s="835" t="s">
        <v>1434</v>
      </c>
      <c r="B1290" s="835" t="s">
        <v>516</v>
      </c>
      <c r="C1290" s="835" t="s">
        <v>1886</v>
      </c>
      <c r="D1290" s="835" t="s">
        <v>1887</v>
      </c>
      <c r="E1290" s="835" t="s">
        <v>1890</v>
      </c>
      <c r="F1290" s="835" t="s">
        <v>1278</v>
      </c>
      <c r="G1290" s="835" t="s">
        <v>1891</v>
      </c>
    </row>
    <row r="1291" spans="1:7">
      <c r="A1291" s="835" t="s">
        <v>1434</v>
      </c>
      <c r="B1291" s="835" t="s">
        <v>516</v>
      </c>
      <c r="C1291" s="835" t="s">
        <v>1886</v>
      </c>
      <c r="D1291" s="835" t="s">
        <v>1887</v>
      </c>
      <c r="E1291" s="835" t="s">
        <v>1890</v>
      </c>
      <c r="F1291" s="835" t="s">
        <v>1278</v>
      </c>
      <c r="G1291" s="835" t="s">
        <v>1891</v>
      </c>
    </row>
    <row r="1292" spans="1:7">
      <c r="A1292" s="835" t="s">
        <v>924</v>
      </c>
      <c r="B1292" s="835" t="s">
        <v>516</v>
      </c>
      <c r="C1292" s="835" t="s">
        <v>1886</v>
      </c>
      <c r="D1292" s="835" t="s">
        <v>1887</v>
      </c>
      <c r="E1292" s="835" t="s">
        <v>1890</v>
      </c>
      <c r="F1292" s="835" t="s">
        <v>1278</v>
      </c>
      <c r="G1292" s="835" t="s">
        <v>1891</v>
      </c>
    </row>
    <row r="1293" spans="1:7">
      <c r="A1293" s="835" t="s">
        <v>924</v>
      </c>
      <c r="B1293" s="835" t="s">
        <v>516</v>
      </c>
      <c r="C1293" s="835" t="s">
        <v>1886</v>
      </c>
      <c r="D1293" s="835" t="s">
        <v>1887</v>
      </c>
      <c r="E1293" s="835" t="s">
        <v>1890</v>
      </c>
      <c r="F1293" s="835" t="s">
        <v>1278</v>
      </c>
      <c r="G1293" s="835" t="s">
        <v>1891</v>
      </c>
    </row>
    <row r="1294" spans="1:7">
      <c r="A1294" s="835" t="s">
        <v>951</v>
      </c>
      <c r="B1294" s="835" t="s">
        <v>516</v>
      </c>
      <c r="C1294" s="835" t="s">
        <v>1886</v>
      </c>
      <c r="D1294" s="835" t="s">
        <v>1887</v>
      </c>
      <c r="E1294" s="835" t="s">
        <v>1890</v>
      </c>
      <c r="F1294" s="835" t="s">
        <v>1278</v>
      </c>
      <c r="G1294" s="835" t="s">
        <v>1891</v>
      </c>
    </row>
    <row r="1295" spans="1:7">
      <c r="A1295" s="835" t="s">
        <v>951</v>
      </c>
      <c r="B1295" s="835" t="s">
        <v>516</v>
      </c>
      <c r="C1295" s="835" t="s">
        <v>1886</v>
      </c>
      <c r="D1295" s="835" t="s">
        <v>1887</v>
      </c>
      <c r="E1295" s="835" t="s">
        <v>1890</v>
      </c>
      <c r="F1295" s="835" t="s">
        <v>1278</v>
      </c>
      <c r="G1295" s="835" t="s">
        <v>1891</v>
      </c>
    </row>
    <row r="1296" spans="1:7">
      <c r="A1296" s="835" t="s">
        <v>980</v>
      </c>
      <c r="B1296" s="835" t="s">
        <v>531</v>
      </c>
      <c r="C1296" s="835" t="s">
        <v>1886</v>
      </c>
      <c r="D1296" s="835" t="s">
        <v>1887</v>
      </c>
      <c r="E1296" s="835" t="s">
        <v>1872</v>
      </c>
      <c r="F1296" s="835" t="s">
        <v>977</v>
      </c>
      <c r="G1296" s="835" t="s">
        <v>1889</v>
      </c>
    </row>
    <row r="1297" spans="1:7">
      <c r="A1297" s="835" t="s">
        <v>980</v>
      </c>
      <c r="B1297" s="835" t="s">
        <v>531</v>
      </c>
      <c r="C1297" s="835" t="s">
        <v>1886</v>
      </c>
      <c r="D1297" s="835" t="s">
        <v>1887</v>
      </c>
      <c r="E1297" s="835" t="s">
        <v>1872</v>
      </c>
      <c r="F1297" s="835" t="s">
        <v>977</v>
      </c>
      <c r="G1297" s="835" t="s">
        <v>1889</v>
      </c>
    </row>
    <row r="1298" spans="1:7">
      <c r="A1298" s="835" t="s">
        <v>1028</v>
      </c>
      <c r="B1298" s="835" t="s">
        <v>1921</v>
      </c>
      <c r="C1298" s="835" t="s">
        <v>1886</v>
      </c>
      <c r="D1298" s="835" t="s">
        <v>1887</v>
      </c>
      <c r="E1298" s="835" t="s">
        <v>1876</v>
      </c>
      <c r="F1298" s="835" t="s">
        <v>1028</v>
      </c>
      <c r="G1298" s="835" t="s">
        <v>1889</v>
      </c>
    </row>
    <row r="1299" spans="1:7">
      <c r="A1299" s="835" t="s">
        <v>1023</v>
      </c>
      <c r="B1299" s="835" t="s">
        <v>522</v>
      </c>
      <c r="C1299" s="835" t="s">
        <v>1886</v>
      </c>
      <c r="D1299" s="835" t="s">
        <v>1887</v>
      </c>
      <c r="E1299" s="835" t="s">
        <v>1892</v>
      </c>
      <c r="F1299" s="835" t="s">
        <v>1020</v>
      </c>
      <c r="G1299" s="835" t="s">
        <v>1889</v>
      </c>
    </row>
    <row r="1300" spans="1:7">
      <c r="A1300" s="835" t="s">
        <v>1023</v>
      </c>
      <c r="B1300" s="835" t="s">
        <v>522</v>
      </c>
      <c r="C1300" s="835" t="s">
        <v>1886</v>
      </c>
      <c r="D1300" s="835" t="s">
        <v>1887</v>
      </c>
      <c r="E1300" s="835" t="s">
        <v>1892</v>
      </c>
      <c r="F1300" s="835" t="s">
        <v>1020</v>
      </c>
      <c r="G1300" s="835" t="s">
        <v>1889</v>
      </c>
    </row>
    <row r="1301" spans="1:7">
      <c r="A1301" s="835" t="s">
        <v>971</v>
      </c>
      <c r="B1301" s="835" t="s">
        <v>1893</v>
      </c>
      <c r="C1301" s="835" t="s">
        <v>1886</v>
      </c>
      <c r="D1301" s="835" t="s">
        <v>1887</v>
      </c>
      <c r="E1301" s="835" t="s">
        <v>1879</v>
      </c>
      <c r="F1301" s="835" t="s">
        <v>968</v>
      </c>
      <c r="G1301" s="835" t="s">
        <v>1889</v>
      </c>
    </row>
    <row r="1302" spans="1:7">
      <c r="A1302" s="835" t="s">
        <v>971</v>
      </c>
      <c r="B1302" s="835" t="s">
        <v>1893</v>
      </c>
      <c r="C1302" s="835" t="s">
        <v>1886</v>
      </c>
      <c r="D1302" s="835" t="s">
        <v>1887</v>
      </c>
      <c r="E1302" s="835" t="s">
        <v>1879</v>
      </c>
      <c r="F1302" s="835" t="s">
        <v>968</v>
      </c>
      <c r="G1302" s="835" t="s">
        <v>1889</v>
      </c>
    </row>
    <row r="1303" spans="1:7">
      <c r="A1303" s="835" t="s">
        <v>1325</v>
      </c>
      <c r="B1303" s="835" t="s">
        <v>1926</v>
      </c>
      <c r="C1303" s="835" t="s">
        <v>1886</v>
      </c>
      <c r="D1303" s="835" t="s">
        <v>1887</v>
      </c>
      <c r="E1303" s="835" t="s">
        <v>1866</v>
      </c>
      <c r="F1303" s="835" t="s">
        <v>1014</v>
      </c>
      <c r="G1303" s="835" t="s">
        <v>1889</v>
      </c>
    </row>
    <row r="1304" spans="1:7">
      <c r="A1304" s="835" t="s">
        <v>1325</v>
      </c>
      <c r="B1304" s="835" t="s">
        <v>1926</v>
      </c>
      <c r="C1304" s="835" t="s">
        <v>1886</v>
      </c>
      <c r="D1304" s="835" t="s">
        <v>1887</v>
      </c>
      <c r="E1304" s="835" t="s">
        <v>1866</v>
      </c>
      <c r="F1304" s="835" t="s">
        <v>1014</v>
      </c>
      <c r="G1304" s="835" t="s">
        <v>1889</v>
      </c>
    </row>
    <row r="1305" spans="1:7">
      <c r="A1305" s="835" t="s">
        <v>1507</v>
      </c>
      <c r="B1305" s="835" t="s">
        <v>534</v>
      </c>
      <c r="C1305" s="835" t="s">
        <v>1886</v>
      </c>
      <c r="D1305" s="835" t="s">
        <v>1887</v>
      </c>
      <c r="E1305" s="835" t="s">
        <v>1870</v>
      </c>
      <c r="F1305" s="835" t="s">
        <v>435</v>
      </c>
      <c r="G1305" s="835" t="s">
        <v>1889</v>
      </c>
    </row>
    <row r="1306" spans="1:7">
      <c r="A1306" s="835" t="s">
        <v>1507</v>
      </c>
      <c r="B1306" s="835" t="s">
        <v>534</v>
      </c>
      <c r="C1306" s="835" t="s">
        <v>1886</v>
      </c>
      <c r="D1306" s="835" t="s">
        <v>1887</v>
      </c>
      <c r="E1306" s="835" t="s">
        <v>1870</v>
      </c>
      <c r="F1306" s="835" t="s">
        <v>1894</v>
      </c>
      <c r="G1306" s="835" t="s">
        <v>1889</v>
      </c>
    </row>
    <row r="1307" spans="1:7">
      <c r="A1307" s="835" t="s">
        <v>966</v>
      </c>
      <c r="B1307" s="835" t="s">
        <v>964</v>
      </c>
      <c r="C1307" s="835" t="s">
        <v>1886</v>
      </c>
      <c r="D1307" s="835" t="s">
        <v>1887</v>
      </c>
      <c r="E1307" s="835" t="s">
        <v>1895</v>
      </c>
      <c r="F1307" s="835" t="s">
        <v>953</v>
      </c>
      <c r="G1307" s="835" t="s">
        <v>1889</v>
      </c>
    </row>
    <row r="1308" spans="1:7">
      <c r="A1308" s="835" t="s">
        <v>966</v>
      </c>
      <c r="B1308" s="835" t="s">
        <v>964</v>
      </c>
      <c r="C1308" s="835" t="s">
        <v>1886</v>
      </c>
      <c r="D1308" s="835" t="s">
        <v>1887</v>
      </c>
      <c r="E1308" s="835" t="s">
        <v>1895</v>
      </c>
      <c r="F1308" s="835" t="s">
        <v>953</v>
      </c>
      <c r="G1308" s="835" t="s">
        <v>1889</v>
      </c>
    </row>
    <row r="1309" spans="1:7">
      <c r="A1309" s="835" t="s">
        <v>1457</v>
      </c>
      <c r="B1309" s="835" t="s">
        <v>523</v>
      </c>
      <c r="C1309" s="835" t="s">
        <v>1886</v>
      </c>
      <c r="D1309" s="835" t="s">
        <v>1887</v>
      </c>
      <c r="E1309" s="835" t="s">
        <v>1896</v>
      </c>
      <c r="F1309" s="835" t="s">
        <v>1454</v>
      </c>
      <c r="G1309" s="835" t="s">
        <v>1889</v>
      </c>
    </row>
    <row r="1310" spans="1:7">
      <c r="A1310" s="835" t="s">
        <v>1457</v>
      </c>
      <c r="B1310" s="835" t="s">
        <v>523</v>
      </c>
      <c r="C1310" s="835" t="s">
        <v>1886</v>
      </c>
      <c r="D1310" s="835" t="s">
        <v>1887</v>
      </c>
      <c r="E1310" s="835" t="s">
        <v>1896</v>
      </c>
      <c r="F1310" s="835" t="s">
        <v>1454</v>
      </c>
      <c r="G1310" s="835" t="s">
        <v>1889</v>
      </c>
    </row>
    <row r="1311" spans="1:7">
      <c r="A1311" s="835" t="s">
        <v>1066</v>
      </c>
      <c r="B1311" s="835" t="s">
        <v>521</v>
      </c>
      <c r="C1311" s="835" t="s">
        <v>1886</v>
      </c>
      <c r="D1311" s="835" t="s">
        <v>1887</v>
      </c>
      <c r="E1311" s="835" t="s">
        <v>1897</v>
      </c>
      <c r="F1311" s="835" t="s">
        <v>1894</v>
      </c>
      <c r="G1311" s="835" t="s">
        <v>1889</v>
      </c>
    </row>
    <row r="1312" spans="1:7">
      <c r="A1312" s="835" t="s">
        <v>1066</v>
      </c>
      <c r="B1312" s="835" t="s">
        <v>521</v>
      </c>
      <c r="C1312" s="835" t="s">
        <v>1886</v>
      </c>
      <c r="D1312" s="835" t="s">
        <v>1887</v>
      </c>
      <c r="E1312" s="835" t="s">
        <v>1897</v>
      </c>
      <c r="F1312" s="835" t="s">
        <v>1894</v>
      </c>
      <c r="G1312" s="835" t="s">
        <v>1889</v>
      </c>
    </row>
    <row r="1313" spans="1:7">
      <c r="A1313" s="835" t="s">
        <v>1488</v>
      </c>
      <c r="B1313" s="835" t="s">
        <v>521</v>
      </c>
      <c r="C1313" s="835" t="s">
        <v>1886</v>
      </c>
      <c r="D1313" s="835" t="s">
        <v>1887</v>
      </c>
      <c r="E1313" s="835" t="s">
        <v>1897</v>
      </c>
      <c r="F1313" s="835" t="s">
        <v>1898</v>
      </c>
      <c r="G1313" s="835" t="s">
        <v>1889</v>
      </c>
    </row>
    <row r="1314" spans="1:7">
      <c r="A1314" s="835" t="s">
        <v>1488</v>
      </c>
      <c r="B1314" s="835" t="s">
        <v>521</v>
      </c>
      <c r="C1314" s="835" t="s">
        <v>1886</v>
      </c>
      <c r="D1314" s="835" t="s">
        <v>1887</v>
      </c>
      <c r="E1314" s="835" t="s">
        <v>1897</v>
      </c>
      <c r="F1314" s="835" t="s">
        <v>1898</v>
      </c>
      <c r="G1314" s="835" t="s">
        <v>1889</v>
      </c>
    </row>
    <row r="1315" spans="1:7">
      <c r="A1315" s="835" t="s">
        <v>1305</v>
      </c>
      <c r="B1315" s="835" t="s">
        <v>1899</v>
      </c>
      <c r="C1315" s="835" t="s">
        <v>1886</v>
      </c>
      <c r="D1315" s="835" t="s">
        <v>1887</v>
      </c>
      <c r="E1315" s="835" t="s">
        <v>1900</v>
      </c>
      <c r="F1315" s="835" t="s">
        <v>977</v>
      </c>
      <c r="G1315" s="835" t="s">
        <v>1889</v>
      </c>
    </row>
    <row r="1316" spans="1:7">
      <c r="A1316" s="835" t="s">
        <v>1305</v>
      </c>
      <c r="B1316" s="835" t="s">
        <v>1899</v>
      </c>
      <c r="C1316" s="835" t="s">
        <v>1886</v>
      </c>
      <c r="D1316" s="835" t="s">
        <v>1887</v>
      </c>
      <c r="E1316" s="835" t="s">
        <v>1900</v>
      </c>
      <c r="F1316" s="835" t="s">
        <v>977</v>
      </c>
      <c r="G1316" s="835" t="s">
        <v>1889</v>
      </c>
    </row>
    <row r="1317" spans="1:7">
      <c r="A1317" s="835" t="s">
        <v>882</v>
      </c>
      <c r="B1317" s="835" t="s">
        <v>1899</v>
      </c>
      <c r="C1317" s="835" t="s">
        <v>1886</v>
      </c>
      <c r="D1317" s="835" t="s">
        <v>1887</v>
      </c>
      <c r="E1317" s="835" t="s">
        <v>1900</v>
      </c>
      <c r="F1317" s="835" t="s">
        <v>1201</v>
      </c>
      <c r="G1317" s="835" t="s">
        <v>1889</v>
      </c>
    </row>
    <row r="1318" spans="1:7">
      <c r="A1318" s="835" t="s">
        <v>882</v>
      </c>
      <c r="B1318" s="835" t="s">
        <v>1899</v>
      </c>
      <c r="C1318" s="835" t="s">
        <v>1886</v>
      </c>
      <c r="D1318" s="835" t="s">
        <v>1887</v>
      </c>
      <c r="E1318" s="835" t="s">
        <v>1900</v>
      </c>
      <c r="F1318" s="835" t="s">
        <v>1201</v>
      </c>
      <c r="G1318" s="835" t="s">
        <v>1889</v>
      </c>
    </row>
    <row r="1319" spans="1:7">
      <c r="A1319" s="835" t="s">
        <v>1392</v>
      </c>
      <c r="B1319" s="835" t="s">
        <v>1899</v>
      </c>
      <c r="C1319" s="835" t="s">
        <v>1886</v>
      </c>
      <c r="D1319" s="835" t="s">
        <v>1887</v>
      </c>
      <c r="E1319" s="835" t="s">
        <v>1900</v>
      </c>
      <c r="F1319" s="835" t="s">
        <v>1201</v>
      </c>
      <c r="G1319" s="835" t="s">
        <v>1889</v>
      </c>
    </row>
    <row r="1320" spans="1:7">
      <c r="A1320" s="835" t="s">
        <v>1392</v>
      </c>
      <c r="B1320" s="835" t="s">
        <v>1899</v>
      </c>
      <c r="C1320" s="835" t="s">
        <v>1886</v>
      </c>
      <c r="D1320" s="835" t="s">
        <v>1887</v>
      </c>
      <c r="E1320" s="835" t="s">
        <v>1900</v>
      </c>
      <c r="F1320" s="835" t="s">
        <v>1201</v>
      </c>
      <c r="G1320" s="835" t="s">
        <v>1889</v>
      </c>
    </row>
    <row r="1321" spans="1:7">
      <c r="A1321" s="835" t="s">
        <v>1344</v>
      </c>
      <c r="B1321" s="835" t="s">
        <v>1901</v>
      </c>
      <c r="C1321" s="835" t="s">
        <v>1886</v>
      </c>
      <c r="D1321" s="835" t="s">
        <v>1887</v>
      </c>
      <c r="E1321" s="835" t="s">
        <v>1871</v>
      </c>
      <c r="F1321" s="835" t="s">
        <v>1902</v>
      </c>
      <c r="G1321" s="835" t="s">
        <v>1889</v>
      </c>
    </row>
    <row r="1322" spans="1:7">
      <c r="A1322" s="835" t="s">
        <v>1344</v>
      </c>
      <c r="B1322" s="835" t="s">
        <v>1901</v>
      </c>
      <c r="C1322" s="835" t="s">
        <v>1886</v>
      </c>
      <c r="D1322" s="835" t="s">
        <v>1887</v>
      </c>
      <c r="E1322" s="835" t="s">
        <v>1871</v>
      </c>
      <c r="F1322" s="835" t="s">
        <v>1902</v>
      </c>
      <c r="G1322" s="835" t="s">
        <v>1889</v>
      </c>
    </row>
    <row r="1323" spans="1:7">
      <c r="A1323" s="835" t="s">
        <v>410</v>
      </c>
      <c r="B1323" s="835" t="s">
        <v>525</v>
      </c>
      <c r="C1323" s="835" t="s">
        <v>1886</v>
      </c>
      <c r="D1323" s="835" t="s">
        <v>1887</v>
      </c>
      <c r="E1323" s="835" t="s">
        <v>1877</v>
      </c>
      <c r="F1323" s="835" t="s">
        <v>410</v>
      </c>
      <c r="G1323" s="835" t="s">
        <v>1889</v>
      </c>
    </row>
    <row r="1324" spans="1:7">
      <c r="A1324" s="835" t="s">
        <v>410</v>
      </c>
      <c r="B1324" s="835" t="s">
        <v>525</v>
      </c>
      <c r="C1324" s="835" t="s">
        <v>1886</v>
      </c>
      <c r="D1324" s="835" t="s">
        <v>1887</v>
      </c>
      <c r="E1324" s="835" t="s">
        <v>1877</v>
      </c>
      <c r="F1324" s="835" t="s">
        <v>410</v>
      </c>
      <c r="G1324" s="835" t="s">
        <v>1889</v>
      </c>
    </row>
    <row r="1325" spans="1:7">
      <c r="A1325" s="835" t="s">
        <v>929</v>
      </c>
      <c r="B1325" s="835" t="s">
        <v>525</v>
      </c>
      <c r="C1325" s="835" t="s">
        <v>1886</v>
      </c>
      <c r="D1325" s="835" t="s">
        <v>1887</v>
      </c>
      <c r="E1325" s="835" t="s">
        <v>1877</v>
      </c>
      <c r="F1325" s="835" t="s">
        <v>1903</v>
      </c>
      <c r="G1325" s="835" t="s">
        <v>1889</v>
      </c>
    </row>
    <row r="1326" spans="1:7">
      <c r="A1326" s="835" t="s">
        <v>929</v>
      </c>
      <c r="B1326" s="835" t="s">
        <v>525</v>
      </c>
      <c r="C1326" s="835" t="s">
        <v>1886</v>
      </c>
      <c r="D1326" s="835" t="s">
        <v>1887</v>
      </c>
      <c r="E1326" s="835" t="s">
        <v>1877</v>
      </c>
      <c r="F1326" s="835" t="s">
        <v>1903</v>
      </c>
      <c r="G1326" s="835" t="s">
        <v>1889</v>
      </c>
    </row>
    <row r="1327" spans="1:7">
      <c r="A1327" s="835" t="s">
        <v>1253</v>
      </c>
      <c r="B1327" s="835" t="s">
        <v>525</v>
      </c>
      <c r="C1327" s="835" t="s">
        <v>1886</v>
      </c>
      <c r="D1327" s="835" t="s">
        <v>1887</v>
      </c>
      <c r="E1327" s="835" t="s">
        <v>1877</v>
      </c>
      <c r="F1327" s="835" t="s">
        <v>1903</v>
      </c>
      <c r="G1327" s="835" t="s">
        <v>1889</v>
      </c>
    </row>
    <row r="1328" spans="1:7">
      <c r="A1328" s="835" t="s">
        <v>945</v>
      </c>
      <c r="B1328" s="835" t="s">
        <v>546</v>
      </c>
      <c r="C1328" s="835" t="s">
        <v>1886</v>
      </c>
      <c r="D1328" s="835" t="s">
        <v>1887</v>
      </c>
      <c r="E1328" s="835" t="s">
        <v>1904</v>
      </c>
      <c r="F1328" s="835" t="s">
        <v>945</v>
      </c>
      <c r="G1328" s="835" t="s">
        <v>1889</v>
      </c>
    </row>
    <row r="1329" spans="1:7">
      <c r="A1329" s="835" t="s">
        <v>945</v>
      </c>
      <c r="B1329" s="835" t="s">
        <v>546</v>
      </c>
      <c r="C1329" s="835" t="s">
        <v>1886</v>
      </c>
      <c r="D1329" s="835" t="s">
        <v>1887</v>
      </c>
      <c r="E1329" s="835" t="s">
        <v>1904</v>
      </c>
      <c r="F1329" s="835" t="s">
        <v>945</v>
      </c>
      <c r="G1329" s="835" t="s">
        <v>1889</v>
      </c>
    </row>
    <row r="1330" spans="1:7">
      <c r="A1330" s="835" t="s">
        <v>762</v>
      </c>
      <c r="B1330" s="835" t="s">
        <v>520</v>
      </c>
      <c r="C1330" s="835" t="s">
        <v>1886</v>
      </c>
      <c r="D1330" s="835" t="s">
        <v>1887</v>
      </c>
      <c r="E1330" s="835" t="s">
        <v>1905</v>
      </c>
      <c r="F1330" s="835" t="s">
        <v>762</v>
      </c>
      <c r="G1330" s="835" t="s">
        <v>1891</v>
      </c>
    </row>
    <row r="1331" spans="1:7">
      <c r="A1331" s="835" t="s">
        <v>777</v>
      </c>
      <c r="B1331" s="835" t="s">
        <v>520</v>
      </c>
      <c r="C1331" s="835" t="s">
        <v>1886</v>
      </c>
      <c r="D1331" s="835" t="s">
        <v>1887</v>
      </c>
      <c r="E1331" s="835" t="s">
        <v>1905</v>
      </c>
      <c r="F1331" s="835" t="s">
        <v>1105</v>
      </c>
      <c r="G1331" s="835" t="s">
        <v>1891</v>
      </c>
    </row>
    <row r="1332" spans="1:7">
      <c r="A1332" s="835" t="s">
        <v>777</v>
      </c>
      <c r="B1332" s="835" t="s">
        <v>520</v>
      </c>
      <c r="C1332" s="835" t="s">
        <v>1886</v>
      </c>
      <c r="D1332" s="835" t="s">
        <v>1887</v>
      </c>
      <c r="E1332" s="835" t="s">
        <v>1905</v>
      </c>
      <c r="F1332" s="835" t="s">
        <v>1105</v>
      </c>
      <c r="G1332" s="835" t="s">
        <v>1891</v>
      </c>
    </row>
    <row r="1333" spans="1:7">
      <c r="A1333" s="835" t="s">
        <v>780</v>
      </c>
      <c r="B1333" s="835" t="s">
        <v>520</v>
      </c>
      <c r="C1333" s="835" t="s">
        <v>1886</v>
      </c>
      <c r="D1333" s="835" t="s">
        <v>1887</v>
      </c>
      <c r="E1333" s="835" t="s">
        <v>1905</v>
      </c>
      <c r="F1333" s="835" t="s">
        <v>1105</v>
      </c>
      <c r="G1333" s="835" t="s">
        <v>1891</v>
      </c>
    </row>
    <row r="1334" spans="1:7">
      <c r="A1334" s="835" t="s">
        <v>780</v>
      </c>
      <c r="B1334" s="835" t="s">
        <v>520</v>
      </c>
      <c r="C1334" s="835" t="s">
        <v>1886</v>
      </c>
      <c r="D1334" s="835" t="s">
        <v>1887</v>
      </c>
      <c r="E1334" s="835" t="s">
        <v>1905</v>
      </c>
      <c r="F1334" s="835" t="s">
        <v>1105</v>
      </c>
      <c r="G1334" s="835" t="s">
        <v>1891</v>
      </c>
    </row>
    <row r="1335" spans="1:7">
      <c r="A1335" s="835" t="s">
        <v>787</v>
      </c>
      <c r="B1335" s="835" t="s">
        <v>520</v>
      </c>
      <c r="C1335" s="835" t="s">
        <v>1886</v>
      </c>
      <c r="D1335" s="835" t="s">
        <v>1887</v>
      </c>
      <c r="E1335" s="835" t="s">
        <v>1905</v>
      </c>
      <c r="F1335" s="835" t="s">
        <v>784</v>
      </c>
      <c r="G1335" s="835" t="s">
        <v>1891</v>
      </c>
    </row>
    <row r="1336" spans="1:7">
      <c r="A1336" s="835" t="s">
        <v>1110</v>
      </c>
      <c r="B1336" s="835" t="s">
        <v>520</v>
      </c>
      <c r="C1336" s="835" t="s">
        <v>1886</v>
      </c>
      <c r="D1336" s="835" t="s">
        <v>1887</v>
      </c>
      <c r="E1336" s="835" t="s">
        <v>1905</v>
      </c>
      <c r="F1336" s="835" t="s">
        <v>784</v>
      </c>
      <c r="G1336" s="835" t="s">
        <v>1891</v>
      </c>
    </row>
    <row r="1337" spans="1:7">
      <c r="A1337" s="835" t="s">
        <v>798</v>
      </c>
      <c r="B1337" s="835" t="s">
        <v>520</v>
      </c>
      <c r="C1337" s="835" t="s">
        <v>1886</v>
      </c>
      <c r="D1337" s="835" t="s">
        <v>1887</v>
      </c>
      <c r="E1337" s="835" t="s">
        <v>1905</v>
      </c>
      <c r="F1337" s="835" t="s">
        <v>793</v>
      </c>
      <c r="G1337" s="835" t="s">
        <v>1891</v>
      </c>
    </row>
    <row r="1338" spans="1:7">
      <c r="A1338" s="835" t="s">
        <v>743</v>
      </c>
      <c r="B1338" s="835" t="s">
        <v>520</v>
      </c>
      <c r="C1338" s="835" t="s">
        <v>1886</v>
      </c>
      <c r="D1338" s="835" t="s">
        <v>1887</v>
      </c>
      <c r="E1338" s="835" t="s">
        <v>1905</v>
      </c>
      <c r="F1338" s="835" t="s">
        <v>793</v>
      </c>
      <c r="G1338" s="835" t="s">
        <v>1891</v>
      </c>
    </row>
    <row r="1339" spans="1:7">
      <c r="A1339" s="835" t="s">
        <v>407</v>
      </c>
      <c r="B1339" s="835" t="s">
        <v>520</v>
      </c>
      <c r="C1339" s="835" t="s">
        <v>1886</v>
      </c>
      <c r="D1339" s="835" t="s">
        <v>1887</v>
      </c>
      <c r="E1339" s="835" t="s">
        <v>1905</v>
      </c>
      <c r="F1339" s="835" t="s">
        <v>793</v>
      </c>
      <c r="G1339" s="835" t="s">
        <v>1891</v>
      </c>
    </row>
    <row r="1340" spans="1:7">
      <c r="A1340" s="835" t="s">
        <v>804</v>
      </c>
      <c r="B1340" s="835" t="s">
        <v>520</v>
      </c>
      <c r="C1340" s="835" t="s">
        <v>1886</v>
      </c>
      <c r="D1340" s="835" t="s">
        <v>1887</v>
      </c>
      <c r="E1340" s="835" t="s">
        <v>1905</v>
      </c>
      <c r="F1340" s="835" t="s">
        <v>1906</v>
      </c>
      <c r="G1340" s="835" t="s">
        <v>1891</v>
      </c>
    </row>
    <row r="1341" spans="1:7">
      <c r="A1341" s="835" t="s">
        <v>804</v>
      </c>
      <c r="B1341" s="835" t="s">
        <v>520</v>
      </c>
      <c r="C1341" s="835" t="s">
        <v>1886</v>
      </c>
      <c r="D1341" s="835" t="s">
        <v>1887</v>
      </c>
      <c r="E1341" s="835" t="s">
        <v>1905</v>
      </c>
      <c r="F1341" s="835" t="s">
        <v>1906</v>
      </c>
      <c r="G1341" s="835" t="s">
        <v>1891</v>
      </c>
    </row>
    <row r="1342" spans="1:7">
      <c r="A1342" s="835" t="s">
        <v>736</v>
      </c>
      <c r="B1342" s="835" t="s">
        <v>520</v>
      </c>
      <c r="C1342" s="835" t="s">
        <v>1886</v>
      </c>
      <c r="D1342" s="835" t="s">
        <v>1887</v>
      </c>
      <c r="E1342" s="835" t="s">
        <v>1905</v>
      </c>
      <c r="F1342" s="835" t="s">
        <v>789</v>
      </c>
      <c r="G1342" s="835" t="s">
        <v>1891</v>
      </c>
    </row>
    <row r="1343" spans="1:7">
      <c r="A1343" s="835" t="s">
        <v>406</v>
      </c>
      <c r="B1343" s="835" t="s">
        <v>520</v>
      </c>
      <c r="C1343" s="835" t="s">
        <v>1886</v>
      </c>
      <c r="D1343" s="835" t="s">
        <v>1887</v>
      </c>
      <c r="E1343" s="835" t="s">
        <v>1905</v>
      </c>
      <c r="F1343" s="835" t="s">
        <v>789</v>
      </c>
      <c r="G1343" s="835" t="s">
        <v>1891</v>
      </c>
    </row>
    <row r="1344" spans="1:7">
      <c r="A1344" s="835" t="s">
        <v>1908</v>
      </c>
      <c r="B1344" s="835" t="s">
        <v>520</v>
      </c>
      <c r="C1344" s="835" t="s">
        <v>1886</v>
      </c>
      <c r="D1344" s="835" t="s">
        <v>1887</v>
      </c>
      <c r="E1344" s="835" t="s">
        <v>1905</v>
      </c>
      <c r="F1344" s="835" t="s">
        <v>1907</v>
      </c>
      <c r="G1344" s="835" t="s">
        <v>1891</v>
      </c>
    </row>
    <row r="1345" spans="1:7">
      <c r="A1345" s="835" t="s">
        <v>1908</v>
      </c>
      <c r="B1345" s="835" t="s">
        <v>520</v>
      </c>
      <c r="C1345" s="835" t="s">
        <v>1886</v>
      </c>
      <c r="D1345" s="835" t="s">
        <v>1887</v>
      </c>
      <c r="E1345" s="835" t="s">
        <v>1905</v>
      </c>
      <c r="F1345" s="835" t="s">
        <v>1907</v>
      </c>
      <c r="G1345" s="835" t="s">
        <v>1891</v>
      </c>
    </row>
    <row r="1346" spans="1:7">
      <c r="A1346" s="835" t="s">
        <v>918</v>
      </c>
      <c r="B1346" s="835" t="s">
        <v>526</v>
      </c>
      <c r="C1346" s="835" t="s">
        <v>1886</v>
      </c>
      <c r="D1346" s="835" t="s">
        <v>1887</v>
      </c>
      <c r="E1346" s="835" t="s">
        <v>1878</v>
      </c>
      <c r="F1346" s="835" t="s">
        <v>909</v>
      </c>
      <c r="G1346" s="835" t="s">
        <v>1889</v>
      </c>
    </row>
    <row r="1347" spans="1:7">
      <c r="A1347" s="835" t="s">
        <v>918</v>
      </c>
      <c r="B1347" s="835" t="s">
        <v>526</v>
      </c>
      <c r="C1347" s="835" t="s">
        <v>1886</v>
      </c>
      <c r="D1347" s="835" t="s">
        <v>1887</v>
      </c>
      <c r="E1347" s="835" t="s">
        <v>1878</v>
      </c>
      <c r="F1347" s="835" t="s">
        <v>909</v>
      </c>
      <c r="G1347" s="835" t="s">
        <v>1889</v>
      </c>
    </row>
    <row r="1348" spans="1:7">
      <c r="A1348" s="835" t="s">
        <v>1026</v>
      </c>
      <c r="B1348" s="835" t="s">
        <v>526</v>
      </c>
      <c r="C1348" s="835" t="s">
        <v>1886</v>
      </c>
      <c r="D1348" s="835" t="s">
        <v>1887</v>
      </c>
      <c r="E1348" s="835" t="s">
        <v>1878</v>
      </c>
      <c r="F1348" s="835" t="s">
        <v>811</v>
      </c>
      <c r="G1348" s="835" t="s">
        <v>1889</v>
      </c>
    </row>
    <row r="1349" spans="1:7">
      <c r="A1349" s="835" t="s">
        <v>999</v>
      </c>
      <c r="B1349" s="835" t="s">
        <v>540</v>
      </c>
      <c r="C1349" s="835" t="s">
        <v>1909</v>
      </c>
      <c r="D1349" s="835" t="s">
        <v>1910</v>
      </c>
      <c r="E1349" s="835" t="s">
        <v>1865</v>
      </c>
      <c r="F1349" s="835" t="s">
        <v>994</v>
      </c>
      <c r="G1349" s="835" t="s">
        <v>1889</v>
      </c>
    </row>
    <row r="1350" spans="1:7">
      <c r="A1350" s="835" t="s">
        <v>1001</v>
      </c>
      <c r="B1350" s="835" t="s">
        <v>540</v>
      </c>
      <c r="C1350" s="835" t="s">
        <v>1909</v>
      </c>
      <c r="D1350" s="835" t="s">
        <v>1910</v>
      </c>
      <c r="E1350" s="835" t="s">
        <v>1865</v>
      </c>
      <c r="F1350" s="835" t="s">
        <v>994</v>
      </c>
      <c r="G1350" s="835" t="s">
        <v>1889</v>
      </c>
    </row>
    <row r="1351" spans="1:7">
      <c r="A1351" s="835" t="s">
        <v>1018</v>
      </c>
      <c r="B1351" s="835" t="s">
        <v>540</v>
      </c>
      <c r="C1351" s="835" t="s">
        <v>1909</v>
      </c>
      <c r="D1351" s="835" t="s">
        <v>1910</v>
      </c>
      <c r="E1351" s="835" t="s">
        <v>1865</v>
      </c>
      <c r="F1351" s="835" t="s">
        <v>1014</v>
      </c>
      <c r="G1351" s="835" t="s">
        <v>1889</v>
      </c>
    </row>
    <row r="1352" spans="1:7">
      <c r="A1352" s="835" t="s">
        <v>1018</v>
      </c>
      <c r="B1352" s="835" t="s">
        <v>540</v>
      </c>
      <c r="C1352" s="835" t="s">
        <v>1909</v>
      </c>
      <c r="D1352" s="835" t="s">
        <v>1910</v>
      </c>
      <c r="E1352" s="835" t="s">
        <v>1865</v>
      </c>
      <c r="F1352" s="835" t="s">
        <v>1014</v>
      </c>
      <c r="G1352" s="835" t="s">
        <v>1889</v>
      </c>
    </row>
    <row r="1353" spans="1:7">
      <c r="A1353" s="835" t="s">
        <v>956</v>
      </c>
      <c r="B1353" s="835" t="s">
        <v>538</v>
      </c>
      <c r="C1353" s="835" t="s">
        <v>1909</v>
      </c>
      <c r="D1353" s="835" t="s">
        <v>1910</v>
      </c>
      <c r="E1353" s="835" t="s">
        <v>1869</v>
      </c>
      <c r="F1353" s="835" t="s">
        <v>953</v>
      </c>
      <c r="G1353" s="835" t="s">
        <v>1889</v>
      </c>
    </row>
    <row r="1354" spans="1:7">
      <c r="A1354" s="835" t="s">
        <v>956</v>
      </c>
      <c r="B1354" s="835" t="s">
        <v>538</v>
      </c>
      <c r="C1354" s="835" t="s">
        <v>1909</v>
      </c>
      <c r="D1354" s="835" t="s">
        <v>1910</v>
      </c>
      <c r="E1354" s="835" t="s">
        <v>1869</v>
      </c>
      <c r="F1354" s="835" t="s">
        <v>953</v>
      </c>
      <c r="G1354" s="835" t="s">
        <v>1889</v>
      </c>
    </row>
    <row r="1355" spans="1:7">
      <c r="A1355" s="835" t="s">
        <v>959</v>
      </c>
      <c r="B1355" s="835" t="s">
        <v>538</v>
      </c>
      <c r="C1355" s="835" t="s">
        <v>1909</v>
      </c>
      <c r="D1355" s="835" t="s">
        <v>1910</v>
      </c>
      <c r="E1355" s="835" t="s">
        <v>1869</v>
      </c>
      <c r="F1355" s="835" t="s">
        <v>953</v>
      </c>
      <c r="G1355" s="835" t="s">
        <v>1889</v>
      </c>
    </row>
    <row r="1356" spans="1:7">
      <c r="A1356" s="835" t="s">
        <v>959</v>
      </c>
      <c r="B1356" s="835" t="s">
        <v>538</v>
      </c>
      <c r="C1356" s="835" t="s">
        <v>1909</v>
      </c>
      <c r="D1356" s="835" t="s">
        <v>1910</v>
      </c>
      <c r="E1356" s="835" t="s">
        <v>1869</v>
      </c>
      <c r="F1356" s="835" t="s">
        <v>953</v>
      </c>
      <c r="G1356" s="835" t="s">
        <v>1889</v>
      </c>
    </row>
    <row r="1357" spans="1:7">
      <c r="A1357" s="835" t="s">
        <v>385</v>
      </c>
      <c r="B1357" s="835" t="s">
        <v>538</v>
      </c>
      <c r="C1357" s="835" t="s">
        <v>1909</v>
      </c>
      <c r="D1357" s="835" t="s">
        <v>1910</v>
      </c>
      <c r="E1357" s="835" t="s">
        <v>1869</v>
      </c>
      <c r="F1357" s="835" t="s">
        <v>953</v>
      </c>
      <c r="G1357" s="835" t="s">
        <v>1889</v>
      </c>
    </row>
    <row r="1358" spans="1:7">
      <c r="A1358" s="835" t="s">
        <v>385</v>
      </c>
      <c r="B1358" s="835" t="s">
        <v>538</v>
      </c>
      <c r="C1358" s="835" t="s">
        <v>1909</v>
      </c>
      <c r="D1358" s="835" t="s">
        <v>1910</v>
      </c>
      <c r="E1358" s="835" t="s">
        <v>1869</v>
      </c>
      <c r="F1358" s="835" t="s">
        <v>953</v>
      </c>
      <c r="G1358" s="835" t="s">
        <v>1889</v>
      </c>
    </row>
    <row r="1359" spans="1:7">
      <c r="A1359" s="835" t="s">
        <v>726</v>
      </c>
      <c r="B1359" s="835" t="s">
        <v>516</v>
      </c>
      <c r="C1359" s="835" t="s">
        <v>1909</v>
      </c>
      <c r="D1359" s="835" t="s">
        <v>1910</v>
      </c>
      <c r="E1359" s="835" t="s">
        <v>1905</v>
      </c>
      <c r="F1359" s="835" t="s">
        <v>726</v>
      </c>
      <c r="G1359" s="835" t="s">
        <v>1891</v>
      </c>
    </row>
    <row r="1360" spans="1:7">
      <c r="A1360" s="835" t="s">
        <v>404</v>
      </c>
      <c r="B1360" s="835" t="s">
        <v>516</v>
      </c>
      <c r="C1360" s="835" t="s">
        <v>1909</v>
      </c>
      <c r="D1360" s="835" t="s">
        <v>1910</v>
      </c>
      <c r="E1360" s="835" t="s">
        <v>1905</v>
      </c>
      <c r="F1360" s="835" t="s">
        <v>726</v>
      </c>
      <c r="G1360" s="835" t="s">
        <v>1891</v>
      </c>
    </row>
    <row r="1361" spans="1:7">
      <c r="A1361" s="835" t="s">
        <v>397</v>
      </c>
      <c r="B1361" s="835" t="s">
        <v>516</v>
      </c>
      <c r="C1361" s="835" t="s">
        <v>1909</v>
      </c>
      <c r="D1361" s="835" t="s">
        <v>1910</v>
      </c>
      <c r="E1361" s="835" t="s">
        <v>1905</v>
      </c>
      <c r="F1361" s="835" t="s">
        <v>726</v>
      </c>
      <c r="G1361" s="835" t="s">
        <v>1891</v>
      </c>
    </row>
    <row r="1362" spans="1:7">
      <c r="A1362" s="835" t="s">
        <v>758</v>
      </c>
      <c r="B1362" s="835" t="s">
        <v>516</v>
      </c>
      <c r="C1362" s="835" t="s">
        <v>1909</v>
      </c>
      <c r="D1362" s="835" t="s">
        <v>1910</v>
      </c>
      <c r="E1362" s="835" t="s">
        <v>1905</v>
      </c>
      <c r="F1362" s="835" t="s">
        <v>811</v>
      </c>
      <c r="G1362" s="835" t="s">
        <v>1891</v>
      </c>
    </row>
    <row r="1363" spans="1:7">
      <c r="A1363" s="835" t="s">
        <v>758</v>
      </c>
      <c r="B1363" s="835" t="s">
        <v>516</v>
      </c>
      <c r="C1363" s="835" t="s">
        <v>1909</v>
      </c>
      <c r="D1363" s="835" t="s">
        <v>1910</v>
      </c>
      <c r="E1363" s="835" t="s">
        <v>1905</v>
      </c>
      <c r="F1363" s="835" t="s">
        <v>811</v>
      </c>
      <c r="G1363" s="835" t="s">
        <v>1891</v>
      </c>
    </row>
    <row r="1364" spans="1:7">
      <c r="A1364" s="835" t="s">
        <v>1023</v>
      </c>
      <c r="B1364" s="835" t="s">
        <v>522</v>
      </c>
      <c r="C1364" s="835" t="s">
        <v>1909</v>
      </c>
      <c r="D1364" s="835" t="s">
        <v>1910</v>
      </c>
      <c r="E1364" s="835" t="s">
        <v>1895</v>
      </c>
      <c r="F1364" s="835" t="s">
        <v>1020</v>
      </c>
      <c r="G1364" s="835" t="s">
        <v>1889</v>
      </c>
    </row>
    <row r="1365" spans="1:7">
      <c r="A1365" s="835" t="s">
        <v>1023</v>
      </c>
      <c r="B1365" s="835" t="s">
        <v>522</v>
      </c>
      <c r="C1365" s="835" t="s">
        <v>1909</v>
      </c>
      <c r="D1365" s="835" t="s">
        <v>1910</v>
      </c>
      <c r="E1365" s="835" t="s">
        <v>1895</v>
      </c>
      <c r="F1365" s="835" t="s">
        <v>1020</v>
      </c>
      <c r="G1365" s="835" t="s">
        <v>1889</v>
      </c>
    </row>
    <row r="1366" spans="1:7">
      <c r="A1366" s="835" t="s">
        <v>1063</v>
      </c>
      <c r="B1366" s="835" t="s">
        <v>522</v>
      </c>
      <c r="C1366" s="835" t="s">
        <v>1909</v>
      </c>
      <c r="D1366" s="835" t="s">
        <v>1910</v>
      </c>
      <c r="E1366" s="835" t="s">
        <v>1895</v>
      </c>
      <c r="F1366" s="835" t="s">
        <v>1894</v>
      </c>
      <c r="G1366" s="835" t="s">
        <v>1889</v>
      </c>
    </row>
    <row r="1367" spans="1:7">
      <c r="A1367" s="835" t="s">
        <v>1063</v>
      </c>
      <c r="B1367" s="835" t="s">
        <v>522</v>
      </c>
      <c r="C1367" s="835" t="s">
        <v>1909</v>
      </c>
      <c r="D1367" s="835" t="s">
        <v>1910</v>
      </c>
      <c r="E1367" s="835" t="s">
        <v>1895</v>
      </c>
      <c r="F1367" s="835" t="s">
        <v>1894</v>
      </c>
      <c r="G1367" s="835" t="s">
        <v>1889</v>
      </c>
    </row>
    <row r="1368" spans="1:7">
      <c r="A1368" s="835" t="s">
        <v>882</v>
      </c>
      <c r="B1368" s="835" t="s">
        <v>522</v>
      </c>
      <c r="C1368" s="835" t="s">
        <v>1909</v>
      </c>
      <c r="D1368" s="835" t="s">
        <v>1910</v>
      </c>
      <c r="E1368" s="835" t="s">
        <v>1895</v>
      </c>
      <c r="F1368" s="835" t="s">
        <v>1201</v>
      </c>
      <c r="G1368" s="835" t="s">
        <v>1889</v>
      </c>
    </row>
    <row r="1369" spans="1:7">
      <c r="A1369" s="835" t="s">
        <v>882</v>
      </c>
      <c r="B1369" s="835" t="s">
        <v>522</v>
      </c>
      <c r="C1369" s="835" t="s">
        <v>1909</v>
      </c>
      <c r="D1369" s="835" t="s">
        <v>1910</v>
      </c>
      <c r="E1369" s="835" t="s">
        <v>1895</v>
      </c>
      <c r="F1369" s="835" t="s">
        <v>1201</v>
      </c>
      <c r="G1369" s="835" t="s">
        <v>1889</v>
      </c>
    </row>
    <row r="1370" spans="1:7">
      <c r="A1370" s="835" t="s">
        <v>370</v>
      </c>
      <c r="B1370" s="835" t="s">
        <v>1893</v>
      </c>
      <c r="C1370" s="835" t="s">
        <v>1909</v>
      </c>
      <c r="D1370" s="835" t="s">
        <v>1910</v>
      </c>
      <c r="E1370" s="835" t="s">
        <v>1877</v>
      </c>
      <c r="F1370" s="835" t="s">
        <v>1911</v>
      </c>
      <c r="G1370" s="835" t="s">
        <v>1889</v>
      </c>
    </row>
    <row r="1371" spans="1:7">
      <c r="A1371" s="835" t="s">
        <v>836</v>
      </c>
      <c r="B1371" s="835" t="s">
        <v>1893</v>
      </c>
      <c r="C1371" s="835" t="s">
        <v>1909</v>
      </c>
      <c r="D1371" s="835" t="s">
        <v>1910</v>
      </c>
      <c r="E1371" s="835" t="s">
        <v>1877</v>
      </c>
      <c r="F1371" s="835" t="s">
        <v>1911</v>
      </c>
      <c r="G1371" s="835" t="s">
        <v>1889</v>
      </c>
    </row>
    <row r="1372" spans="1:7">
      <c r="A1372" s="835" t="s">
        <v>836</v>
      </c>
      <c r="B1372" s="835" t="s">
        <v>1893</v>
      </c>
      <c r="C1372" s="835" t="s">
        <v>1909</v>
      </c>
      <c r="D1372" s="835" t="s">
        <v>1910</v>
      </c>
      <c r="E1372" s="835" t="s">
        <v>1877</v>
      </c>
      <c r="F1372" s="835" t="s">
        <v>1911</v>
      </c>
      <c r="G1372" s="835" t="s">
        <v>1889</v>
      </c>
    </row>
    <row r="1373" spans="1:7">
      <c r="A1373" s="835" t="s">
        <v>971</v>
      </c>
      <c r="B1373" s="835" t="s">
        <v>1893</v>
      </c>
      <c r="C1373" s="835" t="s">
        <v>1909</v>
      </c>
      <c r="D1373" s="835" t="s">
        <v>1910</v>
      </c>
      <c r="E1373" s="835" t="s">
        <v>1877</v>
      </c>
      <c r="F1373" s="835" t="s">
        <v>968</v>
      </c>
      <c r="G1373" s="835" t="s">
        <v>1889</v>
      </c>
    </row>
    <row r="1374" spans="1:7">
      <c r="A1374" s="835" t="s">
        <v>971</v>
      </c>
      <c r="B1374" s="835" t="s">
        <v>1893</v>
      </c>
      <c r="C1374" s="835" t="s">
        <v>1909</v>
      </c>
      <c r="D1374" s="835" t="s">
        <v>1910</v>
      </c>
      <c r="E1374" s="835" t="s">
        <v>1877</v>
      </c>
      <c r="F1374" s="835" t="s">
        <v>968</v>
      </c>
      <c r="G1374" s="835" t="s">
        <v>1889</v>
      </c>
    </row>
    <row r="1375" spans="1:7">
      <c r="A1375" s="835" t="s">
        <v>1028</v>
      </c>
      <c r="B1375" s="835" t="s">
        <v>1912</v>
      </c>
      <c r="C1375" s="835" t="s">
        <v>1909</v>
      </c>
      <c r="D1375" s="835" t="s">
        <v>1910</v>
      </c>
      <c r="E1375" s="835" t="s">
        <v>1873</v>
      </c>
      <c r="F1375" s="835" t="s">
        <v>1028</v>
      </c>
      <c r="G1375" s="835" t="s">
        <v>1889</v>
      </c>
    </row>
    <row r="1376" spans="1:7">
      <c r="A1376" s="835" t="s">
        <v>1028</v>
      </c>
      <c r="B1376" s="835" t="s">
        <v>1912</v>
      </c>
      <c r="C1376" s="835" t="s">
        <v>1909</v>
      </c>
      <c r="D1376" s="835" t="s">
        <v>1910</v>
      </c>
      <c r="E1376" s="835" t="s">
        <v>1873</v>
      </c>
      <c r="F1376" s="835" t="s">
        <v>1028</v>
      </c>
      <c r="G1376" s="835" t="s">
        <v>1889</v>
      </c>
    </row>
    <row r="1377" spans="1:7">
      <c r="A1377" s="835" t="s">
        <v>966</v>
      </c>
      <c r="B1377" s="835" t="s">
        <v>964</v>
      </c>
      <c r="C1377" s="835" t="s">
        <v>1909</v>
      </c>
      <c r="D1377" s="835" t="s">
        <v>1910</v>
      </c>
      <c r="E1377" s="835" t="s">
        <v>1904</v>
      </c>
      <c r="F1377" s="835" t="s">
        <v>953</v>
      </c>
      <c r="G1377" s="835" t="s">
        <v>1889</v>
      </c>
    </row>
    <row r="1378" spans="1:7">
      <c r="A1378" s="835" t="s">
        <v>966</v>
      </c>
      <c r="B1378" s="835" t="s">
        <v>964</v>
      </c>
      <c r="C1378" s="835" t="s">
        <v>1909</v>
      </c>
      <c r="D1378" s="835" t="s">
        <v>1910</v>
      </c>
      <c r="E1378" s="835" t="s">
        <v>1904</v>
      </c>
      <c r="F1378" s="835" t="s">
        <v>953</v>
      </c>
      <c r="G1378" s="835" t="s">
        <v>1889</v>
      </c>
    </row>
    <row r="1379" spans="1:7">
      <c r="A1379" s="835" t="s">
        <v>1055</v>
      </c>
      <c r="B1379" s="835" t="s">
        <v>521</v>
      </c>
      <c r="C1379" s="835" t="s">
        <v>1909</v>
      </c>
      <c r="D1379" s="835" t="s">
        <v>1910</v>
      </c>
      <c r="E1379" s="835" t="s">
        <v>1913</v>
      </c>
      <c r="F1379" s="835" t="s">
        <v>1052</v>
      </c>
      <c r="G1379" s="835" t="s">
        <v>1889</v>
      </c>
    </row>
    <row r="1380" spans="1:7">
      <c r="A1380" s="835" t="s">
        <v>1055</v>
      </c>
      <c r="B1380" s="835" t="s">
        <v>521</v>
      </c>
      <c r="C1380" s="835" t="s">
        <v>1909</v>
      </c>
      <c r="D1380" s="835" t="s">
        <v>1910</v>
      </c>
      <c r="E1380" s="835" t="s">
        <v>1913</v>
      </c>
      <c r="F1380" s="835" t="s">
        <v>1052</v>
      </c>
      <c r="G1380" s="835" t="s">
        <v>1889</v>
      </c>
    </row>
    <row r="1381" spans="1:7">
      <c r="A1381" s="835" t="s">
        <v>1066</v>
      </c>
      <c r="B1381" s="835" t="s">
        <v>521</v>
      </c>
      <c r="C1381" s="835" t="s">
        <v>1909</v>
      </c>
      <c r="D1381" s="835" t="s">
        <v>1910</v>
      </c>
      <c r="E1381" s="835" t="s">
        <v>1913</v>
      </c>
      <c r="F1381" s="835" t="s">
        <v>1894</v>
      </c>
      <c r="G1381" s="835" t="s">
        <v>1889</v>
      </c>
    </row>
    <row r="1382" spans="1:7">
      <c r="A1382" s="835" t="s">
        <v>1066</v>
      </c>
      <c r="B1382" s="835" t="s">
        <v>521</v>
      </c>
      <c r="C1382" s="835" t="s">
        <v>1909</v>
      </c>
      <c r="D1382" s="835" t="s">
        <v>1910</v>
      </c>
      <c r="E1382" s="835" t="s">
        <v>1913</v>
      </c>
      <c r="F1382" s="835" t="s">
        <v>1894</v>
      </c>
      <c r="G1382" s="835" t="s">
        <v>1889</v>
      </c>
    </row>
    <row r="1383" spans="1:7">
      <c r="A1383" s="835" t="s">
        <v>975</v>
      </c>
      <c r="B1383" s="835" t="s">
        <v>521</v>
      </c>
      <c r="C1383" s="835" t="s">
        <v>1909</v>
      </c>
      <c r="D1383" s="835" t="s">
        <v>1910</v>
      </c>
      <c r="E1383" s="835" t="s">
        <v>1913</v>
      </c>
      <c r="F1383" s="835" t="s">
        <v>968</v>
      </c>
      <c r="G1383" s="835" t="s">
        <v>1889</v>
      </c>
    </row>
    <row r="1384" spans="1:7">
      <c r="A1384" s="835" t="s">
        <v>975</v>
      </c>
      <c r="B1384" s="835" t="s">
        <v>521</v>
      </c>
      <c r="C1384" s="835" t="s">
        <v>1909</v>
      </c>
      <c r="D1384" s="835" t="s">
        <v>1910</v>
      </c>
      <c r="E1384" s="835" t="s">
        <v>1913</v>
      </c>
      <c r="F1384" s="835" t="s">
        <v>968</v>
      </c>
      <c r="G1384" s="835" t="s">
        <v>1889</v>
      </c>
    </row>
    <row r="1385" spans="1:7">
      <c r="A1385" s="835" t="s">
        <v>1045</v>
      </c>
      <c r="B1385" s="835" t="s">
        <v>521</v>
      </c>
      <c r="C1385" s="835" t="s">
        <v>1909</v>
      </c>
      <c r="D1385" s="835" t="s">
        <v>1910</v>
      </c>
      <c r="E1385" s="835" t="s">
        <v>1913</v>
      </c>
      <c r="F1385" s="835" t="s">
        <v>1898</v>
      </c>
      <c r="G1385" s="835" t="s">
        <v>1889</v>
      </c>
    </row>
    <row r="1386" spans="1:7">
      <c r="A1386" s="835" t="s">
        <v>1045</v>
      </c>
      <c r="B1386" s="835" t="s">
        <v>521</v>
      </c>
      <c r="C1386" s="835" t="s">
        <v>1909</v>
      </c>
      <c r="D1386" s="835" t="s">
        <v>1910</v>
      </c>
      <c r="E1386" s="835" t="s">
        <v>1913</v>
      </c>
      <c r="F1386" s="835" t="s">
        <v>1898</v>
      </c>
      <c r="G1386" s="835" t="s">
        <v>1889</v>
      </c>
    </row>
    <row r="1387" spans="1:7">
      <c r="A1387" s="835" t="s">
        <v>863</v>
      </c>
      <c r="B1387" s="835" t="s">
        <v>1914</v>
      </c>
      <c r="C1387" s="835" t="s">
        <v>1909</v>
      </c>
      <c r="D1387" s="835" t="s">
        <v>1910</v>
      </c>
      <c r="E1387" s="835" t="s">
        <v>1878</v>
      </c>
      <c r="F1387" s="835" t="s">
        <v>863</v>
      </c>
      <c r="G1387" s="835" t="s">
        <v>1889</v>
      </c>
    </row>
    <row r="1388" spans="1:7">
      <c r="A1388" s="835" t="s">
        <v>863</v>
      </c>
      <c r="B1388" s="835" t="s">
        <v>1914</v>
      </c>
      <c r="C1388" s="835" t="s">
        <v>1909</v>
      </c>
      <c r="D1388" s="835" t="s">
        <v>1910</v>
      </c>
      <c r="E1388" s="835" t="s">
        <v>1878</v>
      </c>
      <c r="F1388" s="835" t="s">
        <v>863</v>
      </c>
      <c r="G1388" s="835" t="s">
        <v>1889</v>
      </c>
    </row>
    <row r="1389" spans="1:7">
      <c r="A1389" s="835" t="s">
        <v>943</v>
      </c>
      <c r="B1389" s="835" t="s">
        <v>1920</v>
      </c>
      <c r="C1389" s="835" t="s">
        <v>1909</v>
      </c>
      <c r="D1389" s="835" t="s">
        <v>1910</v>
      </c>
      <c r="E1389" s="835" t="s">
        <v>138</v>
      </c>
      <c r="F1389" s="835" t="s">
        <v>806</v>
      </c>
      <c r="G1389" s="835" t="s">
        <v>1889</v>
      </c>
    </row>
    <row r="1390" spans="1:7">
      <c r="A1390" s="835" t="s">
        <v>940</v>
      </c>
      <c r="B1390" s="835" t="s">
        <v>1920</v>
      </c>
      <c r="C1390" s="835" t="s">
        <v>1909</v>
      </c>
      <c r="D1390" s="835" t="s">
        <v>1910</v>
      </c>
      <c r="E1390" s="835" t="s">
        <v>138</v>
      </c>
      <c r="F1390" s="835" t="s">
        <v>806</v>
      </c>
      <c r="G1390" s="835" t="s">
        <v>1889</v>
      </c>
    </row>
    <row r="1391" spans="1:7">
      <c r="A1391" s="835" t="s">
        <v>937</v>
      </c>
      <c r="B1391" s="835" t="s">
        <v>1920</v>
      </c>
      <c r="C1391" s="835" t="s">
        <v>1909</v>
      </c>
      <c r="D1391" s="835" t="s">
        <v>1910</v>
      </c>
      <c r="E1391" s="835" t="s">
        <v>138</v>
      </c>
      <c r="F1391" s="835" t="s">
        <v>806</v>
      </c>
      <c r="G1391" s="835" t="s">
        <v>1889</v>
      </c>
    </row>
    <row r="1392" spans="1:7">
      <c r="A1392" s="835" t="s">
        <v>410</v>
      </c>
      <c r="B1392" s="835" t="s">
        <v>525</v>
      </c>
      <c r="C1392" s="835" t="s">
        <v>1909</v>
      </c>
      <c r="D1392" s="835" t="s">
        <v>1910</v>
      </c>
      <c r="E1392" s="835" t="s">
        <v>1875</v>
      </c>
      <c r="F1392" s="835" t="s">
        <v>410</v>
      </c>
      <c r="G1392" s="835" t="s">
        <v>1889</v>
      </c>
    </row>
    <row r="1393" spans="1:7">
      <c r="A1393" s="835" t="s">
        <v>549</v>
      </c>
      <c r="B1393" s="835" t="s">
        <v>525</v>
      </c>
      <c r="C1393" s="835" t="s">
        <v>1909</v>
      </c>
      <c r="D1393" s="835" t="s">
        <v>1910</v>
      </c>
      <c r="E1393" s="835" t="s">
        <v>1875</v>
      </c>
      <c r="F1393" s="835" t="s">
        <v>410</v>
      </c>
      <c r="G1393" s="835" t="s">
        <v>1889</v>
      </c>
    </row>
    <row r="1394" spans="1:7">
      <c r="A1394" s="835" t="s">
        <v>874</v>
      </c>
      <c r="B1394" s="835" t="s">
        <v>525</v>
      </c>
      <c r="C1394" s="835" t="s">
        <v>1909</v>
      </c>
      <c r="D1394" s="835" t="s">
        <v>1910</v>
      </c>
      <c r="E1394" s="835" t="s">
        <v>1875</v>
      </c>
      <c r="F1394" s="835" t="s">
        <v>410</v>
      </c>
      <c r="G1394" s="835" t="s">
        <v>1889</v>
      </c>
    </row>
    <row r="1395" spans="1:7">
      <c r="A1395" s="835" t="s">
        <v>548</v>
      </c>
      <c r="B1395" s="835" t="s">
        <v>525</v>
      </c>
      <c r="C1395" s="835" t="s">
        <v>1909</v>
      </c>
      <c r="D1395" s="835" t="s">
        <v>1910</v>
      </c>
      <c r="E1395" s="835" t="s">
        <v>1875</v>
      </c>
      <c r="F1395" s="835" t="s">
        <v>410</v>
      </c>
      <c r="G1395" s="835" t="s">
        <v>1889</v>
      </c>
    </row>
    <row r="1396" spans="1:7">
      <c r="A1396" s="835" t="s">
        <v>986</v>
      </c>
      <c r="B1396" s="835" t="s">
        <v>525</v>
      </c>
      <c r="C1396" s="835" t="s">
        <v>1909</v>
      </c>
      <c r="D1396" s="835" t="s">
        <v>1910</v>
      </c>
      <c r="E1396" s="835" t="s">
        <v>1875</v>
      </c>
      <c r="F1396" s="835" t="s">
        <v>982</v>
      </c>
      <c r="G1396" s="835" t="s">
        <v>1889</v>
      </c>
    </row>
    <row r="1397" spans="1:7">
      <c r="A1397" s="835" t="s">
        <v>986</v>
      </c>
      <c r="B1397" s="835" t="s">
        <v>525</v>
      </c>
      <c r="C1397" s="835" t="s">
        <v>1909</v>
      </c>
      <c r="D1397" s="835" t="s">
        <v>1910</v>
      </c>
      <c r="E1397" s="835" t="s">
        <v>1875</v>
      </c>
      <c r="F1397" s="835" t="s">
        <v>982</v>
      </c>
      <c r="G1397" s="835" t="s">
        <v>1889</v>
      </c>
    </row>
    <row r="1398" spans="1:7">
      <c r="A1398" s="835" t="s">
        <v>929</v>
      </c>
      <c r="B1398" s="835" t="s">
        <v>525</v>
      </c>
      <c r="C1398" s="835" t="s">
        <v>1909</v>
      </c>
      <c r="D1398" s="835" t="s">
        <v>1910</v>
      </c>
      <c r="E1398" s="835" t="s">
        <v>1875</v>
      </c>
      <c r="F1398" s="835" t="s">
        <v>1903</v>
      </c>
      <c r="G1398" s="835" t="s">
        <v>1889</v>
      </c>
    </row>
    <row r="1399" spans="1:7">
      <c r="A1399" s="835" t="s">
        <v>929</v>
      </c>
      <c r="B1399" s="835" t="s">
        <v>525</v>
      </c>
      <c r="C1399" s="835" t="s">
        <v>1909</v>
      </c>
      <c r="D1399" s="835" t="s">
        <v>1910</v>
      </c>
      <c r="E1399" s="835" t="s">
        <v>1875</v>
      </c>
      <c r="F1399" s="835" t="s">
        <v>1903</v>
      </c>
      <c r="G1399" s="835" t="s">
        <v>1889</v>
      </c>
    </row>
    <row r="1400" spans="1:7">
      <c r="A1400" s="835" t="s">
        <v>931</v>
      </c>
      <c r="B1400" s="835" t="s">
        <v>525</v>
      </c>
      <c r="C1400" s="835" t="s">
        <v>1909</v>
      </c>
      <c r="D1400" s="835" t="s">
        <v>1910</v>
      </c>
      <c r="E1400" s="835" t="s">
        <v>1875</v>
      </c>
      <c r="F1400" s="835" t="s">
        <v>1903</v>
      </c>
      <c r="G1400" s="835" t="s">
        <v>1889</v>
      </c>
    </row>
    <row r="1401" spans="1:7">
      <c r="A1401" s="835" t="s">
        <v>895</v>
      </c>
      <c r="B1401" s="835" t="s">
        <v>525</v>
      </c>
      <c r="C1401" s="835" t="s">
        <v>1909</v>
      </c>
      <c r="D1401" s="835" t="s">
        <v>1910</v>
      </c>
      <c r="E1401" s="835" t="s">
        <v>1875</v>
      </c>
      <c r="F1401" s="835" t="s">
        <v>884</v>
      </c>
      <c r="G1401" s="835" t="s">
        <v>1889</v>
      </c>
    </row>
    <row r="1402" spans="1:7">
      <c r="A1402" s="835" t="s">
        <v>897</v>
      </c>
      <c r="B1402" s="835" t="s">
        <v>525</v>
      </c>
      <c r="C1402" s="835" t="s">
        <v>1909</v>
      </c>
      <c r="D1402" s="835" t="s">
        <v>1910</v>
      </c>
      <c r="E1402" s="835" t="s">
        <v>1875</v>
      </c>
      <c r="F1402" s="835" t="s">
        <v>884</v>
      </c>
      <c r="G1402" s="835" t="s">
        <v>1889</v>
      </c>
    </row>
    <row r="1403" spans="1:7">
      <c r="A1403" s="835" t="s">
        <v>899</v>
      </c>
      <c r="B1403" s="835" t="s">
        <v>525</v>
      </c>
      <c r="C1403" s="835" t="s">
        <v>1909</v>
      </c>
      <c r="D1403" s="835" t="s">
        <v>1910</v>
      </c>
      <c r="E1403" s="835" t="s">
        <v>1875</v>
      </c>
      <c r="F1403" s="835" t="s">
        <v>884</v>
      </c>
      <c r="G1403" s="835" t="s">
        <v>1889</v>
      </c>
    </row>
    <row r="1404" spans="1:7">
      <c r="A1404" s="835" t="s">
        <v>991</v>
      </c>
      <c r="B1404" s="835" t="s">
        <v>525</v>
      </c>
      <c r="C1404" s="835" t="s">
        <v>1909</v>
      </c>
      <c r="D1404" s="835" t="s">
        <v>1910</v>
      </c>
      <c r="E1404" s="835" t="s">
        <v>1875</v>
      </c>
      <c r="F1404" s="835" t="s">
        <v>552</v>
      </c>
      <c r="G1404" s="835" t="s">
        <v>1889</v>
      </c>
    </row>
    <row r="1405" spans="1:7">
      <c r="A1405" s="835" t="s">
        <v>991</v>
      </c>
      <c r="B1405" s="835" t="s">
        <v>525</v>
      </c>
      <c r="C1405" s="835" t="s">
        <v>1909</v>
      </c>
      <c r="D1405" s="835" t="s">
        <v>1910</v>
      </c>
      <c r="E1405" s="835" t="s">
        <v>1875</v>
      </c>
      <c r="F1405" s="835" t="s">
        <v>552</v>
      </c>
      <c r="G1405" s="835" t="s">
        <v>1889</v>
      </c>
    </row>
    <row r="1406" spans="1:7">
      <c r="A1406" s="835" t="s">
        <v>945</v>
      </c>
      <c r="B1406" s="835" t="s">
        <v>546</v>
      </c>
      <c r="C1406" s="835" t="s">
        <v>1909</v>
      </c>
      <c r="D1406" s="835" t="s">
        <v>1910</v>
      </c>
      <c r="E1406" s="835" t="s">
        <v>1915</v>
      </c>
      <c r="F1406" s="835" t="s">
        <v>945</v>
      </c>
      <c r="G1406" s="835" t="s">
        <v>1889</v>
      </c>
    </row>
    <row r="1407" spans="1:7">
      <c r="A1407" s="835" t="s">
        <v>945</v>
      </c>
      <c r="B1407" s="835" t="s">
        <v>546</v>
      </c>
      <c r="C1407" s="835" t="s">
        <v>1909</v>
      </c>
      <c r="D1407" s="835" t="s">
        <v>1910</v>
      </c>
      <c r="E1407" s="835" t="s">
        <v>1915</v>
      </c>
      <c r="F1407" s="835" t="s">
        <v>945</v>
      </c>
      <c r="G1407" s="835" t="s">
        <v>1889</v>
      </c>
    </row>
    <row r="1408" spans="1:7">
      <c r="A1408" s="835" t="s">
        <v>719</v>
      </c>
      <c r="B1408" s="835" t="s">
        <v>515</v>
      </c>
      <c r="C1408" s="835" t="s">
        <v>1909</v>
      </c>
      <c r="D1408" s="835" t="s">
        <v>1910</v>
      </c>
      <c r="E1408" s="835" t="s">
        <v>1916</v>
      </c>
      <c r="F1408" s="835" t="s">
        <v>1105</v>
      </c>
      <c r="G1408" s="835" t="s">
        <v>1891</v>
      </c>
    </row>
    <row r="1409" spans="1:7">
      <c r="A1409" s="835" t="s">
        <v>719</v>
      </c>
      <c r="B1409" s="835" t="s">
        <v>515</v>
      </c>
      <c r="C1409" s="835" t="s">
        <v>1909</v>
      </c>
      <c r="D1409" s="835" t="s">
        <v>1910</v>
      </c>
      <c r="E1409" s="835" t="s">
        <v>1916</v>
      </c>
      <c r="F1409" s="835" t="s">
        <v>1105</v>
      </c>
      <c r="G1409" s="835" t="s">
        <v>1891</v>
      </c>
    </row>
    <row r="1410" spans="1:7">
      <c r="A1410" s="835" t="s">
        <v>722</v>
      </c>
      <c r="B1410" s="835" t="s">
        <v>515</v>
      </c>
      <c r="C1410" s="835" t="s">
        <v>1909</v>
      </c>
      <c r="D1410" s="835" t="s">
        <v>1910</v>
      </c>
      <c r="E1410" s="835" t="s">
        <v>1916</v>
      </c>
      <c r="F1410" s="835" t="s">
        <v>1105</v>
      </c>
      <c r="G1410" s="835" t="s">
        <v>1891</v>
      </c>
    </row>
    <row r="1411" spans="1:7">
      <c r="A1411" s="835" t="s">
        <v>722</v>
      </c>
      <c r="B1411" s="835" t="s">
        <v>515</v>
      </c>
      <c r="C1411" s="835" t="s">
        <v>1909</v>
      </c>
      <c r="D1411" s="835" t="s">
        <v>1910</v>
      </c>
      <c r="E1411" s="835" t="s">
        <v>1916</v>
      </c>
      <c r="F1411" s="835" t="s">
        <v>1105</v>
      </c>
      <c r="G1411" s="835" t="s">
        <v>1891</v>
      </c>
    </row>
    <row r="1412" spans="1:7">
      <c r="A1412" s="835" t="s">
        <v>743</v>
      </c>
      <c r="B1412" s="835" t="s">
        <v>515</v>
      </c>
      <c r="C1412" s="835" t="s">
        <v>1909</v>
      </c>
      <c r="D1412" s="835" t="s">
        <v>1910</v>
      </c>
      <c r="E1412" s="835" t="s">
        <v>1916</v>
      </c>
      <c r="F1412" s="835" t="s">
        <v>793</v>
      </c>
      <c r="G1412" s="835" t="s">
        <v>1891</v>
      </c>
    </row>
    <row r="1413" spans="1:7">
      <c r="A1413" s="835" t="s">
        <v>400</v>
      </c>
      <c r="B1413" s="835" t="s">
        <v>515</v>
      </c>
      <c r="C1413" s="835" t="s">
        <v>1909</v>
      </c>
      <c r="D1413" s="835" t="s">
        <v>1910</v>
      </c>
      <c r="E1413" s="835" t="s">
        <v>1916</v>
      </c>
      <c r="F1413" s="835" t="s">
        <v>793</v>
      </c>
      <c r="G1413" s="835" t="s">
        <v>1891</v>
      </c>
    </row>
    <row r="1414" spans="1:7">
      <c r="A1414" s="835" t="s">
        <v>750</v>
      </c>
      <c r="B1414" s="835" t="s">
        <v>515</v>
      </c>
      <c r="C1414" s="835" t="s">
        <v>1909</v>
      </c>
      <c r="D1414" s="835" t="s">
        <v>1910</v>
      </c>
      <c r="E1414" s="835" t="s">
        <v>1916</v>
      </c>
      <c r="F1414" s="835" t="s">
        <v>1906</v>
      </c>
      <c r="G1414" s="835" t="s">
        <v>1891</v>
      </c>
    </row>
    <row r="1415" spans="1:7">
      <c r="A1415" s="835" t="s">
        <v>750</v>
      </c>
      <c r="B1415" s="835" t="s">
        <v>515</v>
      </c>
      <c r="C1415" s="835" t="s">
        <v>1909</v>
      </c>
      <c r="D1415" s="835" t="s">
        <v>1910</v>
      </c>
      <c r="E1415" s="835" t="s">
        <v>1916</v>
      </c>
      <c r="F1415" s="835" t="s">
        <v>1906</v>
      </c>
      <c r="G1415" s="835" t="s">
        <v>1891</v>
      </c>
    </row>
    <row r="1416" spans="1:7">
      <c r="A1416" s="835" t="s">
        <v>736</v>
      </c>
      <c r="B1416" s="835" t="s">
        <v>515</v>
      </c>
      <c r="C1416" s="835" t="s">
        <v>1909</v>
      </c>
      <c r="D1416" s="835" t="s">
        <v>1910</v>
      </c>
      <c r="E1416" s="835" t="s">
        <v>1916</v>
      </c>
      <c r="F1416" s="835" t="s">
        <v>789</v>
      </c>
      <c r="G1416" s="835" t="s">
        <v>1891</v>
      </c>
    </row>
    <row r="1417" spans="1:7">
      <c r="A1417" s="835" t="s">
        <v>399</v>
      </c>
      <c r="B1417" s="835" t="s">
        <v>515</v>
      </c>
      <c r="C1417" s="835" t="s">
        <v>1909</v>
      </c>
      <c r="D1417" s="835" t="s">
        <v>1910</v>
      </c>
      <c r="E1417" s="835" t="s">
        <v>1916</v>
      </c>
      <c r="F1417" s="835" t="s">
        <v>789</v>
      </c>
      <c r="G1417" s="835" t="s">
        <v>1891</v>
      </c>
    </row>
    <row r="1418" spans="1:7">
      <c r="A1418" s="835" t="s">
        <v>1917</v>
      </c>
      <c r="B1418" s="835" t="s">
        <v>515</v>
      </c>
      <c r="C1418" s="835" t="s">
        <v>1909</v>
      </c>
      <c r="D1418" s="835" t="s">
        <v>1910</v>
      </c>
      <c r="E1418" s="835" t="s">
        <v>1916</v>
      </c>
      <c r="F1418" s="835" t="s">
        <v>1907</v>
      </c>
      <c r="G1418" s="835" t="s">
        <v>1891</v>
      </c>
    </row>
    <row r="1419" spans="1:7">
      <c r="A1419" s="835" t="s">
        <v>1917</v>
      </c>
      <c r="B1419" s="835" t="s">
        <v>515</v>
      </c>
      <c r="C1419" s="835" t="s">
        <v>1909</v>
      </c>
      <c r="D1419" s="835" t="s">
        <v>1910</v>
      </c>
      <c r="E1419" s="835" t="s">
        <v>1916</v>
      </c>
      <c r="F1419" s="835" t="s">
        <v>1907</v>
      </c>
      <c r="G1419" s="835" t="s">
        <v>1891</v>
      </c>
    </row>
    <row r="1420" spans="1:7">
      <c r="A1420" s="835" t="s">
        <v>762</v>
      </c>
      <c r="B1420" s="835" t="s">
        <v>520</v>
      </c>
      <c r="C1420" s="835" t="s">
        <v>1909</v>
      </c>
      <c r="D1420" s="835" t="s">
        <v>1910</v>
      </c>
      <c r="E1420" s="835" t="s">
        <v>1918</v>
      </c>
      <c r="F1420" s="835" t="s">
        <v>762</v>
      </c>
      <c r="G1420" s="835" t="s">
        <v>1891</v>
      </c>
    </row>
    <row r="1421" spans="1:7">
      <c r="A1421" s="835" t="s">
        <v>762</v>
      </c>
      <c r="B1421" s="835" t="s">
        <v>520</v>
      </c>
      <c r="C1421" s="835" t="s">
        <v>1909</v>
      </c>
      <c r="D1421" s="835" t="s">
        <v>1910</v>
      </c>
      <c r="E1421" s="835" t="s">
        <v>1918</v>
      </c>
      <c r="F1421" s="835" t="s">
        <v>762</v>
      </c>
      <c r="G1421" s="835" t="s">
        <v>1891</v>
      </c>
    </row>
    <row r="1422" spans="1:7">
      <c r="A1422" s="835" t="s">
        <v>777</v>
      </c>
      <c r="B1422" s="835" t="s">
        <v>520</v>
      </c>
      <c r="C1422" s="835" t="s">
        <v>1909</v>
      </c>
      <c r="D1422" s="835" t="s">
        <v>1910</v>
      </c>
      <c r="E1422" s="835" t="s">
        <v>1918</v>
      </c>
      <c r="F1422" s="835" t="s">
        <v>1105</v>
      </c>
      <c r="G1422" s="835" t="s">
        <v>1891</v>
      </c>
    </row>
    <row r="1423" spans="1:7">
      <c r="A1423" s="835" t="s">
        <v>777</v>
      </c>
      <c r="B1423" s="835" t="s">
        <v>520</v>
      </c>
      <c r="C1423" s="835" t="s">
        <v>1909</v>
      </c>
      <c r="D1423" s="835" t="s">
        <v>1910</v>
      </c>
      <c r="E1423" s="835" t="s">
        <v>1918</v>
      </c>
      <c r="F1423" s="835" t="s">
        <v>1105</v>
      </c>
      <c r="G1423" s="835" t="s">
        <v>1891</v>
      </c>
    </row>
    <row r="1424" spans="1:7">
      <c r="A1424" s="835" t="s">
        <v>780</v>
      </c>
      <c r="B1424" s="835" t="s">
        <v>520</v>
      </c>
      <c r="C1424" s="835" t="s">
        <v>1909</v>
      </c>
      <c r="D1424" s="835" t="s">
        <v>1910</v>
      </c>
      <c r="E1424" s="835" t="s">
        <v>1918</v>
      </c>
      <c r="F1424" s="835" t="s">
        <v>1105</v>
      </c>
      <c r="G1424" s="835" t="s">
        <v>1891</v>
      </c>
    </row>
    <row r="1425" spans="1:7">
      <c r="A1425" s="835" t="s">
        <v>780</v>
      </c>
      <c r="B1425" s="835" t="s">
        <v>520</v>
      </c>
      <c r="C1425" s="835" t="s">
        <v>1909</v>
      </c>
      <c r="D1425" s="835" t="s">
        <v>1910</v>
      </c>
      <c r="E1425" s="835" t="s">
        <v>1918</v>
      </c>
      <c r="F1425" s="835" t="s">
        <v>1105</v>
      </c>
      <c r="G1425" s="835" t="s">
        <v>1891</v>
      </c>
    </row>
    <row r="1426" spans="1:7">
      <c r="A1426" s="835" t="s">
        <v>787</v>
      </c>
      <c r="B1426" s="835" t="s">
        <v>520</v>
      </c>
      <c r="C1426" s="835" t="s">
        <v>1909</v>
      </c>
      <c r="D1426" s="835" t="s">
        <v>1910</v>
      </c>
      <c r="E1426" s="835" t="s">
        <v>1918</v>
      </c>
      <c r="F1426" s="835" t="s">
        <v>784</v>
      </c>
      <c r="G1426" s="835" t="s">
        <v>1891</v>
      </c>
    </row>
    <row r="1427" spans="1:7">
      <c r="A1427" s="835" t="s">
        <v>787</v>
      </c>
      <c r="B1427" s="835" t="s">
        <v>520</v>
      </c>
      <c r="C1427" s="835" t="s">
        <v>1909</v>
      </c>
      <c r="D1427" s="835" t="s">
        <v>1910</v>
      </c>
      <c r="E1427" s="835" t="s">
        <v>1918</v>
      </c>
      <c r="F1427" s="835" t="s">
        <v>784</v>
      </c>
      <c r="G1427" s="835" t="s">
        <v>1891</v>
      </c>
    </row>
    <row r="1428" spans="1:7">
      <c r="A1428" s="835" t="s">
        <v>798</v>
      </c>
      <c r="B1428" s="835" t="s">
        <v>520</v>
      </c>
      <c r="C1428" s="835" t="s">
        <v>1909</v>
      </c>
      <c r="D1428" s="835" t="s">
        <v>1910</v>
      </c>
      <c r="E1428" s="835" t="s">
        <v>1918</v>
      </c>
      <c r="F1428" s="835" t="s">
        <v>793</v>
      </c>
      <c r="G1428" s="835" t="s">
        <v>1891</v>
      </c>
    </row>
    <row r="1429" spans="1:7">
      <c r="A1429" s="835" t="s">
        <v>743</v>
      </c>
      <c r="B1429" s="835" t="s">
        <v>520</v>
      </c>
      <c r="C1429" s="835" t="s">
        <v>1909</v>
      </c>
      <c r="D1429" s="835" t="s">
        <v>1910</v>
      </c>
      <c r="E1429" s="835" t="s">
        <v>1918</v>
      </c>
      <c r="F1429" s="835" t="s">
        <v>793</v>
      </c>
      <c r="G1429" s="835" t="s">
        <v>1891</v>
      </c>
    </row>
    <row r="1430" spans="1:7">
      <c r="A1430" s="835" t="s">
        <v>407</v>
      </c>
      <c r="B1430" s="835" t="s">
        <v>520</v>
      </c>
      <c r="C1430" s="835" t="s">
        <v>1909</v>
      </c>
      <c r="D1430" s="835" t="s">
        <v>1910</v>
      </c>
      <c r="E1430" s="835" t="s">
        <v>1918</v>
      </c>
      <c r="F1430" s="835" t="s">
        <v>793</v>
      </c>
      <c r="G1430" s="835" t="s">
        <v>1891</v>
      </c>
    </row>
    <row r="1431" spans="1:7">
      <c r="A1431" s="835" t="s">
        <v>804</v>
      </c>
      <c r="B1431" s="835" t="s">
        <v>520</v>
      </c>
      <c r="C1431" s="835" t="s">
        <v>1909</v>
      </c>
      <c r="D1431" s="835" t="s">
        <v>1910</v>
      </c>
      <c r="E1431" s="835" t="s">
        <v>1918</v>
      </c>
      <c r="F1431" s="835" t="s">
        <v>1906</v>
      </c>
      <c r="G1431" s="835" t="s">
        <v>1891</v>
      </c>
    </row>
    <row r="1432" spans="1:7">
      <c r="A1432" s="835" t="s">
        <v>804</v>
      </c>
      <c r="B1432" s="835" t="s">
        <v>520</v>
      </c>
      <c r="C1432" s="835" t="s">
        <v>1909</v>
      </c>
      <c r="D1432" s="835" t="s">
        <v>1910</v>
      </c>
      <c r="E1432" s="835" t="s">
        <v>1918</v>
      </c>
      <c r="F1432" s="835" t="s">
        <v>1906</v>
      </c>
      <c r="G1432" s="835" t="s">
        <v>1891</v>
      </c>
    </row>
    <row r="1433" spans="1:7">
      <c r="A1433" s="835" t="s">
        <v>736</v>
      </c>
      <c r="B1433" s="835" t="s">
        <v>520</v>
      </c>
      <c r="C1433" s="835" t="s">
        <v>1909</v>
      </c>
      <c r="D1433" s="835" t="s">
        <v>1910</v>
      </c>
      <c r="E1433" s="835" t="s">
        <v>1918</v>
      </c>
      <c r="F1433" s="835" t="s">
        <v>789</v>
      </c>
      <c r="G1433" s="835" t="s">
        <v>1891</v>
      </c>
    </row>
    <row r="1434" spans="1:7">
      <c r="A1434" s="835" t="s">
        <v>406</v>
      </c>
      <c r="B1434" s="835" t="s">
        <v>520</v>
      </c>
      <c r="C1434" s="835" t="s">
        <v>1909</v>
      </c>
      <c r="D1434" s="835" t="s">
        <v>1910</v>
      </c>
      <c r="E1434" s="835" t="s">
        <v>1918</v>
      </c>
      <c r="F1434" s="835" t="s">
        <v>789</v>
      </c>
      <c r="G1434" s="835" t="s">
        <v>1891</v>
      </c>
    </row>
    <row r="1435" spans="1:7">
      <c r="A1435" s="835" t="s">
        <v>1908</v>
      </c>
      <c r="B1435" s="835" t="s">
        <v>520</v>
      </c>
      <c r="C1435" s="835" t="s">
        <v>1909</v>
      </c>
      <c r="D1435" s="835" t="s">
        <v>1910</v>
      </c>
      <c r="E1435" s="835" t="s">
        <v>1918</v>
      </c>
      <c r="F1435" s="835" t="s">
        <v>1907</v>
      </c>
      <c r="G1435" s="835" t="s">
        <v>1891</v>
      </c>
    </row>
    <row r="1436" spans="1:7">
      <c r="A1436" s="835" t="s">
        <v>1908</v>
      </c>
      <c r="B1436" s="835" t="s">
        <v>520</v>
      </c>
      <c r="C1436" s="835" t="s">
        <v>1909</v>
      </c>
      <c r="D1436" s="835" t="s">
        <v>1910</v>
      </c>
      <c r="E1436" s="835" t="s">
        <v>1918</v>
      </c>
      <c r="F1436" s="835" t="s">
        <v>1907</v>
      </c>
      <c r="G1436" s="835" t="s">
        <v>1891</v>
      </c>
    </row>
    <row r="1437" spans="1:7">
      <c r="A1437" s="835" t="s">
        <v>918</v>
      </c>
      <c r="B1437" s="835" t="s">
        <v>526</v>
      </c>
      <c r="C1437" s="835" t="s">
        <v>1909</v>
      </c>
      <c r="D1437" s="835" t="s">
        <v>1910</v>
      </c>
      <c r="E1437" s="835" t="s">
        <v>1876</v>
      </c>
      <c r="F1437" s="835" t="s">
        <v>909</v>
      </c>
      <c r="G1437" s="835" t="s">
        <v>1889</v>
      </c>
    </row>
    <row r="1438" spans="1:7">
      <c r="A1438" s="835" t="s">
        <v>918</v>
      </c>
      <c r="B1438" s="835" t="s">
        <v>526</v>
      </c>
      <c r="C1438" s="835" t="s">
        <v>1909</v>
      </c>
      <c r="D1438" s="835" t="s">
        <v>1910</v>
      </c>
      <c r="E1438" s="835" t="s">
        <v>1876</v>
      </c>
      <c r="F1438" s="835" t="s">
        <v>909</v>
      </c>
      <c r="G1438" s="835" t="s">
        <v>1889</v>
      </c>
    </row>
    <row r="1439" spans="1:7">
      <c r="A1439" s="835" t="s">
        <v>915</v>
      </c>
      <c r="B1439" s="835" t="s">
        <v>526</v>
      </c>
      <c r="C1439" s="835" t="s">
        <v>1909</v>
      </c>
      <c r="D1439" s="835" t="s">
        <v>1910</v>
      </c>
      <c r="E1439" s="835" t="s">
        <v>1876</v>
      </c>
      <c r="F1439" s="835" t="s">
        <v>909</v>
      </c>
      <c r="G1439" s="835" t="s">
        <v>1889</v>
      </c>
    </row>
    <row r="1440" spans="1:7">
      <c r="A1440" s="835" t="s">
        <v>913</v>
      </c>
      <c r="B1440" s="835" t="s">
        <v>526</v>
      </c>
      <c r="C1440" s="835" t="s">
        <v>1909</v>
      </c>
      <c r="D1440" s="835" t="s">
        <v>1910</v>
      </c>
      <c r="E1440" s="835" t="s">
        <v>1876</v>
      </c>
      <c r="F1440" s="835" t="s">
        <v>909</v>
      </c>
      <c r="G1440" s="835" t="s">
        <v>1889</v>
      </c>
    </row>
    <row r="1441" spans="1:7">
      <c r="A1441" s="835" t="s">
        <v>912</v>
      </c>
      <c r="B1441" s="835" t="s">
        <v>526</v>
      </c>
      <c r="C1441" s="835" t="s">
        <v>1909</v>
      </c>
      <c r="D1441" s="835" t="s">
        <v>1910</v>
      </c>
      <c r="E1441" s="835" t="s">
        <v>1876</v>
      </c>
      <c r="F1441" s="835" t="s">
        <v>909</v>
      </c>
      <c r="G1441" s="835" t="s">
        <v>1889</v>
      </c>
    </row>
    <row r="1442" spans="1:7">
      <c r="A1442" s="835" t="s">
        <v>912</v>
      </c>
      <c r="B1442" s="835" t="s">
        <v>526</v>
      </c>
      <c r="C1442" s="835" t="s">
        <v>1909</v>
      </c>
      <c r="D1442" s="835" t="s">
        <v>1910</v>
      </c>
      <c r="E1442" s="835" t="s">
        <v>1876</v>
      </c>
      <c r="F1442" s="835" t="s">
        <v>909</v>
      </c>
      <c r="G1442" s="835" t="s">
        <v>1889</v>
      </c>
    </row>
    <row r="1443" spans="1:7">
      <c r="A1443" s="835" t="s">
        <v>1026</v>
      </c>
      <c r="B1443" s="835" t="s">
        <v>526</v>
      </c>
      <c r="C1443" s="835" t="s">
        <v>1909</v>
      </c>
      <c r="D1443" s="835" t="s">
        <v>1910</v>
      </c>
      <c r="E1443" s="835" t="s">
        <v>1876</v>
      </c>
      <c r="F1443" s="835" t="s">
        <v>811</v>
      </c>
      <c r="G1443" s="835" t="s">
        <v>1889</v>
      </c>
    </row>
    <row r="1444" spans="1:7">
      <c r="A1444" s="835" t="s">
        <v>1026</v>
      </c>
      <c r="B1444" s="835" t="s">
        <v>526</v>
      </c>
      <c r="C1444" s="835" t="s">
        <v>1909</v>
      </c>
      <c r="D1444" s="835" t="s">
        <v>1910</v>
      </c>
      <c r="E1444" s="835" t="s">
        <v>1876</v>
      </c>
      <c r="F1444" s="835" t="s">
        <v>811</v>
      </c>
      <c r="G1444" s="835" t="s">
        <v>1889</v>
      </c>
    </row>
    <row r="1445" spans="1:7">
      <c r="A1445" s="835" t="s">
        <v>373</v>
      </c>
      <c r="B1445" s="835" t="s">
        <v>526</v>
      </c>
      <c r="C1445" s="835" t="s">
        <v>1909</v>
      </c>
      <c r="D1445" s="835" t="s">
        <v>1910</v>
      </c>
      <c r="E1445" s="835" t="s">
        <v>1876</v>
      </c>
      <c r="F1445" s="835" t="s">
        <v>1911</v>
      </c>
      <c r="G1445" s="835" t="s">
        <v>1889</v>
      </c>
    </row>
    <row r="1446" spans="1:7">
      <c r="A1446" s="835" t="s">
        <v>857</v>
      </c>
      <c r="B1446" s="835" t="s">
        <v>526</v>
      </c>
      <c r="C1446" s="835" t="s">
        <v>1909</v>
      </c>
      <c r="D1446" s="835" t="s">
        <v>1910</v>
      </c>
      <c r="E1446" s="835" t="s">
        <v>1876</v>
      </c>
      <c r="F1446" s="835" t="s">
        <v>1911</v>
      </c>
      <c r="G1446" s="835" t="s">
        <v>1889</v>
      </c>
    </row>
    <row r="1447" spans="1:7">
      <c r="A1447" s="835" t="s">
        <v>836</v>
      </c>
      <c r="B1447" s="835" t="s">
        <v>526</v>
      </c>
      <c r="C1447" s="835" t="s">
        <v>1909</v>
      </c>
      <c r="D1447" s="835" t="s">
        <v>1910</v>
      </c>
      <c r="E1447" s="835" t="s">
        <v>1876</v>
      </c>
      <c r="F1447" s="835" t="s">
        <v>1911</v>
      </c>
      <c r="G1447" s="835" t="s">
        <v>1889</v>
      </c>
    </row>
    <row r="1448" spans="1:7">
      <c r="A1448" s="835" t="s">
        <v>1200</v>
      </c>
      <c r="B1448" s="835" t="s">
        <v>539</v>
      </c>
      <c r="C1448" s="835" t="s">
        <v>1886</v>
      </c>
      <c r="D1448" s="835" t="s">
        <v>1887</v>
      </c>
      <c r="E1448" s="835" t="s">
        <v>1888</v>
      </c>
      <c r="F1448" s="835" t="s">
        <v>1193</v>
      </c>
      <c r="G1448" s="835" t="s">
        <v>1889</v>
      </c>
    </row>
    <row r="1449" spans="1:7">
      <c r="A1449" s="835" t="s">
        <v>997</v>
      </c>
      <c r="B1449" s="835" t="s">
        <v>540</v>
      </c>
      <c r="C1449" s="835" t="s">
        <v>1886</v>
      </c>
      <c r="D1449" s="835" t="s">
        <v>1887</v>
      </c>
      <c r="E1449" s="835" t="s">
        <v>1867</v>
      </c>
      <c r="F1449" s="835" t="s">
        <v>994</v>
      </c>
      <c r="G1449" s="835" t="s">
        <v>1889</v>
      </c>
    </row>
    <row r="1450" spans="1:7">
      <c r="A1450" s="835" t="s">
        <v>956</v>
      </c>
      <c r="B1450" s="835" t="s">
        <v>538</v>
      </c>
      <c r="C1450" s="835" t="s">
        <v>1886</v>
      </c>
      <c r="D1450" s="835" t="s">
        <v>1887</v>
      </c>
      <c r="E1450" s="835" t="s">
        <v>1868</v>
      </c>
      <c r="F1450" s="835" t="s">
        <v>953</v>
      </c>
      <c r="G1450" s="835" t="s">
        <v>1889</v>
      </c>
    </row>
    <row r="1451" spans="1:7">
      <c r="A1451" s="835" t="s">
        <v>959</v>
      </c>
      <c r="B1451" s="835" t="s">
        <v>538</v>
      </c>
      <c r="C1451" s="835" t="s">
        <v>1886</v>
      </c>
      <c r="D1451" s="835" t="s">
        <v>1887</v>
      </c>
      <c r="E1451" s="835" t="s">
        <v>1868</v>
      </c>
      <c r="F1451" s="835" t="s">
        <v>953</v>
      </c>
      <c r="G1451" s="835" t="s">
        <v>1889</v>
      </c>
    </row>
    <row r="1452" spans="1:7">
      <c r="A1452" s="835" t="s">
        <v>385</v>
      </c>
      <c r="B1452" s="835" t="s">
        <v>538</v>
      </c>
      <c r="C1452" s="835" t="s">
        <v>1886</v>
      </c>
      <c r="D1452" s="835" t="s">
        <v>1887</v>
      </c>
      <c r="E1452" s="835" t="s">
        <v>1868</v>
      </c>
      <c r="F1452" s="835" t="s">
        <v>953</v>
      </c>
      <c r="G1452" s="835" t="s">
        <v>1889</v>
      </c>
    </row>
    <row r="1453" spans="1:7">
      <c r="A1453" s="835" t="s">
        <v>726</v>
      </c>
      <c r="B1453" s="835" t="s">
        <v>516</v>
      </c>
      <c r="C1453" s="835" t="s">
        <v>1886</v>
      </c>
      <c r="D1453" s="835" t="s">
        <v>1887</v>
      </c>
      <c r="E1453" s="835" t="s">
        <v>1890</v>
      </c>
      <c r="F1453" s="835" t="s">
        <v>726</v>
      </c>
      <c r="G1453" s="835" t="s">
        <v>1891</v>
      </c>
    </row>
    <row r="1454" spans="1:7">
      <c r="A1454" s="835" t="s">
        <v>1281</v>
      </c>
      <c r="B1454" s="835" t="s">
        <v>516</v>
      </c>
      <c r="C1454" s="835" t="s">
        <v>1886</v>
      </c>
      <c r="D1454" s="835" t="s">
        <v>1887</v>
      </c>
      <c r="E1454" s="835" t="s">
        <v>1890</v>
      </c>
      <c r="F1454" s="835" t="s">
        <v>1278</v>
      </c>
      <c r="G1454" s="835" t="s">
        <v>1891</v>
      </c>
    </row>
    <row r="1455" spans="1:7">
      <c r="A1455" s="835" t="s">
        <v>924</v>
      </c>
      <c r="B1455" s="835" t="s">
        <v>516</v>
      </c>
      <c r="C1455" s="835" t="s">
        <v>1886</v>
      </c>
      <c r="D1455" s="835" t="s">
        <v>1887</v>
      </c>
      <c r="E1455" s="835" t="s">
        <v>1890</v>
      </c>
      <c r="F1455" s="835" t="s">
        <v>1278</v>
      </c>
      <c r="G1455" s="835" t="s">
        <v>1891</v>
      </c>
    </row>
    <row r="1456" spans="1:7">
      <c r="A1456" s="835" t="s">
        <v>951</v>
      </c>
      <c r="B1456" s="835" t="s">
        <v>516</v>
      </c>
      <c r="C1456" s="835" t="s">
        <v>1886</v>
      </c>
      <c r="D1456" s="835" t="s">
        <v>1887</v>
      </c>
      <c r="E1456" s="835" t="s">
        <v>1890</v>
      </c>
      <c r="F1456" s="835" t="s">
        <v>1278</v>
      </c>
      <c r="G1456" s="835" t="s">
        <v>1891</v>
      </c>
    </row>
    <row r="1457" spans="1:7">
      <c r="A1457" s="835" t="s">
        <v>980</v>
      </c>
      <c r="B1457" s="835" t="s">
        <v>531</v>
      </c>
      <c r="C1457" s="835" t="s">
        <v>1886</v>
      </c>
      <c r="D1457" s="835" t="s">
        <v>1887</v>
      </c>
      <c r="E1457" s="835" t="s">
        <v>1872</v>
      </c>
      <c r="F1457" s="835" t="s">
        <v>977</v>
      </c>
      <c r="G1457" s="835" t="s">
        <v>1889</v>
      </c>
    </row>
    <row r="1458" spans="1:7">
      <c r="A1458" s="835" t="s">
        <v>1060</v>
      </c>
      <c r="B1458" s="835" t="s">
        <v>1921</v>
      </c>
      <c r="C1458" s="835" t="s">
        <v>1886</v>
      </c>
      <c r="D1458" s="835" t="s">
        <v>1887</v>
      </c>
      <c r="E1458" s="835" t="s">
        <v>1876</v>
      </c>
      <c r="F1458" s="835" t="s">
        <v>1894</v>
      </c>
      <c r="G1458" s="835" t="s">
        <v>1889</v>
      </c>
    </row>
    <row r="1459" spans="1:7">
      <c r="A1459" s="835" t="s">
        <v>1023</v>
      </c>
      <c r="B1459" s="835" t="s">
        <v>522</v>
      </c>
      <c r="C1459" s="835" t="s">
        <v>1886</v>
      </c>
      <c r="D1459" s="835" t="s">
        <v>1887</v>
      </c>
      <c r="E1459" s="835" t="s">
        <v>1892</v>
      </c>
      <c r="F1459" s="835" t="s">
        <v>1020</v>
      </c>
      <c r="G1459" s="835" t="s">
        <v>1889</v>
      </c>
    </row>
    <row r="1460" spans="1:7">
      <c r="A1460" s="835" t="s">
        <v>971</v>
      </c>
      <c r="B1460" s="835" t="s">
        <v>1893</v>
      </c>
      <c r="C1460" s="835" t="s">
        <v>1886</v>
      </c>
      <c r="D1460" s="835" t="s">
        <v>1887</v>
      </c>
      <c r="E1460" s="835" t="s">
        <v>1879</v>
      </c>
      <c r="F1460" s="835" t="s">
        <v>968</v>
      </c>
      <c r="G1460" s="835" t="s">
        <v>1889</v>
      </c>
    </row>
    <row r="1461" spans="1:7">
      <c r="A1461" s="835" t="s">
        <v>1507</v>
      </c>
      <c r="B1461" s="835" t="s">
        <v>534</v>
      </c>
      <c r="C1461" s="835" t="s">
        <v>1886</v>
      </c>
      <c r="D1461" s="835" t="s">
        <v>1887</v>
      </c>
      <c r="E1461" s="835" t="s">
        <v>1870</v>
      </c>
      <c r="F1461" s="835" t="s">
        <v>1894</v>
      </c>
      <c r="G1461" s="835" t="s">
        <v>1889</v>
      </c>
    </row>
    <row r="1462" spans="1:7">
      <c r="A1462" s="835" t="s">
        <v>966</v>
      </c>
      <c r="B1462" s="835" t="s">
        <v>964</v>
      </c>
      <c r="C1462" s="835" t="s">
        <v>1886</v>
      </c>
      <c r="D1462" s="835" t="s">
        <v>1887</v>
      </c>
      <c r="E1462" s="835" t="s">
        <v>1895</v>
      </c>
      <c r="F1462" s="835" t="s">
        <v>953</v>
      </c>
      <c r="G1462" s="835" t="s">
        <v>1889</v>
      </c>
    </row>
    <row r="1463" spans="1:7">
      <c r="A1463" s="835" t="s">
        <v>1457</v>
      </c>
      <c r="B1463" s="835" t="s">
        <v>523</v>
      </c>
      <c r="C1463" s="835" t="s">
        <v>1886</v>
      </c>
      <c r="D1463" s="835" t="s">
        <v>1887</v>
      </c>
      <c r="E1463" s="835" t="s">
        <v>1896</v>
      </c>
      <c r="F1463" s="835" t="s">
        <v>1454</v>
      </c>
      <c r="G1463" s="835" t="s">
        <v>1889</v>
      </c>
    </row>
    <row r="1464" spans="1:7">
      <c r="A1464" s="835" t="s">
        <v>1066</v>
      </c>
      <c r="B1464" s="835" t="s">
        <v>521</v>
      </c>
      <c r="C1464" s="835" t="s">
        <v>1886</v>
      </c>
      <c r="D1464" s="835" t="s">
        <v>1887</v>
      </c>
      <c r="E1464" s="835" t="s">
        <v>1897</v>
      </c>
      <c r="F1464" s="835" t="s">
        <v>1894</v>
      </c>
      <c r="G1464" s="835" t="s">
        <v>1889</v>
      </c>
    </row>
    <row r="1465" spans="1:7">
      <c r="A1465" s="835" t="s">
        <v>1208</v>
      </c>
      <c r="B1465" s="835" t="s">
        <v>521</v>
      </c>
      <c r="C1465" s="835" t="s">
        <v>1886</v>
      </c>
      <c r="D1465" s="835" t="s">
        <v>1887</v>
      </c>
      <c r="E1465" s="835" t="s">
        <v>1897</v>
      </c>
      <c r="F1465" s="835" t="s">
        <v>1201</v>
      </c>
      <c r="G1465" s="835" t="s">
        <v>1889</v>
      </c>
    </row>
    <row r="1466" spans="1:7">
      <c r="A1466" s="835" t="s">
        <v>975</v>
      </c>
      <c r="B1466" s="835" t="s">
        <v>521</v>
      </c>
      <c r="C1466" s="835" t="s">
        <v>1886</v>
      </c>
      <c r="D1466" s="835" t="s">
        <v>1887</v>
      </c>
      <c r="E1466" s="835" t="s">
        <v>1897</v>
      </c>
      <c r="F1466" s="835" t="s">
        <v>968</v>
      </c>
      <c r="G1466" s="835" t="s">
        <v>1889</v>
      </c>
    </row>
    <row r="1467" spans="1:7">
      <c r="A1467" s="835" t="s">
        <v>1041</v>
      </c>
      <c r="B1467" s="835" t="s">
        <v>521</v>
      </c>
      <c r="C1467" s="835" t="s">
        <v>1886</v>
      </c>
      <c r="D1467" s="835" t="s">
        <v>1887</v>
      </c>
      <c r="E1467" s="835" t="s">
        <v>1897</v>
      </c>
      <c r="F1467" s="835" t="s">
        <v>1898</v>
      </c>
      <c r="G1467" s="835" t="s">
        <v>1889</v>
      </c>
    </row>
    <row r="1468" spans="1:7">
      <c r="A1468" s="835" t="s">
        <v>940</v>
      </c>
      <c r="B1468" s="835" t="s">
        <v>1920</v>
      </c>
      <c r="C1468" s="835" t="s">
        <v>1886</v>
      </c>
      <c r="D1468" s="835" t="s">
        <v>1887</v>
      </c>
      <c r="E1468" s="835" t="s">
        <v>138</v>
      </c>
      <c r="F1468" s="835" t="s">
        <v>806</v>
      </c>
      <c r="G1468" s="835" t="s">
        <v>1889</v>
      </c>
    </row>
    <row r="1469" spans="1:7">
      <c r="A1469" s="835" t="s">
        <v>937</v>
      </c>
      <c r="B1469" s="835" t="s">
        <v>1920</v>
      </c>
      <c r="C1469" s="835" t="s">
        <v>1886</v>
      </c>
      <c r="D1469" s="835" t="s">
        <v>1887</v>
      </c>
      <c r="E1469" s="835" t="s">
        <v>138</v>
      </c>
      <c r="F1469" s="835" t="s">
        <v>806</v>
      </c>
      <c r="G1469" s="835" t="s">
        <v>1889</v>
      </c>
    </row>
    <row r="1470" spans="1:7">
      <c r="A1470" s="835" t="s">
        <v>882</v>
      </c>
      <c r="B1470" s="835" t="s">
        <v>1899</v>
      </c>
      <c r="C1470" s="835" t="s">
        <v>1886</v>
      </c>
      <c r="D1470" s="835" t="s">
        <v>1887</v>
      </c>
      <c r="E1470" s="835" t="s">
        <v>1900</v>
      </c>
      <c r="F1470" s="835" t="s">
        <v>1201</v>
      </c>
      <c r="G1470" s="835" t="s">
        <v>1889</v>
      </c>
    </row>
    <row r="1471" spans="1:7">
      <c r="A1471" s="835" t="s">
        <v>1392</v>
      </c>
      <c r="B1471" s="835" t="s">
        <v>1899</v>
      </c>
      <c r="C1471" s="835" t="s">
        <v>1886</v>
      </c>
      <c r="D1471" s="835" t="s">
        <v>1887</v>
      </c>
      <c r="E1471" s="835" t="s">
        <v>1900</v>
      </c>
      <c r="F1471" s="835" t="s">
        <v>1201</v>
      </c>
      <c r="G1471" s="835" t="s">
        <v>1889</v>
      </c>
    </row>
    <row r="1472" spans="1:7">
      <c r="A1472" s="835" t="s">
        <v>869</v>
      </c>
      <c r="B1472" s="835" t="s">
        <v>1901</v>
      </c>
      <c r="C1472" s="835" t="s">
        <v>1886</v>
      </c>
      <c r="D1472" s="835" t="s">
        <v>1887</v>
      </c>
      <c r="E1472" s="835" t="s">
        <v>1871</v>
      </c>
      <c r="F1472" s="835" t="s">
        <v>869</v>
      </c>
      <c r="G1472" s="835" t="s">
        <v>1889</v>
      </c>
    </row>
    <row r="1473" spans="1:7">
      <c r="A1473" s="835" t="s">
        <v>945</v>
      </c>
      <c r="B1473" s="835" t="s">
        <v>546</v>
      </c>
      <c r="C1473" s="835" t="s">
        <v>1886</v>
      </c>
      <c r="D1473" s="835" t="s">
        <v>1887</v>
      </c>
      <c r="E1473" s="835" t="s">
        <v>1904</v>
      </c>
      <c r="F1473" s="835" t="s">
        <v>945</v>
      </c>
      <c r="G1473" s="835" t="s">
        <v>1889</v>
      </c>
    </row>
    <row r="1474" spans="1:7">
      <c r="A1474" s="835" t="s">
        <v>777</v>
      </c>
      <c r="B1474" s="835" t="s">
        <v>520</v>
      </c>
      <c r="C1474" s="835" t="s">
        <v>1886</v>
      </c>
      <c r="D1474" s="835" t="s">
        <v>1887</v>
      </c>
      <c r="E1474" s="835" t="s">
        <v>1905</v>
      </c>
      <c r="F1474" s="835" t="s">
        <v>1105</v>
      </c>
      <c r="G1474" s="835" t="s">
        <v>1891</v>
      </c>
    </row>
    <row r="1475" spans="1:7">
      <c r="A1475" s="835" t="s">
        <v>780</v>
      </c>
      <c r="B1475" s="835" t="s">
        <v>520</v>
      </c>
      <c r="C1475" s="835" t="s">
        <v>1886</v>
      </c>
      <c r="D1475" s="835" t="s">
        <v>1887</v>
      </c>
      <c r="E1475" s="835" t="s">
        <v>1905</v>
      </c>
      <c r="F1475" s="835" t="s">
        <v>1105</v>
      </c>
      <c r="G1475" s="835" t="s">
        <v>1891</v>
      </c>
    </row>
    <row r="1476" spans="1:7">
      <c r="A1476" s="835" t="s">
        <v>787</v>
      </c>
      <c r="B1476" s="835" t="s">
        <v>520</v>
      </c>
      <c r="C1476" s="835" t="s">
        <v>1886</v>
      </c>
      <c r="D1476" s="835" t="s">
        <v>1887</v>
      </c>
      <c r="E1476" s="835" t="s">
        <v>1905</v>
      </c>
      <c r="F1476" s="835" t="s">
        <v>784</v>
      </c>
      <c r="G1476" s="835" t="s">
        <v>1891</v>
      </c>
    </row>
    <row r="1477" spans="1:7">
      <c r="A1477" s="835" t="s">
        <v>743</v>
      </c>
      <c r="B1477" s="835" t="s">
        <v>520</v>
      </c>
      <c r="C1477" s="835" t="s">
        <v>1886</v>
      </c>
      <c r="D1477" s="835" t="s">
        <v>1887</v>
      </c>
      <c r="E1477" s="835" t="s">
        <v>1905</v>
      </c>
      <c r="F1477" s="835" t="s">
        <v>793</v>
      </c>
      <c r="G1477" s="835" t="s">
        <v>1891</v>
      </c>
    </row>
    <row r="1478" spans="1:7">
      <c r="A1478" s="835" t="s">
        <v>804</v>
      </c>
      <c r="B1478" s="835" t="s">
        <v>520</v>
      </c>
      <c r="C1478" s="835" t="s">
        <v>1886</v>
      </c>
      <c r="D1478" s="835" t="s">
        <v>1887</v>
      </c>
      <c r="E1478" s="835" t="s">
        <v>1905</v>
      </c>
      <c r="F1478" s="835" t="s">
        <v>1906</v>
      </c>
      <c r="G1478" s="835" t="s">
        <v>1891</v>
      </c>
    </row>
    <row r="1479" spans="1:7">
      <c r="A1479" s="835" t="s">
        <v>736</v>
      </c>
      <c r="B1479" s="835" t="s">
        <v>520</v>
      </c>
      <c r="C1479" s="835" t="s">
        <v>1886</v>
      </c>
      <c r="D1479" s="835" t="s">
        <v>1887</v>
      </c>
      <c r="E1479" s="835" t="s">
        <v>1905</v>
      </c>
      <c r="F1479" s="835" t="s">
        <v>789</v>
      </c>
      <c r="G1479" s="835" t="s">
        <v>1891</v>
      </c>
    </row>
    <row r="1480" spans="1:7">
      <c r="A1480" s="835" t="s">
        <v>1908</v>
      </c>
      <c r="B1480" s="835" t="s">
        <v>520</v>
      </c>
      <c r="C1480" s="835" t="s">
        <v>1886</v>
      </c>
      <c r="D1480" s="835" t="s">
        <v>1887</v>
      </c>
      <c r="E1480" s="835" t="s">
        <v>1905</v>
      </c>
      <c r="F1480" s="835" t="s">
        <v>1907</v>
      </c>
      <c r="G1480" s="835" t="s">
        <v>1891</v>
      </c>
    </row>
    <row r="1481" spans="1:7">
      <c r="A1481" s="835" t="s">
        <v>912</v>
      </c>
      <c r="B1481" s="835" t="s">
        <v>526</v>
      </c>
      <c r="C1481" s="835" t="s">
        <v>1886</v>
      </c>
      <c r="D1481" s="835" t="s">
        <v>1887</v>
      </c>
      <c r="E1481" s="835" t="s">
        <v>1878</v>
      </c>
      <c r="F1481" s="835" t="s">
        <v>909</v>
      </c>
      <c r="G1481" s="835" t="s">
        <v>1889</v>
      </c>
    </row>
    <row r="1482" spans="1:7">
      <c r="A1482" s="835" t="s">
        <v>1001</v>
      </c>
      <c r="B1482" s="835" t="s">
        <v>540</v>
      </c>
      <c r="C1482" s="835" t="s">
        <v>1909</v>
      </c>
      <c r="D1482" s="835" t="s">
        <v>1910</v>
      </c>
      <c r="E1482" s="835" t="s">
        <v>1865</v>
      </c>
      <c r="F1482" s="835" t="s">
        <v>994</v>
      </c>
      <c r="G1482" s="835" t="s">
        <v>1889</v>
      </c>
    </row>
    <row r="1483" spans="1:7">
      <c r="A1483" s="835" t="s">
        <v>1018</v>
      </c>
      <c r="B1483" s="835" t="s">
        <v>540</v>
      </c>
      <c r="C1483" s="835" t="s">
        <v>1909</v>
      </c>
      <c r="D1483" s="835" t="s">
        <v>1910</v>
      </c>
      <c r="E1483" s="835" t="s">
        <v>1865</v>
      </c>
      <c r="F1483" s="835" t="s">
        <v>1014</v>
      </c>
      <c r="G1483" s="835" t="s">
        <v>1889</v>
      </c>
    </row>
    <row r="1484" spans="1:7">
      <c r="A1484" s="835" t="s">
        <v>726</v>
      </c>
      <c r="B1484" s="835" t="s">
        <v>516</v>
      </c>
      <c r="C1484" s="835" t="s">
        <v>1909</v>
      </c>
      <c r="D1484" s="835" t="s">
        <v>1910</v>
      </c>
      <c r="E1484" s="835" t="s">
        <v>1905</v>
      </c>
      <c r="F1484" s="835" t="s">
        <v>726</v>
      </c>
      <c r="G1484" s="835" t="s">
        <v>1891</v>
      </c>
    </row>
    <row r="1485" spans="1:7">
      <c r="A1485" s="835" t="s">
        <v>1063</v>
      </c>
      <c r="B1485" s="835" t="s">
        <v>522</v>
      </c>
      <c r="C1485" s="835" t="s">
        <v>1909</v>
      </c>
      <c r="D1485" s="835" t="s">
        <v>1910</v>
      </c>
      <c r="E1485" s="835" t="s">
        <v>1895</v>
      </c>
      <c r="F1485" s="835" t="s">
        <v>1894</v>
      </c>
      <c r="G1485" s="835" t="s">
        <v>1889</v>
      </c>
    </row>
    <row r="1486" spans="1:7">
      <c r="A1486" s="835" t="s">
        <v>836</v>
      </c>
      <c r="B1486" s="835" t="s">
        <v>1893</v>
      </c>
      <c r="C1486" s="835" t="s">
        <v>1909</v>
      </c>
      <c r="D1486" s="835" t="s">
        <v>1910</v>
      </c>
      <c r="E1486" s="835" t="s">
        <v>1877</v>
      </c>
      <c r="F1486" s="835" t="s">
        <v>1911</v>
      </c>
      <c r="G1486" s="835" t="s">
        <v>1889</v>
      </c>
    </row>
    <row r="1487" spans="1:7">
      <c r="A1487" s="835" t="s">
        <v>1028</v>
      </c>
      <c r="B1487" s="835" t="s">
        <v>1912</v>
      </c>
      <c r="C1487" s="835" t="s">
        <v>1909</v>
      </c>
      <c r="D1487" s="835" t="s">
        <v>1910</v>
      </c>
      <c r="E1487" s="835" t="s">
        <v>1873</v>
      </c>
      <c r="F1487" s="835" t="s">
        <v>1028</v>
      </c>
      <c r="G1487" s="835" t="s">
        <v>1889</v>
      </c>
    </row>
    <row r="1488" spans="1:7">
      <c r="A1488" s="835" t="s">
        <v>869</v>
      </c>
      <c r="B1488" s="835" t="s">
        <v>1901</v>
      </c>
      <c r="C1488" s="835" t="s">
        <v>1909</v>
      </c>
      <c r="D1488" s="835" t="s">
        <v>1910</v>
      </c>
      <c r="E1488" s="835" t="s">
        <v>1867</v>
      </c>
      <c r="F1488" s="835" t="s">
        <v>869</v>
      </c>
      <c r="G1488" s="835" t="s">
        <v>1889</v>
      </c>
    </row>
    <row r="1489" spans="1:7">
      <c r="A1489" s="835" t="s">
        <v>410</v>
      </c>
      <c r="B1489" s="835" t="s">
        <v>525</v>
      </c>
      <c r="C1489" s="835" t="s">
        <v>1909</v>
      </c>
      <c r="D1489" s="835" t="s">
        <v>1910</v>
      </c>
      <c r="E1489" s="835" t="s">
        <v>1875</v>
      </c>
      <c r="F1489" s="835" t="s">
        <v>410</v>
      </c>
      <c r="G1489" s="835" t="s">
        <v>1889</v>
      </c>
    </row>
    <row r="1490" spans="1:7">
      <c r="A1490" s="835" t="s">
        <v>861</v>
      </c>
      <c r="B1490" s="835" t="s">
        <v>525</v>
      </c>
      <c r="C1490" s="835" t="s">
        <v>1909</v>
      </c>
      <c r="D1490" s="835" t="s">
        <v>1910</v>
      </c>
      <c r="E1490" s="835" t="s">
        <v>1875</v>
      </c>
      <c r="F1490" s="835" t="s">
        <v>1911</v>
      </c>
      <c r="G1490" s="835" t="s">
        <v>1889</v>
      </c>
    </row>
    <row r="1491" spans="1:7">
      <c r="A1491" s="835" t="s">
        <v>929</v>
      </c>
      <c r="B1491" s="835" t="s">
        <v>525</v>
      </c>
      <c r="C1491" s="835" t="s">
        <v>1909</v>
      </c>
      <c r="D1491" s="835" t="s">
        <v>1910</v>
      </c>
      <c r="E1491" s="835" t="s">
        <v>1875</v>
      </c>
      <c r="F1491" s="835" t="s">
        <v>1903</v>
      </c>
      <c r="G1491" s="835" t="s">
        <v>1889</v>
      </c>
    </row>
    <row r="1492" spans="1:7">
      <c r="A1492" s="835" t="s">
        <v>719</v>
      </c>
      <c r="B1492" s="835" t="s">
        <v>515</v>
      </c>
      <c r="C1492" s="835" t="s">
        <v>1909</v>
      </c>
      <c r="D1492" s="835" t="s">
        <v>1910</v>
      </c>
      <c r="E1492" s="835" t="s">
        <v>1916</v>
      </c>
      <c r="F1492" s="835" t="s">
        <v>1105</v>
      </c>
      <c r="G1492" s="835" t="s">
        <v>1891</v>
      </c>
    </row>
    <row r="1493" spans="1:7">
      <c r="A1493" s="835" t="s">
        <v>722</v>
      </c>
      <c r="B1493" s="835" t="s">
        <v>515</v>
      </c>
      <c r="C1493" s="835" t="s">
        <v>1909</v>
      </c>
      <c r="D1493" s="835" t="s">
        <v>1910</v>
      </c>
      <c r="E1493" s="835" t="s">
        <v>1916</v>
      </c>
      <c r="F1493" s="835" t="s">
        <v>1105</v>
      </c>
      <c r="G1493" s="835" t="s">
        <v>1891</v>
      </c>
    </row>
    <row r="1494" spans="1:7">
      <c r="A1494" s="835" t="s">
        <v>743</v>
      </c>
      <c r="B1494" s="835" t="s">
        <v>515</v>
      </c>
      <c r="C1494" s="835" t="s">
        <v>1909</v>
      </c>
      <c r="D1494" s="835" t="s">
        <v>1910</v>
      </c>
      <c r="E1494" s="835" t="s">
        <v>1916</v>
      </c>
      <c r="F1494" s="835" t="s">
        <v>793</v>
      </c>
      <c r="G1494" s="835" t="s">
        <v>1891</v>
      </c>
    </row>
    <row r="1495" spans="1:7">
      <c r="A1495" s="835" t="s">
        <v>750</v>
      </c>
      <c r="B1495" s="835" t="s">
        <v>515</v>
      </c>
      <c r="C1495" s="835" t="s">
        <v>1909</v>
      </c>
      <c r="D1495" s="835" t="s">
        <v>1910</v>
      </c>
      <c r="E1495" s="835" t="s">
        <v>1916</v>
      </c>
      <c r="F1495" s="835" t="s">
        <v>1906</v>
      </c>
      <c r="G1495" s="835" t="s">
        <v>1891</v>
      </c>
    </row>
    <row r="1496" spans="1:7">
      <c r="A1496" s="835" t="s">
        <v>736</v>
      </c>
      <c r="B1496" s="835" t="s">
        <v>515</v>
      </c>
      <c r="C1496" s="835" t="s">
        <v>1909</v>
      </c>
      <c r="D1496" s="835" t="s">
        <v>1910</v>
      </c>
      <c r="E1496" s="835" t="s">
        <v>1916</v>
      </c>
      <c r="F1496" s="835" t="s">
        <v>789</v>
      </c>
      <c r="G1496" s="835" t="s">
        <v>1891</v>
      </c>
    </row>
    <row r="1497" spans="1:7">
      <c r="A1497" s="835" t="s">
        <v>1908</v>
      </c>
      <c r="B1497" s="835" t="s">
        <v>515</v>
      </c>
      <c r="C1497" s="835" t="s">
        <v>1909</v>
      </c>
      <c r="D1497" s="835" t="s">
        <v>1910</v>
      </c>
      <c r="E1497" s="835" t="s">
        <v>1916</v>
      </c>
      <c r="F1497" s="835" t="s">
        <v>1907</v>
      </c>
      <c r="G1497" s="835" t="s">
        <v>1891</v>
      </c>
    </row>
    <row r="1498" spans="1:7">
      <c r="A1498" s="835" t="s">
        <v>915</v>
      </c>
      <c r="B1498" s="835" t="s">
        <v>526</v>
      </c>
      <c r="C1498" s="835" t="s">
        <v>1909</v>
      </c>
      <c r="D1498" s="835" t="s">
        <v>1910</v>
      </c>
      <c r="E1498" s="835" t="s">
        <v>1876</v>
      </c>
      <c r="F1498" s="835" t="s">
        <v>909</v>
      </c>
      <c r="G1498" s="835" t="s">
        <v>1889</v>
      </c>
    </row>
    <row r="1499" spans="1:7">
      <c r="A1499" s="835" t="s">
        <v>912</v>
      </c>
      <c r="B1499" s="835" t="s">
        <v>526</v>
      </c>
      <c r="C1499" s="835" t="s">
        <v>1909</v>
      </c>
      <c r="D1499" s="835" t="s">
        <v>1910</v>
      </c>
      <c r="E1499" s="835" t="s">
        <v>1876</v>
      </c>
      <c r="F1499" s="835" t="s">
        <v>909</v>
      </c>
      <c r="G1499" s="835" t="s">
        <v>1889</v>
      </c>
    </row>
    <row r="1500" spans="1:7">
      <c r="A1500" s="835" t="s">
        <v>1026</v>
      </c>
      <c r="B1500" s="835" t="s">
        <v>526</v>
      </c>
      <c r="C1500" s="835" t="s">
        <v>1909</v>
      </c>
      <c r="D1500" s="835" t="s">
        <v>1910</v>
      </c>
      <c r="E1500" s="835" t="s">
        <v>1876</v>
      </c>
      <c r="F1500" s="835" t="s">
        <v>811</v>
      </c>
      <c r="G1500" s="835" t="s">
        <v>1889</v>
      </c>
    </row>
    <row r="1501" spans="1:7">
      <c r="A1501" s="835" t="s">
        <v>833</v>
      </c>
      <c r="B1501" s="835" t="s">
        <v>526</v>
      </c>
      <c r="C1501" s="835" t="s">
        <v>1909</v>
      </c>
      <c r="D1501" s="835" t="s">
        <v>1910</v>
      </c>
      <c r="E1501" s="835" t="s">
        <v>1876</v>
      </c>
      <c r="F1501" s="835" t="s">
        <v>1911</v>
      </c>
      <c r="G1501" s="835" t="s">
        <v>1889</v>
      </c>
    </row>
    <row r="1502" spans="1:7">
      <c r="A1502" s="835" t="s">
        <v>853</v>
      </c>
      <c r="B1502" s="835" t="s">
        <v>526</v>
      </c>
      <c r="C1502" s="835" t="s">
        <v>1909</v>
      </c>
      <c r="D1502" s="835" t="s">
        <v>1910</v>
      </c>
      <c r="E1502" s="835" t="s">
        <v>1876</v>
      </c>
      <c r="F1502" s="835" t="s">
        <v>1911</v>
      </c>
      <c r="G1502" s="835" t="s">
        <v>1889</v>
      </c>
    </row>
    <row r="1503" spans="1:7">
      <c r="A1503" s="835" t="s">
        <v>857</v>
      </c>
      <c r="B1503" s="835" t="s">
        <v>526</v>
      </c>
      <c r="C1503" s="835" t="s">
        <v>1909</v>
      </c>
      <c r="D1503" s="835" t="s">
        <v>1910</v>
      </c>
      <c r="E1503" s="835" t="s">
        <v>1876</v>
      </c>
      <c r="F1503" s="835" t="s">
        <v>1911</v>
      </c>
      <c r="G1503" s="835" t="s">
        <v>1889</v>
      </c>
    </row>
    <row r="1504" spans="1:7">
      <c r="A1504" s="835" t="s">
        <v>1221</v>
      </c>
      <c r="B1504" s="835" t="s">
        <v>533</v>
      </c>
      <c r="C1504" s="835" t="s">
        <v>1922</v>
      </c>
      <c r="D1504" s="835" t="s">
        <v>1923</v>
      </c>
      <c r="E1504" s="835" t="s">
        <v>1924</v>
      </c>
      <c r="F1504" s="835" t="s">
        <v>1210</v>
      </c>
      <c r="G1504" s="835" t="s">
        <v>1889</v>
      </c>
    </row>
    <row r="1505" spans="1:7">
      <c r="A1505" s="835" t="s">
        <v>1226</v>
      </c>
      <c r="B1505" s="835" t="s">
        <v>533</v>
      </c>
      <c r="C1505" s="835" t="s">
        <v>1922</v>
      </c>
      <c r="D1505" s="835" t="s">
        <v>1923</v>
      </c>
      <c r="E1505" s="835" t="s">
        <v>1924</v>
      </c>
      <c r="F1505" s="835" t="s">
        <v>1210</v>
      </c>
      <c r="G1505" s="835" t="s">
        <v>1889</v>
      </c>
    </row>
    <row r="1506" spans="1:7">
      <c r="A1506" s="835" t="s">
        <v>726</v>
      </c>
      <c r="B1506" s="835" t="s">
        <v>516</v>
      </c>
      <c r="C1506" s="835" t="s">
        <v>1922</v>
      </c>
      <c r="D1506" s="835" t="s">
        <v>1923</v>
      </c>
      <c r="E1506" s="835" t="s">
        <v>1890</v>
      </c>
      <c r="F1506" s="835" t="s">
        <v>726</v>
      </c>
      <c r="G1506" s="835" t="s">
        <v>1891</v>
      </c>
    </row>
    <row r="1507" spans="1:7">
      <c r="A1507" s="835" t="s">
        <v>897</v>
      </c>
      <c r="B1507" s="835" t="s">
        <v>525</v>
      </c>
      <c r="C1507" s="835" t="s">
        <v>1922</v>
      </c>
      <c r="D1507" s="835" t="s">
        <v>1923</v>
      </c>
      <c r="E1507" s="835" t="s">
        <v>1877</v>
      </c>
      <c r="F1507" s="835" t="s">
        <v>884</v>
      </c>
      <c r="G1507" s="835" t="s">
        <v>1889</v>
      </c>
    </row>
    <row r="1508" spans="1:7">
      <c r="A1508" s="835" t="s">
        <v>777</v>
      </c>
      <c r="B1508" s="835" t="s">
        <v>520</v>
      </c>
      <c r="C1508" s="835" t="s">
        <v>1922</v>
      </c>
      <c r="D1508" s="835" t="s">
        <v>1923</v>
      </c>
      <c r="E1508" s="835" t="s">
        <v>1905</v>
      </c>
      <c r="F1508" s="835" t="s">
        <v>1105</v>
      </c>
      <c r="G1508" s="835" t="s">
        <v>1891</v>
      </c>
    </row>
    <row r="1509" spans="1:7">
      <c r="A1509" s="835" t="s">
        <v>780</v>
      </c>
      <c r="B1509" s="835" t="s">
        <v>520</v>
      </c>
      <c r="C1509" s="835" t="s">
        <v>1922</v>
      </c>
      <c r="D1509" s="835" t="s">
        <v>1923</v>
      </c>
      <c r="E1509" s="835" t="s">
        <v>1905</v>
      </c>
      <c r="F1509" s="835" t="s">
        <v>1105</v>
      </c>
      <c r="G1509" s="835" t="s">
        <v>1891</v>
      </c>
    </row>
    <row r="1510" spans="1:7">
      <c r="A1510" s="835" t="s">
        <v>804</v>
      </c>
      <c r="B1510" s="835" t="s">
        <v>520</v>
      </c>
      <c r="C1510" s="835" t="s">
        <v>1922</v>
      </c>
      <c r="D1510" s="835" t="s">
        <v>1923</v>
      </c>
      <c r="E1510" s="835" t="s">
        <v>1905</v>
      </c>
      <c r="F1510" s="835" t="s">
        <v>1906</v>
      </c>
      <c r="G1510" s="835" t="s">
        <v>1891</v>
      </c>
    </row>
    <row r="1511" spans="1:7">
      <c r="A1511" s="835" t="s">
        <v>736</v>
      </c>
      <c r="B1511" s="835" t="s">
        <v>520</v>
      </c>
      <c r="C1511" s="835" t="s">
        <v>1922</v>
      </c>
      <c r="D1511" s="835" t="s">
        <v>1923</v>
      </c>
      <c r="E1511" s="835" t="s">
        <v>1905</v>
      </c>
      <c r="F1511" s="835" t="s">
        <v>789</v>
      </c>
      <c r="G1511" s="835" t="s">
        <v>1891</v>
      </c>
    </row>
    <row r="1512" spans="1:7">
      <c r="A1512" s="835" t="s">
        <v>1908</v>
      </c>
      <c r="B1512" s="835" t="s">
        <v>520</v>
      </c>
      <c r="C1512" s="835" t="s">
        <v>1922</v>
      </c>
      <c r="D1512" s="835" t="s">
        <v>1923</v>
      </c>
      <c r="E1512" s="835" t="s">
        <v>1905</v>
      </c>
      <c r="F1512" s="835" t="s">
        <v>1907</v>
      </c>
      <c r="G1512" s="835" t="s">
        <v>1891</v>
      </c>
    </row>
    <row r="1513" spans="1:7">
      <c r="A1513" s="835" t="s">
        <v>1291</v>
      </c>
      <c r="B1513" s="835" t="s">
        <v>1148</v>
      </c>
      <c r="C1513" s="835" t="s">
        <v>1922</v>
      </c>
      <c r="D1513" s="835" t="s">
        <v>1923</v>
      </c>
      <c r="E1513" s="835" t="s">
        <v>1915</v>
      </c>
      <c r="F1513" s="835" t="s">
        <v>1287</v>
      </c>
      <c r="G1513" s="835" t="s">
        <v>1889</v>
      </c>
    </row>
    <row r="1514" spans="1:7">
      <c r="A1514" s="835" t="s">
        <v>1200</v>
      </c>
      <c r="B1514" s="835" t="s">
        <v>539</v>
      </c>
      <c r="C1514" s="835" t="s">
        <v>1886</v>
      </c>
      <c r="D1514" s="835" t="s">
        <v>1887</v>
      </c>
      <c r="E1514" s="835" t="s">
        <v>1888</v>
      </c>
      <c r="F1514" s="835" t="s">
        <v>1193</v>
      </c>
      <c r="G1514" s="835" t="s">
        <v>1889</v>
      </c>
    </row>
    <row r="1515" spans="1:7">
      <c r="A1515" s="835" t="s">
        <v>1001</v>
      </c>
      <c r="B1515" s="835" t="s">
        <v>540</v>
      </c>
      <c r="C1515" s="835" t="s">
        <v>1886</v>
      </c>
      <c r="D1515" s="835" t="s">
        <v>1887</v>
      </c>
      <c r="E1515" s="835" t="s">
        <v>1867</v>
      </c>
      <c r="F1515" s="835" t="s">
        <v>994</v>
      </c>
      <c r="G1515" s="835" t="s">
        <v>1889</v>
      </c>
    </row>
    <row r="1516" spans="1:7">
      <c r="A1516" s="835" t="s">
        <v>1204</v>
      </c>
      <c r="B1516" s="835" t="s">
        <v>538</v>
      </c>
      <c r="C1516" s="835" t="s">
        <v>1886</v>
      </c>
      <c r="D1516" s="835" t="s">
        <v>1887</v>
      </c>
      <c r="E1516" s="835" t="s">
        <v>1868</v>
      </c>
      <c r="F1516" s="835" t="s">
        <v>1201</v>
      </c>
      <c r="G1516" s="835" t="s">
        <v>1889</v>
      </c>
    </row>
    <row r="1517" spans="1:7">
      <c r="A1517" s="835" t="s">
        <v>959</v>
      </c>
      <c r="B1517" s="835" t="s">
        <v>538</v>
      </c>
      <c r="C1517" s="835" t="s">
        <v>1886</v>
      </c>
      <c r="D1517" s="835" t="s">
        <v>1887</v>
      </c>
      <c r="E1517" s="835" t="s">
        <v>1868</v>
      </c>
      <c r="F1517" s="835" t="s">
        <v>953</v>
      </c>
      <c r="G1517" s="835" t="s">
        <v>1889</v>
      </c>
    </row>
    <row r="1518" spans="1:7">
      <c r="A1518" s="835" t="s">
        <v>385</v>
      </c>
      <c r="B1518" s="835" t="s">
        <v>538</v>
      </c>
      <c r="C1518" s="835" t="s">
        <v>1886</v>
      </c>
      <c r="D1518" s="835" t="s">
        <v>1887</v>
      </c>
      <c r="E1518" s="835" t="s">
        <v>1868</v>
      </c>
      <c r="F1518" s="835" t="s">
        <v>953</v>
      </c>
      <c r="G1518" s="835" t="s">
        <v>1889</v>
      </c>
    </row>
    <row r="1519" spans="1:7">
      <c r="A1519" s="835" t="s">
        <v>726</v>
      </c>
      <c r="B1519" s="835" t="s">
        <v>516</v>
      </c>
      <c r="C1519" s="835" t="s">
        <v>1886</v>
      </c>
      <c r="D1519" s="835" t="s">
        <v>1887</v>
      </c>
      <c r="E1519" s="835" t="s">
        <v>1890</v>
      </c>
      <c r="F1519" s="835" t="s">
        <v>726</v>
      </c>
      <c r="G1519" s="835" t="s">
        <v>1891</v>
      </c>
    </row>
    <row r="1520" spans="1:7">
      <c r="A1520" s="835" t="s">
        <v>758</v>
      </c>
      <c r="B1520" s="835" t="s">
        <v>516</v>
      </c>
      <c r="C1520" s="835" t="s">
        <v>1886</v>
      </c>
      <c r="D1520" s="835" t="s">
        <v>1887</v>
      </c>
      <c r="E1520" s="835" t="s">
        <v>1890</v>
      </c>
      <c r="F1520" s="835" t="s">
        <v>811</v>
      </c>
      <c r="G1520" s="835" t="s">
        <v>1891</v>
      </c>
    </row>
    <row r="1521" spans="1:7">
      <c r="A1521" s="835" t="s">
        <v>1281</v>
      </c>
      <c r="B1521" s="835" t="s">
        <v>516</v>
      </c>
      <c r="C1521" s="835" t="s">
        <v>1886</v>
      </c>
      <c r="D1521" s="835" t="s">
        <v>1887</v>
      </c>
      <c r="E1521" s="835" t="s">
        <v>1890</v>
      </c>
      <c r="F1521" s="835" t="s">
        <v>1278</v>
      </c>
      <c r="G1521" s="835" t="s">
        <v>1891</v>
      </c>
    </row>
    <row r="1522" spans="1:7">
      <c r="A1522" s="835" t="s">
        <v>1434</v>
      </c>
      <c r="B1522" s="835" t="s">
        <v>516</v>
      </c>
      <c r="C1522" s="835" t="s">
        <v>1886</v>
      </c>
      <c r="D1522" s="835" t="s">
        <v>1887</v>
      </c>
      <c r="E1522" s="835" t="s">
        <v>1890</v>
      </c>
      <c r="F1522" s="835" t="s">
        <v>1278</v>
      </c>
      <c r="G1522" s="835" t="s">
        <v>1891</v>
      </c>
    </row>
    <row r="1523" spans="1:7">
      <c r="A1523" s="835" t="s">
        <v>924</v>
      </c>
      <c r="B1523" s="835" t="s">
        <v>516</v>
      </c>
      <c r="C1523" s="835" t="s">
        <v>1886</v>
      </c>
      <c r="D1523" s="835" t="s">
        <v>1887</v>
      </c>
      <c r="E1523" s="835" t="s">
        <v>1890</v>
      </c>
      <c r="F1523" s="835" t="s">
        <v>1278</v>
      </c>
      <c r="G1523" s="835" t="s">
        <v>1891</v>
      </c>
    </row>
    <row r="1524" spans="1:7">
      <c r="A1524" s="835" t="s">
        <v>951</v>
      </c>
      <c r="B1524" s="835" t="s">
        <v>516</v>
      </c>
      <c r="C1524" s="835" t="s">
        <v>1886</v>
      </c>
      <c r="D1524" s="835" t="s">
        <v>1887</v>
      </c>
      <c r="E1524" s="835" t="s">
        <v>1890</v>
      </c>
      <c r="F1524" s="835" t="s">
        <v>1278</v>
      </c>
      <c r="G1524" s="835" t="s">
        <v>1891</v>
      </c>
    </row>
    <row r="1525" spans="1:7">
      <c r="A1525" s="835" t="s">
        <v>980</v>
      </c>
      <c r="B1525" s="835" t="s">
        <v>531</v>
      </c>
      <c r="C1525" s="835" t="s">
        <v>1886</v>
      </c>
      <c r="D1525" s="835" t="s">
        <v>1887</v>
      </c>
      <c r="E1525" s="835" t="s">
        <v>1872</v>
      </c>
      <c r="F1525" s="835" t="s">
        <v>977</v>
      </c>
      <c r="G1525" s="835" t="s">
        <v>1889</v>
      </c>
    </row>
    <row r="1526" spans="1:7">
      <c r="A1526" s="835" t="s">
        <v>1023</v>
      </c>
      <c r="B1526" s="835" t="s">
        <v>522</v>
      </c>
      <c r="C1526" s="835" t="s">
        <v>1886</v>
      </c>
      <c r="D1526" s="835" t="s">
        <v>1887</v>
      </c>
      <c r="E1526" s="835" t="s">
        <v>1892</v>
      </c>
      <c r="F1526" s="835" t="s">
        <v>1020</v>
      </c>
      <c r="G1526" s="835" t="s">
        <v>1889</v>
      </c>
    </row>
    <row r="1527" spans="1:7">
      <c r="A1527" s="835" t="s">
        <v>971</v>
      </c>
      <c r="B1527" s="835" t="s">
        <v>1893</v>
      </c>
      <c r="C1527" s="835" t="s">
        <v>1886</v>
      </c>
      <c r="D1527" s="835" t="s">
        <v>1887</v>
      </c>
      <c r="E1527" s="835" t="s">
        <v>1879</v>
      </c>
      <c r="F1527" s="835" t="s">
        <v>968</v>
      </c>
      <c r="G1527" s="835" t="s">
        <v>1889</v>
      </c>
    </row>
    <row r="1528" spans="1:7">
      <c r="A1528" s="835" t="s">
        <v>1507</v>
      </c>
      <c r="B1528" s="835" t="s">
        <v>534</v>
      </c>
      <c r="C1528" s="835" t="s">
        <v>1886</v>
      </c>
      <c r="D1528" s="835" t="s">
        <v>1887</v>
      </c>
      <c r="E1528" s="835" t="s">
        <v>1870</v>
      </c>
      <c r="F1528" s="835" t="s">
        <v>1894</v>
      </c>
      <c r="G1528" s="835" t="s">
        <v>1889</v>
      </c>
    </row>
    <row r="1529" spans="1:7">
      <c r="A1529" s="835" t="s">
        <v>966</v>
      </c>
      <c r="B1529" s="835" t="s">
        <v>964</v>
      </c>
      <c r="C1529" s="835" t="s">
        <v>1886</v>
      </c>
      <c r="D1529" s="835" t="s">
        <v>1887</v>
      </c>
      <c r="E1529" s="835" t="s">
        <v>1895</v>
      </c>
      <c r="F1529" s="835" t="s">
        <v>953</v>
      </c>
      <c r="G1529" s="835" t="s">
        <v>1889</v>
      </c>
    </row>
    <row r="1530" spans="1:7">
      <c r="A1530" s="835" t="s">
        <v>1457</v>
      </c>
      <c r="B1530" s="835" t="s">
        <v>523</v>
      </c>
      <c r="C1530" s="835" t="s">
        <v>1886</v>
      </c>
      <c r="D1530" s="835" t="s">
        <v>1887</v>
      </c>
      <c r="E1530" s="835" t="s">
        <v>1896</v>
      </c>
      <c r="F1530" s="835" t="s">
        <v>1454</v>
      </c>
      <c r="G1530" s="835" t="s">
        <v>1889</v>
      </c>
    </row>
    <row r="1531" spans="1:7">
      <c r="A1531" s="835" t="s">
        <v>1055</v>
      </c>
      <c r="B1531" s="835" t="s">
        <v>521</v>
      </c>
      <c r="C1531" s="835" t="s">
        <v>1886</v>
      </c>
      <c r="D1531" s="835" t="s">
        <v>1887</v>
      </c>
      <c r="E1531" s="835" t="s">
        <v>1897</v>
      </c>
      <c r="F1531" s="835" t="s">
        <v>1052</v>
      </c>
      <c r="G1531" s="835" t="s">
        <v>1889</v>
      </c>
    </row>
    <row r="1532" spans="1:7">
      <c r="A1532" s="835" t="s">
        <v>1066</v>
      </c>
      <c r="B1532" s="835" t="s">
        <v>521</v>
      </c>
      <c r="C1532" s="835" t="s">
        <v>1886</v>
      </c>
      <c r="D1532" s="835" t="s">
        <v>1887</v>
      </c>
      <c r="E1532" s="835" t="s">
        <v>1897</v>
      </c>
      <c r="F1532" s="835" t="s">
        <v>1894</v>
      </c>
      <c r="G1532" s="835" t="s">
        <v>1889</v>
      </c>
    </row>
    <row r="1533" spans="1:7">
      <c r="A1533" s="835" t="s">
        <v>975</v>
      </c>
      <c r="B1533" s="835" t="s">
        <v>521</v>
      </c>
      <c r="C1533" s="835" t="s">
        <v>1886</v>
      </c>
      <c r="D1533" s="835" t="s">
        <v>1887</v>
      </c>
      <c r="E1533" s="835" t="s">
        <v>1897</v>
      </c>
      <c r="F1533" s="835" t="s">
        <v>968</v>
      </c>
      <c r="G1533" s="835" t="s">
        <v>1889</v>
      </c>
    </row>
    <row r="1534" spans="1:7">
      <c r="A1534" s="835" t="s">
        <v>1041</v>
      </c>
      <c r="B1534" s="835" t="s">
        <v>521</v>
      </c>
      <c r="C1534" s="835" t="s">
        <v>1886</v>
      </c>
      <c r="D1534" s="835" t="s">
        <v>1887</v>
      </c>
      <c r="E1534" s="835" t="s">
        <v>1897</v>
      </c>
      <c r="F1534" s="835" t="s">
        <v>1898</v>
      </c>
      <c r="G1534" s="835" t="s">
        <v>1889</v>
      </c>
    </row>
    <row r="1535" spans="1:7">
      <c r="A1535" s="835" t="s">
        <v>882</v>
      </c>
      <c r="B1535" s="835" t="s">
        <v>1899</v>
      </c>
      <c r="C1535" s="835" t="s">
        <v>1886</v>
      </c>
      <c r="D1535" s="835" t="s">
        <v>1887</v>
      </c>
      <c r="E1535" s="835" t="s">
        <v>1900</v>
      </c>
      <c r="F1535" s="835" t="s">
        <v>1201</v>
      </c>
      <c r="G1535" s="835" t="s">
        <v>1889</v>
      </c>
    </row>
    <row r="1536" spans="1:7">
      <c r="A1536" s="835" t="s">
        <v>1392</v>
      </c>
      <c r="B1536" s="835" t="s">
        <v>1899</v>
      </c>
      <c r="C1536" s="835" t="s">
        <v>1886</v>
      </c>
      <c r="D1536" s="835" t="s">
        <v>1887</v>
      </c>
      <c r="E1536" s="835" t="s">
        <v>1900</v>
      </c>
      <c r="F1536" s="835" t="s">
        <v>1201</v>
      </c>
      <c r="G1536" s="835" t="s">
        <v>1889</v>
      </c>
    </row>
    <row r="1537" spans="1:7">
      <c r="A1537" s="835" t="s">
        <v>929</v>
      </c>
      <c r="B1537" s="835" t="s">
        <v>525</v>
      </c>
      <c r="C1537" s="835" t="s">
        <v>1886</v>
      </c>
      <c r="D1537" s="835" t="s">
        <v>1887</v>
      </c>
      <c r="E1537" s="835" t="s">
        <v>1877</v>
      </c>
      <c r="F1537" s="835" t="s">
        <v>1903</v>
      </c>
      <c r="G1537" s="835" t="s">
        <v>1889</v>
      </c>
    </row>
    <row r="1538" spans="1:7">
      <c r="A1538" s="835" t="s">
        <v>945</v>
      </c>
      <c r="B1538" s="835" t="s">
        <v>546</v>
      </c>
      <c r="C1538" s="835" t="s">
        <v>1886</v>
      </c>
      <c r="D1538" s="835" t="s">
        <v>1887</v>
      </c>
      <c r="E1538" s="835" t="s">
        <v>1904</v>
      </c>
      <c r="F1538" s="835" t="s">
        <v>945</v>
      </c>
      <c r="G1538" s="835" t="s">
        <v>1889</v>
      </c>
    </row>
    <row r="1539" spans="1:7">
      <c r="A1539" s="835" t="s">
        <v>777</v>
      </c>
      <c r="B1539" s="835" t="s">
        <v>520</v>
      </c>
      <c r="C1539" s="835" t="s">
        <v>1886</v>
      </c>
      <c r="D1539" s="835" t="s">
        <v>1887</v>
      </c>
      <c r="E1539" s="835" t="s">
        <v>1905</v>
      </c>
      <c r="F1539" s="835" t="s">
        <v>1105</v>
      </c>
      <c r="G1539" s="835" t="s">
        <v>1891</v>
      </c>
    </row>
    <row r="1540" spans="1:7">
      <c r="A1540" s="835" t="s">
        <v>780</v>
      </c>
      <c r="B1540" s="835" t="s">
        <v>520</v>
      </c>
      <c r="C1540" s="835" t="s">
        <v>1886</v>
      </c>
      <c r="D1540" s="835" t="s">
        <v>1887</v>
      </c>
      <c r="E1540" s="835" t="s">
        <v>1905</v>
      </c>
      <c r="F1540" s="835" t="s">
        <v>1105</v>
      </c>
      <c r="G1540" s="835" t="s">
        <v>1891</v>
      </c>
    </row>
    <row r="1541" spans="1:7">
      <c r="A1541" s="835" t="s">
        <v>804</v>
      </c>
      <c r="B1541" s="835" t="s">
        <v>520</v>
      </c>
      <c r="C1541" s="835" t="s">
        <v>1886</v>
      </c>
      <c r="D1541" s="835" t="s">
        <v>1887</v>
      </c>
      <c r="E1541" s="835" t="s">
        <v>1905</v>
      </c>
      <c r="F1541" s="835" t="s">
        <v>1906</v>
      </c>
      <c r="G1541" s="835" t="s">
        <v>1891</v>
      </c>
    </row>
    <row r="1542" spans="1:7">
      <c r="A1542" s="835" t="s">
        <v>736</v>
      </c>
      <c r="B1542" s="835" t="s">
        <v>520</v>
      </c>
      <c r="C1542" s="835" t="s">
        <v>1886</v>
      </c>
      <c r="D1542" s="835" t="s">
        <v>1887</v>
      </c>
      <c r="E1542" s="835" t="s">
        <v>1905</v>
      </c>
      <c r="F1542" s="835" t="s">
        <v>789</v>
      </c>
      <c r="G1542" s="835" t="s">
        <v>1891</v>
      </c>
    </row>
    <row r="1543" spans="1:7">
      <c r="A1543" s="835" t="s">
        <v>1908</v>
      </c>
      <c r="B1543" s="835" t="s">
        <v>520</v>
      </c>
      <c r="C1543" s="835" t="s">
        <v>1886</v>
      </c>
      <c r="D1543" s="835" t="s">
        <v>1887</v>
      </c>
      <c r="E1543" s="835" t="s">
        <v>1905</v>
      </c>
      <c r="F1543" s="835" t="s">
        <v>1907</v>
      </c>
      <c r="G1543" s="835" t="s">
        <v>1891</v>
      </c>
    </row>
    <row r="1544" spans="1:7">
      <c r="A1544" s="835" t="s">
        <v>918</v>
      </c>
      <c r="B1544" s="835" t="s">
        <v>526</v>
      </c>
      <c r="C1544" s="835" t="s">
        <v>1886</v>
      </c>
      <c r="D1544" s="835" t="s">
        <v>1887</v>
      </c>
      <c r="E1544" s="835" t="s">
        <v>1878</v>
      </c>
      <c r="F1544" s="835" t="s">
        <v>909</v>
      </c>
      <c r="G1544" s="835" t="s">
        <v>1889</v>
      </c>
    </row>
    <row r="1545" spans="1:7">
      <c r="A1545" s="835" t="s">
        <v>915</v>
      </c>
      <c r="B1545" s="835" t="s">
        <v>526</v>
      </c>
      <c r="C1545" s="835" t="s">
        <v>1886</v>
      </c>
      <c r="D1545" s="835" t="s">
        <v>1887</v>
      </c>
      <c r="E1545" s="835" t="s">
        <v>1878</v>
      </c>
      <c r="F1545" s="835" t="s">
        <v>909</v>
      </c>
      <c r="G1545" s="835" t="s">
        <v>1889</v>
      </c>
    </row>
    <row r="1546" spans="1:7">
      <c r="A1546" s="835" t="s">
        <v>726</v>
      </c>
      <c r="B1546" s="835" t="s">
        <v>516</v>
      </c>
      <c r="C1546" s="835" t="s">
        <v>1909</v>
      </c>
      <c r="D1546" s="835" t="s">
        <v>1910</v>
      </c>
      <c r="E1546" s="835" t="s">
        <v>1905</v>
      </c>
      <c r="F1546" s="835" t="s">
        <v>726</v>
      </c>
      <c r="G1546" s="835" t="s">
        <v>1891</v>
      </c>
    </row>
    <row r="1547" spans="1:7">
      <c r="A1547" s="835" t="s">
        <v>1023</v>
      </c>
      <c r="B1547" s="835" t="s">
        <v>522</v>
      </c>
      <c r="C1547" s="835" t="s">
        <v>1909</v>
      </c>
      <c r="D1547" s="835" t="s">
        <v>1910</v>
      </c>
      <c r="E1547" s="835" t="s">
        <v>1895</v>
      </c>
      <c r="F1547" s="835" t="s">
        <v>1020</v>
      </c>
      <c r="G1547" s="835" t="s">
        <v>1889</v>
      </c>
    </row>
    <row r="1548" spans="1:7">
      <c r="A1548" s="835" t="s">
        <v>836</v>
      </c>
      <c r="B1548" s="835" t="s">
        <v>1893</v>
      </c>
      <c r="C1548" s="835" t="s">
        <v>1909</v>
      </c>
      <c r="D1548" s="835" t="s">
        <v>1910</v>
      </c>
      <c r="E1548" s="835" t="s">
        <v>1877</v>
      </c>
      <c r="F1548" s="835" t="s">
        <v>1911</v>
      </c>
      <c r="G1548" s="835" t="s">
        <v>1889</v>
      </c>
    </row>
    <row r="1549" spans="1:7">
      <c r="A1549" s="835" t="s">
        <v>869</v>
      </c>
      <c r="B1549" s="835" t="s">
        <v>1901</v>
      </c>
      <c r="C1549" s="835" t="s">
        <v>1909</v>
      </c>
      <c r="D1549" s="835" t="s">
        <v>1910</v>
      </c>
      <c r="E1549" s="835" t="s">
        <v>1867</v>
      </c>
      <c r="F1549" s="835" t="s">
        <v>869</v>
      </c>
      <c r="G1549" s="835" t="s">
        <v>1889</v>
      </c>
    </row>
    <row r="1550" spans="1:7">
      <c r="A1550" s="835" t="s">
        <v>861</v>
      </c>
      <c r="B1550" s="835" t="s">
        <v>525</v>
      </c>
      <c r="C1550" s="835" t="s">
        <v>1909</v>
      </c>
      <c r="D1550" s="835" t="s">
        <v>1910</v>
      </c>
      <c r="E1550" s="835" t="s">
        <v>1875</v>
      </c>
      <c r="F1550" s="835" t="s">
        <v>1911</v>
      </c>
      <c r="G1550" s="835" t="s">
        <v>1889</v>
      </c>
    </row>
    <row r="1551" spans="1:7">
      <c r="A1551" s="835" t="s">
        <v>929</v>
      </c>
      <c r="B1551" s="835" t="s">
        <v>525</v>
      </c>
      <c r="C1551" s="835" t="s">
        <v>1909</v>
      </c>
      <c r="D1551" s="835" t="s">
        <v>1910</v>
      </c>
      <c r="E1551" s="835" t="s">
        <v>1875</v>
      </c>
      <c r="F1551" s="835" t="s">
        <v>1903</v>
      </c>
      <c r="G1551" s="835" t="s">
        <v>1889</v>
      </c>
    </row>
    <row r="1552" spans="1:7">
      <c r="A1552" s="835" t="s">
        <v>719</v>
      </c>
      <c r="B1552" s="835" t="s">
        <v>515</v>
      </c>
      <c r="C1552" s="835" t="s">
        <v>1909</v>
      </c>
      <c r="D1552" s="835" t="s">
        <v>1910</v>
      </c>
      <c r="E1552" s="835" t="s">
        <v>1916</v>
      </c>
      <c r="F1552" s="835" t="s">
        <v>1105</v>
      </c>
      <c r="G1552" s="835" t="s">
        <v>1891</v>
      </c>
    </row>
    <row r="1553" spans="1:7">
      <c r="A1553" s="835" t="s">
        <v>722</v>
      </c>
      <c r="B1553" s="835" t="s">
        <v>515</v>
      </c>
      <c r="C1553" s="835" t="s">
        <v>1909</v>
      </c>
      <c r="D1553" s="835" t="s">
        <v>1910</v>
      </c>
      <c r="E1553" s="835" t="s">
        <v>1916</v>
      </c>
      <c r="F1553" s="835" t="s">
        <v>1105</v>
      </c>
      <c r="G1553" s="835" t="s">
        <v>1891</v>
      </c>
    </row>
    <row r="1554" spans="1:7">
      <c r="A1554" s="835" t="s">
        <v>750</v>
      </c>
      <c r="B1554" s="835" t="s">
        <v>515</v>
      </c>
      <c r="C1554" s="835" t="s">
        <v>1909</v>
      </c>
      <c r="D1554" s="835" t="s">
        <v>1910</v>
      </c>
      <c r="E1554" s="835" t="s">
        <v>1916</v>
      </c>
      <c r="F1554" s="835" t="s">
        <v>1906</v>
      </c>
      <c r="G1554" s="835" t="s">
        <v>1891</v>
      </c>
    </row>
    <row r="1555" spans="1:7">
      <c r="A1555" s="835" t="s">
        <v>736</v>
      </c>
      <c r="B1555" s="835" t="s">
        <v>515</v>
      </c>
      <c r="C1555" s="835" t="s">
        <v>1909</v>
      </c>
      <c r="D1555" s="835" t="s">
        <v>1910</v>
      </c>
      <c r="E1555" s="835" t="s">
        <v>1916</v>
      </c>
      <c r="F1555" s="835" t="s">
        <v>789</v>
      </c>
      <c r="G1555" s="835" t="s">
        <v>1891</v>
      </c>
    </row>
    <row r="1556" spans="1:7">
      <c r="A1556" s="835" t="s">
        <v>1908</v>
      </c>
      <c r="B1556" s="835" t="s">
        <v>515</v>
      </c>
      <c r="C1556" s="835" t="s">
        <v>1909</v>
      </c>
      <c r="D1556" s="835" t="s">
        <v>1910</v>
      </c>
      <c r="E1556" s="835" t="s">
        <v>1916</v>
      </c>
      <c r="F1556" s="835" t="s">
        <v>1907</v>
      </c>
      <c r="G1556" s="835" t="s">
        <v>1891</v>
      </c>
    </row>
    <row r="1557" spans="1:7">
      <c r="A1557" s="835" t="s">
        <v>777</v>
      </c>
      <c r="B1557" s="835" t="s">
        <v>520</v>
      </c>
      <c r="C1557" s="835" t="s">
        <v>1909</v>
      </c>
      <c r="D1557" s="835" t="s">
        <v>1910</v>
      </c>
      <c r="E1557" s="835" t="s">
        <v>1918</v>
      </c>
      <c r="F1557" s="835" t="s">
        <v>1105</v>
      </c>
      <c r="G1557" s="835" t="s">
        <v>1891</v>
      </c>
    </row>
    <row r="1558" spans="1:7">
      <c r="A1558" s="835" t="s">
        <v>780</v>
      </c>
      <c r="B1558" s="835" t="s">
        <v>520</v>
      </c>
      <c r="C1558" s="835" t="s">
        <v>1909</v>
      </c>
      <c r="D1558" s="835" t="s">
        <v>1910</v>
      </c>
      <c r="E1558" s="835" t="s">
        <v>1918</v>
      </c>
      <c r="F1558" s="835" t="s">
        <v>1105</v>
      </c>
      <c r="G1558" s="835" t="s">
        <v>1891</v>
      </c>
    </row>
    <row r="1559" spans="1:7">
      <c r="A1559" s="835" t="s">
        <v>787</v>
      </c>
      <c r="B1559" s="835" t="s">
        <v>520</v>
      </c>
      <c r="C1559" s="835" t="s">
        <v>1909</v>
      </c>
      <c r="D1559" s="835" t="s">
        <v>1910</v>
      </c>
      <c r="E1559" s="835" t="s">
        <v>1918</v>
      </c>
      <c r="F1559" s="835" t="s">
        <v>784</v>
      </c>
      <c r="G1559" s="835" t="s">
        <v>1891</v>
      </c>
    </row>
    <row r="1560" spans="1:7">
      <c r="A1560" s="835" t="s">
        <v>804</v>
      </c>
      <c r="B1560" s="835" t="s">
        <v>520</v>
      </c>
      <c r="C1560" s="835" t="s">
        <v>1909</v>
      </c>
      <c r="D1560" s="835" t="s">
        <v>1910</v>
      </c>
      <c r="E1560" s="835" t="s">
        <v>1918</v>
      </c>
      <c r="F1560" s="835" t="s">
        <v>1906</v>
      </c>
      <c r="G1560" s="835" t="s">
        <v>1891</v>
      </c>
    </row>
    <row r="1561" spans="1:7">
      <c r="A1561" s="835" t="s">
        <v>736</v>
      </c>
      <c r="B1561" s="835" t="s">
        <v>520</v>
      </c>
      <c r="C1561" s="835" t="s">
        <v>1909</v>
      </c>
      <c r="D1561" s="835" t="s">
        <v>1910</v>
      </c>
      <c r="E1561" s="835" t="s">
        <v>1918</v>
      </c>
      <c r="F1561" s="835" t="s">
        <v>789</v>
      </c>
      <c r="G1561" s="835" t="s">
        <v>1891</v>
      </c>
    </row>
    <row r="1562" spans="1:7">
      <c r="A1562" s="835" t="s">
        <v>1908</v>
      </c>
      <c r="B1562" s="835" t="s">
        <v>520</v>
      </c>
      <c r="C1562" s="835" t="s">
        <v>1909</v>
      </c>
      <c r="D1562" s="835" t="s">
        <v>1910</v>
      </c>
      <c r="E1562" s="835" t="s">
        <v>1918</v>
      </c>
      <c r="F1562" s="835" t="s">
        <v>1907</v>
      </c>
      <c r="G1562" s="835" t="s">
        <v>1891</v>
      </c>
    </row>
    <row r="1563" spans="1:7">
      <c r="A1563" s="835" t="s">
        <v>836</v>
      </c>
      <c r="B1563" s="835" t="s">
        <v>526</v>
      </c>
      <c r="C1563" s="835" t="s">
        <v>1909</v>
      </c>
      <c r="D1563" s="835" t="s">
        <v>1910</v>
      </c>
      <c r="E1563" s="835" t="s">
        <v>1876</v>
      </c>
      <c r="F1563" s="835" t="s">
        <v>1911</v>
      </c>
      <c r="G1563" s="835" t="s">
        <v>1889</v>
      </c>
    </row>
    <row r="1564" spans="1:7">
      <c r="A1564" s="835" t="s">
        <v>1200</v>
      </c>
      <c r="B1564" s="835" t="s">
        <v>539</v>
      </c>
      <c r="C1564" s="835" t="s">
        <v>1886</v>
      </c>
      <c r="D1564" s="835" t="s">
        <v>1887</v>
      </c>
      <c r="E1564" s="835" t="s">
        <v>1888</v>
      </c>
      <c r="F1564" s="835" t="s">
        <v>1193</v>
      </c>
      <c r="G1564" s="835" t="s">
        <v>1889</v>
      </c>
    </row>
    <row r="1565" spans="1:7">
      <c r="A1565" s="835" t="s">
        <v>1204</v>
      </c>
      <c r="B1565" s="835" t="s">
        <v>538</v>
      </c>
      <c r="C1565" s="835" t="s">
        <v>1886</v>
      </c>
      <c r="D1565" s="835" t="s">
        <v>1887</v>
      </c>
      <c r="E1565" s="835" t="s">
        <v>1868</v>
      </c>
      <c r="F1565" s="835" t="s">
        <v>1201</v>
      </c>
      <c r="G1565" s="835" t="s">
        <v>1889</v>
      </c>
    </row>
    <row r="1566" spans="1:7">
      <c r="A1566" s="835" t="s">
        <v>956</v>
      </c>
      <c r="B1566" s="835" t="s">
        <v>538</v>
      </c>
      <c r="C1566" s="835" t="s">
        <v>1886</v>
      </c>
      <c r="D1566" s="835" t="s">
        <v>1887</v>
      </c>
      <c r="E1566" s="835" t="s">
        <v>1868</v>
      </c>
      <c r="F1566" s="835" t="s">
        <v>953</v>
      </c>
      <c r="G1566" s="835" t="s">
        <v>1889</v>
      </c>
    </row>
    <row r="1567" spans="1:7">
      <c r="A1567" s="835" t="s">
        <v>959</v>
      </c>
      <c r="B1567" s="835" t="s">
        <v>538</v>
      </c>
      <c r="C1567" s="835" t="s">
        <v>1886</v>
      </c>
      <c r="D1567" s="835" t="s">
        <v>1887</v>
      </c>
      <c r="E1567" s="835" t="s">
        <v>1868</v>
      </c>
      <c r="F1567" s="835" t="s">
        <v>953</v>
      </c>
      <c r="G1567" s="835" t="s">
        <v>1889</v>
      </c>
    </row>
    <row r="1568" spans="1:7">
      <c r="A1568" s="835" t="s">
        <v>385</v>
      </c>
      <c r="B1568" s="835" t="s">
        <v>538</v>
      </c>
      <c r="C1568" s="835" t="s">
        <v>1886</v>
      </c>
      <c r="D1568" s="835" t="s">
        <v>1887</v>
      </c>
      <c r="E1568" s="835" t="s">
        <v>1868</v>
      </c>
      <c r="F1568" s="835" t="s">
        <v>953</v>
      </c>
      <c r="G1568" s="835" t="s">
        <v>1889</v>
      </c>
    </row>
    <row r="1569" spans="1:7">
      <c r="A1569" s="835" t="s">
        <v>726</v>
      </c>
      <c r="B1569" s="835" t="s">
        <v>516</v>
      </c>
      <c r="C1569" s="835" t="s">
        <v>1886</v>
      </c>
      <c r="D1569" s="835" t="s">
        <v>1887</v>
      </c>
      <c r="E1569" s="835" t="s">
        <v>1890</v>
      </c>
      <c r="F1569" s="835" t="s">
        <v>726</v>
      </c>
      <c r="G1569" s="835" t="s">
        <v>1891</v>
      </c>
    </row>
    <row r="1570" spans="1:7">
      <c r="A1570" s="835" t="s">
        <v>404</v>
      </c>
      <c r="B1570" s="835" t="s">
        <v>516</v>
      </c>
      <c r="C1570" s="835" t="s">
        <v>1886</v>
      </c>
      <c r="D1570" s="835" t="s">
        <v>1887</v>
      </c>
      <c r="E1570" s="835" t="s">
        <v>1890</v>
      </c>
      <c r="F1570" s="835" t="s">
        <v>726</v>
      </c>
      <c r="G1570" s="835" t="s">
        <v>1891</v>
      </c>
    </row>
    <row r="1571" spans="1:7">
      <c r="A1571" s="835" t="s">
        <v>758</v>
      </c>
      <c r="B1571" s="835" t="s">
        <v>516</v>
      </c>
      <c r="C1571" s="835" t="s">
        <v>1886</v>
      </c>
      <c r="D1571" s="835" t="s">
        <v>1887</v>
      </c>
      <c r="E1571" s="835" t="s">
        <v>1890</v>
      </c>
      <c r="F1571" s="835" t="s">
        <v>811</v>
      </c>
      <c r="G1571" s="835" t="s">
        <v>1891</v>
      </c>
    </row>
    <row r="1572" spans="1:7">
      <c r="A1572" s="835" t="s">
        <v>1281</v>
      </c>
      <c r="B1572" s="835" t="s">
        <v>516</v>
      </c>
      <c r="C1572" s="835" t="s">
        <v>1886</v>
      </c>
      <c r="D1572" s="835" t="s">
        <v>1887</v>
      </c>
      <c r="E1572" s="835" t="s">
        <v>1890</v>
      </c>
      <c r="F1572" s="835" t="s">
        <v>1278</v>
      </c>
      <c r="G1572" s="835" t="s">
        <v>1891</v>
      </c>
    </row>
    <row r="1573" spans="1:7">
      <c r="A1573" s="835" t="s">
        <v>1434</v>
      </c>
      <c r="B1573" s="835" t="s">
        <v>516</v>
      </c>
      <c r="C1573" s="835" t="s">
        <v>1886</v>
      </c>
      <c r="D1573" s="835" t="s">
        <v>1887</v>
      </c>
      <c r="E1573" s="835" t="s">
        <v>1890</v>
      </c>
      <c r="F1573" s="835" t="s">
        <v>1278</v>
      </c>
      <c r="G1573" s="835" t="s">
        <v>1891</v>
      </c>
    </row>
    <row r="1574" spans="1:7">
      <c r="A1574" s="835" t="s">
        <v>924</v>
      </c>
      <c r="B1574" s="835" t="s">
        <v>516</v>
      </c>
      <c r="C1574" s="835" t="s">
        <v>1886</v>
      </c>
      <c r="D1574" s="835" t="s">
        <v>1887</v>
      </c>
      <c r="E1574" s="835" t="s">
        <v>1890</v>
      </c>
      <c r="F1574" s="835" t="s">
        <v>1278</v>
      </c>
      <c r="G1574" s="835" t="s">
        <v>1891</v>
      </c>
    </row>
    <row r="1575" spans="1:7">
      <c r="A1575" s="835" t="s">
        <v>951</v>
      </c>
      <c r="B1575" s="835" t="s">
        <v>516</v>
      </c>
      <c r="C1575" s="835" t="s">
        <v>1886</v>
      </c>
      <c r="D1575" s="835" t="s">
        <v>1887</v>
      </c>
      <c r="E1575" s="835" t="s">
        <v>1890</v>
      </c>
      <c r="F1575" s="835" t="s">
        <v>1278</v>
      </c>
      <c r="G1575" s="835" t="s">
        <v>1891</v>
      </c>
    </row>
    <row r="1576" spans="1:7">
      <c r="A1576" s="835" t="s">
        <v>980</v>
      </c>
      <c r="B1576" s="835" t="s">
        <v>531</v>
      </c>
      <c r="C1576" s="835" t="s">
        <v>1886</v>
      </c>
      <c r="D1576" s="835" t="s">
        <v>1887</v>
      </c>
      <c r="E1576" s="835" t="s">
        <v>1872</v>
      </c>
      <c r="F1576" s="835" t="s">
        <v>977</v>
      </c>
      <c r="G1576" s="835" t="s">
        <v>1889</v>
      </c>
    </row>
    <row r="1577" spans="1:7">
      <c r="A1577" s="835" t="s">
        <v>1447</v>
      </c>
      <c r="B1577" s="835" t="s">
        <v>531</v>
      </c>
      <c r="C1577" s="835" t="s">
        <v>1886</v>
      </c>
      <c r="D1577" s="835" t="s">
        <v>1887</v>
      </c>
      <c r="E1577" s="835" t="s">
        <v>1872</v>
      </c>
      <c r="F1577" s="835" t="s">
        <v>1287</v>
      </c>
      <c r="G1577" s="835" t="s">
        <v>1889</v>
      </c>
    </row>
    <row r="1578" spans="1:7">
      <c r="A1578" s="835" t="s">
        <v>1028</v>
      </c>
      <c r="B1578" s="835" t="s">
        <v>1921</v>
      </c>
      <c r="C1578" s="835" t="s">
        <v>1886</v>
      </c>
      <c r="D1578" s="835" t="s">
        <v>1887</v>
      </c>
      <c r="E1578" s="835" t="s">
        <v>1876</v>
      </c>
      <c r="F1578" s="835" t="s">
        <v>1028</v>
      </c>
      <c r="G1578" s="835" t="s">
        <v>1889</v>
      </c>
    </row>
    <row r="1579" spans="1:7">
      <c r="A1579" s="835" t="s">
        <v>1023</v>
      </c>
      <c r="B1579" s="835" t="s">
        <v>522</v>
      </c>
      <c r="C1579" s="835" t="s">
        <v>1886</v>
      </c>
      <c r="D1579" s="835" t="s">
        <v>1887</v>
      </c>
      <c r="E1579" s="835" t="s">
        <v>1892</v>
      </c>
      <c r="F1579" s="835" t="s">
        <v>1020</v>
      </c>
      <c r="G1579" s="835" t="s">
        <v>1889</v>
      </c>
    </row>
    <row r="1580" spans="1:7">
      <c r="A1580" s="835" t="s">
        <v>971</v>
      </c>
      <c r="B1580" s="835" t="s">
        <v>1893</v>
      </c>
      <c r="C1580" s="835" t="s">
        <v>1886</v>
      </c>
      <c r="D1580" s="835" t="s">
        <v>1887</v>
      </c>
      <c r="E1580" s="835" t="s">
        <v>1879</v>
      </c>
      <c r="F1580" s="835" t="s">
        <v>968</v>
      </c>
      <c r="G1580" s="835" t="s">
        <v>1889</v>
      </c>
    </row>
    <row r="1581" spans="1:7">
      <c r="A1581" s="835" t="s">
        <v>1459</v>
      </c>
      <c r="B1581" s="835" t="s">
        <v>1893</v>
      </c>
      <c r="C1581" s="835" t="s">
        <v>1886</v>
      </c>
      <c r="D1581" s="835" t="s">
        <v>1887</v>
      </c>
      <c r="E1581" s="835" t="s">
        <v>1879</v>
      </c>
      <c r="F1581" s="835" t="s">
        <v>968</v>
      </c>
      <c r="G1581" s="835" t="s">
        <v>1889</v>
      </c>
    </row>
    <row r="1582" spans="1:7">
      <c r="A1582" s="835" t="s">
        <v>836</v>
      </c>
      <c r="B1582" s="835" t="s">
        <v>1893</v>
      </c>
      <c r="C1582" s="835" t="s">
        <v>1886</v>
      </c>
      <c r="D1582" s="835" t="s">
        <v>1887</v>
      </c>
      <c r="E1582" s="835" t="s">
        <v>1879</v>
      </c>
      <c r="F1582" s="835" t="s">
        <v>968</v>
      </c>
      <c r="G1582" s="835" t="s">
        <v>1889</v>
      </c>
    </row>
    <row r="1583" spans="1:7">
      <c r="A1583" s="835" t="s">
        <v>1325</v>
      </c>
      <c r="B1583" s="835" t="s">
        <v>1926</v>
      </c>
      <c r="C1583" s="835" t="s">
        <v>1886</v>
      </c>
      <c r="D1583" s="835" t="s">
        <v>1887</v>
      </c>
      <c r="E1583" s="835" t="s">
        <v>1866</v>
      </c>
      <c r="F1583" s="835" t="s">
        <v>1014</v>
      </c>
      <c r="G1583" s="835" t="s">
        <v>1889</v>
      </c>
    </row>
    <row r="1584" spans="1:7">
      <c r="A1584" s="835" t="s">
        <v>1507</v>
      </c>
      <c r="B1584" s="835" t="s">
        <v>534</v>
      </c>
      <c r="C1584" s="835" t="s">
        <v>1886</v>
      </c>
      <c r="D1584" s="835" t="s">
        <v>1887</v>
      </c>
      <c r="E1584" s="835" t="s">
        <v>1870</v>
      </c>
      <c r="F1584" s="835" t="s">
        <v>435</v>
      </c>
      <c r="G1584" s="835" t="s">
        <v>1889</v>
      </c>
    </row>
    <row r="1585" spans="1:7">
      <c r="A1585" s="835" t="s">
        <v>1507</v>
      </c>
      <c r="B1585" s="835" t="s">
        <v>534</v>
      </c>
      <c r="C1585" s="835" t="s">
        <v>1886</v>
      </c>
      <c r="D1585" s="835" t="s">
        <v>1887</v>
      </c>
      <c r="E1585" s="835" t="s">
        <v>1870</v>
      </c>
      <c r="F1585" s="835" t="s">
        <v>1894</v>
      </c>
      <c r="G1585" s="835" t="s">
        <v>1889</v>
      </c>
    </row>
    <row r="1586" spans="1:7">
      <c r="A1586" s="835" t="s">
        <v>966</v>
      </c>
      <c r="B1586" s="835" t="s">
        <v>964</v>
      </c>
      <c r="C1586" s="835" t="s">
        <v>1886</v>
      </c>
      <c r="D1586" s="835" t="s">
        <v>1887</v>
      </c>
      <c r="E1586" s="835" t="s">
        <v>1895</v>
      </c>
      <c r="F1586" s="835" t="s">
        <v>953</v>
      </c>
      <c r="G1586" s="835" t="s">
        <v>1889</v>
      </c>
    </row>
    <row r="1587" spans="1:7">
      <c r="A1587" s="835" t="s">
        <v>1457</v>
      </c>
      <c r="B1587" s="835" t="s">
        <v>523</v>
      </c>
      <c r="C1587" s="835" t="s">
        <v>1886</v>
      </c>
      <c r="D1587" s="835" t="s">
        <v>1887</v>
      </c>
      <c r="E1587" s="835" t="s">
        <v>1896</v>
      </c>
      <c r="F1587" s="835" t="s">
        <v>1454</v>
      </c>
      <c r="G1587" s="835" t="s">
        <v>1889</v>
      </c>
    </row>
    <row r="1588" spans="1:7">
      <c r="A1588" s="835" t="s">
        <v>1066</v>
      </c>
      <c r="B1588" s="835" t="s">
        <v>521</v>
      </c>
      <c r="C1588" s="835" t="s">
        <v>1886</v>
      </c>
      <c r="D1588" s="835" t="s">
        <v>1887</v>
      </c>
      <c r="E1588" s="835" t="s">
        <v>1897</v>
      </c>
      <c r="F1588" s="835" t="s">
        <v>1894</v>
      </c>
      <c r="G1588" s="835" t="s">
        <v>1889</v>
      </c>
    </row>
    <row r="1589" spans="1:7">
      <c r="A1589" s="835" t="s">
        <v>975</v>
      </c>
      <c r="B1589" s="835" t="s">
        <v>521</v>
      </c>
      <c r="C1589" s="835" t="s">
        <v>1886</v>
      </c>
      <c r="D1589" s="835" t="s">
        <v>1887</v>
      </c>
      <c r="E1589" s="835" t="s">
        <v>1897</v>
      </c>
      <c r="F1589" s="835" t="s">
        <v>968</v>
      </c>
      <c r="G1589" s="835" t="s">
        <v>1889</v>
      </c>
    </row>
    <row r="1590" spans="1:7">
      <c r="A1590" s="835" t="s">
        <v>1488</v>
      </c>
      <c r="B1590" s="835" t="s">
        <v>521</v>
      </c>
      <c r="C1590" s="835" t="s">
        <v>1886</v>
      </c>
      <c r="D1590" s="835" t="s">
        <v>1887</v>
      </c>
      <c r="E1590" s="835" t="s">
        <v>1897</v>
      </c>
      <c r="F1590" s="835" t="s">
        <v>1898</v>
      </c>
      <c r="G1590" s="835" t="s">
        <v>1889</v>
      </c>
    </row>
    <row r="1591" spans="1:7">
      <c r="A1591" s="835" t="s">
        <v>1041</v>
      </c>
      <c r="B1591" s="835" t="s">
        <v>521</v>
      </c>
      <c r="C1591" s="835" t="s">
        <v>1886</v>
      </c>
      <c r="D1591" s="835" t="s">
        <v>1887</v>
      </c>
      <c r="E1591" s="835" t="s">
        <v>1897</v>
      </c>
      <c r="F1591" s="835" t="s">
        <v>1898</v>
      </c>
      <c r="G1591" s="835" t="s">
        <v>1889</v>
      </c>
    </row>
    <row r="1592" spans="1:7">
      <c r="A1592" s="835" t="s">
        <v>1305</v>
      </c>
      <c r="B1592" s="835" t="s">
        <v>1899</v>
      </c>
      <c r="C1592" s="835" t="s">
        <v>1886</v>
      </c>
      <c r="D1592" s="835" t="s">
        <v>1887</v>
      </c>
      <c r="E1592" s="835" t="s">
        <v>1900</v>
      </c>
      <c r="F1592" s="835" t="s">
        <v>977</v>
      </c>
      <c r="G1592" s="835" t="s">
        <v>1889</v>
      </c>
    </row>
    <row r="1593" spans="1:7">
      <c r="A1593" s="835" t="s">
        <v>882</v>
      </c>
      <c r="B1593" s="835" t="s">
        <v>1899</v>
      </c>
      <c r="C1593" s="835" t="s">
        <v>1886</v>
      </c>
      <c r="D1593" s="835" t="s">
        <v>1887</v>
      </c>
      <c r="E1593" s="835" t="s">
        <v>1900</v>
      </c>
      <c r="F1593" s="835" t="s">
        <v>1201</v>
      </c>
      <c r="G1593" s="835" t="s">
        <v>1889</v>
      </c>
    </row>
    <row r="1594" spans="1:7">
      <c r="A1594" s="835" t="s">
        <v>1392</v>
      </c>
      <c r="B1594" s="835" t="s">
        <v>1899</v>
      </c>
      <c r="C1594" s="835" t="s">
        <v>1886</v>
      </c>
      <c r="D1594" s="835" t="s">
        <v>1887</v>
      </c>
      <c r="E1594" s="835" t="s">
        <v>1900</v>
      </c>
      <c r="F1594" s="835" t="s">
        <v>1201</v>
      </c>
      <c r="G1594" s="835" t="s">
        <v>1889</v>
      </c>
    </row>
    <row r="1595" spans="1:7">
      <c r="A1595" s="835" t="s">
        <v>1344</v>
      </c>
      <c r="B1595" s="835" t="s">
        <v>1901</v>
      </c>
      <c r="C1595" s="835" t="s">
        <v>1886</v>
      </c>
      <c r="D1595" s="835" t="s">
        <v>1887</v>
      </c>
      <c r="E1595" s="835" t="s">
        <v>1871</v>
      </c>
      <c r="F1595" s="835" t="s">
        <v>1902</v>
      </c>
      <c r="G1595" s="835" t="s">
        <v>1889</v>
      </c>
    </row>
    <row r="1596" spans="1:7">
      <c r="A1596" s="835" t="s">
        <v>410</v>
      </c>
      <c r="B1596" s="835" t="s">
        <v>525</v>
      </c>
      <c r="C1596" s="835" t="s">
        <v>1886</v>
      </c>
      <c r="D1596" s="835" t="s">
        <v>1887</v>
      </c>
      <c r="E1596" s="835" t="s">
        <v>1877</v>
      </c>
      <c r="F1596" s="835" t="s">
        <v>410</v>
      </c>
      <c r="G1596" s="835" t="s">
        <v>1889</v>
      </c>
    </row>
    <row r="1597" spans="1:7">
      <c r="A1597" s="835" t="s">
        <v>929</v>
      </c>
      <c r="B1597" s="835" t="s">
        <v>525</v>
      </c>
      <c r="C1597" s="835" t="s">
        <v>1886</v>
      </c>
      <c r="D1597" s="835" t="s">
        <v>1887</v>
      </c>
      <c r="E1597" s="835" t="s">
        <v>1877</v>
      </c>
      <c r="F1597" s="835" t="s">
        <v>1903</v>
      </c>
      <c r="G1597" s="835" t="s">
        <v>1889</v>
      </c>
    </row>
    <row r="1598" spans="1:7">
      <c r="A1598" s="835" t="s">
        <v>991</v>
      </c>
      <c r="B1598" s="835" t="s">
        <v>525</v>
      </c>
      <c r="C1598" s="835" t="s">
        <v>1886</v>
      </c>
      <c r="D1598" s="835" t="s">
        <v>1887</v>
      </c>
      <c r="E1598" s="835" t="s">
        <v>1877</v>
      </c>
      <c r="F1598" s="835" t="s">
        <v>552</v>
      </c>
      <c r="G1598" s="835" t="s">
        <v>1889</v>
      </c>
    </row>
    <row r="1599" spans="1:7">
      <c r="A1599" s="835" t="s">
        <v>945</v>
      </c>
      <c r="B1599" s="835" t="s">
        <v>546</v>
      </c>
      <c r="C1599" s="835" t="s">
        <v>1886</v>
      </c>
      <c r="D1599" s="835" t="s">
        <v>1887</v>
      </c>
      <c r="E1599" s="835" t="s">
        <v>1904</v>
      </c>
      <c r="F1599" s="835" t="s">
        <v>945</v>
      </c>
      <c r="G1599" s="835" t="s">
        <v>1889</v>
      </c>
    </row>
    <row r="1600" spans="1:7">
      <c r="A1600" s="835" t="s">
        <v>1314</v>
      </c>
      <c r="B1600" s="835" t="s">
        <v>1928</v>
      </c>
      <c r="C1600" s="835" t="s">
        <v>1886</v>
      </c>
      <c r="D1600" s="835" t="s">
        <v>1887</v>
      </c>
      <c r="E1600" s="835" t="s">
        <v>1913</v>
      </c>
      <c r="F1600" s="835" t="s">
        <v>994</v>
      </c>
      <c r="G1600" s="835" t="s">
        <v>1889</v>
      </c>
    </row>
    <row r="1601" spans="1:7">
      <c r="A1601" s="835" t="s">
        <v>777</v>
      </c>
      <c r="B1601" s="835" t="s">
        <v>520</v>
      </c>
      <c r="C1601" s="835" t="s">
        <v>1886</v>
      </c>
      <c r="D1601" s="835" t="s">
        <v>1887</v>
      </c>
      <c r="E1601" s="835" t="s">
        <v>1905</v>
      </c>
      <c r="F1601" s="835" t="s">
        <v>1105</v>
      </c>
      <c r="G1601" s="835" t="s">
        <v>1891</v>
      </c>
    </row>
    <row r="1602" spans="1:7">
      <c r="A1602" s="835" t="s">
        <v>780</v>
      </c>
      <c r="B1602" s="835" t="s">
        <v>520</v>
      </c>
      <c r="C1602" s="835" t="s">
        <v>1886</v>
      </c>
      <c r="D1602" s="835" t="s">
        <v>1887</v>
      </c>
      <c r="E1602" s="835" t="s">
        <v>1905</v>
      </c>
      <c r="F1602" s="835" t="s">
        <v>1105</v>
      </c>
      <c r="G1602" s="835" t="s">
        <v>1891</v>
      </c>
    </row>
    <row r="1603" spans="1:7">
      <c r="A1603" s="835" t="s">
        <v>787</v>
      </c>
      <c r="B1603" s="835" t="s">
        <v>520</v>
      </c>
      <c r="C1603" s="835" t="s">
        <v>1886</v>
      </c>
      <c r="D1603" s="835" t="s">
        <v>1887</v>
      </c>
      <c r="E1603" s="835" t="s">
        <v>1905</v>
      </c>
      <c r="F1603" s="835" t="s">
        <v>784</v>
      </c>
      <c r="G1603" s="835" t="s">
        <v>1891</v>
      </c>
    </row>
    <row r="1604" spans="1:7">
      <c r="A1604" s="835" t="s">
        <v>1110</v>
      </c>
      <c r="B1604" s="835" t="s">
        <v>520</v>
      </c>
      <c r="C1604" s="835" t="s">
        <v>1886</v>
      </c>
      <c r="D1604" s="835" t="s">
        <v>1887</v>
      </c>
      <c r="E1604" s="835" t="s">
        <v>1905</v>
      </c>
      <c r="F1604" s="835" t="s">
        <v>784</v>
      </c>
      <c r="G1604" s="835" t="s">
        <v>1891</v>
      </c>
    </row>
    <row r="1605" spans="1:7">
      <c r="A1605" s="835" t="s">
        <v>743</v>
      </c>
      <c r="B1605" s="835" t="s">
        <v>520</v>
      </c>
      <c r="C1605" s="835" t="s">
        <v>1886</v>
      </c>
      <c r="D1605" s="835" t="s">
        <v>1887</v>
      </c>
      <c r="E1605" s="835" t="s">
        <v>1905</v>
      </c>
      <c r="F1605" s="835" t="s">
        <v>793</v>
      </c>
      <c r="G1605" s="835" t="s">
        <v>1891</v>
      </c>
    </row>
    <row r="1606" spans="1:7">
      <c r="A1606" s="835" t="s">
        <v>407</v>
      </c>
      <c r="B1606" s="835" t="s">
        <v>520</v>
      </c>
      <c r="C1606" s="835" t="s">
        <v>1886</v>
      </c>
      <c r="D1606" s="835" t="s">
        <v>1887</v>
      </c>
      <c r="E1606" s="835" t="s">
        <v>1905</v>
      </c>
      <c r="F1606" s="835" t="s">
        <v>793</v>
      </c>
      <c r="G1606" s="835" t="s">
        <v>1891</v>
      </c>
    </row>
    <row r="1607" spans="1:7">
      <c r="A1607" s="835" t="s">
        <v>804</v>
      </c>
      <c r="B1607" s="835" t="s">
        <v>520</v>
      </c>
      <c r="C1607" s="835" t="s">
        <v>1886</v>
      </c>
      <c r="D1607" s="835" t="s">
        <v>1887</v>
      </c>
      <c r="E1607" s="835" t="s">
        <v>1905</v>
      </c>
      <c r="F1607" s="835" t="s">
        <v>1906</v>
      </c>
      <c r="G1607" s="835" t="s">
        <v>1891</v>
      </c>
    </row>
    <row r="1608" spans="1:7">
      <c r="A1608" s="835" t="s">
        <v>736</v>
      </c>
      <c r="B1608" s="835" t="s">
        <v>520</v>
      </c>
      <c r="C1608" s="835" t="s">
        <v>1886</v>
      </c>
      <c r="D1608" s="835" t="s">
        <v>1887</v>
      </c>
      <c r="E1608" s="835" t="s">
        <v>1905</v>
      </c>
      <c r="F1608" s="835" t="s">
        <v>789</v>
      </c>
      <c r="G1608" s="835" t="s">
        <v>1891</v>
      </c>
    </row>
    <row r="1609" spans="1:7">
      <c r="A1609" s="835" t="s">
        <v>406</v>
      </c>
      <c r="B1609" s="835" t="s">
        <v>520</v>
      </c>
      <c r="C1609" s="835" t="s">
        <v>1886</v>
      </c>
      <c r="D1609" s="835" t="s">
        <v>1887</v>
      </c>
      <c r="E1609" s="835" t="s">
        <v>1905</v>
      </c>
      <c r="F1609" s="835" t="s">
        <v>789</v>
      </c>
      <c r="G1609" s="835" t="s">
        <v>1891</v>
      </c>
    </row>
    <row r="1610" spans="1:7">
      <c r="A1610" s="835" t="s">
        <v>1908</v>
      </c>
      <c r="B1610" s="835" t="s">
        <v>520</v>
      </c>
      <c r="C1610" s="835" t="s">
        <v>1886</v>
      </c>
      <c r="D1610" s="835" t="s">
        <v>1887</v>
      </c>
      <c r="E1610" s="835" t="s">
        <v>1905</v>
      </c>
      <c r="F1610" s="835" t="s">
        <v>1907</v>
      </c>
      <c r="G1610" s="835" t="s">
        <v>1891</v>
      </c>
    </row>
    <row r="1611" spans="1:7">
      <c r="A1611" s="835" t="s">
        <v>918</v>
      </c>
      <c r="B1611" s="835" t="s">
        <v>526</v>
      </c>
      <c r="C1611" s="835" t="s">
        <v>1886</v>
      </c>
      <c r="D1611" s="835" t="s">
        <v>1887</v>
      </c>
      <c r="E1611" s="835" t="s">
        <v>1878</v>
      </c>
      <c r="F1611" s="835" t="s">
        <v>909</v>
      </c>
      <c r="G1611" s="835" t="s">
        <v>1889</v>
      </c>
    </row>
    <row r="1612" spans="1:7">
      <c r="A1612" s="835" t="s">
        <v>915</v>
      </c>
      <c r="B1612" s="835" t="s">
        <v>526</v>
      </c>
      <c r="C1612" s="835" t="s">
        <v>1886</v>
      </c>
      <c r="D1612" s="835" t="s">
        <v>1887</v>
      </c>
      <c r="E1612" s="835" t="s">
        <v>1878</v>
      </c>
      <c r="F1612" s="835" t="s">
        <v>909</v>
      </c>
      <c r="G1612" s="835" t="s">
        <v>1889</v>
      </c>
    </row>
    <row r="1613" spans="1:7">
      <c r="A1613" s="835" t="s">
        <v>1401</v>
      </c>
      <c r="B1613" s="835" t="s">
        <v>526</v>
      </c>
      <c r="C1613" s="835" t="s">
        <v>1886</v>
      </c>
      <c r="D1613" s="835" t="s">
        <v>1887</v>
      </c>
      <c r="E1613" s="835" t="s">
        <v>1878</v>
      </c>
      <c r="F1613" s="835" t="s">
        <v>909</v>
      </c>
      <c r="G1613" s="835" t="s">
        <v>1889</v>
      </c>
    </row>
    <row r="1614" spans="1:7">
      <c r="A1614" s="835" t="s">
        <v>912</v>
      </c>
      <c r="B1614" s="835" t="s">
        <v>526</v>
      </c>
      <c r="C1614" s="835" t="s">
        <v>1886</v>
      </c>
      <c r="D1614" s="835" t="s">
        <v>1887</v>
      </c>
      <c r="E1614" s="835" t="s">
        <v>1878</v>
      </c>
      <c r="F1614" s="835" t="s">
        <v>909</v>
      </c>
      <c r="G1614" s="835" t="s">
        <v>1889</v>
      </c>
    </row>
    <row r="1615" spans="1:7">
      <c r="A1615" s="835" t="s">
        <v>1026</v>
      </c>
      <c r="B1615" s="835" t="s">
        <v>526</v>
      </c>
      <c r="C1615" s="835" t="s">
        <v>1886</v>
      </c>
      <c r="D1615" s="835" t="s">
        <v>1887</v>
      </c>
      <c r="E1615" s="835" t="s">
        <v>1878</v>
      </c>
      <c r="F1615" s="835" t="s">
        <v>811</v>
      </c>
      <c r="G1615" s="835" t="s">
        <v>1889</v>
      </c>
    </row>
    <row r="1616" spans="1:7">
      <c r="A1616" s="835" t="s">
        <v>1018</v>
      </c>
      <c r="B1616" s="835" t="s">
        <v>540</v>
      </c>
      <c r="C1616" s="835" t="s">
        <v>1909</v>
      </c>
      <c r="D1616" s="835" t="s">
        <v>1910</v>
      </c>
      <c r="E1616" s="835" t="s">
        <v>1865</v>
      </c>
      <c r="F1616" s="835" t="s">
        <v>1014</v>
      </c>
      <c r="G1616" s="835" t="s">
        <v>1889</v>
      </c>
    </row>
    <row r="1617" spans="1:7">
      <c r="A1617" s="835" t="s">
        <v>959</v>
      </c>
      <c r="B1617" s="835" t="s">
        <v>538</v>
      </c>
      <c r="C1617" s="835" t="s">
        <v>1909</v>
      </c>
      <c r="D1617" s="835" t="s">
        <v>1910</v>
      </c>
      <c r="E1617" s="835" t="s">
        <v>1869</v>
      </c>
      <c r="F1617" s="835" t="s">
        <v>953</v>
      </c>
      <c r="G1617" s="835" t="s">
        <v>1889</v>
      </c>
    </row>
    <row r="1618" spans="1:7">
      <c r="A1618" s="835" t="s">
        <v>726</v>
      </c>
      <c r="B1618" s="835" t="s">
        <v>516</v>
      </c>
      <c r="C1618" s="835" t="s">
        <v>1909</v>
      </c>
      <c r="D1618" s="835" t="s">
        <v>1910</v>
      </c>
      <c r="E1618" s="835" t="s">
        <v>1905</v>
      </c>
      <c r="F1618" s="835" t="s">
        <v>726</v>
      </c>
      <c r="G1618" s="835" t="s">
        <v>1891</v>
      </c>
    </row>
    <row r="1619" spans="1:7">
      <c r="A1619" s="835" t="s">
        <v>404</v>
      </c>
      <c r="B1619" s="835" t="s">
        <v>516</v>
      </c>
      <c r="C1619" s="835" t="s">
        <v>1909</v>
      </c>
      <c r="D1619" s="835" t="s">
        <v>1910</v>
      </c>
      <c r="E1619" s="835" t="s">
        <v>1905</v>
      </c>
      <c r="F1619" s="835" t="s">
        <v>726</v>
      </c>
      <c r="G1619" s="835" t="s">
        <v>1891</v>
      </c>
    </row>
    <row r="1620" spans="1:7">
      <c r="A1620" s="835" t="s">
        <v>397</v>
      </c>
      <c r="B1620" s="835" t="s">
        <v>516</v>
      </c>
      <c r="C1620" s="835" t="s">
        <v>1909</v>
      </c>
      <c r="D1620" s="835" t="s">
        <v>1910</v>
      </c>
      <c r="E1620" s="835" t="s">
        <v>1905</v>
      </c>
      <c r="F1620" s="835" t="s">
        <v>726</v>
      </c>
      <c r="G1620" s="835" t="s">
        <v>1891</v>
      </c>
    </row>
    <row r="1621" spans="1:7">
      <c r="A1621" s="835" t="s">
        <v>1929</v>
      </c>
      <c r="B1621" s="835" t="s">
        <v>516</v>
      </c>
      <c r="C1621" s="835" t="s">
        <v>1909</v>
      </c>
      <c r="D1621" s="835" t="s">
        <v>1910</v>
      </c>
      <c r="E1621" s="835" t="s">
        <v>1905</v>
      </c>
      <c r="F1621" s="835" t="s">
        <v>1929</v>
      </c>
      <c r="G1621" s="835" t="s">
        <v>1891</v>
      </c>
    </row>
    <row r="1622" spans="1:7">
      <c r="A1622" s="835" t="s">
        <v>980</v>
      </c>
      <c r="B1622" s="835" t="s">
        <v>531</v>
      </c>
      <c r="C1622" s="835" t="s">
        <v>1909</v>
      </c>
      <c r="D1622" s="835" t="s">
        <v>1910</v>
      </c>
      <c r="E1622" s="835" t="s">
        <v>1872</v>
      </c>
      <c r="F1622" s="835" t="s">
        <v>977</v>
      </c>
      <c r="G1622" s="835" t="s">
        <v>1889</v>
      </c>
    </row>
    <row r="1623" spans="1:7">
      <c r="A1623" s="835" t="s">
        <v>1063</v>
      </c>
      <c r="B1623" s="835" t="s">
        <v>522</v>
      </c>
      <c r="C1623" s="835" t="s">
        <v>1909</v>
      </c>
      <c r="D1623" s="835" t="s">
        <v>1910</v>
      </c>
      <c r="E1623" s="835" t="s">
        <v>1895</v>
      </c>
      <c r="F1623" s="835" t="s">
        <v>1894</v>
      </c>
      <c r="G1623" s="835" t="s">
        <v>1889</v>
      </c>
    </row>
    <row r="1624" spans="1:7">
      <c r="A1624" s="835" t="s">
        <v>882</v>
      </c>
      <c r="B1624" s="835" t="s">
        <v>522</v>
      </c>
      <c r="C1624" s="835" t="s">
        <v>1909</v>
      </c>
      <c r="D1624" s="835" t="s">
        <v>1910</v>
      </c>
      <c r="E1624" s="835" t="s">
        <v>1895</v>
      </c>
      <c r="F1624" s="835" t="s">
        <v>1201</v>
      </c>
      <c r="G1624" s="835" t="s">
        <v>1889</v>
      </c>
    </row>
    <row r="1625" spans="1:7">
      <c r="A1625" s="835" t="s">
        <v>370</v>
      </c>
      <c r="B1625" s="835" t="s">
        <v>1893</v>
      </c>
      <c r="C1625" s="835" t="s">
        <v>1909</v>
      </c>
      <c r="D1625" s="835" t="s">
        <v>1910</v>
      </c>
      <c r="E1625" s="835" t="s">
        <v>1877</v>
      </c>
      <c r="F1625" s="835" t="s">
        <v>1911</v>
      </c>
      <c r="G1625" s="835" t="s">
        <v>1889</v>
      </c>
    </row>
    <row r="1626" spans="1:7">
      <c r="A1626" s="835" t="s">
        <v>836</v>
      </c>
      <c r="B1626" s="835" t="s">
        <v>1893</v>
      </c>
      <c r="C1626" s="835" t="s">
        <v>1909</v>
      </c>
      <c r="D1626" s="835" t="s">
        <v>1910</v>
      </c>
      <c r="E1626" s="835" t="s">
        <v>1877</v>
      </c>
      <c r="F1626" s="835" t="s">
        <v>1911</v>
      </c>
      <c r="G1626" s="835" t="s">
        <v>1889</v>
      </c>
    </row>
    <row r="1627" spans="1:7">
      <c r="A1627" s="835" t="s">
        <v>971</v>
      </c>
      <c r="B1627" s="835" t="s">
        <v>1893</v>
      </c>
      <c r="C1627" s="835" t="s">
        <v>1909</v>
      </c>
      <c r="D1627" s="835" t="s">
        <v>1910</v>
      </c>
      <c r="E1627" s="835" t="s">
        <v>1877</v>
      </c>
      <c r="F1627" s="835" t="s">
        <v>968</v>
      </c>
      <c r="G1627" s="835" t="s">
        <v>1889</v>
      </c>
    </row>
    <row r="1628" spans="1:7">
      <c r="A1628" s="835" t="s">
        <v>1028</v>
      </c>
      <c r="B1628" s="835" t="s">
        <v>1912</v>
      </c>
      <c r="C1628" s="835" t="s">
        <v>1909</v>
      </c>
      <c r="D1628" s="835" t="s">
        <v>1910</v>
      </c>
      <c r="E1628" s="835" t="s">
        <v>1873</v>
      </c>
      <c r="F1628" s="835" t="s">
        <v>1028</v>
      </c>
      <c r="G1628" s="835" t="s">
        <v>1889</v>
      </c>
    </row>
    <row r="1629" spans="1:7">
      <c r="A1629" s="835" t="s">
        <v>1066</v>
      </c>
      <c r="B1629" s="835" t="s">
        <v>521</v>
      </c>
      <c r="C1629" s="835" t="s">
        <v>1909</v>
      </c>
      <c r="D1629" s="835" t="s">
        <v>1910</v>
      </c>
      <c r="E1629" s="835" t="s">
        <v>1913</v>
      </c>
      <c r="F1629" s="835" t="s">
        <v>1894</v>
      </c>
      <c r="G1629" s="835" t="s">
        <v>1889</v>
      </c>
    </row>
    <row r="1630" spans="1:7">
      <c r="A1630" s="835" t="s">
        <v>975</v>
      </c>
      <c r="B1630" s="835" t="s">
        <v>521</v>
      </c>
      <c r="C1630" s="835" t="s">
        <v>1909</v>
      </c>
      <c r="D1630" s="835" t="s">
        <v>1910</v>
      </c>
      <c r="E1630" s="835" t="s">
        <v>1913</v>
      </c>
      <c r="F1630" s="835" t="s">
        <v>968</v>
      </c>
      <c r="G1630" s="835" t="s">
        <v>1889</v>
      </c>
    </row>
    <row r="1631" spans="1:7">
      <c r="A1631" s="835" t="s">
        <v>1045</v>
      </c>
      <c r="B1631" s="835" t="s">
        <v>521</v>
      </c>
      <c r="C1631" s="835" t="s">
        <v>1909</v>
      </c>
      <c r="D1631" s="835" t="s">
        <v>1910</v>
      </c>
      <c r="E1631" s="835" t="s">
        <v>1913</v>
      </c>
      <c r="F1631" s="835" t="s">
        <v>1898</v>
      </c>
      <c r="G1631" s="835" t="s">
        <v>1889</v>
      </c>
    </row>
    <row r="1632" spans="1:7">
      <c r="A1632" s="835" t="s">
        <v>863</v>
      </c>
      <c r="B1632" s="835" t="s">
        <v>1914</v>
      </c>
      <c r="C1632" s="835" t="s">
        <v>1909</v>
      </c>
      <c r="D1632" s="835" t="s">
        <v>1910</v>
      </c>
      <c r="E1632" s="835" t="s">
        <v>1878</v>
      </c>
      <c r="F1632" s="835" t="s">
        <v>863</v>
      </c>
      <c r="G1632" s="835" t="s">
        <v>1889</v>
      </c>
    </row>
    <row r="1633" spans="1:7">
      <c r="A1633" s="835" t="s">
        <v>869</v>
      </c>
      <c r="B1633" s="835" t="s">
        <v>1901</v>
      </c>
      <c r="C1633" s="835" t="s">
        <v>1909</v>
      </c>
      <c r="D1633" s="835" t="s">
        <v>1910</v>
      </c>
      <c r="E1633" s="835" t="s">
        <v>1867</v>
      </c>
      <c r="F1633" s="835" t="s">
        <v>869</v>
      </c>
      <c r="G1633" s="835" t="s">
        <v>1889</v>
      </c>
    </row>
    <row r="1634" spans="1:7">
      <c r="A1634" s="835" t="s">
        <v>1037</v>
      </c>
      <c r="B1634" s="835" t="s">
        <v>1901</v>
      </c>
      <c r="C1634" s="835" t="s">
        <v>1909</v>
      </c>
      <c r="D1634" s="835" t="s">
        <v>1910</v>
      </c>
      <c r="E1634" s="835" t="s">
        <v>1867</v>
      </c>
      <c r="F1634" s="835" t="s">
        <v>1032</v>
      </c>
      <c r="G1634" s="835" t="s">
        <v>1889</v>
      </c>
    </row>
    <row r="1635" spans="1:7">
      <c r="A1635" s="835" t="s">
        <v>410</v>
      </c>
      <c r="B1635" s="835" t="s">
        <v>525</v>
      </c>
      <c r="C1635" s="835" t="s">
        <v>1909</v>
      </c>
      <c r="D1635" s="835" t="s">
        <v>1910</v>
      </c>
      <c r="E1635" s="835" t="s">
        <v>1875</v>
      </c>
      <c r="F1635" s="835" t="s">
        <v>410</v>
      </c>
      <c r="G1635" s="835" t="s">
        <v>1889</v>
      </c>
    </row>
    <row r="1636" spans="1:7">
      <c r="A1636" s="835" t="s">
        <v>549</v>
      </c>
      <c r="B1636" s="835" t="s">
        <v>525</v>
      </c>
      <c r="C1636" s="835" t="s">
        <v>1909</v>
      </c>
      <c r="D1636" s="835" t="s">
        <v>1910</v>
      </c>
      <c r="E1636" s="835" t="s">
        <v>1875</v>
      </c>
      <c r="F1636" s="835" t="s">
        <v>410</v>
      </c>
      <c r="G1636" s="835" t="s">
        <v>1889</v>
      </c>
    </row>
    <row r="1637" spans="1:7">
      <c r="A1637" s="835" t="s">
        <v>874</v>
      </c>
      <c r="B1637" s="835" t="s">
        <v>525</v>
      </c>
      <c r="C1637" s="835" t="s">
        <v>1909</v>
      </c>
      <c r="D1637" s="835" t="s">
        <v>1910</v>
      </c>
      <c r="E1637" s="835" t="s">
        <v>1875</v>
      </c>
      <c r="F1637" s="835" t="s">
        <v>410</v>
      </c>
      <c r="G1637" s="835" t="s">
        <v>1889</v>
      </c>
    </row>
    <row r="1638" spans="1:7">
      <c r="A1638" s="835" t="s">
        <v>548</v>
      </c>
      <c r="B1638" s="835" t="s">
        <v>525</v>
      </c>
      <c r="C1638" s="835" t="s">
        <v>1909</v>
      </c>
      <c r="D1638" s="835" t="s">
        <v>1910</v>
      </c>
      <c r="E1638" s="835" t="s">
        <v>1875</v>
      </c>
      <c r="F1638" s="835" t="s">
        <v>410</v>
      </c>
      <c r="G1638" s="835" t="s">
        <v>1889</v>
      </c>
    </row>
    <row r="1639" spans="1:7">
      <c r="A1639" s="835" t="s">
        <v>861</v>
      </c>
      <c r="B1639" s="835" t="s">
        <v>525</v>
      </c>
      <c r="C1639" s="835" t="s">
        <v>1909</v>
      </c>
      <c r="D1639" s="835" t="s">
        <v>1910</v>
      </c>
      <c r="E1639" s="835" t="s">
        <v>1875</v>
      </c>
      <c r="F1639" s="835" t="s">
        <v>1911</v>
      </c>
      <c r="G1639" s="835" t="s">
        <v>1889</v>
      </c>
    </row>
    <row r="1640" spans="1:7">
      <c r="A1640" s="835" t="s">
        <v>929</v>
      </c>
      <c r="B1640" s="835" t="s">
        <v>525</v>
      </c>
      <c r="C1640" s="835" t="s">
        <v>1909</v>
      </c>
      <c r="D1640" s="835" t="s">
        <v>1910</v>
      </c>
      <c r="E1640" s="835" t="s">
        <v>1875</v>
      </c>
      <c r="F1640" s="835" t="s">
        <v>1903</v>
      </c>
      <c r="G1640" s="835" t="s">
        <v>1889</v>
      </c>
    </row>
    <row r="1641" spans="1:7">
      <c r="A1641" s="835" t="s">
        <v>931</v>
      </c>
      <c r="B1641" s="835" t="s">
        <v>525</v>
      </c>
      <c r="C1641" s="835" t="s">
        <v>1909</v>
      </c>
      <c r="D1641" s="835" t="s">
        <v>1910</v>
      </c>
      <c r="E1641" s="835" t="s">
        <v>1875</v>
      </c>
      <c r="F1641" s="835" t="s">
        <v>1903</v>
      </c>
      <c r="G1641" s="835" t="s">
        <v>1889</v>
      </c>
    </row>
    <row r="1642" spans="1:7">
      <c r="A1642" s="835" t="s">
        <v>895</v>
      </c>
      <c r="B1642" s="835" t="s">
        <v>525</v>
      </c>
      <c r="C1642" s="835" t="s">
        <v>1909</v>
      </c>
      <c r="D1642" s="835" t="s">
        <v>1910</v>
      </c>
      <c r="E1642" s="835" t="s">
        <v>1875</v>
      </c>
      <c r="F1642" s="835" t="s">
        <v>884</v>
      </c>
      <c r="G1642" s="835" t="s">
        <v>1889</v>
      </c>
    </row>
    <row r="1643" spans="1:7">
      <c r="A1643" s="835" t="s">
        <v>897</v>
      </c>
      <c r="B1643" s="835" t="s">
        <v>525</v>
      </c>
      <c r="C1643" s="835" t="s">
        <v>1909</v>
      </c>
      <c r="D1643" s="835" t="s">
        <v>1910</v>
      </c>
      <c r="E1643" s="835" t="s">
        <v>1875</v>
      </c>
      <c r="F1643" s="835" t="s">
        <v>884</v>
      </c>
      <c r="G1643" s="835" t="s">
        <v>1889</v>
      </c>
    </row>
    <row r="1644" spans="1:7">
      <c r="A1644" s="835" t="s">
        <v>899</v>
      </c>
      <c r="B1644" s="835" t="s">
        <v>525</v>
      </c>
      <c r="C1644" s="835" t="s">
        <v>1909</v>
      </c>
      <c r="D1644" s="835" t="s">
        <v>1910</v>
      </c>
      <c r="E1644" s="835" t="s">
        <v>1875</v>
      </c>
      <c r="F1644" s="835" t="s">
        <v>884</v>
      </c>
      <c r="G1644" s="835" t="s">
        <v>1889</v>
      </c>
    </row>
    <row r="1645" spans="1:7">
      <c r="A1645" s="835" t="s">
        <v>945</v>
      </c>
      <c r="B1645" s="835" t="s">
        <v>546</v>
      </c>
      <c r="C1645" s="835" t="s">
        <v>1909</v>
      </c>
      <c r="D1645" s="835" t="s">
        <v>1910</v>
      </c>
      <c r="E1645" s="835" t="s">
        <v>1915</v>
      </c>
      <c r="F1645" s="835" t="s">
        <v>945</v>
      </c>
      <c r="G1645" s="835" t="s">
        <v>1889</v>
      </c>
    </row>
    <row r="1646" spans="1:7">
      <c r="A1646" s="835" t="s">
        <v>719</v>
      </c>
      <c r="B1646" s="835" t="s">
        <v>515</v>
      </c>
      <c r="C1646" s="835" t="s">
        <v>1909</v>
      </c>
      <c r="D1646" s="835" t="s">
        <v>1910</v>
      </c>
      <c r="E1646" s="835" t="s">
        <v>1916</v>
      </c>
      <c r="F1646" s="835" t="s">
        <v>1105</v>
      </c>
      <c r="G1646" s="835" t="s">
        <v>1891</v>
      </c>
    </row>
    <row r="1647" spans="1:7">
      <c r="A1647" s="835" t="s">
        <v>722</v>
      </c>
      <c r="B1647" s="835" t="s">
        <v>515</v>
      </c>
      <c r="C1647" s="835" t="s">
        <v>1909</v>
      </c>
      <c r="D1647" s="835" t="s">
        <v>1910</v>
      </c>
      <c r="E1647" s="835" t="s">
        <v>1916</v>
      </c>
      <c r="F1647" s="835" t="s">
        <v>1105</v>
      </c>
      <c r="G1647" s="835" t="s">
        <v>1891</v>
      </c>
    </row>
    <row r="1648" spans="1:7">
      <c r="A1648" s="835" t="s">
        <v>743</v>
      </c>
      <c r="B1648" s="835" t="s">
        <v>515</v>
      </c>
      <c r="C1648" s="835" t="s">
        <v>1909</v>
      </c>
      <c r="D1648" s="835" t="s">
        <v>1910</v>
      </c>
      <c r="E1648" s="835" t="s">
        <v>1916</v>
      </c>
      <c r="F1648" s="835" t="s">
        <v>793</v>
      </c>
      <c r="G1648" s="835" t="s">
        <v>1891</v>
      </c>
    </row>
    <row r="1649" spans="1:7">
      <c r="A1649" s="835" t="s">
        <v>400</v>
      </c>
      <c r="B1649" s="835" t="s">
        <v>515</v>
      </c>
      <c r="C1649" s="835" t="s">
        <v>1909</v>
      </c>
      <c r="D1649" s="835" t="s">
        <v>1910</v>
      </c>
      <c r="E1649" s="835" t="s">
        <v>1916</v>
      </c>
      <c r="F1649" s="835" t="s">
        <v>793</v>
      </c>
      <c r="G1649" s="835" t="s">
        <v>1891</v>
      </c>
    </row>
    <row r="1650" spans="1:7">
      <c r="A1650" s="835" t="s">
        <v>750</v>
      </c>
      <c r="B1650" s="835" t="s">
        <v>515</v>
      </c>
      <c r="C1650" s="835" t="s">
        <v>1909</v>
      </c>
      <c r="D1650" s="835" t="s">
        <v>1910</v>
      </c>
      <c r="E1650" s="835" t="s">
        <v>1916</v>
      </c>
      <c r="F1650" s="835" t="s">
        <v>1906</v>
      </c>
      <c r="G1650" s="835" t="s">
        <v>1891</v>
      </c>
    </row>
    <row r="1651" spans="1:7">
      <c r="A1651" s="835" t="s">
        <v>736</v>
      </c>
      <c r="B1651" s="835" t="s">
        <v>515</v>
      </c>
      <c r="C1651" s="835" t="s">
        <v>1909</v>
      </c>
      <c r="D1651" s="835" t="s">
        <v>1910</v>
      </c>
      <c r="E1651" s="835" t="s">
        <v>1916</v>
      </c>
      <c r="F1651" s="835" t="s">
        <v>789</v>
      </c>
      <c r="G1651" s="835" t="s">
        <v>1891</v>
      </c>
    </row>
    <row r="1652" spans="1:7">
      <c r="A1652" s="835" t="s">
        <v>399</v>
      </c>
      <c r="B1652" s="835" t="s">
        <v>515</v>
      </c>
      <c r="C1652" s="835" t="s">
        <v>1909</v>
      </c>
      <c r="D1652" s="835" t="s">
        <v>1910</v>
      </c>
      <c r="E1652" s="835" t="s">
        <v>1916</v>
      </c>
      <c r="F1652" s="835" t="s">
        <v>789</v>
      </c>
      <c r="G1652" s="835" t="s">
        <v>1891</v>
      </c>
    </row>
    <row r="1653" spans="1:7">
      <c r="A1653" s="835" t="s">
        <v>1917</v>
      </c>
      <c r="B1653" s="835" t="s">
        <v>515</v>
      </c>
      <c r="C1653" s="835" t="s">
        <v>1909</v>
      </c>
      <c r="D1653" s="835" t="s">
        <v>1910</v>
      </c>
      <c r="E1653" s="835" t="s">
        <v>1916</v>
      </c>
      <c r="F1653" s="835" t="s">
        <v>1907</v>
      </c>
      <c r="G1653" s="835" t="s">
        <v>1891</v>
      </c>
    </row>
    <row r="1654" spans="1:7">
      <c r="A1654" s="835" t="s">
        <v>762</v>
      </c>
      <c r="B1654" s="835" t="s">
        <v>520</v>
      </c>
      <c r="C1654" s="835" t="s">
        <v>1909</v>
      </c>
      <c r="D1654" s="835" t="s">
        <v>1910</v>
      </c>
      <c r="E1654" s="835" t="s">
        <v>1918</v>
      </c>
      <c r="F1654" s="835" t="s">
        <v>762</v>
      </c>
      <c r="G1654" s="835" t="s">
        <v>1891</v>
      </c>
    </row>
    <row r="1655" spans="1:7">
      <c r="A1655" s="835" t="s">
        <v>777</v>
      </c>
      <c r="B1655" s="835" t="s">
        <v>520</v>
      </c>
      <c r="C1655" s="835" t="s">
        <v>1909</v>
      </c>
      <c r="D1655" s="835" t="s">
        <v>1910</v>
      </c>
      <c r="E1655" s="835" t="s">
        <v>1918</v>
      </c>
      <c r="F1655" s="835" t="s">
        <v>1105</v>
      </c>
      <c r="G1655" s="835" t="s">
        <v>1891</v>
      </c>
    </row>
    <row r="1656" spans="1:7">
      <c r="A1656" s="835" t="s">
        <v>780</v>
      </c>
      <c r="B1656" s="835" t="s">
        <v>520</v>
      </c>
      <c r="C1656" s="835" t="s">
        <v>1909</v>
      </c>
      <c r="D1656" s="835" t="s">
        <v>1910</v>
      </c>
      <c r="E1656" s="835" t="s">
        <v>1918</v>
      </c>
      <c r="F1656" s="835" t="s">
        <v>1105</v>
      </c>
      <c r="G1656" s="835" t="s">
        <v>1891</v>
      </c>
    </row>
    <row r="1657" spans="1:7">
      <c r="A1657" s="835" t="s">
        <v>787</v>
      </c>
      <c r="B1657" s="835" t="s">
        <v>520</v>
      </c>
      <c r="C1657" s="835" t="s">
        <v>1909</v>
      </c>
      <c r="D1657" s="835" t="s">
        <v>1910</v>
      </c>
      <c r="E1657" s="835" t="s">
        <v>1918</v>
      </c>
      <c r="F1657" s="835" t="s">
        <v>784</v>
      </c>
      <c r="G1657" s="835" t="s">
        <v>1891</v>
      </c>
    </row>
    <row r="1658" spans="1:7">
      <c r="A1658" s="835" t="s">
        <v>743</v>
      </c>
      <c r="B1658" s="835" t="s">
        <v>520</v>
      </c>
      <c r="C1658" s="835" t="s">
        <v>1909</v>
      </c>
      <c r="D1658" s="835" t="s">
        <v>1910</v>
      </c>
      <c r="E1658" s="835" t="s">
        <v>1918</v>
      </c>
      <c r="F1658" s="835" t="s">
        <v>793</v>
      </c>
      <c r="G1658" s="835" t="s">
        <v>1891</v>
      </c>
    </row>
    <row r="1659" spans="1:7">
      <c r="A1659" s="835" t="s">
        <v>407</v>
      </c>
      <c r="B1659" s="835" t="s">
        <v>520</v>
      </c>
      <c r="C1659" s="835" t="s">
        <v>1909</v>
      </c>
      <c r="D1659" s="835" t="s">
        <v>1910</v>
      </c>
      <c r="E1659" s="835" t="s">
        <v>1918</v>
      </c>
      <c r="F1659" s="835" t="s">
        <v>793</v>
      </c>
      <c r="G1659" s="835" t="s">
        <v>1891</v>
      </c>
    </row>
    <row r="1660" spans="1:7">
      <c r="A1660" s="835" t="s">
        <v>804</v>
      </c>
      <c r="B1660" s="835" t="s">
        <v>520</v>
      </c>
      <c r="C1660" s="835" t="s">
        <v>1909</v>
      </c>
      <c r="D1660" s="835" t="s">
        <v>1910</v>
      </c>
      <c r="E1660" s="835" t="s">
        <v>1918</v>
      </c>
      <c r="F1660" s="835" t="s">
        <v>1906</v>
      </c>
      <c r="G1660" s="835" t="s">
        <v>1891</v>
      </c>
    </row>
    <row r="1661" spans="1:7">
      <c r="A1661" s="835" t="s">
        <v>736</v>
      </c>
      <c r="B1661" s="835" t="s">
        <v>520</v>
      </c>
      <c r="C1661" s="835" t="s">
        <v>1909</v>
      </c>
      <c r="D1661" s="835" t="s">
        <v>1910</v>
      </c>
      <c r="E1661" s="835" t="s">
        <v>1918</v>
      </c>
      <c r="F1661" s="835" t="s">
        <v>789</v>
      </c>
      <c r="G1661" s="835" t="s">
        <v>1891</v>
      </c>
    </row>
    <row r="1662" spans="1:7">
      <c r="A1662" s="835" t="s">
        <v>406</v>
      </c>
      <c r="B1662" s="835" t="s">
        <v>520</v>
      </c>
      <c r="C1662" s="835" t="s">
        <v>1909</v>
      </c>
      <c r="D1662" s="835" t="s">
        <v>1910</v>
      </c>
      <c r="E1662" s="835" t="s">
        <v>1918</v>
      </c>
      <c r="F1662" s="835" t="s">
        <v>789</v>
      </c>
      <c r="G1662" s="835" t="s">
        <v>1891</v>
      </c>
    </row>
    <row r="1663" spans="1:7">
      <c r="A1663" s="835" t="s">
        <v>1908</v>
      </c>
      <c r="B1663" s="835" t="s">
        <v>520</v>
      </c>
      <c r="C1663" s="835" t="s">
        <v>1909</v>
      </c>
      <c r="D1663" s="835" t="s">
        <v>1910</v>
      </c>
      <c r="E1663" s="835" t="s">
        <v>1918</v>
      </c>
      <c r="F1663" s="835" t="s">
        <v>1907</v>
      </c>
      <c r="G1663" s="835" t="s">
        <v>1891</v>
      </c>
    </row>
    <row r="1664" spans="1:7">
      <c r="A1664" s="835" t="s">
        <v>915</v>
      </c>
      <c r="B1664" s="835" t="s">
        <v>526</v>
      </c>
      <c r="C1664" s="835" t="s">
        <v>1909</v>
      </c>
      <c r="D1664" s="835" t="s">
        <v>1910</v>
      </c>
      <c r="E1664" s="835" t="s">
        <v>1876</v>
      </c>
      <c r="F1664" s="835" t="s">
        <v>909</v>
      </c>
      <c r="G1664" s="835" t="s">
        <v>1889</v>
      </c>
    </row>
    <row r="1665" spans="1:7">
      <c r="A1665" s="835" t="s">
        <v>913</v>
      </c>
      <c r="B1665" s="835" t="s">
        <v>526</v>
      </c>
      <c r="C1665" s="835" t="s">
        <v>1909</v>
      </c>
      <c r="D1665" s="835" t="s">
        <v>1910</v>
      </c>
      <c r="E1665" s="835" t="s">
        <v>1876</v>
      </c>
      <c r="F1665" s="835" t="s">
        <v>909</v>
      </c>
      <c r="G1665" s="835" t="s">
        <v>1889</v>
      </c>
    </row>
    <row r="1666" spans="1:7">
      <c r="A1666" s="835" t="s">
        <v>912</v>
      </c>
      <c r="B1666" s="835" t="s">
        <v>526</v>
      </c>
      <c r="C1666" s="835" t="s">
        <v>1909</v>
      </c>
      <c r="D1666" s="835" t="s">
        <v>1910</v>
      </c>
      <c r="E1666" s="835" t="s">
        <v>1876</v>
      </c>
      <c r="F1666" s="835" t="s">
        <v>909</v>
      </c>
      <c r="G1666" s="835" t="s">
        <v>1889</v>
      </c>
    </row>
    <row r="1667" spans="1:7">
      <c r="A1667" s="835" t="s">
        <v>1026</v>
      </c>
      <c r="B1667" s="835" t="s">
        <v>526</v>
      </c>
      <c r="C1667" s="835" t="s">
        <v>1909</v>
      </c>
      <c r="D1667" s="835" t="s">
        <v>1910</v>
      </c>
      <c r="E1667" s="835" t="s">
        <v>1876</v>
      </c>
      <c r="F1667" s="835" t="s">
        <v>811</v>
      </c>
      <c r="G1667" s="835" t="s">
        <v>1889</v>
      </c>
    </row>
    <row r="1668" spans="1:7">
      <c r="A1668" s="835" t="s">
        <v>373</v>
      </c>
      <c r="B1668" s="835" t="s">
        <v>526</v>
      </c>
      <c r="C1668" s="835" t="s">
        <v>1909</v>
      </c>
      <c r="D1668" s="835" t="s">
        <v>1910</v>
      </c>
      <c r="E1668" s="835" t="s">
        <v>1876</v>
      </c>
      <c r="F1668" s="835" t="s">
        <v>1911</v>
      </c>
      <c r="G1668" s="835" t="s">
        <v>1889</v>
      </c>
    </row>
    <row r="1669" spans="1:7">
      <c r="A1669" s="835" t="s">
        <v>836</v>
      </c>
      <c r="B1669" s="835" t="s">
        <v>526</v>
      </c>
      <c r="C1669" s="835" t="s">
        <v>1909</v>
      </c>
      <c r="D1669" s="835" t="s">
        <v>1910</v>
      </c>
      <c r="E1669" s="835" t="s">
        <v>1876</v>
      </c>
      <c r="F1669" s="835" t="s">
        <v>1911</v>
      </c>
      <c r="G1669" s="835" t="s">
        <v>1889</v>
      </c>
    </row>
    <row r="1670" spans="1:7">
      <c r="A1670" s="835" t="s">
        <v>1176</v>
      </c>
      <c r="B1670" s="835" t="s">
        <v>1914</v>
      </c>
      <c r="C1670" s="835" t="s">
        <v>1922</v>
      </c>
      <c r="D1670" s="835" t="s">
        <v>1923</v>
      </c>
      <c r="E1670" s="835" t="s">
        <v>1865</v>
      </c>
      <c r="F1670" s="835" t="s">
        <v>1176</v>
      </c>
      <c r="G1670" s="835" t="s">
        <v>1889</v>
      </c>
    </row>
    <row r="1671" spans="1:7">
      <c r="A1671" s="835" t="s">
        <v>1026</v>
      </c>
      <c r="B1671" s="835" t="s">
        <v>526</v>
      </c>
      <c r="C1671" s="835" t="s">
        <v>1922</v>
      </c>
      <c r="D1671" s="835" t="s">
        <v>1923</v>
      </c>
      <c r="E1671" s="835" t="s">
        <v>1878</v>
      </c>
      <c r="F1671" s="835" t="s">
        <v>811</v>
      </c>
      <c r="G1671" s="835" t="s">
        <v>1889</v>
      </c>
    </row>
    <row r="1672" spans="1:7">
      <c r="A1672" s="835" t="s">
        <v>1200</v>
      </c>
      <c r="B1672" s="835" t="s">
        <v>539</v>
      </c>
      <c r="C1672" s="835" t="s">
        <v>1886</v>
      </c>
      <c r="D1672" s="835" t="s">
        <v>1887</v>
      </c>
      <c r="E1672" s="835" t="s">
        <v>1888</v>
      </c>
      <c r="F1672" s="835" t="s">
        <v>1193</v>
      </c>
      <c r="G1672" s="835" t="s">
        <v>1889</v>
      </c>
    </row>
    <row r="1673" spans="1:7">
      <c r="A1673" s="835" t="s">
        <v>959</v>
      </c>
      <c r="B1673" s="835" t="s">
        <v>538</v>
      </c>
      <c r="C1673" s="835" t="s">
        <v>1886</v>
      </c>
      <c r="D1673" s="835" t="s">
        <v>1887</v>
      </c>
      <c r="E1673" s="835" t="s">
        <v>1868</v>
      </c>
      <c r="F1673" s="835" t="s">
        <v>953</v>
      </c>
      <c r="G1673" s="835" t="s">
        <v>1889</v>
      </c>
    </row>
    <row r="1674" spans="1:7">
      <c r="A1674" s="835" t="s">
        <v>726</v>
      </c>
      <c r="B1674" s="835" t="s">
        <v>516</v>
      </c>
      <c r="C1674" s="835" t="s">
        <v>1886</v>
      </c>
      <c r="D1674" s="835" t="s">
        <v>1887</v>
      </c>
      <c r="E1674" s="835" t="s">
        <v>1890</v>
      </c>
      <c r="F1674" s="835" t="s">
        <v>726</v>
      </c>
      <c r="G1674" s="835" t="s">
        <v>1891</v>
      </c>
    </row>
    <row r="1675" spans="1:7">
      <c r="A1675" s="835" t="s">
        <v>404</v>
      </c>
      <c r="B1675" s="835" t="s">
        <v>516</v>
      </c>
      <c r="C1675" s="835" t="s">
        <v>1886</v>
      </c>
      <c r="D1675" s="835" t="s">
        <v>1887</v>
      </c>
      <c r="E1675" s="835" t="s">
        <v>1890</v>
      </c>
      <c r="F1675" s="835" t="s">
        <v>726</v>
      </c>
      <c r="G1675" s="835" t="s">
        <v>1891</v>
      </c>
    </row>
    <row r="1676" spans="1:7">
      <c r="A1676" s="835" t="s">
        <v>980</v>
      </c>
      <c r="B1676" s="835" t="s">
        <v>531</v>
      </c>
      <c r="C1676" s="835" t="s">
        <v>1886</v>
      </c>
      <c r="D1676" s="835" t="s">
        <v>1887</v>
      </c>
      <c r="E1676" s="835" t="s">
        <v>1872</v>
      </c>
      <c r="F1676" s="835" t="s">
        <v>977</v>
      </c>
      <c r="G1676" s="835" t="s">
        <v>1889</v>
      </c>
    </row>
    <row r="1677" spans="1:7">
      <c r="A1677" s="835" t="s">
        <v>971</v>
      </c>
      <c r="B1677" s="835" t="s">
        <v>1893</v>
      </c>
      <c r="C1677" s="835" t="s">
        <v>1886</v>
      </c>
      <c r="D1677" s="835" t="s">
        <v>1887</v>
      </c>
      <c r="E1677" s="835" t="s">
        <v>1879</v>
      </c>
      <c r="F1677" s="835" t="s">
        <v>968</v>
      </c>
      <c r="G1677" s="835" t="s">
        <v>1889</v>
      </c>
    </row>
    <row r="1678" spans="1:7">
      <c r="A1678" s="835" t="s">
        <v>1507</v>
      </c>
      <c r="B1678" s="835" t="s">
        <v>534</v>
      </c>
      <c r="C1678" s="835" t="s">
        <v>1886</v>
      </c>
      <c r="D1678" s="835" t="s">
        <v>1887</v>
      </c>
      <c r="E1678" s="835" t="s">
        <v>1870</v>
      </c>
      <c r="F1678" s="835" t="s">
        <v>435</v>
      </c>
      <c r="G1678" s="835" t="s">
        <v>1889</v>
      </c>
    </row>
    <row r="1679" spans="1:7">
      <c r="A1679" s="835" t="s">
        <v>1507</v>
      </c>
      <c r="B1679" s="835" t="s">
        <v>534</v>
      </c>
      <c r="C1679" s="835" t="s">
        <v>1886</v>
      </c>
      <c r="D1679" s="835" t="s">
        <v>1887</v>
      </c>
      <c r="E1679" s="835" t="s">
        <v>1870</v>
      </c>
      <c r="F1679" s="835" t="s">
        <v>1894</v>
      </c>
      <c r="G1679" s="835" t="s">
        <v>1889</v>
      </c>
    </row>
    <row r="1680" spans="1:7">
      <c r="A1680" s="835" t="s">
        <v>1457</v>
      </c>
      <c r="B1680" s="835" t="s">
        <v>523</v>
      </c>
      <c r="C1680" s="835" t="s">
        <v>1886</v>
      </c>
      <c r="D1680" s="835" t="s">
        <v>1887</v>
      </c>
      <c r="E1680" s="835" t="s">
        <v>1896</v>
      </c>
      <c r="F1680" s="835" t="s">
        <v>1454</v>
      </c>
      <c r="G1680" s="835" t="s">
        <v>1889</v>
      </c>
    </row>
    <row r="1681" spans="1:7">
      <c r="A1681" s="835" t="s">
        <v>937</v>
      </c>
      <c r="B1681" s="835" t="s">
        <v>1920</v>
      </c>
      <c r="C1681" s="835" t="s">
        <v>1886</v>
      </c>
      <c r="D1681" s="835" t="s">
        <v>1887</v>
      </c>
      <c r="E1681" s="835" t="s">
        <v>138</v>
      </c>
      <c r="F1681" s="835" t="s">
        <v>806</v>
      </c>
      <c r="G1681" s="835" t="s">
        <v>1889</v>
      </c>
    </row>
    <row r="1682" spans="1:7">
      <c r="A1682" s="835" t="s">
        <v>882</v>
      </c>
      <c r="B1682" s="835" t="s">
        <v>1899</v>
      </c>
      <c r="C1682" s="835" t="s">
        <v>1886</v>
      </c>
      <c r="D1682" s="835" t="s">
        <v>1887</v>
      </c>
      <c r="E1682" s="835" t="s">
        <v>1900</v>
      </c>
      <c r="F1682" s="835" t="s">
        <v>1201</v>
      </c>
      <c r="G1682" s="835" t="s">
        <v>1889</v>
      </c>
    </row>
    <row r="1683" spans="1:7">
      <c r="A1683" s="835" t="s">
        <v>1392</v>
      </c>
      <c r="B1683" s="835" t="s">
        <v>1899</v>
      </c>
      <c r="C1683" s="835" t="s">
        <v>1886</v>
      </c>
      <c r="D1683" s="835" t="s">
        <v>1887</v>
      </c>
      <c r="E1683" s="835" t="s">
        <v>1900</v>
      </c>
      <c r="F1683" s="835" t="s">
        <v>1201</v>
      </c>
      <c r="G1683" s="835" t="s">
        <v>1889</v>
      </c>
    </row>
    <row r="1684" spans="1:7">
      <c r="A1684" s="835" t="s">
        <v>945</v>
      </c>
      <c r="B1684" s="835" t="s">
        <v>546</v>
      </c>
      <c r="C1684" s="835" t="s">
        <v>1886</v>
      </c>
      <c r="D1684" s="835" t="s">
        <v>1887</v>
      </c>
      <c r="E1684" s="835" t="s">
        <v>1904</v>
      </c>
      <c r="F1684" s="835" t="s">
        <v>945</v>
      </c>
      <c r="G1684" s="835" t="s">
        <v>1889</v>
      </c>
    </row>
    <row r="1685" spans="1:7">
      <c r="A1685" s="835" t="s">
        <v>777</v>
      </c>
      <c r="B1685" s="835" t="s">
        <v>520</v>
      </c>
      <c r="C1685" s="835" t="s">
        <v>1886</v>
      </c>
      <c r="D1685" s="835" t="s">
        <v>1887</v>
      </c>
      <c r="E1685" s="835" t="s">
        <v>1905</v>
      </c>
      <c r="F1685" s="835" t="s">
        <v>1105</v>
      </c>
      <c r="G1685" s="835" t="s">
        <v>1891</v>
      </c>
    </row>
    <row r="1686" spans="1:7">
      <c r="A1686" s="835" t="s">
        <v>780</v>
      </c>
      <c r="B1686" s="835" t="s">
        <v>520</v>
      </c>
      <c r="C1686" s="835" t="s">
        <v>1886</v>
      </c>
      <c r="D1686" s="835" t="s">
        <v>1887</v>
      </c>
      <c r="E1686" s="835" t="s">
        <v>1905</v>
      </c>
      <c r="F1686" s="835" t="s">
        <v>1105</v>
      </c>
      <c r="G1686" s="835" t="s">
        <v>1891</v>
      </c>
    </row>
    <row r="1687" spans="1:7">
      <c r="A1687" s="835" t="s">
        <v>787</v>
      </c>
      <c r="B1687" s="835" t="s">
        <v>520</v>
      </c>
      <c r="C1687" s="835" t="s">
        <v>1886</v>
      </c>
      <c r="D1687" s="835" t="s">
        <v>1887</v>
      </c>
      <c r="E1687" s="835" t="s">
        <v>1905</v>
      </c>
      <c r="F1687" s="835" t="s">
        <v>784</v>
      </c>
      <c r="G1687" s="835" t="s">
        <v>1891</v>
      </c>
    </row>
    <row r="1688" spans="1:7">
      <c r="A1688" s="835" t="s">
        <v>1110</v>
      </c>
      <c r="B1688" s="835" t="s">
        <v>520</v>
      </c>
      <c r="C1688" s="835" t="s">
        <v>1886</v>
      </c>
      <c r="D1688" s="835" t="s">
        <v>1887</v>
      </c>
      <c r="E1688" s="835" t="s">
        <v>1905</v>
      </c>
      <c r="F1688" s="835" t="s">
        <v>784</v>
      </c>
      <c r="G1688" s="835" t="s">
        <v>1891</v>
      </c>
    </row>
    <row r="1689" spans="1:7">
      <c r="A1689" s="835" t="s">
        <v>798</v>
      </c>
      <c r="B1689" s="835" t="s">
        <v>520</v>
      </c>
      <c r="C1689" s="835" t="s">
        <v>1886</v>
      </c>
      <c r="D1689" s="835" t="s">
        <v>1887</v>
      </c>
      <c r="E1689" s="835" t="s">
        <v>1905</v>
      </c>
      <c r="F1689" s="835" t="s">
        <v>793</v>
      </c>
      <c r="G1689" s="835" t="s">
        <v>1891</v>
      </c>
    </row>
    <row r="1690" spans="1:7">
      <c r="A1690" s="835" t="s">
        <v>743</v>
      </c>
      <c r="B1690" s="835" t="s">
        <v>520</v>
      </c>
      <c r="C1690" s="835" t="s">
        <v>1886</v>
      </c>
      <c r="D1690" s="835" t="s">
        <v>1887</v>
      </c>
      <c r="E1690" s="835" t="s">
        <v>1905</v>
      </c>
      <c r="F1690" s="835" t="s">
        <v>793</v>
      </c>
      <c r="G1690" s="835" t="s">
        <v>1891</v>
      </c>
    </row>
    <row r="1691" spans="1:7">
      <c r="A1691" s="835" t="s">
        <v>407</v>
      </c>
      <c r="B1691" s="835" t="s">
        <v>520</v>
      </c>
      <c r="C1691" s="835" t="s">
        <v>1886</v>
      </c>
      <c r="D1691" s="835" t="s">
        <v>1887</v>
      </c>
      <c r="E1691" s="835" t="s">
        <v>1905</v>
      </c>
      <c r="F1691" s="835" t="s">
        <v>793</v>
      </c>
      <c r="G1691" s="835" t="s">
        <v>1891</v>
      </c>
    </row>
    <row r="1692" spans="1:7">
      <c r="A1692" s="835" t="s">
        <v>804</v>
      </c>
      <c r="B1692" s="835" t="s">
        <v>520</v>
      </c>
      <c r="C1692" s="835" t="s">
        <v>1886</v>
      </c>
      <c r="D1692" s="835" t="s">
        <v>1887</v>
      </c>
      <c r="E1692" s="835" t="s">
        <v>1905</v>
      </c>
      <c r="F1692" s="835" t="s">
        <v>1906</v>
      </c>
      <c r="G1692" s="835" t="s">
        <v>1891</v>
      </c>
    </row>
    <row r="1693" spans="1:7">
      <c r="A1693" s="835" t="s">
        <v>736</v>
      </c>
      <c r="B1693" s="835" t="s">
        <v>520</v>
      </c>
      <c r="C1693" s="835" t="s">
        <v>1886</v>
      </c>
      <c r="D1693" s="835" t="s">
        <v>1887</v>
      </c>
      <c r="E1693" s="835" t="s">
        <v>1905</v>
      </c>
      <c r="F1693" s="835" t="s">
        <v>789</v>
      </c>
      <c r="G1693" s="835" t="s">
        <v>1891</v>
      </c>
    </row>
    <row r="1694" spans="1:7">
      <c r="A1694" s="835" t="s">
        <v>406</v>
      </c>
      <c r="B1694" s="835" t="s">
        <v>520</v>
      </c>
      <c r="C1694" s="835" t="s">
        <v>1886</v>
      </c>
      <c r="D1694" s="835" t="s">
        <v>1887</v>
      </c>
      <c r="E1694" s="835" t="s">
        <v>1905</v>
      </c>
      <c r="F1694" s="835" t="s">
        <v>789</v>
      </c>
      <c r="G1694" s="835" t="s">
        <v>1891</v>
      </c>
    </row>
    <row r="1695" spans="1:7">
      <c r="A1695" s="835" t="s">
        <v>1908</v>
      </c>
      <c r="B1695" s="835" t="s">
        <v>520</v>
      </c>
      <c r="C1695" s="835" t="s">
        <v>1886</v>
      </c>
      <c r="D1695" s="835" t="s">
        <v>1887</v>
      </c>
      <c r="E1695" s="835" t="s">
        <v>1905</v>
      </c>
      <c r="F1695" s="835" t="s">
        <v>1907</v>
      </c>
      <c r="G1695" s="835" t="s">
        <v>1891</v>
      </c>
    </row>
    <row r="1696" spans="1:7">
      <c r="A1696" s="835" t="s">
        <v>912</v>
      </c>
      <c r="B1696" s="835" t="s">
        <v>526</v>
      </c>
      <c r="C1696" s="835" t="s">
        <v>1886</v>
      </c>
      <c r="D1696" s="835" t="s">
        <v>1887</v>
      </c>
      <c r="E1696" s="835" t="s">
        <v>1878</v>
      </c>
      <c r="F1696" s="835" t="s">
        <v>909</v>
      </c>
      <c r="G1696" s="835" t="s">
        <v>1889</v>
      </c>
    </row>
    <row r="1697" spans="1:7">
      <c r="A1697" s="835" t="s">
        <v>959</v>
      </c>
      <c r="B1697" s="835" t="s">
        <v>538</v>
      </c>
      <c r="C1697" s="835" t="s">
        <v>1886</v>
      </c>
      <c r="D1697" s="835" t="s">
        <v>1887</v>
      </c>
      <c r="E1697" s="835" t="s">
        <v>1868</v>
      </c>
      <c r="F1697" s="835" t="s">
        <v>953</v>
      </c>
      <c r="G1697" s="835" t="s">
        <v>1889</v>
      </c>
    </row>
    <row r="1698" spans="1:7">
      <c r="A1698" s="835" t="s">
        <v>726</v>
      </c>
      <c r="B1698" s="835" t="s">
        <v>516</v>
      </c>
      <c r="C1698" s="835" t="s">
        <v>1886</v>
      </c>
      <c r="D1698" s="835" t="s">
        <v>1887</v>
      </c>
      <c r="E1698" s="835" t="s">
        <v>1890</v>
      </c>
      <c r="F1698" s="835" t="s">
        <v>726</v>
      </c>
      <c r="G1698" s="835" t="s">
        <v>1891</v>
      </c>
    </row>
    <row r="1699" spans="1:7">
      <c r="A1699" s="835" t="s">
        <v>404</v>
      </c>
      <c r="B1699" s="835" t="s">
        <v>516</v>
      </c>
      <c r="C1699" s="835" t="s">
        <v>1886</v>
      </c>
      <c r="D1699" s="835" t="s">
        <v>1887</v>
      </c>
      <c r="E1699" s="835" t="s">
        <v>1890</v>
      </c>
      <c r="F1699" s="835" t="s">
        <v>726</v>
      </c>
      <c r="G1699" s="835" t="s">
        <v>1891</v>
      </c>
    </row>
    <row r="1700" spans="1:7">
      <c r="A1700" s="835" t="s">
        <v>882</v>
      </c>
      <c r="B1700" s="835" t="s">
        <v>1899</v>
      </c>
      <c r="C1700" s="835" t="s">
        <v>1886</v>
      </c>
      <c r="D1700" s="835" t="s">
        <v>1887</v>
      </c>
      <c r="E1700" s="835" t="s">
        <v>1900</v>
      </c>
      <c r="F1700" s="835" t="s">
        <v>1201</v>
      </c>
      <c r="G1700" s="835" t="s">
        <v>1889</v>
      </c>
    </row>
    <row r="1701" spans="1:7">
      <c r="A1701" s="835" t="s">
        <v>869</v>
      </c>
      <c r="B1701" s="835" t="s">
        <v>1901</v>
      </c>
      <c r="C1701" s="835" t="s">
        <v>1886</v>
      </c>
      <c r="D1701" s="835" t="s">
        <v>1887</v>
      </c>
      <c r="E1701" s="835" t="s">
        <v>1871</v>
      </c>
      <c r="F1701" s="835" t="s">
        <v>869</v>
      </c>
      <c r="G1701" s="835" t="s">
        <v>1889</v>
      </c>
    </row>
    <row r="1702" spans="1:7">
      <c r="A1702" s="835" t="s">
        <v>1344</v>
      </c>
      <c r="B1702" s="835" t="s">
        <v>1901</v>
      </c>
      <c r="C1702" s="835" t="s">
        <v>1886</v>
      </c>
      <c r="D1702" s="835" t="s">
        <v>1887</v>
      </c>
      <c r="E1702" s="835" t="s">
        <v>1871</v>
      </c>
      <c r="F1702" s="835" t="s">
        <v>1902</v>
      </c>
      <c r="G1702" s="835" t="s">
        <v>1889</v>
      </c>
    </row>
    <row r="1703" spans="1:7">
      <c r="A1703" s="835" t="s">
        <v>777</v>
      </c>
      <c r="B1703" s="835" t="s">
        <v>520</v>
      </c>
      <c r="C1703" s="835" t="s">
        <v>1886</v>
      </c>
      <c r="D1703" s="835" t="s">
        <v>1887</v>
      </c>
      <c r="E1703" s="835" t="s">
        <v>1905</v>
      </c>
      <c r="F1703" s="835" t="s">
        <v>1105</v>
      </c>
      <c r="G1703" s="835" t="s">
        <v>1891</v>
      </c>
    </row>
    <row r="1704" spans="1:7">
      <c r="A1704" s="835" t="s">
        <v>780</v>
      </c>
      <c r="B1704" s="835" t="s">
        <v>520</v>
      </c>
      <c r="C1704" s="835" t="s">
        <v>1886</v>
      </c>
      <c r="D1704" s="835" t="s">
        <v>1887</v>
      </c>
      <c r="E1704" s="835" t="s">
        <v>1905</v>
      </c>
      <c r="F1704" s="835" t="s">
        <v>1105</v>
      </c>
      <c r="G1704" s="835" t="s">
        <v>1891</v>
      </c>
    </row>
    <row r="1705" spans="1:7">
      <c r="A1705" s="835" t="s">
        <v>804</v>
      </c>
      <c r="B1705" s="835" t="s">
        <v>520</v>
      </c>
      <c r="C1705" s="835" t="s">
        <v>1886</v>
      </c>
      <c r="D1705" s="835" t="s">
        <v>1887</v>
      </c>
      <c r="E1705" s="835" t="s">
        <v>1905</v>
      </c>
      <c r="F1705" s="835" t="s">
        <v>1906</v>
      </c>
      <c r="G1705" s="835" t="s">
        <v>1891</v>
      </c>
    </row>
    <row r="1706" spans="1:7">
      <c r="A1706" s="835" t="s">
        <v>736</v>
      </c>
      <c r="B1706" s="835" t="s">
        <v>520</v>
      </c>
      <c r="C1706" s="835" t="s">
        <v>1886</v>
      </c>
      <c r="D1706" s="835" t="s">
        <v>1887</v>
      </c>
      <c r="E1706" s="835" t="s">
        <v>1905</v>
      </c>
      <c r="F1706" s="835" t="s">
        <v>789</v>
      </c>
      <c r="G1706" s="835" t="s">
        <v>1891</v>
      </c>
    </row>
    <row r="1707" spans="1:7">
      <c r="A1707" s="835" t="s">
        <v>406</v>
      </c>
      <c r="B1707" s="835" t="s">
        <v>520</v>
      </c>
      <c r="C1707" s="835" t="s">
        <v>1886</v>
      </c>
      <c r="D1707" s="835" t="s">
        <v>1887</v>
      </c>
      <c r="E1707" s="835" t="s">
        <v>1905</v>
      </c>
      <c r="F1707" s="835" t="s">
        <v>789</v>
      </c>
      <c r="G1707" s="835" t="s">
        <v>1891</v>
      </c>
    </row>
    <row r="1708" spans="1:7">
      <c r="A1708" s="835" t="s">
        <v>1908</v>
      </c>
      <c r="B1708" s="835" t="s">
        <v>520</v>
      </c>
      <c r="C1708" s="835" t="s">
        <v>1886</v>
      </c>
      <c r="D1708" s="835" t="s">
        <v>1887</v>
      </c>
      <c r="E1708" s="835" t="s">
        <v>1905</v>
      </c>
      <c r="F1708" s="835" t="s">
        <v>1907</v>
      </c>
      <c r="G1708" s="835" t="s">
        <v>1891</v>
      </c>
    </row>
    <row r="1709" spans="1:7">
      <c r="A1709" s="835" t="s">
        <v>912</v>
      </c>
      <c r="B1709" s="835" t="s">
        <v>526</v>
      </c>
      <c r="C1709" s="835" t="s">
        <v>1886</v>
      </c>
      <c r="D1709" s="835" t="s">
        <v>1887</v>
      </c>
      <c r="E1709" s="835" t="s">
        <v>1878</v>
      </c>
      <c r="F1709" s="835" t="s">
        <v>909</v>
      </c>
      <c r="G1709" s="835" t="s">
        <v>1889</v>
      </c>
    </row>
    <row r="1710" spans="1:7">
      <c r="A1710" s="835" t="s">
        <v>997</v>
      </c>
      <c r="B1710" s="835" t="s">
        <v>540</v>
      </c>
      <c r="C1710" s="835" t="s">
        <v>1886</v>
      </c>
      <c r="D1710" s="835" t="s">
        <v>1887</v>
      </c>
      <c r="E1710" s="835" t="s">
        <v>1867</v>
      </c>
      <c r="F1710" s="835" t="s">
        <v>994</v>
      </c>
      <c r="G1710" s="835" t="s">
        <v>1889</v>
      </c>
    </row>
    <row r="1711" spans="1:7">
      <c r="A1711" s="835" t="s">
        <v>1006</v>
      </c>
      <c r="B1711" s="835" t="s">
        <v>540</v>
      </c>
      <c r="C1711" s="835" t="s">
        <v>1886</v>
      </c>
      <c r="D1711" s="835" t="s">
        <v>1887</v>
      </c>
      <c r="E1711" s="835" t="s">
        <v>1867</v>
      </c>
      <c r="F1711" s="835" t="s">
        <v>994</v>
      </c>
      <c r="G1711" s="835" t="s">
        <v>1889</v>
      </c>
    </row>
    <row r="1712" spans="1:7">
      <c r="A1712" s="835" t="s">
        <v>726</v>
      </c>
      <c r="B1712" s="835" t="s">
        <v>516</v>
      </c>
      <c r="C1712" s="835" t="s">
        <v>1886</v>
      </c>
      <c r="D1712" s="835" t="s">
        <v>1887</v>
      </c>
      <c r="E1712" s="835" t="s">
        <v>1890</v>
      </c>
      <c r="F1712" s="835" t="s">
        <v>726</v>
      </c>
      <c r="G1712" s="835" t="s">
        <v>1891</v>
      </c>
    </row>
    <row r="1713" spans="1:7">
      <c r="A1713" s="835" t="s">
        <v>404</v>
      </c>
      <c r="B1713" s="835" t="s">
        <v>516</v>
      </c>
      <c r="C1713" s="835" t="s">
        <v>1886</v>
      </c>
      <c r="D1713" s="835" t="s">
        <v>1887</v>
      </c>
      <c r="E1713" s="835" t="s">
        <v>1890</v>
      </c>
      <c r="F1713" s="835" t="s">
        <v>726</v>
      </c>
      <c r="G1713" s="835" t="s">
        <v>1891</v>
      </c>
    </row>
    <row r="1714" spans="1:7">
      <c r="A1714" s="835" t="s">
        <v>1447</v>
      </c>
      <c r="B1714" s="835" t="s">
        <v>531</v>
      </c>
      <c r="C1714" s="835" t="s">
        <v>1886</v>
      </c>
      <c r="D1714" s="835" t="s">
        <v>1887</v>
      </c>
      <c r="E1714" s="835" t="s">
        <v>1872</v>
      </c>
      <c r="F1714" s="835" t="s">
        <v>1287</v>
      </c>
      <c r="G1714" s="835" t="s">
        <v>1889</v>
      </c>
    </row>
    <row r="1715" spans="1:7">
      <c r="A1715" s="835" t="s">
        <v>971</v>
      </c>
      <c r="B1715" s="835" t="s">
        <v>1893</v>
      </c>
      <c r="C1715" s="835" t="s">
        <v>1886</v>
      </c>
      <c r="D1715" s="835" t="s">
        <v>1887</v>
      </c>
      <c r="E1715" s="835" t="s">
        <v>1879</v>
      </c>
      <c r="F1715" s="835" t="s">
        <v>968</v>
      </c>
      <c r="G1715" s="835" t="s">
        <v>1889</v>
      </c>
    </row>
    <row r="1716" spans="1:7">
      <c r="A1716" s="835" t="s">
        <v>943</v>
      </c>
      <c r="B1716" s="835" t="s">
        <v>1920</v>
      </c>
      <c r="C1716" s="835" t="s">
        <v>1886</v>
      </c>
      <c r="D1716" s="835" t="s">
        <v>1887</v>
      </c>
      <c r="E1716" s="835" t="s">
        <v>138</v>
      </c>
      <c r="F1716" s="835" t="s">
        <v>806</v>
      </c>
      <c r="G1716" s="835" t="s">
        <v>1889</v>
      </c>
    </row>
    <row r="1717" spans="1:7">
      <c r="A1717" s="835" t="s">
        <v>940</v>
      </c>
      <c r="B1717" s="835" t="s">
        <v>1920</v>
      </c>
      <c r="C1717" s="835" t="s">
        <v>1886</v>
      </c>
      <c r="D1717" s="835" t="s">
        <v>1887</v>
      </c>
      <c r="E1717" s="835" t="s">
        <v>138</v>
      </c>
      <c r="F1717" s="835" t="s">
        <v>806</v>
      </c>
      <c r="G1717" s="835" t="s">
        <v>1889</v>
      </c>
    </row>
    <row r="1718" spans="1:7">
      <c r="A1718" s="835" t="s">
        <v>810</v>
      </c>
      <c r="B1718" s="835" t="s">
        <v>1920</v>
      </c>
      <c r="C1718" s="835" t="s">
        <v>1886</v>
      </c>
      <c r="D1718" s="835" t="s">
        <v>1887</v>
      </c>
      <c r="E1718" s="835" t="s">
        <v>138</v>
      </c>
      <c r="F1718" s="835" t="s">
        <v>806</v>
      </c>
      <c r="G1718" s="835" t="s">
        <v>1889</v>
      </c>
    </row>
    <row r="1719" spans="1:7">
      <c r="A1719" s="835" t="s">
        <v>937</v>
      </c>
      <c r="B1719" s="835" t="s">
        <v>1920</v>
      </c>
      <c r="C1719" s="835" t="s">
        <v>1886</v>
      </c>
      <c r="D1719" s="835" t="s">
        <v>1887</v>
      </c>
      <c r="E1719" s="835" t="s">
        <v>138</v>
      </c>
      <c r="F1719" s="835" t="s">
        <v>806</v>
      </c>
      <c r="G1719" s="835" t="s">
        <v>1889</v>
      </c>
    </row>
    <row r="1720" spans="1:7">
      <c r="A1720" s="835" t="s">
        <v>410</v>
      </c>
      <c r="B1720" s="835" t="s">
        <v>525</v>
      </c>
      <c r="C1720" s="835" t="s">
        <v>1886</v>
      </c>
      <c r="D1720" s="835" t="s">
        <v>1887</v>
      </c>
      <c r="E1720" s="835" t="s">
        <v>1877</v>
      </c>
      <c r="F1720" s="835" t="s">
        <v>410</v>
      </c>
      <c r="G1720" s="835" t="s">
        <v>1889</v>
      </c>
    </row>
    <row r="1721" spans="1:7">
      <c r="A1721" s="835" t="s">
        <v>945</v>
      </c>
      <c r="B1721" s="835" t="s">
        <v>546</v>
      </c>
      <c r="C1721" s="835" t="s">
        <v>1886</v>
      </c>
      <c r="D1721" s="835" t="s">
        <v>1887</v>
      </c>
      <c r="E1721" s="835" t="s">
        <v>1904</v>
      </c>
      <c r="F1721" s="835" t="s">
        <v>945</v>
      </c>
      <c r="G1721" s="835" t="s">
        <v>1889</v>
      </c>
    </row>
    <row r="1722" spans="1:7">
      <c r="A1722" s="835" t="s">
        <v>762</v>
      </c>
      <c r="B1722" s="835" t="s">
        <v>520</v>
      </c>
      <c r="C1722" s="835" t="s">
        <v>1886</v>
      </c>
      <c r="D1722" s="835" t="s">
        <v>1887</v>
      </c>
      <c r="E1722" s="835" t="s">
        <v>1905</v>
      </c>
      <c r="F1722" s="835" t="s">
        <v>762</v>
      </c>
      <c r="G1722" s="835" t="s">
        <v>1891</v>
      </c>
    </row>
    <row r="1723" spans="1:7">
      <c r="A1723" s="835" t="s">
        <v>777</v>
      </c>
      <c r="B1723" s="835" t="s">
        <v>520</v>
      </c>
      <c r="C1723" s="835" t="s">
        <v>1886</v>
      </c>
      <c r="D1723" s="835" t="s">
        <v>1887</v>
      </c>
      <c r="E1723" s="835" t="s">
        <v>1905</v>
      </c>
      <c r="F1723" s="835" t="s">
        <v>1105</v>
      </c>
      <c r="G1723" s="835" t="s">
        <v>1891</v>
      </c>
    </row>
    <row r="1724" spans="1:7">
      <c r="A1724" s="835" t="s">
        <v>780</v>
      </c>
      <c r="B1724" s="835" t="s">
        <v>520</v>
      </c>
      <c r="C1724" s="835" t="s">
        <v>1886</v>
      </c>
      <c r="D1724" s="835" t="s">
        <v>1887</v>
      </c>
      <c r="E1724" s="835" t="s">
        <v>1905</v>
      </c>
      <c r="F1724" s="835" t="s">
        <v>1105</v>
      </c>
      <c r="G1724" s="835" t="s">
        <v>1891</v>
      </c>
    </row>
    <row r="1725" spans="1:7">
      <c r="A1725" s="835" t="s">
        <v>804</v>
      </c>
      <c r="B1725" s="835" t="s">
        <v>520</v>
      </c>
      <c r="C1725" s="835" t="s">
        <v>1886</v>
      </c>
      <c r="D1725" s="835" t="s">
        <v>1887</v>
      </c>
      <c r="E1725" s="835" t="s">
        <v>1905</v>
      </c>
      <c r="F1725" s="835" t="s">
        <v>1906</v>
      </c>
      <c r="G1725" s="835" t="s">
        <v>1891</v>
      </c>
    </row>
    <row r="1726" spans="1:7">
      <c r="A1726" s="835" t="s">
        <v>736</v>
      </c>
      <c r="B1726" s="835" t="s">
        <v>520</v>
      </c>
      <c r="C1726" s="835" t="s">
        <v>1886</v>
      </c>
      <c r="D1726" s="835" t="s">
        <v>1887</v>
      </c>
      <c r="E1726" s="835" t="s">
        <v>1905</v>
      </c>
      <c r="F1726" s="835" t="s">
        <v>789</v>
      </c>
      <c r="G1726" s="835" t="s">
        <v>1891</v>
      </c>
    </row>
    <row r="1727" spans="1:7">
      <c r="A1727" s="835" t="s">
        <v>406</v>
      </c>
      <c r="B1727" s="835" t="s">
        <v>520</v>
      </c>
      <c r="C1727" s="835" t="s">
        <v>1886</v>
      </c>
      <c r="D1727" s="835" t="s">
        <v>1887</v>
      </c>
      <c r="E1727" s="835" t="s">
        <v>1905</v>
      </c>
      <c r="F1727" s="835" t="s">
        <v>789</v>
      </c>
      <c r="G1727" s="835" t="s">
        <v>1891</v>
      </c>
    </row>
    <row r="1728" spans="1:7">
      <c r="A1728" s="835" t="s">
        <v>1908</v>
      </c>
      <c r="B1728" s="835" t="s">
        <v>520</v>
      </c>
      <c r="C1728" s="835" t="s">
        <v>1886</v>
      </c>
      <c r="D1728" s="835" t="s">
        <v>1887</v>
      </c>
      <c r="E1728" s="835" t="s">
        <v>1905</v>
      </c>
      <c r="F1728" s="835" t="s">
        <v>1907</v>
      </c>
      <c r="G1728" s="835" t="s">
        <v>1891</v>
      </c>
    </row>
    <row r="1729" spans="1:7">
      <c r="A1729" s="835" t="s">
        <v>918</v>
      </c>
      <c r="B1729" s="835" t="s">
        <v>526</v>
      </c>
      <c r="C1729" s="835" t="s">
        <v>1886</v>
      </c>
      <c r="D1729" s="835" t="s">
        <v>1887</v>
      </c>
      <c r="E1729" s="835" t="s">
        <v>1878</v>
      </c>
      <c r="F1729" s="835" t="s">
        <v>909</v>
      </c>
      <c r="G1729" s="835" t="s">
        <v>1889</v>
      </c>
    </row>
    <row r="1730" spans="1:7">
      <c r="A1730" s="835" t="s">
        <v>912</v>
      </c>
      <c r="B1730" s="835" t="s">
        <v>526</v>
      </c>
      <c r="C1730" s="835" t="s">
        <v>1886</v>
      </c>
      <c r="D1730" s="835" t="s">
        <v>1887</v>
      </c>
      <c r="E1730" s="835" t="s">
        <v>1878</v>
      </c>
      <c r="F1730" s="835" t="s">
        <v>909</v>
      </c>
      <c r="G1730" s="835" t="s">
        <v>1889</v>
      </c>
    </row>
    <row r="1731" spans="1:7">
      <c r="A1731" s="835" t="s">
        <v>912</v>
      </c>
      <c r="B1731" s="835" t="s">
        <v>526</v>
      </c>
      <c r="C1731" s="835" t="s">
        <v>1909</v>
      </c>
      <c r="D1731" s="835" t="s">
        <v>1910</v>
      </c>
      <c r="E1731" s="835" t="s">
        <v>1876</v>
      </c>
      <c r="F1731" s="835" t="s">
        <v>909</v>
      </c>
      <c r="G1731" s="835" t="s">
        <v>1889</v>
      </c>
    </row>
    <row r="1732" spans="1:7">
      <c r="A1732" s="835" t="s">
        <v>726</v>
      </c>
      <c r="B1732" s="835" t="s">
        <v>516</v>
      </c>
      <c r="C1732" s="835" t="s">
        <v>1886</v>
      </c>
      <c r="D1732" s="835" t="s">
        <v>1887</v>
      </c>
      <c r="E1732" s="835" t="s">
        <v>1890</v>
      </c>
      <c r="F1732" s="835" t="s">
        <v>726</v>
      </c>
      <c r="G1732" s="835" t="s">
        <v>1891</v>
      </c>
    </row>
    <row r="1733" spans="1:7">
      <c r="A1733" s="835" t="s">
        <v>404</v>
      </c>
      <c r="B1733" s="835" t="s">
        <v>516</v>
      </c>
      <c r="C1733" s="835" t="s">
        <v>1886</v>
      </c>
      <c r="D1733" s="835" t="s">
        <v>1887</v>
      </c>
      <c r="E1733" s="835" t="s">
        <v>1890</v>
      </c>
      <c r="F1733" s="835" t="s">
        <v>726</v>
      </c>
      <c r="G1733" s="835" t="s">
        <v>1891</v>
      </c>
    </row>
    <row r="1734" spans="1:7">
      <c r="A1734" s="835" t="s">
        <v>758</v>
      </c>
      <c r="B1734" s="835" t="s">
        <v>516</v>
      </c>
      <c r="C1734" s="835" t="s">
        <v>1886</v>
      </c>
      <c r="D1734" s="835" t="s">
        <v>1887</v>
      </c>
      <c r="E1734" s="835" t="s">
        <v>1890</v>
      </c>
      <c r="F1734" s="835" t="s">
        <v>811</v>
      </c>
      <c r="G1734" s="835" t="s">
        <v>1891</v>
      </c>
    </row>
    <row r="1735" spans="1:7">
      <c r="A1735" s="835" t="s">
        <v>1028</v>
      </c>
      <c r="B1735" s="835" t="s">
        <v>1921</v>
      </c>
      <c r="C1735" s="835" t="s">
        <v>1886</v>
      </c>
      <c r="D1735" s="835" t="s">
        <v>1887</v>
      </c>
      <c r="E1735" s="835" t="s">
        <v>1876</v>
      </c>
      <c r="F1735" s="835" t="s">
        <v>1028</v>
      </c>
      <c r="G1735" s="835" t="s">
        <v>1889</v>
      </c>
    </row>
    <row r="1736" spans="1:7">
      <c r="A1736" s="835" t="s">
        <v>971</v>
      </c>
      <c r="B1736" s="835" t="s">
        <v>1893</v>
      </c>
      <c r="C1736" s="835" t="s">
        <v>1886</v>
      </c>
      <c r="D1736" s="835" t="s">
        <v>1887</v>
      </c>
      <c r="E1736" s="835" t="s">
        <v>1879</v>
      </c>
      <c r="F1736" s="835" t="s">
        <v>968</v>
      </c>
      <c r="G1736" s="835" t="s">
        <v>1889</v>
      </c>
    </row>
    <row r="1737" spans="1:7">
      <c r="A1737" s="835" t="s">
        <v>929</v>
      </c>
      <c r="B1737" s="835" t="s">
        <v>525</v>
      </c>
      <c r="C1737" s="835" t="s">
        <v>1886</v>
      </c>
      <c r="D1737" s="835" t="s">
        <v>1887</v>
      </c>
      <c r="E1737" s="835" t="s">
        <v>1877</v>
      </c>
      <c r="F1737" s="835" t="s">
        <v>1903</v>
      </c>
      <c r="G1737" s="835" t="s">
        <v>1889</v>
      </c>
    </row>
    <row r="1738" spans="1:7">
      <c r="A1738" s="835" t="s">
        <v>991</v>
      </c>
      <c r="B1738" s="835" t="s">
        <v>525</v>
      </c>
      <c r="C1738" s="835" t="s">
        <v>1886</v>
      </c>
      <c r="D1738" s="835" t="s">
        <v>1887</v>
      </c>
      <c r="E1738" s="835" t="s">
        <v>1877</v>
      </c>
      <c r="F1738" s="835" t="s">
        <v>552</v>
      </c>
      <c r="G1738" s="835" t="s">
        <v>1889</v>
      </c>
    </row>
    <row r="1739" spans="1:7">
      <c r="A1739" s="835" t="s">
        <v>777</v>
      </c>
      <c r="B1739" s="835" t="s">
        <v>520</v>
      </c>
      <c r="C1739" s="835" t="s">
        <v>1886</v>
      </c>
      <c r="D1739" s="835" t="s">
        <v>1887</v>
      </c>
      <c r="E1739" s="835" t="s">
        <v>1905</v>
      </c>
      <c r="F1739" s="835" t="s">
        <v>1105</v>
      </c>
      <c r="G1739" s="835" t="s">
        <v>1891</v>
      </c>
    </row>
    <row r="1740" spans="1:7">
      <c r="A1740" s="835" t="s">
        <v>780</v>
      </c>
      <c r="B1740" s="835" t="s">
        <v>520</v>
      </c>
      <c r="C1740" s="835" t="s">
        <v>1886</v>
      </c>
      <c r="D1740" s="835" t="s">
        <v>1887</v>
      </c>
      <c r="E1740" s="835" t="s">
        <v>1905</v>
      </c>
      <c r="F1740" s="835" t="s">
        <v>1105</v>
      </c>
      <c r="G1740" s="835" t="s">
        <v>1891</v>
      </c>
    </row>
    <row r="1741" spans="1:7">
      <c r="A1741" s="835" t="s">
        <v>804</v>
      </c>
      <c r="B1741" s="835" t="s">
        <v>520</v>
      </c>
      <c r="C1741" s="835" t="s">
        <v>1886</v>
      </c>
      <c r="D1741" s="835" t="s">
        <v>1887</v>
      </c>
      <c r="E1741" s="835" t="s">
        <v>1905</v>
      </c>
      <c r="F1741" s="835" t="s">
        <v>1906</v>
      </c>
      <c r="G1741" s="835" t="s">
        <v>1891</v>
      </c>
    </row>
    <row r="1742" spans="1:7">
      <c r="A1742" s="835" t="s">
        <v>736</v>
      </c>
      <c r="B1742" s="835" t="s">
        <v>520</v>
      </c>
      <c r="C1742" s="835" t="s">
        <v>1886</v>
      </c>
      <c r="D1742" s="835" t="s">
        <v>1887</v>
      </c>
      <c r="E1742" s="835" t="s">
        <v>1905</v>
      </c>
      <c r="F1742" s="835" t="s">
        <v>789</v>
      </c>
      <c r="G1742" s="835" t="s">
        <v>1891</v>
      </c>
    </row>
    <row r="1743" spans="1:7">
      <c r="A1743" s="835" t="s">
        <v>406</v>
      </c>
      <c r="B1743" s="835" t="s">
        <v>520</v>
      </c>
      <c r="C1743" s="835" t="s">
        <v>1886</v>
      </c>
      <c r="D1743" s="835" t="s">
        <v>1887</v>
      </c>
      <c r="E1743" s="835" t="s">
        <v>1905</v>
      </c>
      <c r="F1743" s="835" t="s">
        <v>789</v>
      </c>
      <c r="G1743" s="835" t="s">
        <v>1891</v>
      </c>
    </row>
    <row r="1744" spans="1:7">
      <c r="A1744" s="835" t="s">
        <v>1908</v>
      </c>
      <c r="B1744" s="835" t="s">
        <v>520</v>
      </c>
      <c r="C1744" s="835" t="s">
        <v>1886</v>
      </c>
      <c r="D1744" s="835" t="s">
        <v>1887</v>
      </c>
      <c r="E1744" s="835" t="s">
        <v>1905</v>
      </c>
      <c r="F1744" s="835" t="s">
        <v>1907</v>
      </c>
      <c r="G1744" s="835" t="s">
        <v>1891</v>
      </c>
    </row>
    <row r="1745" spans="1:7">
      <c r="A1745" s="835" t="s">
        <v>1026</v>
      </c>
      <c r="B1745" s="835" t="s">
        <v>526</v>
      </c>
      <c r="C1745" s="835" t="s">
        <v>1886</v>
      </c>
      <c r="D1745" s="835" t="s">
        <v>1887</v>
      </c>
      <c r="E1745" s="835" t="s">
        <v>1878</v>
      </c>
      <c r="F1745" s="835" t="s">
        <v>811</v>
      </c>
      <c r="G1745" s="835" t="s">
        <v>1889</v>
      </c>
    </row>
    <row r="1746" spans="1:7">
      <c r="A1746" s="835" t="s">
        <v>1221</v>
      </c>
      <c r="B1746" s="835" t="s">
        <v>533</v>
      </c>
      <c r="C1746" s="835" t="s">
        <v>1922</v>
      </c>
      <c r="D1746" s="835" t="s">
        <v>1923</v>
      </c>
      <c r="E1746" s="835" t="s">
        <v>1924</v>
      </c>
      <c r="F1746" s="835" t="s">
        <v>1210</v>
      </c>
      <c r="G1746" s="835" t="s">
        <v>1889</v>
      </c>
    </row>
    <row r="1747" spans="1:7">
      <c r="A1747" s="835" t="s">
        <v>1235</v>
      </c>
      <c r="B1747" s="835" t="s">
        <v>533</v>
      </c>
      <c r="C1747" s="835" t="s">
        <v>1922</v>
      </c>
      <c r="D1747" s="835" t="s">
        <v>1923</v>
      </c>
      <c r="E1747" s="835" t="s">
        <v>1924</v>
      </c>
      <c r="F1747" s="835" t="s">
        <v>1210</v>
      </c>
      <c r="G1747" s="835" t="s">
        <v>1889</v>
      </c>
    </row>
    <row r="1748" spans="1:7">
      <c r="A1748" s="835" t="s">
        <v>1200</v>
      </c>
      <c r="B1748" s="835" t="s">
        <v>539</v>
      </c>
      <c r="C1748" s="835" t="s">
        <v>1922</v>
      </c>
      <c r="D1748" s="835" t="s">
        <v>1923</v>
      </c>
      <c r="E1748" s="835" t="s">
        <v>1888</v>
      </c>
      <c r="F1748" s="835" t="s">
        <v>1193</v>
      </c>
      <c r="G1748" s="835" t="s">
        <v>1889</v>
      </c>
    </row>
    <row r="1749" spans="1:7">
      <c r="A1749" s="835" t="s">
        <v>997</v>
      </c>
      <c r="B1749" s="835" t="s">
        <v>540</v>
      </c>
      <c r="C1749" s="835" t="s">
        <v>1922</v>
      </c>
      <c r="D1749" s="835" t="s">
        <v>1923</v>
      </c>
      <c r="E1749" s="835" t="s">
        <v>1867</v>
      </c>
      <c r="F1749" s="835" t="s">
        <v>994</v>
      </c>
      <c r="G1749" s="835" t="s">
        <v>1889</v>
      </c>
    </row>
    <row r="1750" spans="1:7">
      <c r="A1750" s="835" t="s">
        <v>1006</v>
      </c>
      <c r="B1750" s="835" t="s">
        <v>540</v>
      </c>
      <c r="C1750" s="835" t="s">
        <v>1922</v>
      </c>
      <c r="D1750" s="835" t="s">
        <v>1923</v>
      </c>
      <c r="E1750" s="835" t="s">
        <v>1867</v>
      </c>
      <c r="F1750" s="835" t="s">
        <v>994</v>
      </c>
      <c r="G1750" s="835" t="s">
        <v>1889</v>
      </c>
    </row>
    <row r="1751" spans="1:7">
      <c r="A1751" s="835" t="s">
        <v>999</v>
      </c>
      <c r="B1751" s="835" t="s">
        <v>540</v>
      </c>
      <c r="C1751" s="835" t="s">
        <v>1922</v>
      </c>
      <c r="D1751" s="835" t="s">
        <v>1923</v>
      </c>
      <c r="E1751" s="835" t="s">
        <v>1867</v>
      </c>
      <c r="F1751" s="835" t="s">
        <v>994</v>
      </c>
      <c r="G1751" s="835" t="s">
        <v>1889</v>
      </c>
    </row>
    <row r="1752" spans="1:7">
      <c r="A1752" s="835" t="s">
        <v>1001</v>
      </c>
      <c r="B1752" s="835" t="s">
        <v>540</v>
      </c>
      <c r="C1752" s="835" t="s">
        <v>1922</v>
      </c>
      <c r="D1752" s="835" t="s">
        <v>1923</v>
      </c>
      <c r="E1752" s="835" t="s">
        <v>1867</v>
      </c>
      <c r="F1752" s="835" t="s">
        <v>994</v>
      </c>
      <c r="G1752" s="835" t="s">
        <v>1889</v>
      </c>
    </row>
    <row r="1753" spans="1:7">
      <c r="A1753" s="835" t="s">
        <v>1204</v>
      </c>
      <c r="B1753" s="835" t="s">
        <v>538</v>
      </c>
      <c r="C1753" s="835" t="s">
        <v>1922</v>
      </c>
      <c r="D1753" s="835" t="s">
        <v>1923</v>
      </c>
      <c r="E1753" s="835" t="s">
        <v>1868</v>
      </c>
      <c r="F1753" s="835" t="s">
        <v>1201</v>
      </c>
      <c r="G1753" s="835" t="s">
        <v>1889</v>
      </c>
    </row>
    <row r="1754" spans="1:7">
      <c r="A1754" s="835" t="s">
        <v>959</v>
      </c>
      <c r="B1754" s="835" t="s">
        <v>538</v>
      </c>
      <c r="C1754" s="835" t="s">
        <v>1922</v>
      </c>
      <c r="D1754" s="835" t="s">
        <v>1923</v>
      </c>
      <c r="E1754" s="835" t="s">
        <v>1868</v>
      </c>
      <c r="F1754" s="835" t="s">
        <v>953</v>
      </c>
      <c r="G1754" s="835" t="s">
        <v>1889</v>
      </c>
    </row>
    <row r="1755" spans="1:7">
      <c r="A1755" s="835" t="s">
        <v>726</v>
      </c>
      <c r="B1755" s="835" t="s">
        <v>516</v>
      </c>
      <c r="C1755" s="835" t="s">
        <v>1922</v>
      </c>
      <c r="D1755" s="835" t="s">
        <v>1923</v>
      </c>
      <c r="E1755" s="835" t="s">
        <v>1890</v>
      </c>
      <c r="F1755" s="835" t="s">
        <v>726</v>
      </c>
      <c r="G1755" s="835" t="s">
        <v>1891</v>
      </c>
    </row>
    <row r="1756" spans="1:7">
      <c r="A1756" s="835" t="s">
        <v>404</v>
      </c>
      <c r="B1756" s="835" t="s">
        <v>516</v>
      </c>
      <c r="C1756" s="835" t="s">
        <v>1922</v>
      </c>
      <c r="D1756" s="835" t="s">
        <v>1923</v>
      </c>
      <c r="E1756" s="835" t="s">
        <v>1890</v>
      </c>
      <c r="F1756" s="835" t="s">
        <v>726</v>
      </c>
      <c r="G1756" s="835" t="s">
        <v>1891</v>
      </c>
    </row>
    <row r="1757" spans="1:7">
      <c r="A1757" s="835" t="s">
        <v>971</v>
      </c>
      <c r="B1757" s="835" t="s">
        <v>1893</v>
      </c>
      <c r="C1757" s="835" t="s">
        <v>1922</v>
      </c>
      <c r="D1757" s="835" t="s">
        <v>1923</v>
      </c>
      <c r="E1757" s="835" t="s">
        <v>1879</v>
      </c>
      <c r="F1757" s="835" t="s">
        <v>968</v>
      </c>
      <c r="G1757" s="835" t="s">
        <v>1889</v>
      </c>
    </row>
    <row r="1758" spans="1:7">
      <c r="A1758" s="835" t="s">
        <v>1055</v>
      </c>
      <c r="B1758" s="835" t="s">
        <v>521</v>
      </c>
      <c r="C1758" s="835" t="s">
        <v>1922</v>
      </c>
      <c r="D1758" s="835" t="s">
        <v>1923</v>
      </c>
      <c r="E1758" s="835" t="s">
        <v>1897</v>
      </c>
      <c r="F1758" s="835" t="s">
        <v>1052</v>
      </c>
      <c r="G1758" s="835" t="s">
        <v>1889</v>
      </c>
    </row>
    <row r="1759" spans="1:7">
      <c r="A1759" s="835" t="s">
        <v>1176</v>
      </c>
      <c r="B1759" s="835" t="s">
        <v>1914</v>
      </c>
      <c r="C1759" s="835" t="s">
        <v>1922</v>
      </c>
      <c r="D1759" s="835" t="s">
        <v>1923</v>
      </c>
      <c r="E1759" s="835" t="s">
        <v>1865</v>
      </c>
      <c r="F1759" s="835" t="s">
        <v>1176</v>
      </c>
      <c r="G1759" s="835" t="s">
        <v>1889</v>
      </c>
    </row>
    <row r="1760" spans="1:7">
      <c r="A1760" s="835" t="s">
        <v>943</v>
      </c>
      <c r="B1760" s="835" t="s">
        <v>1920</v>
      </c>
      <c r="C1760" s="835" t="s">
        <v>1922</v>
      </c>
      <c r="D1760" s="835" t="s">
        <v>1923</v>
      </c>
      <c r="E1760" s="835" t="s">
        <v>138</v>
      </c>
      <c r="F1760" s="835" t="s">
        <v>806</v>
      </c>
      <c r="G1760" s="835" t="s">
        <v>1889</v>
      </c>
    </row>
    <row r="1761" spans="1:7">
      <c r="A1761" s="835" t="s">
        <v>940</v>
      </c>
      <c r="B1761" s="835" t="s">
        <v>1920</v>
      </c>
      <c r="C1761" s="835" t="s">
        <v>1922</v>
      </c>
      <c r="D1761" s="835" t="s">
        <v>1923</v>
      </c>
      <c r="E1761" s="835" t="s">
        <v>138</v>
      </c>
      <c r="F1761" s="835" t="s">
        <v>806</v>
      </c>
      <c r="G1761" s="835" t="s">
        <v>1889</v>
      </c>
    </row>
    <row r="1762" spans="1:7">
      <c r="A1762" s="835" t="s">
        <v>937</v>
      </c>
      <c r="B1762" s="835" t="s">
        <v>1920</v>
      </c>
      <c r="C1762" s="835" t="s">
        <v>1922</v>
      </c>
      <c r="D1762" s="835" t="s">
        <v>1923</v>
      </c>
      <c r="E1762" s="835" t="s">
        <v>138</v>
      </c>
      <c r="F1762" s="835" t="s">
        <v>806</v>
      </c>
      <c r="G1762" s="835" t="s">
        <v>1889</v>
      </c>
    </row>
    <row r="1763" spans="1:7">
      <c r="A1763" s="835" t="s">
        <v>882</v>
      </c>
      <c r="B1763" s="835" t="s">
        <v>1899</v>
      </c>
      <c r="C1763" s="835" t="s">
        <v>1922</v>
      </c>
      <c r="D1763" s="835" t="s">
        <v>1923</v>
      </c>
      <c r="E1763" s="835" t="s">
        <v>1900</v>
      </c>
      <c r="F1763" s="835" t="s">
        <v>1201</v>
      </c>
      <c r="G1763" s="835" t="s">
        <v>1889</v>
      </c>
    </row>
    <row r="1764" spans="1:7">
      <c r="A1764" s="835" t="s">
        <v>897</v>
      </c>
      <c r="B1764" s="835" t="s">
        <v>525</v>
      </c>
      <c r="C1764" s="835" t="s">
        <v>1922</v>
      </c>
      <c r="D1764" s="835" t="s">
        <v>1923</v>
      </c>
      <c r="E1764" s="835" t="s">
        <v>1877</v>
      </c>
      <c r="F1764" s="835" t="s">
        <v>884</v>
      </c>
      <c r="G1764" s="835" t="s">
        <v>1889</v>
      </c>
    </row>
    <row r="1765" spans="1:7">
      <c r="A1765" s="835" t="s">
        <v>945</v>
      </c>
      <c r="B1765" s="835" t="s">
        <v>546</v>
      </c>
      <c r="C1765" s="835" t="s">
        <v>1922</v>
      </c>
      <c r="D1765" s="835" t="s">
        <v>1923</v>
      </c>
      <c r="E1765" s="835" t="s">
        <v>1904</v>
      </c>
      <c r="F1765" s="835" t="s">
        <v>945</v>
      </c>
      <c r="G1765" s="835" t="s">
        <v>1889</v>
      </c>
    </row>
    <row r="1766" spans="1:7">
      <c r="A1766" s="835" t="s">
        <v>777</v>
      </c>
      <c r="B1766" s="835" t="s">
        <v>520</v>
      </c>
      <c r="C1766" s="835" t="s">
        <v>1922</v>
      </c>
      <c r="D1766" s="835" t="s">
        <v>1923</v>
      </c>
      <c r="E1766" s="835" t="s">
        <v>1905</v>
      </c>
      <c r="F1766" s="835" t="s">
        <v>1105</v>
      </c>
      <c r="G1766" s="835" t="s">
        <v>1891</v>
      </c>
    </row>
    <row r="1767" spans="1:7">
      <c r="A1767" s="835" t="s">
        <v>780</v>
      </c>
      <c r="B1767" s="835" t="s">
        <v>520</v>
      </c>
      <c r="C1767" s="835" t="s">
        <v>1922</v>
      </c>
      <c r="D1767" s="835" t="s">
        <v>1923</v>
      </c>
      <c r="E1767" s="835" t="s">
        <v>1905</v>
      </c>
      <c r="F1767" s="835" t="s">
        <v>1105</v>
      </c>
      <c r="G1767" s="835" t="s">
        <v>1891</v>
      </c>
    </row>
    <row r="1768" spans="1:7">
      <c r="A1768" s="835" t="s">
        <v>804</v>
      </c>
      <c r="B1768" s="835" t="s">
        <v>520</v>
      </c>
      <c r="C1768" s="835" t="s">
        <v>1922</v>
      </c>
      <c r="D1768" s="835" t="s">
        <v>1923</v>
      </c>
      <c r="E1768" s="835" t="s">
        <v>1905</v>
      </c>
      <c r="F1768" s="835" t="s">
        <v>1906</v>
      </c>
      <c r="G1768" s="835" t="s">
        <v>1891</v>
      </c>
    </row>
    <row r="1769" spans="1:7">
      <c r="A1769" s="835" t="s">
        <v>736</v>
      </c>
      <c r="B1769" s="835" t="s">
        <v>520</v>
      </c>
      <c r="C1769" s="835" t="s">
        <v>1922</v>
      </c>
      <c r="D1769" s="835" t="s">
        <v>1923</v>
      </c>
      <c r="E1769" s="835" t="s">
        <v>1905</v>
      </c>
      <c r="F1769" s="835" t="s">
        <v>789</v>
      </c>
      <c r="G1769" s="835" t="s">
        <v>1891</v>
      </c>
    </row>
    <row r="1770" spans="1:7">
      <c r="A1770" s="835" t="s">
        <v>406</v>
      </c>
      <c r="B1770" s="835" t="s">
        <v>520</v>
      </c>
      <c r="C1770" s="835" t="s">
        <v>1922</v>
      </c>
      <c r="D1770" s="835" t="s">
        <v>1923</v>
      </c>
      <c r="E1770" s="835" t="s">
        <v>1905</v>
      </c>
      <c r="F1770" s="835" t="s">
        <v>789</v>
      </c>
      <c r="G1770" s="835" t="s">
        <v>1891</v>
      </c>
    </row>
    <row r="1771" spans="1:7">
      <c r="A1771" s="835" t="s">
        <v>1908</v>
      </c>
      <c r="B1771" s="835" t="s">
        <v>520</v>
      </c>
      <c r="C1771" s="835" t="s">
        <v>1922</v>
      </c>
      <c r="D1771" s="835" t="s">
        <v>1923</v>
      </c>
      <c r="E1771" s="835" t="s">
        <v>1905</v>
      </c>
      <c r="F1771" s="835" t="s">
        <v>1907</v>
      </c>
      <c r="G1771" s="835" t="s">
        <v>1891</v>
      </c>
    </row>
    <row r="1772" spans="1:7">
      <c r="A1772" s="835" t="s">
        <v>1291</v>
      </c>
      <c r="B1772" s="835" t="s">
        <v>1148</v>
      </c>
      <c r="C1772" s="835" t="s">
        <v>1922</v>
      </c>
      <c r="D1772" s="835" t="s">
        <v>1923</v>
      </c>
      <c r="E1772" s="835" t="s">
        <v>1915</v>
      </c>
      <c r="F1772" s="835" t="s">
        <v>1287</v>
      </c>
      <c r="G1772" s="835" t="s">
        <v>1889</v>
      </c>
    </row>
    <row r="1773" spans="1:7">
      <c r="A1773" s="835" t="s">
        <v>1297</v>
      </c>
      <c r="B1773" s="835" t="s">
        <v>1148</v>
      </c>
      <c r="C1773" s="835" t="s">
        <v>1922</v>
      </c>
      <c r="D1773" s="835" t="s">
        <v>1923</v>
      </c>
      <c r="E1773" s="835" t="s">
        <v>1915</v>
      </c>
      <c r="F1773" s="835" t="s">
        <v>1287</v>
      </c>
      <c r="G1773" s="835" t="s">
        <v>1889</v>
      </c>
    </row>
    <row r="1774" spans="1:7">
      <c r="A1774" s="835" t="s">
        <v>912</v>
      </c>
      <c r="B1774" s="835" t="s">
        <v>526</v>
      </c>
      <c r="C1774" s="835" t="s">
        <v>1922</v>
      </c>
      <c r="D1774" s="835" t="s">
        <v>1923</v>
      </c>
      <c r="E1774" s="835" t="s">
        <v>1878</v>
      </c>
      <c r="F1774" s="835" t="s">
        <v>909</v>
      </c>
      <c r="G1774" s="835" t="s">
        <v>1889</v>
      </c>
    </row>
    <row r="1775" spans="1:7">
      <c r="A1775" s="835" t="s">
        <v>1204</v>
      </c>
      <c r="B1775" s="835" t="s">
        <v>538</v>
      </c>
      <c r="C1775" s="835" t="s">
        <v>1886</v>
      </c>
      <c r="D1775" s="835" t="s">
        <v>1887</v>
      </c>
      <c r="E1775" s="835" t="s">
        <v>1868</v>
      </c>
      <c r="F1775" s="835" t="s">
        <v>1201</v>
      </c>
      <c r="G1775" s="835" t="s">
        <v>1889</v>
      </c>
    </row>
    <row r="1776" spans="1:7">
      <c r="A1776" s="835" t="s">
        <v>959</v>
      </c>
      <c r="B1776" s="835" t="s">
        <v>538</v>
      </c>
      <c r="C1776" s="835" t="s">
        <v>1886</v>
      </c>
      <c r="D1776" s="835" t="s">
        <v>1887</v>
      </c>
      <c r="E1776" s="835" t="s">
        <v>1868</v>
      </c>
      <c r="F1776" s="835" t="s">
        <v>953</v>
      </c>
      <c r="G1776" s="835" t="s">
        <v>1889</v>
      </c>
    </row>
    <row r="1777" spans="1:7">
      <c r="A1777" s="835" t="s">
        <v>1269</v>
      </c>
      <c r="B1777" s="835" t="s">
        <v>547</v>
      </c>
      <c r="C1777" s="835" t="s">
        <v>1886</v>
      </c>
      <c r="D1777" s="835" t="s">
        <v>1887</v>
      </c>
      <c r="E1777" s="835" t="s">
        <v>1925</v>
      </c>
      <c r="F1777" s="835" t="s">
        <v>1419</v>
      </c>
      <c r="G1777" s="835" t="s">
        <v>1889</v>
      </c>
    </row>
    <row r="1778" spans="1:7">
      <c r="A1778" s="835" t="s">
        <v>726</v>
      </c>
      <c r="B1778" s="835" t="s">
        <v>516</v>
      </c>
      <c r="C1778" s="835" t="s">
        <v>1886</v>
      </c>
      <c r="D1778" s="835" t="s">
        <v>1887</v>
      </c>
      <c r="E1778" s="835" t="s">
        <v>1890</v>
      </c>
      <c r="F1778" s="835" t="s">
        <v>726</v>
      </c>
      <c r="G1778" s="835" t="s">
        <v>1891</v>
      </c>
    </row>
    <row r="1779" spans="1:7">
      <c r="A1779" s="835" t="s">
        <v>404</v>
      </c>
      <c r="B1779" s="835" t="s">
        <v>516</v>
      </c>
      <c r="C1779" s="835" t="s">
        <v>1886</v>
      </c>
      <c r="D1779" s="835" t="s">
        <v>1887</v>
      </c>
      <c r="E1779" s="835" t="s">
        <v>1890</v>
      </c>
      <c r="F1779" s="835" t="s">
        <v>726</v>
      </c>
      <c r="G1779" s="835" t="s">
        <v>1891</v>
      </c>
    </row>
    <row r="1780" spans="1:7">
      <c r="A1780" s="835" t="s">
        <v>971</v>
      </c>
      <c r="B1780" s="835" t="s">
        <v>1893</v>
      </c>
      <c r="C1780" s="835" t="s">
        <v>1886</v>
      </c>
      <c r="D1780" s="835" t="s">
        <v>1887</v>
      </c>
      <c r="E1780" s="835" t="s">
        <v>1879</v>
      </c>
      <c r="F1780" s="835" t="s">
        <v>968</v>
      </c>
      <c r="G1780" s="835" t="s">
        <v>1889</v>
      </c>
    </row>
    <row r="1781" spans="1:7">
      <c r="A1781" s="835" t="s">
        <v>943</v>
      </c>
      <c r="B1781" s="835" t="s">
        <v>1920</v>
      </c>
      <c r="C1781" s="835" t="s">
        <v>1886</v>
      </c>
      <c r="D1781" s="835" t="s">
        <v>1887</v>
      </c>
      <c r="E1781" s="835" t="s">
        <v>138</v>
      </c>
      <c r="F1781" s="835" t="s">
        <v>806</v>
      </c>
      <c r="G1781" s="835" t="s">
        <v>1889</v>
      </c>
    </row>
    <row r="1782" spans="1:7">
      <c r="A1782" s="835" t="s">
        <v>940</v>
      </c>
      <c r="B1782" s="835" t="s">
        <v>1920</v>
      </c>
      <c r="C1782" s="835" t="s">
        <v>1886</v>
      </c>
      <c r="D1782" s="835" t="s">
        <v>1887</v>
      </c>
      <c r="E1782" s="835" t="s">
        <v>138</v>
      </c>
      <c r="F1782" s="835" t="s">
        <v>806</v>
      </c>
      <c r="G1782" s="835" t="s">
        <v>1889</v>
      </c>
    </row>
    <row r="1783" spans="1:7">
      <c r="A1783" s="835" t="s">
        <v>937</v>
      </c>
      <c r="B1783" s="835" t="s">
        <v>1920</v>
      </c>
      <c r="C1783" s="835" t="s">
        <v>1886</v>
      </c>
      <c r="D1783" s="835" t="s">
        <v>1887</v>
      </c>
      <c r="E1783" s="835" t="s">
        <v>138</v>
      </c>
      <c r="F1783" s="835" t="s">
        <v>806</v>
      </c>
      <c r="G1783" s="835" t="s">
        <v>1889</v>
      </c>
    </row>
    <row r="1784" spans="1:7">
      <c r="A1784" s="835" t="s">
        <v>882</v>
      </c>
      <c r="B1784" s="835" t="s">
        <v>1899</v>
      </c>
      <c r="C1784" s="835" t="s">
        <v>1886</v>
      </c>
      <c r="D1784" s="835" t="s">
        <v>1887</v>
      </c>
      <c r="E1784" s="835" t="s">
        <v>1900</v>
      </c>
      <c r="F1784" s="835" t="s">
        <v>1201</v>
      </c>
      <c r="G1784" s="835" t="s">
        <v>1889</v>
      </c>
    </row>
    <row r="1785" spans="1:7">
      <c r="A1785" s="835" t="s">
        <v>1392</v>
      </c>
      <c r="B1785" s="835" t="s">
        <v>1899</v>
      </c>
      <c r="C1785" s="835" t="s">
        <v>1886</v>
      </c>
      <c r="D1785" s="835" t="s">
        <v>1887</v>
      </c>
      <c r="E1785" s="835" t="s">
        <v>1900</v>
      </c>
      <c r="F1785" s="835" t="s">
        <v>1201</v>
      </c>
      <c r="G1785" s="835" t="s">
        <v>1889</v>
      </c>
    </row>
    <row r="1786" spans="1:7">
      <c r="A1786" s="835" t="s">
        <v>869</v>
      </c>
      <c r="B1786" s="835" t="s">
        <v>1901</v>
      </c>
      <c r="C1786" s="835" t="s">
        <v>1886</v>
      </c>
      <c r="D1786" s="835" t="s">
        <v>1887</v>
      </c>
      <c r="E1786" s="835" t="s">
        <v>1871</v>
      </c>
      <c r="F1786" s="835" t="s">
        <v>869</v>
      </c>
      <c r="G1786" s="835" t="s">
        <v>1889</v>
      </c>
    </row>
    <row r="1787" spans="1:7">
      <c r="A1787" s="835" t="s">
        <v>1344</v>
      </c>
      <c r="B1787" s="835" t="s">
        <v>1901</v>
      </c>
      <c r="C1787" s="835" t="s">
        <v>1886</v>
      </c>
      <c r="D1787" s="835" t="s">
        <v>1887</v>
      </c>
      <c r="E1787" s="835" t="s">
        <v>1871</v>
      </c>
      <c r="F1787" s="835" t="s">
        <v>1902</v>
      </c>
      <c r="G1787" s="835" t="s">
        <v>1889</v>
      </c>
    </row>
    <row r="1788" spans="1:7">
      <c r="A1788" s="835" t="s">
        <v>945</v>
      </c>
      <c r="B1788" s="835" t="s">
        <v>546</v>
      </c>
      <c r="C1788" s="835" t="s">
        <v>1886</v>
      </c>
      <c r="D1788" s="835" t="s">
        <v>1887</v>
      </c>
      <c r="E1788" s="835" t="s">
        <v>1904</v>
      </c>
      <c r="F1788" s="835" t="s">
        <v>945</v>
      </c>
      <c r="G1788" s="835" t="s">
        <v>1889</v>
      </c>
    </row>
    <row r="1789" spans="1:7">
      <c r="A1789" s="835" t="s">
        <v>777</v>
      </c>
      <c r="B1789" s="835" t="s">
        <v>520</v>
      </c>
      <c r="C1789" s="835" t="s">
        <v>1886</v>
      </c>
      <c r="D1789" s="835" t="s">
        <v>1887</v>
      </c>
      <c r="E1789" s="835" t="s">
        <v>1905</v>
      </c>
      <c r="F1789" s="835" t="s">
        <v>1105</v>
      </c>
      <c r="G1789" s="835" t="s">
        <v>1891</v>
      </c>
    </row>
    <row r="1790" spans="1:7">
      <c r="A1790" s="835" t="s">
        <v>780</v>
      </c>
      <c r="B1790" s="835" t="s">
        <v>520</v>
      </c>
      <c r="C1790" s="835" t="s">
        <v>1886</v>
      </c>
      <c r="D1790" s="835" t="s">
        <v>1887</v>
      </c>
      <c r="E1790" s="835" t="s">
        <v>1905</v>
      </c>
      <c r="F1790" s="835" t="s">
        <v>1105</v>
      </c>
      <c r="G1790" s="835" t="s">
        <v>1891</v>
      </c>
    </row>
    <row r="1791" spans="1:7">
      <c r="A1791" s="835" t="s">
        <v>804</v>
      </c>
      <c r="B1791" s="835" t="s">
        <v>520</v>
      </c>
      <c r="C1791" s="835" t="s">
        <v>1886</v>
      </c>
      <c r="D1791" s="835" t="s">
        <v>1887</v>
      </c>
      <c r="E1791" s="835" t="s">
        <v>1905</v>
      </c>
      <c r="F1791" s="835" t="s">
        <v>1906</v>
      </c>
      <c r="G1791" s="835" t="s">
        <v>1891</v>
      </c>
    </row>
    <row r="1792" spans="1:7">
      <c r="A1792" s="835" t="s">
        <v>736</v>
      </c>
      <c r="B1792" s="835" t="s">
        <v>520</v>
      </c>
      <c r="C1792" s="835" t="s">
        <v>1886</v>
      </c>
      <c r="D1792" s="835" t="s">
        <v>1887</v>
      </c>
      <c r="E1792" s="835" t="s">
        <v>1905</v>
      </c>
      <c r="F1792" s="835" t="s">
        <v>789</v>
      </c>
      <c r="G1792" s="835" t="s">
        <v>1891</v>
      </c>
    </row>
    <row r="1793" spans="1:7">
      <c r="A1793" s="835" t="s">
        <v>406</v>
      </c>
      <c r="B1793" s="835" t="s">
        <v>520</v>
      </c>
      <c r="C1793" s="835" t="s">
        <v>1886</v>
      </c>
      <c r="D1793" s="835" t="s">
        <v>1887</v>
      </c>
      <c r="E1793" s="835" t="s">
        <v>1905</v>
      </c>
      <c r="F1793" s="835" t="s">
        <v>789</v>
      </c>
      <c r="G1793" s="835" t="s">
        <v>1891</v>
      </c>
    </row>
    <row r="1794" spans="1:7">
      <c r="A1794" s="835" t="s">
        <v>1908</v>
      </c>
      <c r="B1794" s="835" t="s">
        <v>520</v>
      </c>
      <c r="C1794" s="835" t="s">
        <v>1886</v>
      </c>
      <c r="D1794" s="835" t="s">
        <v>1887</v>
      </c>
      <c r="E1794" s="835" t="s">
        <v>1905</v>
      </c>
      <c r="F1794" s="835" t="s">
        <v>1907</v>
      </c>
      <c r="G1794" s="835" t="s">
        <v>1891</v>
      </c>
    </row>
    <row r="1795" spans="1:7">
      <c r="A1795" s="835" t="s">
        <v>912</v>
      </c>
      <c r="B1795" s="835" t="s">
        <v>526</v>
      </c>
      <c r="C1795" s="835" t="s">
        <v>1886</v>
      </c>
      <c r="D1795" s="835" t="s">
        <v>1887</v>
      </c>
      <c r="E1795" s="835" t="s">
        <v>1878</v>
      </c>
      <c r="F1795" s="835" t="s">
        <v>909</v>
      </c>
      <c r="G1795" s="835" t="s">
        <v>1889</v>
      </c>
    </row>
    <row r="1796" spans="1:7">
      <c r="A1796" s="835" t="s">
        <v>959</v>
      </c>
      <c r="B1796" s="835" t="s">
        <v>538</v>
      </c>
      <c r="C1796" s="835" t="s">
        <v>1886</v>
      </c>
      <c r="D1796" s="835" t="s">
        <v>1887</v>
      </c>
      <c r="E1796" s="835" t="s">
        <v>1868</v>
      </c>
      <c r="F1796" s="835" t="s">
        <v>953</v>
      </c>
      <c r="G1796" s="835" t="s">
        <v>1889</v>
      </c>
    </row>
    <row r="1797" spans="1:7">
      <c r="A1797" s="835" t="s">
        <v>726</v>
      </c>
      <c r="B1797" s="835" t="s">
        <v>516</v>
      </c>
      <c r="C1797" s="835" t="s">
        <v>1886</v>
      </c>
      <c r="D1797" s="835" t="s">
        <v>1887</v>
      </c>
      <c r="E1797" s="835" t="s">
        <v>1890</v>
      </c>
      <c r="F1797" s="835" t="s">
        <v>726</v>
      </c>
      <c r="G1797" s="835" t="s">
        <v>1891</v>
      </c>
    </row>
    <row r="1798" spans="1:7">
      <c r="A1798" s="835" t="s">
        <v>404</v>
      </c>
      <c r="B1798" s="835" t="s">
        <v>516</v>
      </c>
      <c r="C1798" s="835" t="s">
        <v>1886</v>
      </c>
      <c r="D1798" s="835" t="s">
        <v>1887</v>
      </c>
      <c r="E1798" s="835" t="s">
        <v>1890</v>
      </c>
      <c r="F1798" s="835" t="s">
        <v>726</v>
      </c>
      <c r="G1798" s="835" t="s">
        <v>1891</v>
      </c>
    </row>
    <row r="1799" spans="1:7">
      <c r="A1799" s="835" t="s">
        <v>758</v>
      </c>
      <c r="B1799" s="835" t="s">
        <v>516</v>
      </c>
      <c r="C1799" s="835" t="s">
        <v>1886</v>
      </c>
      <c r="D1799" s="835" t="s">
        <v>1887</v>
      </c>
      <c r="E1799" s="835" t="s">
        <v>1890</v>
      </c>
      <c r="F1799" s="835" t="s">
        <v>811</v>
      </c>
      <c r="G1799" s="835" t="s">
        <v>1891</v>
      </c>
    </row>
    <row r="1800" spans="1:7">
      <c r="A1800" s="835" t="s">
        <v>971</v>
      </c>
      <c r="B1800" s="835" t="s">
        <v>1893</v>
      </c>
      <c r="C1800" s="835" t="s">
        <v>1886</v>
      </c>
      <c r="D1800" s="835" t="s">
        <v>1887</v>
      </c>
      <c r="E1800" s="835" t="s">
        <v>1879</v>
      </c>
      <c r="F1800" s="835" t="s">
        <v>968</v>
      </c>
      <c r="G1800" s="835" t="s">
        <v>1889</v>
      </c>
    </row>
    <row r="1801" spans="1:7">
      <c r="A1801" s="835" t="s">
        <v>777</v>
      </c>
      <c r="B1801" s="835" t="s">
        <v>520</v>
      </c>
      <c r="C1801" s="835" t="s">
        <v>1886</v>
      </c>
      <c r="D1801" s="835" t="s">
        <v>1887</v>
      </c>
      <c r="E1801" s="835" t="s">
        <v>1905</v>
      </c>
      <c r="F1801" s="835" t="s">
        <v>1105</v>
      </c>
      <c r="G1801" s="835" t="s">
        <v>1891</v>
      </c>
    </row>
    <row r="1802" spans="1:7">
      <c r="A1802" s="835" t="s">
        <v>780</v>
      </c>
      <c r="B1802" s="835" t="s">
        <v>520</v>
      </c>
      <c r="C1802" s="835" t="s">
        <v>1886</v>
      </c>
      <c r="D1802" s="835" t="s">
        <v>1887</v>
      </c>
      <c r="E1802" s="835" t="s">
        <v>1905</v>
      </c>
      <c r="F1802" s="835" t="s">
        <v>1105</v>
      </c>
      <c r="G1802" s="835" t="s">
        <v>1891</v>
      </c>
    </row>
    <row r="1803" spans="1:7">
      <c r="A1803" s="835" t="s">
        <v>804</v>
      </c>
      <c r="B1803" s="835" t="s">
        <v>520</v>
      </c>
      <c r="C1803" s="835" t="s">
        <v>1886</v>
      </c>
      <c r="D1803" s="835" t="s">
        <v>1887</v>
      </c>
      <c r="E1803" s="835" t="s">
        <v>1905</v>
      </c>
      <c r="F1803" s="835" t="s">
        <v>1906</v>
      </c>
      <c r="G1803" s="835" t="s">
        <v>1891</v>
      </c>
    </row>
    <row r="1804" spans="1:7">
      <c r="A1804" s="835" t="s">
        <v>736</v>
      </c>
      <c r="B1804" s="835" t="s">
        <v>520</v>
      </c>
      <c r="C1804" s="835" t="s">
        <v>1886</v>
      </c>
      <c r="D1804" s="835" t="s">
        <v>1887</v>
      </c>
      <c r="E1804" s="835" t="s">
        <v>1905</v>
      </c>
      <c r="F1804" s="835" t="s">
        <v>789</v>
      </c>
      <c r="G1804" s="835" t="s">
        <v>1891</v>
      </c>
    </row>
    <row r="1805" spans="1:7">
      <c r="A1805" s="835" t="s">
        <v>406</v>
      </c>
      <c r="B1805" s="835" t="s">
        <v>520</v>
      </c>
      <c r="C1805" s="835" t="s">
        <v>1886</v>
      </c>
      <c r="D1805" s="835" t="s">
        <v>1887</v>
      </c>
      <c r="E1805" s="835" t="s">
        <v>1905</v>
      </c>
      <c r="F1805" s="835" t="s">
        <v>789</v>
      </c>
      <c r="G1805" s="835" t="s">
        <v>1891</v>
      </c>
    </row>
    <row r="1806" spans="1:7">
      <c r="A1806" s="835" t="s">
        <v>1908</v>
      </c>
      <c r="B1806" s="835" t="s">
        <v>520</v>
      </c>
      <c r="C1806" s="835" t="s">
        <v>1886</v>
      </c>
      <c r="D1806" s="835" t="s">
        <v>1887</v>
      </c>
      <c r="E1806" s="835" t="s">
        <v>1905</v>
      </c>
      <c r="F1806" s="835" t="s">
        <v>1907</v>
      </c>
      <c r="G1806" s="835" t="s">
        <v>1891</v>
      </c>
    </row>
    <row r="1807" spans="1:7">
      <c r="A1807" s="835" t="s">
        <v>912</v>
      </c>
      <c r="B1807" s="835" t="s">
        <v>526</v>
      </c>
      <c r="C1807" s="835" t="s">
        <v>1886</v>
      </c>
      <c r="D1807" s="835" t="s">
        <v>1887</v>
      </c>
      <c r="E1807" s="835" t="s">
        <v>1878</v>
      </c>
      <c r="F1807" s="835" t="s">
        <v>909</v>
      </c>
      <c r="G1807" s="835" t="s">
        <v>1889</v>
      </c>
    </row>
    <row r="1808" spans="1:7">
      <c r="A1808" s="835" t="s">
        <v>1407</v>
      </c>
      <c r="B1808" s="835" t="s">
        <v>533</v>
      </c>
      <c r="C1808" s="835" t="s">
        <v>1886</v>
      </c>
      <c r="D1808" s="835" t="s">
        <v>1887</v>
      </c>
      <c r="E1808" s="835" t="s">
        <v>1924</v>
      </c>
      <c r="F1808" s="835" t="s">
        <v>1407</v>
      </c>
      <c r="G1808" s="835" t="s">
        <v>1889</v>
      </c>
    </row>
    <row r="1809" spans="1:7">
      <c r="A1809" s="835" t="s">
        <v>1452</v>
      </c>
      <c r="B1809" s="835" t="s">
        <v>533</v>
      </c>
      <c r="C1809" s="835" t="s">
        <v>1886</v>
      </c>
      <c r="D1809" s="835" t="s">
        <v>1887</v>
      </c>
      <c r="E1809" s="835" t="s">
        <v>1924</v>
      </c>
      <c r="F1809" s="835" t="s">
        <v>1287</v>
      </c>
      <c r="G1809" s="835" t="s">
        <v>1889</v>
      </c>
    </row>
    <row r="1810" spans="1:7">
      <c r="A1810" s="835" t="s">
        <v>1328</v>
      </c>
      <c r="B1810" s="835" t="s">
        <v>540</v>
      </c>
      <c r="C1810" s="835" t="s">
        <v>1886</v>
      </c>
      <c r="D1810" s="835" t="s">
        <v>1887</v>
      </c>
      <c r="E1810" s="835" t="s">
        <v>1867</v>
      </c>
      <c r="F1810" s="835" t="s">
        <v>1014</v>
      </c>
      <c r="G1810" s="835" t="s">
        <v>1889</v>
      </c>
    </row>
    <row r="1811" spans="1:7">
      <c r="A1811" s="835" t="s">
        <v>1204</v>
      </c>
      <c r="B1811" s="835" t="s">
        <v>538</v>
      </c>
      <c r="C1811" s="835" t="s">
        <v>1886</v>
      </c>
      <c r="D1811" s="835" t="s">
        <v>1887</v>
      </c>
      <c r="E1811" s="835" t="s">
        <v>1868</v>
      </c>
      <c r="F1811" s="835" t="s">
        <v>1201</v>
      </c>
      <c r="G1811" s="835" t="s">
        <v>1889</v>
      </c>
    </row>
    <row r="1812" spans="1:7">
      <c r="A1812" s="835" t="s">
        <v>956</v>
      </c>
      <c r="B1812" s="835" t="s">
        <v>538</v>
      </c>
      <c r="C1812" s="835" t="s">
        <v>1886</v>
      </c>
      <c r="D1812" s="835" t="s">
        <v>1887</v>
      </c>
      <c r="E1812" s="835" t="s">
        <v>1868</v>
      </c>
      <c r="F1812" s="835" t="s">
        <v>953</v>
      </c>
      <c r="G1812" s="835" t="s">
        <v>1889</v>
      </c>
    </row>
    <row r="1813" spans="1:7">
      <c r="A1813" s="835" t="s">
        <v>959</v>
      </c>
      <c r="B1813" s="835" t="s">
        <v>538</v>
      </c>
      <c r="C1813" s="835" t="s">
        <v>1886</v>
      </c>
      <c r="D1813" s="835" t="s">
        <v>1887</v>
      </c>
      <c r="E1813" s="835" t="s">
        <v>1868</v>
      </c>
      <c r="F1813" s="835" t="s">
        <v>953</v>
      </c>
      <c r="G1813" s="835" t="s">
        <v>1889</v>
      </c>
    </row>
    <row r="1814" spans="1:7">
      <c r="A1814" s="835" t="s">
        <v>1269</v>
      </c>
      <c r="B1814" s="835" t="s">
        <v>547</v>
      </c>
      <c r="C1814" s="835" t="s">
        <v>1886</v>
      </c>
      <c r="D1814" s="835" t="s">
        <v>1887</v>
      </c>
      <c r="E1814" s="835" t="s">
        <v>1925</v>
      </c>
      <c r="F1814" s="835" t="s">
        <v>1419</v>
      </c>
      <c r="G1814" s="835" t="s">
        <v>1889</v>
      </c>
    </row>
    <row r="1815" spans="1:7">
      <c r="A1815" s="835" t="s">
        <v>726</v>
      </c>
      <c r="B1815" s="835" t="s">
        <v>516</v>
      </c>
      <c r="C1815" s="835" t="s">
        <v>1886</v>
      </c>
      <c r="D1815" s="835" t="s">
        <v>1887</v>
      </c>
      <c r="E1815" s="835" t="s">
        <v>1890</v>
      </c>
      <c r="F1815" s="835" t="s">
        <v>726</v>
      </c>
      <c r="G1815" s="835" t="s">
        <v>1891</v>
      </c>
    </row>
    <row r="1816" spans="1:7">
      <c r="A1816" s="835" t="s">
        <v>404</v>
      </c>
      <c r="B1816" s="835" t="s">
        <v>516</v>
      </c>
      <c r="C1816" s="835" t="s">
        <v>1886</v>
      </c>
      <c r="D1816" s="835" t="s">
        <v>1887</v>
      </c>
      <c r="E1816" s="835" t="s">
        <v>1890</v>
      </c>
      <c r="F1816" s="835" t="s">
        <v>726</v>
      </c>
      <c r="G1816" s="835" t="s">
        <v>1891</v>
      </c>
    </row>
    <row r="1817" spans="1:7">
      <c r="A1817" s="835" t="s">
        <v>758</v>
      </c>
      <c r="B1817" s="835" t="s">
        <v>516</v>
      </c>
      <c r="C1817" s="835" t="s">
        <v>1886</v>
      </c>
      <c r="D1817" s="835" t="s">
        <v>1887</v>
      </c>
      <c r="E1817" s="835" t="s">
        <v>1890</v>
      </c>
      <c r="F1817" s="835" t="s">
        <v>811</v>
      </c>
      <c r="G1817" s="835" t="s">
        <v>1891</v>
      </c>
    </row>
    <row r="1818" spans="1:7">
      <c r="A1818" s="835" t="s">
        <v>820</v>
      </c>
      <c r="B1818" s="835" t="s">
        <v>516</v>
      </c>
      <c r="C1818" s="835" t="s">
        <v>1886</v>
      </c>
      <c r="D1818" s="835" t="s">
        <v>1887</v>
      </c>
      <c r="E1818" s="835" t="s">
        <v>1890</v>
      </c>
      <c r="F1818" s="835" t="s">
        <v>1898</v>
      </c>
      <c r="G1818" s="835" t="s">
        <v>1891</v>
      </c>
    </row>
    <row r="1819" spans="1:7">
      <c r="A1819" s="835" t="s">
        <v>1281</v>
      </c>
      <c r="B1819" s="835" t="s">
        <v>516</v>
      </c>
      <c r="C1819" s="835" t="s">
        <v>1886</v>
      </c>
      <c r="D1819" s="835" t="s">
        <v>1887</v>
      </c>
      <c r="E1819" s="835" t="s">
        <v>1890</v>
      </c>
      <c r="F1819" s="835" t="s">
        <v>1278</v>
      </c>
      <c r="G1819" s="835" t="s">
        <v>1891</v>
      </c>
    </row>
    <row r="1820" spans="1:7">
      <c r="A1820" s="835" t="s">
        <v>1434</v>
      </c>
      <c r="B1820" s="835" t="s">
        <v>516</v>
      </c>
      <c r="C1820" s="835" t="s">
        <v>1886</v>
      </c>
      <c r="D1820" s="835" t="s">
        <v>1887</v>
      </c>
      <c r="E1820" s="835" t="s">
        <v>1890</v>
      </c>
      <c r="F1820" s="835" t="s">
        <v>1278</v>
      </c>
      <c r="G1820" s="835" t="s">
        <v>1891</v>
      </c>
    </row>
    <row r="1821" spans="1:7">
      <c r="A1821" s="835" t="s">
        <v>924</v>
      </c>
      <c r="B1821" s="835" t="s">
        <v>516</v>
      </c>
      <c r="C1821" s="835" t="s">
        <v>1886</v>
      </c>
      <c r="D1821" s="835" t="s">
        <v>1887</v>
      </c>
      <c r="E1821" s="835" t="s">
        <v>1890</v>
      </c>
      <c r="F1821" s="835" t="s">
        <v>1278</v>
      </c>
      <c r="G1821" s="835" t="s">
        <v>1891</v>
      </c>
    </row>
    <row r="1822" spans="1:7">
      <c r="A1822" s="835" t="s">
        <v>951</v>
      </c>
      <c r="B1822" s="835" t="s">
        <v>516</v>
      </c>
      <c r="C1822" s="835" t="s">
        <v>1886</v>
      </c>
      <c r="D1822" s="835" t="s">
        <v>1887</v>
      </c>
      <c r="E1822" s="835" t="s">
        <v>1890</v>
      </c>
      <c r="F1822" s="835" t="s">
        <v>1278</v>
      </c>
      <c r="G1822" s="835" t="s">
        <v>1891</v>
      </c>
    </row>
    <row r="1823" spans="1:7">
      <c r="A1823" s="835" t="s">
        <v>800</v>
      </c>
      <c r="B1823" s="835" t="s">
        <v>516</v>
      </c>
      <c r="C1823" s="835" t="s">
        <v>1886</v>
      </c>
      <c r="D1823" s="835" t="s">
        <v>1887</v>
      </c>
      <c r="E1823" s="835" t="s">
        <v>1890</v>
      </c>
      <c r="F1823" s="835" t="s">
        <v>793</v>
      </c>
      <c r="G1823" s="835" t="s">
        <v>1891</v>
      </c>
    </row>
    <row r="1824" spans="1:7">
      <c r="A1824" s="835" t="s">
        <v>1929</v>
      </c>
      <c r="B1824" s="835" t="s">
        <v>516</v>
      </c>
      <c r="C1824" s="835" t="s">
        <v>1886</v>
      </c>
      <c r="D1824" s="835" t="s">
        <v>1887</v>
      </c>
      <c r="E1824" s="835" t="s">
        <v>1890</v>
      </c>
      <c r="F1824" s="835" t="s">
        <v>1929</v>
      </c>
      <c r="G1824" s="835" t="s">
        <v>1891</v>
      </c>
    </row>
    <row r="1825" spans="1:7">
      <c r="A1825" s="835" t="s">
        <v>980</v>
      </c>
      <c r="B1825" s="835" t="s">
        <v>531</v>
      </c>
      <c r="C1825" s="835" t="s">
        <v>1886</v>
      </c>
      <c r="D1825" s="835" t="s">
        <v>1887</v>
      </c>
      <c r="E1825" s="835" t="s">
        <v>1872</v>
      </c>
      <c r="F1825" s="835" t="s">
        <v>977</v>
      </c>
      <c r="G1825" s="835" t="s">
        <v>1889</v>
      </c>
    </row>
    <row r="1826" spans="1:7">
      <c r="A1826" s="835" t="s">
        <v>1447</v>
      </c>
      <c r="B1826" s="835" t="s">
        <v>531</v>
      </c>
      <c r="C1826" s="835" t="s">
        <v>1886</v>
      </c>
      <c r="D1826" s="835" t="s">
        <v>1887</v>
      </c>
      <c r="E1826" s="835" t="s">
        <v>1872</v>
      </c>
      <c r="F1826" s="835" t="s">
        <v>1287</v>
      </c>
      <c r="G1826" s="835" t="s">
        <v>1889</v>
      </c>
    </row>
    <row r="1827" spans="1:7">
      <c r="A1827" s="835" t="s">
        <v>1060</v>
      </c>
      <c r="B1827" s="835" t="s">
        <v>1921</v>
      </c>
      <c r="C1827" s="835" t="s">
        <v>1886</v>
      </c>
      <c r="D1827" s="835" t="s">
        <v>1887</v>
      </c>
      <c r="E1827" s="835" t="s">
        <v>1876</v>
      </c>
      <c r="F1827" s="835" t="s">
        <v>1894</v>
      </c>
      <c r="G1827" s="835" t="s">
        <v>1889</v>
      </c>
    </row>
    <row r="1828" spans="1:7">
      <c r="A1828" s="835" t="s">
        <v>1028</v>
      </c>
      <c r="B1828" s="835" t="s">
        <v>1921</v>
      </c>
      <c r="C1828" s="835" t="s">
        <v>1886</v>
      </c>
      <c r="D1828" s="835" t="s">
        <v>1887</v>
      </c>
      <c r="E1828" s="835" t="s">
        <v>1876</v>
      </c>
      <c r="F1828" s="835" t="s">
        <v>1028</v>
      </c>
      <c r="G1828" s="835" t="s">
        <v>1889</v>
      </c>
    </row>
    <row r="1829" spans="1:7">
      <c r="A1829" s="835" t="s">
        <v>1023</v>
      </c>
      <c r="B1829" s="835" t="s">
        <v>522</v>
      </c>
      <c r="C1829" s="835" t="s">
        <v>1886</v>
      </c>
      <c r="D1829" s="835" t="s">
        <v>1887</v>
      </c>
      <c r="E1829" s="835" t="s">
        <v>1892</v>
      </c>
      <c r="F1829" s="835" t="s">
        <v>1020</v>
      </c>
      <c r="G1829" s="835" t="s">
        <v>1889</v>
      </c>
    </row>
    <row r="1830" spans="1:7">
      <c r="A1830" s="835" t="s">
        <v>971</v>
      </c>
      <c r="B1830" s="835" t="s">
        <v>1893</v>
      </c>
      <c r="C1830" s="835" t="s">
        <v>1886</v>
      </c>
      <c r="D1830" s="835" t="s">
        <v>1887</v>
      </c>
      <c r="E1830" s="835" t="s">
        <v>1879</v>
      </c>
      <c r="F1830" s="835" t="s">
        <v>968</v>
      </c>
      <c r="G1830" s="835" t="s">
        <v>1889</v>
      </c>
    </row>
    <row r="1831" spans="1:7">
      <c r="A1831" s="835" t="s">
        <v>1325</v>
      </c>
      <c r="B1831" s="835" t="s">
        <v>1926</v>
      </c>
      <c r="C1831" s="835" t="s">
        <v>1886</v>
      </c>
      <c r="D1831" s="835" t="s">
        <v>1887</v>
      </c>
      <c r="E1831" s="835" t="s">
        <v>1866</v>
      </c>
      <c r="F1831" s="835" t="s">
        <v>1014</v>
      </c>
      <c r="G1831" s="835" t="s">
        <v>1889</v>
      </c>
    </row>
    <row r="1832" spans="1:7">
      <c r="A1832" s="835" t="s">
        <v>1066</v>
      </c>
      <c r="B1832" s="835" t="s">
        <v>521</v>
      </c>
      <c r="C1832" s="835" t="s">
        <v>1886</v>
      </c>
      <c r="D1832" s="835" t="s">
        <v>1887</v>
      </c>
      <c r="E1832" s="835" t="s">
        <v>1897</v>
      </c>
      <c r="F1832" s="835" t="s">
        <v>1894</v>
      </c>
      <c r="G1832" s="835" t="s">
        <v>1889</v>
      </c>
    </row>
    <row r="1833" spans="1:7">
      <c r="A1833" s="835" t="s">
        <v>1208</v>
      </c>
      <c r="B1833" s="835" t="s">
        <v>521</v>
      </c>
      <c r="C1833" s="835" t="s">
        <v>1886</v>
      </c>
      <c r="D1833" s="835" t="s">
        <v>1887</v>
      </c>
      <c r="E1833" s="835" t="s">
        <v>1897</v>
      </c>
      <c r="F1833" s="835" t="s">
        <v>1201</v>
      </c>
      <c r="G1833" s="835" t="s">
        <v>1889</v>
      </c>
    </row>
    <row r="1834" spans="1:7">
      <c r="A1834" s="835" t="s">
        <v>975</v>
      </c>
      <c r="B1834" s="835" t="s">
        <v>521</v>
      </c>
      <c r="C1834" s="835" t="s">
        <v>1886</v>
      </c>
      <c r="D1834" s="835" t="s">
        <v>1887</v>
      </c>
      <c r="E1834" s="835" t="s">
        <v>1897</v>
      </c>
      <c r="F1834" s="835" t="s">
        <v>968</v>
      </c>
      <c r="G1834" s="835" t="s">
        <v>1889</v>
      </c>
    </row>
    <row r="1835" spans="1:7">
      <c r="A1835" s="835" t="s">
        <v>1488</v>
      </c>
      <c r="B1835" s="835" t="s">
        <v>521</v>
      </c>
      <c r="C1835" s="835" t="s">
        <v>1886</v>
      </c>
      <c r="D1835" s="835" t="s">
        <v>1887</v>
      </c>
      <c r="E1835" s="835" t="s">
        <v>1897</v>
      </c>
      <c r="F1835" s="835" t="s">
        <v>1898</v>
      </c>
      <c r="G1835" s="835" t="s">
        <v>1889</v>
      </c>
    </row>
    <row r="1836" spans="1:7">
      <c r="A1836" s="835" t="s">
        <v>1041</v>
      </c>
      <c r="B1836" s="835" t="s">
        <v>521</v>
      </c>
      <c r="C1836" s="835" t="s">
        <v>1886</v>
      </c>
      <c r="D1836" s="835" t="s">
        <v>1887</v>
      </c>
      <c r="E1836" s="835" t="s">
        <v>1897</v>
      </c>
      <c r="F1836" s="835" t="s">
        <v>1898</v>
      </c>
      <c r="G1836" s="835" t="s">
        <v>1889</v>
      </c>
    </row>
    <row r="1837" spans="1:7">
      <c r="A1837" s="835" t="s">
        <v>1305</v>
      </c>
      <c r="B1837" s="835" t="s">
        <v>1899</v>
      </c>
      <c r="C1837" s="835" t="s">
        <v>1886</v>
      </c>
      <c r="D1837" s="835" t="s">
        <v>1887</v>
      </c>
      <c r="E1837" s="835" t="s">
        <v>1900</v>
      </c>
      <c r="F1837" s="835" t="s">
        <v>977</v>
      </c>
      <c r="G1837" s="835" t="s">
        <v>1889</v>
      </c>
    </row>
    <row r="1838" spans="1:7">
      <c r="A1838" s="835" t="s">
        <v>882</v>
      </c>
      <c r="B1838" s="835" t="s">
        <v>1899</v>
      </c>
      <c r="C1838" s="835" t="s">
        <v>1886</v>
      </c>
      <c r="D1838" s="835" t="s">
        <v>1887</v>
      </c>
      <c r="E1838" s="835" t="s">
        <v>1900</v>
      </c>
      <c r="F1838" s="835" t="s">
        <v>1201</v>
      </c>
      <c r="G1838" s="835" t="s">
        <v>1889</v>
      </c>
    </row>
    <row r="1839" spans="1:7">
      <c r="A1839" s="835" t="s">
        <v>869</v>
      </c>
      <c r="B1839" s="835" t="s">
        <v>1901</v>
      </c>
      <c r="C1839" s="835" t="s">
        <v>1886</v>
      </c>
      <c r="D1839" s="835" t="s">
        <v>1887</v>
      </c>
      <c r="E1839" s="835" t="s">
        <v>1871</v>
      </c>
      <c r="F1839" s="835" t="s">
        <v>869</v>
      </c>
      <c r="G1839" s="835" t="s">
        <v>1889</v>
      </c>
    </row>
    <row r="1840" spans="1:7">
      <c r="A1840" s="835" t="s">
        <v>1344</v>
      </c>
      <c r="B1840" s="835" t="s">
        <v>1901</v>
      </c>
      <c r="C1840" s="835" t="s">
        <v>1886</v>
      </c>
      <c r="D1840" s="835" t="s">
        <v>1887</v>
      </c>
      <c r="E1840" s="835" t="s">
        <v>1871</v>
      </c>
      <c r="F1840" s="835" t="s">
        <v>1902</v>
      </c>
      <c r="G1840" s="835" t="s">
        <v>1889</v>
      </c>
    </row>
    <row r="1841" spans="1:7">
      <c r="A1841" s="835" t="s">
        <v>410</v>
      </c>
      <c r="B1841" s="835" t="s">
        <v>525</v>
      </c>
      <c r="C1841" s="835" t="s">
        <v>1886</v>
      </c>
      <c r="D1841" s="835" t="s">
        <v>1887</v>
      </c>
      <c r="E1841" s="835" t="s">
        <v>1877</v>
      </c>
      <c r="F1841" s="835" t="s">
        <v>410</v>
      </c>
      <c r="G1841" s="835" t="s">
        <v>1889</v>
      </c>
    </row>
    <row r="1842" spans="1:7">
      <c r="A1842" s="835" t="s">
        <v>929</v>
      </c>
      <c r="B1842" s="835" t="s">
        <v>525</v>
      </c>
      <c r="C1842" s="835" t="s">
        <v>1886</v>
      </c>
      <c r="D1842" s="835" t="s">
        <v>1887</v>
      </c>
      <c r="E1842" s="835" t="s">
        <v>1877</v>
      </c>
      <c r="F1842" s="835" t="s">
        <v>1903</v>
      </c>
      <c r="G1842" s="835" t="s">
        <v>1889</v>
      </c>
    </row>
    <row r="1843" spans="1:7">
      <c r="A1843" s="835" t="s">
        <v>1253</v>
      </c>
      <c r="B1843" s="835" t="s">
        <v>525</v>
      </c>
      <c r="C1843" s="835" t="s">
        <v>1886</v>
      </c>
      <c r="D1843" s="835" t="s">
        <v>1887</v>
      </c>
      <c r="E1843" s="835" t="s">
        <v>1877</v>
      </c>
      <c r="F1843" s="835" t="s">
        <v>1903</v>
      </c>
      <c r="G1843" s="835" t="s">
        <v>1889</v>
      </c>
    </row>
    <row r="1844" spans="1:7">
      <c r="A1844" s="835" t="s">
        <v>1260</v>
      </c>
      <c r="B1844" s="835" t="s">
        <v>525</v>
      </c>
      <c r="C1844" s="835" t="s">
        <v>1886</v>
      </c>
      <c r="D1844" s="835" t="s">
        <v>1887</v>
      </c>
      <c r="E1844" s="835" t="s">
        <v>1877</v>
      </c>
      <c r="F1844" s="835" t="s">
        <v>1903</v>
      </c>
      <c r="G1844" s="835" t="s">
        <v>1889</v>
      </c>
    </row>
    <row r="1845" spans="1:7">
      <c r="A1845" s="835" t="s">
        <v>934</v>
      </c>
      <c r="B1845" s="835" t="s">
        <v>525</v>
      </c>
      <c r="C1845" s="835" t="s">
        <v>1886</v>
      </c>
      <c r="D1845" s="835" t="s">
        <v>1887</v>
      </c>
      <c r="E1845" s="835" t="s">
        <v>1877</v>
      </c>
      <c r="F1845" s="835" t="s">
        <v>1903</v>
      </c>
      <c r="G1845" s="835" t="s">
        <v>1889</v>
      </c>
    </row>
    <row r="1846" spans="1:7">
      <c r="A1846" s="835" t="s">
        <v>1255</v>
      </c>
      <c r="B1846" s="835" t="s">
        <v>525</v>
      </c>
      <c r="C1846" s="835" t="s">
        <v>1886</v>
      </c>
      <c r="D1846" s="835" t="s">
        <v>1887</v>
      </c>
      <c r="E1846" s="835" t="s">
        <v>1877</v>
      </c>
      <c r="F1846" s="835" t="s">
        <v>1903</v>
      </c>
      <c r="G1846" s="835" t="s">
        <v>1889</v>
      </c>
    </row>
    <row r="1847" spans="1:7">
      <c r="A1847" s="835" t="s">
        <v>945</v>
      </c>
      <c r="B1847" s="835" t="s">
        <v>546</v>
      </c>
      <c r="C1847" s="835" t="s">
        <v>1886</v>
      </c>
      <c r="D1847" s="835" t="s">
        <v>1887</v>
      </c>
      <c r="E1847" s="835" t="s">
        <v>1904</v>
      </c>
      <c r="F1847" s="835" t="s">
        <v>945</v>
      </c>
      <c r="G1847" s="835" t="s">
        <v>1889</v>
      </c>
    </row>
    <row r="1848" spans="1:7">
      <c r="A1848" s="835" t="s">
        <v>762</v>
      </c>
      <c r="B1848" s="835" t="s">
        <v>520</v>
      </c>
      <c r="C1848" s="835" t="s">
        <v>1886</v>
      </c>
      <c r="D1848" s="835" t="s">
        <v>1887</v>
      </c>
      <c r="E1848" s="835" t="s">
        <v>1905</v>
      </c>
      <c r="F1848" s="835" t="s">
        <v>762</v>
      </c>
      <c r="G1848" s="835" t="s">
        <v>1891</v>
      </c>
    </row>
    <row r="1849" spans="1:7">
      <c r="A1849" s="835" t="s">
        <v>777</v>
      </c>
      <c r="B1849" s="835" t="s">
        <v>520</v>
      </c>
      <c r="C1849" s="835" t="s">
        <v>1886</v>
      </c>
      <c r="D1849" s="835" t="s">
        <v>1887</v>
      </c>
      <c r="E1849" s="835" t="s">
        <v>1905</v>
      </c>
      <c r="F1849" s="835" t="s">
        <v>1105</v>
      </c>
      <c r="G1849" s="835" t="s">
        <v>1891</v>
      </c>
    </row>
    <row r="1850" spans="1:7">
      <c r="A1850" s="835" t="s">
        <v>780</v>
      </c>
      <c r="B1850" s="835" t="s">
        <v>520</v>
      </c>
      <c r="C1850" s="835" t="s">
        <v>1886</v>
      </c>
      <c r="D1850" s="835" t="s">
        <v>1887</v>
      </c>
      <c r="E1850" s="835" t="s">
        <v>1905</v>
      </c>
      <c r="F1850" s="835" t="s">
        <v>1105</v>
      </c>
      <c r="G1850" s="835" t="s">
        <v>1891</v>
      </c>
    </row>
    <row r="1851" spans="1:7">
      <c r="A1851" s="835" t="s">
        <v>787</v>
      </c>
      <c r="B1851" s="835" t="s">
        <v>520</v>
      </c>
      <c r="C1851" s="835" t="s">
        <v>1886</v>
      </c>
      <c r="D1851" s="835" t="s">
        <v>1887</v>
      </c>
      <c r="E1851" s="835" t="s">
        <v>1905</v>
      </c>
      <c r="F1851" s="835" t="s">
        <v>784</v>
      </c>
      <c r="G1851" s="835" t="s">
        <v>1891</v>
      </c>
    </row>
    <row r="1852" spans="1:7">
      <c r="A1852" s="835" t="s">
        <v>1110</v>
      </c>
      <c r="B1852" s="835" t="s">
        <v>520</v>
      </c>
      <c r="C1852" s="835" t="s">
        <v>1886</v>
      </c>
      <c r="D1852" s="835" t="s">
        <v>1887</v>
      </c>
      <c r="E1852" s="835" t="s">
        <v>1905</v>
      </c>
      <c r="F1852" s="835" t="s">
        <v>784</v>
      </c>
      <c r="G1852" s="835" t="s">
        <v>1891</v>
      </c>
    </row>
    <row r="1853" spans="1:7">
      <c r="A1853" s="835" t="s">
        <v>798</v>
      </c>
      <c r="B1853" s="835" t="s">
        <v>520</v>
      </c>
      <c r="C1853" s="835" t="s">
        <v>1886</v>
      </c>
      <c r="D1853" s="835" t="s">
        <v>1887</v>
      </c>
      <c r="E1853" s="835" t="s">
        <v>1905</v>
      </c>
      <c r="F1853" s="835" t="s">
        <v>793</v>
      </c>
      <c r="G1853" s="835" t="s">
        <v>1891</v>
      </c>
    </row>
    <row r="1854" spans="1:7">
      <c r="A1854" s="835" t="s">
        <v>743</v>
      </c>
      <c r="B1854" s="835" t="s">
        <v>520</v>
      </c>
      <c r="C1854" s="835" t="s">
        <v>1886</v>
      </c>
      <c r="D1854" s="835" t="s">
        <v>1887</v>
      </c>
      <c r="E1854" s="835" t="s">
        <v>1905</v>
      </c>
      <c r="F1854" s="835" t="s">
        <v>793</v>
      </c>
      <c r="G1854" s="835" t="s">
        <v>1891</v>
      </c>
    </row>
    <row r="1855" spans="1:7">
      <c r="A1855" s="835" t="s">
        <v>407</v>
      </c>
      <c r="B1855" s="835" t="s">
        <v>520</v>
      </c>
      <c r="C1855" s="835" t="s">
        <v>1886</v>
      </c>
      <c r="D1855" s="835" t="s">
        <v>1887</v>
      </c>
      <c r="E1855" s="835" t="s">
        <v>1905</v>
      </c>
      <c r="F1855" s="835" t="s">
        <v>793</v>
      </c>
      <c r="G1855" s="835" t="s">
        <v>1891</v>
      </c>
    </row>
    <row r="1856" spans="1:7">
      <c r="A1856" s="835" t="s">
        <v>804</v>
      </c>
      <c r="B1856" s="835" t="s">
        <v>520</v>
      </c>
      <c r="C1856" s="835" t="s">
        <v>1886</v>
      </c>
      <c r="D1856" s="835" t="s">
        <v>1887</v>
      </c>
      <c r="E1856" s="835" t="s">
        <v>1905</v>
      </c>
      <c r="F1856" s="835" t="s">
        <v>1906</v>
      </c>
      <c r="G1856" s="835" t="s">
        <v>1891</v>
      </c>
    </row>
    <row r="1857" spans="1:7">
      <c r="A1857" s="835" t="s">
        <v>736</v>
      </c>
      <c r="B1857" s="835" t="s">
        <v>520</v>
      </c>
      <c r="C1857" s="835" t="s">
        <v>1886</v>
      </c>
      <c r="D1857" s="835" t="s">
        <v>1887</v>
      </c>
      <c r="E1857" s="835" t="s">
        <v>1905</v>
      </c>
      <c r="F1857" s="835" t="s">
        <v>789</v>
      </c>
      <c r="G1857" s="835" t="s">
        <v>1891</v>
      </c>
    </row>
    <row r="1858" spans="1:7">
      <c r="A1858" s="835" t="s">
        <v>406</v>
      </c>
      <c r="B1858" s="835" t="s">
        <v>520</v>
      </c>
      <c r="C1858" s="835" t="s">
        <v>1886</v>
      </c>
      <c r="D1858" s="835" t="s">
        <v>1887</v>
      </c>
      <c r="E1858" s="835" t="s">
        <v>1905</v>
      </c>
      <c r="F1858" s="835" t="s">
        <v>789</v>
      </c>
      <c r="G1858" s="835" t="s">
        <v>1891</v>
      </c>
    </row>
    <row r="1859" spans="1:7">
      <c r="A1859" s="835" t="s">
        <v>1908</v>
      </c>
      <c r="B1859" s="835" t="s">
        <v>520</v>
      </c>
      <c r="C1859" s="835" t="s">
        <v>1886</v>
      </c>
      <c r="D1859" s="835" t="s">
        <v>1887</v>
      </c>
      <c r="E1859" s="835" t="s">
        <v>1905</v>
      </c>
      <c r="F1859" s="835" t="s">
        <v>1907</v>
      </c>
      <c r="G1859" s="835" t="s">
        <v>1891</v>
      </c>
    </row>
    <row r="1860" spans="1:7">
      <c r="A1860" s="835" t="s">
        <v>918</v>
      </c>
      <c r="B1860" s="835" t="s">
        <v>526</v>
      </c>
      <c r="C1860" s="835" t="s">
        <v>1886</v>
      </c>
      <c r="D1860" s="835" t="s">
        <v>1887</v>
      </c>
      <c r="E1860" s="835" t="s">
        <v>1878</v>
      </c>
      <c r="F1860" s="835" t="s">
        <v>909</v>
      </c>
      <c r="G1860" s="835" t="s">
        <v>1889</v>
      </c>
    </row>
    <row r="1861" spans="1:7">
      <c r="A1861" s="835" t="s">
        <v>912</v>
      </c>
      <c r="B1861" s="835" t="s">
        <v>526</v>
      </c>
      <c r="C1861" s="835" t="s">
        <v>1886</v>
      </c>
      <c r="D1861" s="835" t="s">
        <v>1887</v>
      </c>
      <c r="E1861" s="835" t="s">
        <v>1878</v>
      </c>
      <c r="F1861" s="835" t="s">
        <v>909</v>
      </c>
      <c r="G1861" s="835" t="s">
        <v>1889</v>
      </c>
    </row>
    <row r="1862" spans="1:7">
      <c r="A1862" s="835" t="s">
        <v>1328</v>
      </c>
      <c r="B1862" s="835" t="s">
        <v>540</v>
      </c>
      <c r="C1862" s="835" t="s">
        <v>1922</v>
      </c>
      <c r="D1862" s="835" t="s">
        <v>1923</v>
      </c>
      <c r="E1862" s="835" t="s">
        <v>1867</v>
      </c>
      <c r="F1862" s="835" t="s">
        <v>1014</v>
      </c>
      <c r="G1862" s="835" t="s">
        <v>1889</v>
      </c>
    </row>
    <row r="1863" spans="1:7">
      <c r="A1863" s="835" t="s">
        <v>882</v>
      </c>
      <c r="B1863" s="835" t="s">
        <v>1899</v>
      </c>
      <c r="C1863" s="835" t="s">
        <v>1922</v>
      </c>
      <c r="D1863" s="835" t="s">
        <v>1923</v>
      </c>
      <c r="E1863" s="835" t="s">
        <v>1900</v>
      </c>
      <c r="F1863" s="835" t="s">
        <v>1201</v>
      </c>
      <c r="G1863" s="835" t="s">
        <v>1889</v>
      </c>
    </row>
    <row r="1864" spans="1:7">
      <c r="A1864" s="835" t="s">
        <v>726</v>
      </c>
      <c r="B1864" s="835" t="s">
        <v>516</v>
      </c>
      <c r="C1864" s="835" t="s">
        <v>1886</v>
      </c>
      <c r="D1864" s="835" t="s">
        <v>1887</v>
      </c>
      <c r="E1864" s="835" t="s">
        <v>1890</v>
      </c>
      <c r="F1864" s="835" t="s">
        <v>726</v>
      </c>
      <c r="G1864" s="835" t="s">
        <v>1891</v>
      </c>
    </row>
    <row r="1865" spans="1:7">
      <c r="A1865" s="835" t="s">
        <v>404</v>
      </c>
      <c r="B1865" s="835" t="s">
        <v>516</v>
      </c>
      <c r="C1865" s="835" t="s">
        <v>1886</v>
      </c>
      <c r="D1865" s="835" t="s">
        <v>1887</v>
      </c>
      <c r="E1865" s="835" t="s">
        <v>1890</v>
      </c>
      <c r="F1865" s="835" t="s">
        <v>726</v>
      </c>
      <c r="G1865" s="835" t="s">
        <v>1891</v>
      </c>
    </row>
    <row r="1866" spans="1:7">
      <c r="A1866" s="835" t="s">
        <v>943</v>
      </c>
      <c r="B1866" s="835" t="s">
        <v>1920</v>
      </c>
      <c r="C1866" s="835" t="s">
        <v>1886</v>
      </c>
      <c r="D1866" s="835" t="s">
        <v>1887</v>
      </c>
      <c r="E1866" s="835" t="s">
        <v>138</v>
      </c>
      <c r="F1866" s="835" t="s">
        <v>806</v>
      </c>
      <c r="G1866" s="835" t="s">
        <v>1889</v>
      </c>
    </row>
    <row r="1867" spans="1:7">
      <c r="A1867" s="835" t="s">
        <v>940</v>
      </c>
      <c r="B1867" s="835" t="s">
        <v>1920</v>
      </c>
      <c r="C1867" s="835" t="s">
        <v>1886</v>
      </c>
      <c r="D1867" s="835" t="s">
        <v>1887</v>
      </c>
      <c r="E1867" s="835" t="s">
        <v>138</v>
      </c>
      <c r="F1867" s="835" t="s">
        <v>806</v>
      </c>
      <c r="G1867" s="835" t="s">
        <v>1889</v>
      </c>
    </row>
    <row r="1868" spans="1:7">
      <c r="A1868" s="835" t="s">
        <v>777</v>
      </c>
      <c r="B1868" s="835" t="s">
        <v>520</v>
      </c>
      <c r="C1868" s="835" t="s">
        <v>1886</v>
      </c>
      <c r="D1868" s="835" t="s">
        <v>1887</v>
      </c>
      <c r="E1868" s="835" t="s">
        <v>1905</v>
      </c>
      <c r="F1868" s="835" t="s">
        <v>1105</v>
      </c>
      <c r="G1868" s="835" t="s">
        <v>1891</v>
      </c>
    </row>
    <row r="1869" spans="1:7">
      <c r="A1869" s="835" t="s">
        <v>780</v>
      </c>
      <c r="B1869" s="835" t="s">
        <v>520</v>
      </c>
      <c r="C1869" s="835" t="s">
        <v>1886</v>
      </c>
      <c r="D1869" s="835" t="s">
        <v>1887</v>
      </c>
      <c r="E1869" s="835" t="s">
        <v>1905</v>
      </c>
      <c r="F1869" s="835" t="s">
        <v>1105</v>
      </c>
      <c r="G1869" s="835" t="s">
        <v>1891</v>
      </c>
    </row>
    <row r="1870" spans="1:7">
      <c r="A1870" s="835" t="s">
        <v>804</v>
      </c>
      <c r="B1870" s="835" t="s">
        <v>520</v>
      </c>
      <c r="C1870" s="835" t="s">
        <v>1886</v>
      </c>
      <c r="D1870" s="835" t="s">
        <v>1887</v>
      </c>
      <c r="E1870" s="835" t="s">
        <v>1905</v>
      </c>
      <c r="F1870" s="835" t="s">
        <v>1906</v>
      </c>
      <c r="G1870" s="835" t="s">
        <v>1891</v>
      </c>
    </row>
    <row r="1871" spans="1:7">
      <c r="A1871" s="835" t="s">
        <v>736</v>
      </c>
      <c r="B1871" s="835" t="s">
        <v>520</v>
      </c>
      <c r="C1871" s="835" t="s">
        <v>1886</v>
      </c>
      <c r="D1871" s="835" t="s">
        <v>1887</v>
      </c>
      <c r="E1871" s="835" t="s">
        <v>1905</v>
      </c>
      <c r="F1871" s="835" t="s">
        <v>789</v>
      </c>
      <c r="G1871" s="835" t="s">
        <v>1891</v>
      </c>
    </row>
    <row r="1872" spans="1:7">
      <c r="A1872" s="835" t="s">
        <v>406</v>
      </c>
      <c r="B1872" s="835" t="s">
        <v>520</v>
      </c>
      <c r="C1872" s="835" t="s">
        <v>1886</v>
      </c>
      <c r="D1872" s="835" t="s">
        <v>1887</v>
      </c>
      <c r="E1872" s="835" t="s">
        <v>1905</v>
      </c>
      <c r="F1872" s="835" t="s">
        <v>789</v>
      </c>
      <c r="G1872" s="835" t="s">
        <v>1891</v>
      </c>
    </row>
    <row r="1873" spans="1:7">
      <c r="A1873" s="835" t="s">
        <v>1908</v>
      </c>
      <c r="B1873" s="835" t="s">
        <v>520</v>
      </c>
      <c r="C1873" s="835" t="s">
        <v>1886</v>
      </c>
      <c r="D1873" s="835" t="s">
        <v>1887</v>
      </c>
      <c r="E1873" s="835" t="s">
        <v>1905</v>
      </c>
      <c r="F1873" s="835" t="s">
        <v>1907</v>
      </c>
      <c r="G1873" s="835" t="s">
        <v>1891</v>
      </c>
    </row>
    <row r="1874" spans="1:7">
      <c r="A1874" s="835" t="s">
        <v>912</v>
      </c>
      <c r="B1874" s="835" t="s">
        <v>526</v>
      </c>
      <c r="C1874" s="835" t="s">
        <v>1886</v>
      </c>
      <c r="D1874" s="835" t="s">
        <v>1887</v>
      </c>
      <c r="E1874" s="835" t="s">
        <v>1878</v>
      </c>
      <c r="F1874" s="835" t="s">
        <v>909</v>
      </c>
      <c r="G1874" s="835" t="s">
        <v>1889</v>
      </c>
    </row>
    <row r="1875" spans="1:7">
      <c r="A1875" s="835" t="s">
        <v>959</v>
      </c>
      <c r="B1875" s="835" t="s">
        <v>538</v>
      </c>
      <c r="C1875" s="835" t="s">
        <v>1886</v>
      </c>
      <c r="D1875" s="835" t="s">
        <v>1887</v>
      </c>
      <c r="E1875" s="835" t="s">
        <v>1868</v>
      </c>
      <c r="F1875" s="835" t="s">
        <v>953</v>
      </c>
      <c r="G1875" s="835" t="s">
        <v>1889</v>
      </c>
    </row>
    <row r="1876" spans="1:7">
      <c r="A1876" s="835" t="s">
        <v>726</v>
      </c>
      <c r="B1876" s="835" t="s">
        <v>516</v>
      </c>
      <c r="C1876" s="835" t="s">
        <v>1886</v>
      </c>
      <c r="D1876" s="835" t="s">
        <v>1887</v>
      </c>
      <c r="E1876" s="835" t="s">
        <v>1890</v>
      </c>
      <c r="F1876" s="835" t="s">
        <v>726</v>
      </c>
      <c r="G1876" s="835" t="s">
        <v>1891</v>
      </c>
    </row>
    <row r="1877" spans="1:7">
      <c r="A1877" s="835" t="s">
        <v>404</v>
      </c>
      <c r="B1877" s="835" t="s">
        <v>516</v>
      </c>
      <c r="C1877" s="835" t="s">
        <v>1886</v>
      </c>
      <c r="D1877" s="835" t="s">
        <v>1887</v>
      </c>
      <c r="E1877" s="835" t="s">
        <v>1890</v>
      </c>
      <c r="F1877" s="835" t="s">
        <v>726</v>
      </c>
      <c r="G1877" s="835" t="s">
        <v>1891</v>
      </c>
    </row>
    <row r="1878" spans="1:7">
      <c r="A1878" s="835" t="s">
        <v>1023</v>
      </c>
      <c r="B1878" s="835" t="s">
        <v>522</v>
      </c>
      <c r="C1878" s="835" t="s">
        <v>1886</v>
      </c>
      <c r="D1878" s="835" t="s">
        <v>1887</v>
      </c>
      <c r="E1878" s="835" t="s">
        <v>1892</v>
      </c>
      <c r="F1878" s="835" t="s">
        <v>1020</v>
      </c>
      <c r="G1878" s="835" t="s">
        <v>1889</v>
      </c>
    </row>
    <row r="1879" spans="1:7">
      <c r="A1879" s="835" t="s">
        <v>971</v>
      </c>
      <c r="B1879" s="835" t="s">
        <v>1893</v>
      </c>
      <c r="C1879" s="835" t="s">
        <v>1886</v>
      </c>
      <c r="D1879" s="835" t="s">
        <v>1887</v>
      </c>
      <c r="E1879" s="835" t="s">
        <v>1879</v>
      </c>
      <c r="F1879" s="835" t="s">
        <v>968</v>
      </c>
      <c r="G1879" s="835" t="s">
        <v>1889</v>
      </c>
    </row>
    <row r="1880" spans="1:7">
      <c r="A1880" s="835" t="s">
        <v>882</v>
      </c>
      <c r="B1880" s="835" t="s">
        <v>1899</v>
      </c>
      <c r="C1880" s="835" t="s">
        <v>1886</v>
      </c>
      <c r="D1880" s="835" t="s">
        <v>1887</v>
      </c>
      <c r="E1880" s="835" t="s">
        <v>1900</v>
      </c>
      <c r="F1880" s="835" t="s">
        <v>1201</v>
      </c>
      <c r="G1880" s="835" t="s">
        <v>1889</v>
      </c>
    </row>
    <row r="1881" spans="1:7">
      <c r="A1881" s="835" t="s">
        <v>777</v>
      </c>
      <c r="B1881" s="835" t="s">
        <v>520</v>
      </c>
      <c r="C1881" s="835" t="s">
        <v>1886</v>
      </c>
      <c r="D1881" s="835" t="s">
        <v>1887</v>
      </c>
      <c r="E1881" s="835" t="s">
        <v>1905</v>
      </c>
      <c r="F1881" s="835" t="s">
        <v>1105</v>
      </c>
      <c r="G1881" s="835" t="s">
        <v>1891</v>
      </c>
    </row>
    <row r="1882" spans="1:7">
      <c r="A1882" s="835" t="s">
        <v>780</v>
      </c>
      <c r="B1882" s="835" t="s">
        <v>520</v>
      </c>
      <c r="C1882" s="835" t="s">
        <v>1886</v>
      </c>
      <c r="D1882" s="835" t="s">
        <v>1887</v>
      </c>
      <c r="E1882" s="835" t="s">
        <v>1905</v>
      </c>
      <c r="F1882" s="835" t="s">
        <v>1105</v>
      </c>
      <c r="G1882" s="835" t="s">
        <v>1891</v>
      </c>
    </row>
    <row r="1883" spans="1:7">
      <c r="A1883" s="835" t="s">
        <v>804</v>
      </c>
      <c r="B1883" s="835" t="s">
        <v>520</v>
      </c>
      <c r="C1883" s="835" t="s">
        <v>1886</v>
      </c>
      <c r="D1883" s="835" t="s">
        <v>1887</v>
      </c>
      <c r="E1883" s="835" t="s">
        <v>1905</v>
      </c>
      <c r="F1883" s="835" t="s">
        <v>1906</v>
      </c>
      <c r="G1883" s="835" t="s">
        <v>1891</v>
      </c>
    </row>
    <row r="1884" spans="1:7">
      <c r="A1884" s="835" t="s">
        <v>736</v>
      </c>
      <c r="B1884" s="835" t="s">
        <v>520</v>
      </c>
      <c r="C1884" s="835" t="s">
        <v>1886</v>
      </c>
      <c r="D1884" s="835" t="s">
        <v>1887</v>
      </c>
      <c r="E1884" s="835" t="s">
        <v>1905</v>
      </c>
      <c r="F1884" s="835" t="s">
        <v>789</v>
      </c>
      <c r="G1884" s="835" t="s">
        <v>1891</v>
      </c>
    </row>
    <row r="1885" spans="1:7">
      <c r="A1885" s="835" t="s">
        <v>406</v>
      </c>
      <c r="B1885" s="835" t="s">
        <v>520</v>
      </c>
      <c r="C1885" s="835" t="s">
        <v>1886</v>
      </c>
      <c r="D1885" s="835" t="s">
        <v>1887</v>
      </c>
      <c r="E1885" s="835" t="s">
        <v>1905</v>
      </c>
      <c r="F1885" s="835" t="s">
        <v>789</v>
      </c>
      <c r="G1885" s="835" t="s">
        <v>1891</v>
      </c>
    </row>
    <row r="1886" spans="1:7">
      <c r="A1886" s="835" t="s">
        <v>1908</v>
      </c>
      <c r="B1886" s="835" t="s">
        <v>520</v>
      </c>
      <c r="C1886" s="835" t="s">
        <v>1886</v>
      </c>
      <c r="D1886" s="835" t="s">
        <v>1887</v>
      </c>
      <c r="E1886" s="835" t="s">
        <v>1905</v>
      </c>
      <c r="F1886" s="835" t="s">
        <v>1907</v>
      </c>
      <c r="G1886" s="835" t="s">
        <v>1891</v>
      </c>
    </row>
    <row r="1887" spans="1:7">
      <c r="A1887" s="835" t="s">
        <v>912</v>
      </c>
      <c r="B1887" s="835" t="s">
        <v>526</v>
      </c>
      <c r="C1887" s="835" t="s">
        <v>1886</v>
      </c>
      <c r="D1887" s="835" t="s">
        <v>1887</v>
      </c>
      <c r="E1887" s="835" t="s">
        <v>1878</v>
      </c>
      <c r="F1887" s="835" t="s">
        <v>909</v>
      </c>
      <c r="G1887" s="835" t="s">
        <v>1889</v>
      </c>
    </row>
    <row r="1888" spans="1:7">
      <c r="A1888" s="835" t="s">
        <v>385</v>
      </c>
      <c r="B1888" s="835" t="s">
        <v>538</v>
      </c>
      <c r="C1888" s="835" t="s">
        <v>1886</v>
      </c>
      <c r="D1888" s="835" t="s">
        <v>1887</v>
      </c>
      <c r="E1888" s="835" t="s">
        <v>1868</v>
      </c>
      <c r="F1888" s="835" t="s">
        <v>953</v>
      </c>
      <c r="G1888" s="835" t="s">
        <v>1889</v>
      </c>
    </row>
    <row r="1889" spans="1:7">
      <c r="A1889" s="835" t="s">
        <v>726</v>
      </c>
      <c r="B1889" s="835" t="s">
        <v>516</v>
      </c>
      <c r="C1889" s="835" t="s">
        <v>1886</v>
      </c>
      <c r="D1889" s="835" t="s">
        <v>1887</v>
      </c>
      <c r="E1889" s="835" t="s">
        <v>1890</v>
      </c>
      <c r="F1889" s="835" t="s">
        <v>726</v>
      </c>
      <c r="G1889" s="835" t="s">
        <v>1891</v>
      </c>
    </row>
    <row r="1890" spans="1:7">
      <c r="A1890" s="835" t="s">
        <v>404</v>
      </c>
      <c r="B1890" s="835" t="s">
        <v>516</v>
      </c>
      <c r="C1890" s="835" t="s">
        <v>1886</v>
      </c>
      <c r="D1890" s="835" t="s">
        <v>1887</v>
      </c>
      <c r="E1890" s="835" t="s">
        <v>1890</v>
      </c>
      <c r="F1890" s="835" t="s">
        <v>726</v>
      </c>
      <c r="G1890" s="835" t="s">
        <v>1891</v>
      </c>
    </row>
    <row r="1891" spans="1:7">
      <c r="A1891" s="835" t="s">
        <v>971</v>
      </c>
      <c r="B1891" s="835" t="s">
        <v>1893</v>
      </c>
      <c r="C1891" s="835" t="s">
        <v>1886</v>
      </c>
      <c r="D1891" s="835" t="s">
        <v>1887</v>
      </c>
      <c r="E1891" s="835" t="s">
        <v>1879</v>
      </c>
      <c r="F1891" s="835" t="s">
        <v>968</v>
      </c>
      <c r="G1891" s="835" t="s">
        <v>1889</v>
      </c>
    </row>
    <row r="1892" spans="1:7">
      <c r="A1892" s="835" t="s">
        <v>1507</v>
      </c>
      <c r="B1892" s="835" t="s">
        <v>534</v>
      </c>
      <c r="C1892" s="835" t="s">
        <v>1886</v>
      </c>
      <c r="D1892" s="835" t="s">
        <v>1887</v>
      </c>
      <c r="E1892" s="835" t="s">
        <v>1870</v>
      </c>
      <c r="F1892" s="835" t="s">
        <v>435</v>
      </c>
      <c r="G1892" s="835" t="s">
        <v>1889</v>
      </c>
    </row>
    <row r="1893" spans="1:7">
      <c r="A1893" s="835" t="s">
        <v>966</v>
      </c>
      <c r="B1893" s="835" t="s">
        <v>964</v>
      </c>
      <c r="C1893" s="835" t="s">
        <v>1886</v>
      </c>
      <c r="D1893" s="835" t="s">
        <v>1887</v>
      </c>
      <c r="E1893" s="835" t="s">
        <v>1895</v>
      </c>
      <c r="F1893" s="835" t="s">
        <v>953</v>
      </c>
      <c r="G1893" s="835" t="s">
        <v>1889</v>
      </c>
    </row>
    <row r="1894" spans="1:7">
      <c r="A1894" s="835" t="s">
        <v>975</v>
      </c>
      <c r="B1894" s="835" t="s">
        <v>521</v>
      </c>
      <c r="C1894" s="835" t="s">
        <v>1886</v>
      </c>
      <c r="D1894" s="835" t="s">
        <v>1887</v>
      </c>
      <c r="E1894" s="835" t="s">
        <v>1897</v>
      </c>
      <c r="F1894" s="835" t="s">
        <v>968</v>
      </c>
      <c r="G1894" s="835" t="s">
        <v>1889</v>
      </c>
    </row>
    <row r="1895" spans="1:7">
      <c r="A1895" s="835" t="s">
        <v>882</v>
      </c>
      <c r="B1895" s="835" t="s">
        <v>1899</v>
      </c>
      <c r="C1895" s="835" t="s">
        <v>1886</v>
      </c>
      <c r="D1895" s="835" t="s">
        <v>1887</v>
      </c>
      <c r="E1895" s="835" t="s">
        <v>1900</v>
      </c>
      <c r="F1895" s="835" t="s">
        <v>1201</v>
      </c>
      <c r="G1895" s="835" t="s">
        <v>1889</v>
      </c>
    </row>
    <row r="1896" spans="1:7">
      <c r="A1896" s="835" t="s">
        <v>410</v>
      </c>
      <c r="B1896" s="835" t="s">
        <v>525</v>
      </c>
      <c r="C1896" s="835" t="s">
        <v>1886</v>
      </c>
      <c r="D1896" s="835" t="s">
        <v>1887</v>
      </c>
      <c r="E1896" s="835" t="s">
        <v>1877</v>
      </c>
      <c r="F1896" s="835" t="s">
        <v>410</v>
      </c>
      <c r="G1896" s="835" t="s">
        <v>1889</v>
      </c>
    </row>
    <row r="1897" spans="1:7">
      <c r="A1897" s="835" t="s">
        <v>929</v>
      </c>
      <c r="B1897" s="835" t="s">
        <v>525</v>
      </c>
      <c r="C1897" s="835" t="s">
        <v>1886</v>
      </c>
      <c r="D1897" s="835" t="s">
        <v>1887</v>
      </c>
      <c r="E1897" s="835" t="s">
        <v>1877</v>
      </c>
      <c r="F1897" s="835" t="s">
        <v>1903</v>
      </c>
      <c r="G1897" s="835" t="s">
        <v>1889</v>
      </c>
    </row>
    <row r="1898" spans="1:7">
      <c r="A1898" s="835" t="s">
        <v>777</v>
      </c>
      <c r="B1898" s="835" t="s">
        <v>520</v>
      </c>
      <c r="C1898" s="835" t="s">
        <v>1886</v>
      </c>
      <c r="D1898" s="835" t="s">
        <v>1887</v>
      </c>
      <c r="E1898" s="835" t="s">
        <v>1905</v>
      </c>
      <c r="F1898" s="835" t="s">
        <v>1105</v>
      </c>
      <c r="G1898" s="835" t="s">
        <v>1891</v>
      </c>
    </row>
    <row r="1899" spans="1:7">
      <c r="A1899" s="835" t="s">
        <v>780</v>
      </c>
      <c r="B1899" s="835" t="s">
        <v>520</v>
      </c>
      <c r="C1899" s="835" t="s">
        <v>1886</v>
      </c>
      <c r="D1899" s="835" t="s">
        <v>1887</v>
      </c>
      <c r="E1899" s="835" t="s">
        <v>1905</v>
      </c>
      <c r="F1899" s="835" t="s">
        <v>1105</v>
      </c>
      <c r="G1899" s="835" t="s">
        <v>1891</v>
      </c>
    </row>
    <row r="1900" spans="1:7">
      <c r="A1900" s="835" t="s">
        <v>798</v>
      </c>
      <c r="B1900" s="835" t="s">
        <v>520</v>
      </c>
      <c r="C1900" s="835" t="s">
        <v>1886</v>
      </c>
      <c r="D1900" s="835" t="s">
        <v>1887</v>
      </c>
      <c r="E1900" s="835" t="s">
        <v>1905</v>
      </c>
      <c r="F1900" s="835" t="s">
        <v>793</v>
      </c>
      <c r="G1900" s="835" t="s">
        <v>1891</v>
      </c>
    </row>
    <row r="1901" spans="1:7">
      <c r="A1901" s="835" t="s">
        <v>804</v>
      </c>
      <c r="B1901" s="835" t="s">
        <v>520</v>
      </c>
      <c r="C1901" s="835" t="s">
        <v>1886</v>
      </c>
      <c r="D1901" s="835" t="s">
        <v>1887</v>
      </c>
      <c r="E1901" s="835" t="s">
        <v>1905</v>
      </c>
      <c r="F1901" s="835" t="s">
        <v>1906</v>
      </c>
      <c r="G1901" s="835" t="s">
        <v>1891</v>
      </c>
    </row>
    <row r="1902" spans="1:7">
      <c r="A1902" s="835" t="s">
        <v>736</v>
      </c>
      <c r="B1902" s="835" t="s">
        <v>520</v>
      </c>
      <c r="C1902" s="835" t="s">
        <v>1886</v>
      </c>
      <c r="D1902" s="835" t="s">
        <v>1887</v>
      </c>
      <c r="E1902" s="835" t="s">
        <v>1905</v>
      </c>
      <c r="F1902" s="835" t="s">
        <v>789</v>
      </c>
      <c r="G1902" s="835" t="s">
        <v>1891</v>
      </c>
    </row>
    <row r="1903" spans="1:7">
      <c r="A1903" s="835" t="s">
        <v>406</v>
      </c>
      <c r="B1903" s="835" t="s">
        <v>520</v>
      </c>
      <c r="C1903" s="835" t="s">
        <v>1886</v>
      </c>
      <c r="D1903" s="835" t="s">
        <v>1887</v>
      </c>
      <c r="E1903" s="835" t="s">
        <v>1905</v>
      </c>
      <c r="F1903" s="835" t="s">
        <v>789</v>
      </c>
      <c r="G1903" s="835" t="s">
        <v>1891</v>
      </c>
    </row>
    <row r="1904" spans="1:7">
      <c r="A1904" s="835" t="s">
        <v>1908</v>
      </c>
      <c r="B1904" s="835" t="s">
        <v>520</v>
      </c>
      <c r="C1904" s="835" t="s">
        <v>1886</v>
      </c>
      <c r="D1904" s="835" t="s">
        <v>1887</v>
      </c>
      <c r="E1904" s="835" t="s">
        <v>1905</v>
      </c>
      <c r="F1904" s="835" t="s">
        <v>1907</v>
      </c>
      <c r="G1904" s="835" t="s">
        <v>1891</v>
      </c>
    </row>
    <row r="1905" spans="1:7">
      <c r="A1905" s="835" t="s">
        <v>918</v>
      </c>
      <c r="B1905" s="835" t="s">
        <v>526</v>
      </c>
      <c r="C1905" s="835" t="s">
        <v>1886</v>
      </c>
      <c r="D1905" s="835" t="s">
        <v>1887</v>
      </c>
      <c r="E1905" s="835" t="s">
        <v>1878</v>
      </c>
      <c r="F1905" s="835" t="s">
        <v>909</v>
      </c>
      <c r="G1905" s="835" t="s">
        <v>1889</v>
      </c>
    </row>
    <row r="1906" spans="1:7">
      <c r="A1906" s="835" t="s">
        <v>912</v>
      </c>
      <c r="B1906" s="835" t="s">
        <v>526</v>
      </c>
      <c r="C1906" s="835" t="s">
        <v>1886</v>
      </c>
      <c r="D1906" s="835" t="s">
        <v>1887</v>
      </c>
      <c r="E1906" s="835" t="s">
        <v>1878</v>
      </c>
      <c r="F1906" s="835" t="s">
        <v>909</v>
      </c>
      <c r="G1906" s="835" t="s">
        <v>1889</v>
      </c>
    </row>
    <row r="1907" spans="1:7">
      <c r="A1907" s="835" t="s">
        <v>912</v>
      </c>
      <c r="B1907" s="835" t="s">
        <v>526</v>
      </c>
      <c r="C1907" s="835" t="s">
        <v>1909</v>
      </c>
      <c r="D1907" s="835" t="s">
        <v>1910</v>
      </c>
      <c r="E1907" s="835" t="s">
        <v>1876</v>
      </c>
      <c r="F1907" s="835" t="s">
        <v>909</v>
      </c>
      <c r="G1907" s="835" t="s">
        <v>1889</v>
      </c>
    </row>
    <row r="1908" spans="1:7">
      <c r="A1908" s="835" t="s">
        <v>912</v>
      </c>
      <c r="B1908" s="835" t="s">
        <v>526</v>
      </c>
      <c r="C1908" s="835" t="s">
        <v>1922</v>
      </c>
      <c r="D1908" s="835" t="s">
        <v>1923</v>
      </c>
      <c r="E1908" s="835" t="s">
        <v>1878</v>
      </c>
      <c r="F1908" s="835" t="s">
        <v>909</v>
      </c>
      <c r="G1908" s="835" t="s">
        <v>1889</v>
      </c>
    </row>
    <row r="1909" spans="1:7">
      <c r="A1909" s="835" t="s">
        <v>959</v>
      </c>
      <c r="B1909" s="835" t="s">
        <v>538</v>
      </c>
      <c r="C1909" s="835" t="s">
        <v>1886</v>
      </c>
      <c r="D1909" s="835" t="s">
        <v>1887</v>
      </c>
      <c r="E1909" s="835" t="s">
        <v>1868</v>
      </c>
      <c r="F1909" s="835" t="s">
        <v>953</v>
      </c>
      <c r="G1909" s="835" t="s">
        <v>1889</v>
      </c>
    </row>
    <row r="1910" spans="1:7">
      <c r="A1910" s="835" t="s">
        <v>726</v>
      </c>
      <c r="B1910" s="835" t="s">
        <v>516</v>
      </c>
      <c r="C1910" s="835" t="s">
        <v>1886</v>
      </c>
      <c r="D1910" s="835" t="s">
        <v>1887</v>
      </c>
      <c r="E1910" s="835" t="s">
        <v>1890</v>
      </c>
      <c r="F1910" s="835" t="s">
        <v>726</v>
      </c>
      <c r="G1910" s="835" t="s">
        <v>1891</v>
      </c>
    </row>
    <row r="1911" spans="1:7">
      <c r="A1911" s="835" t="s">
        <v>404</v>
      </c>
      <c r="B1911" s="835" t="s">
        <v>516</v>
      </c>
      <c r="C1911" s="835" t="s">
        <v>1886</v>
      </c>
      <c r="D1911" s="835" t="s">
        <v>1887</v>
      </c>
      <c r="E1911" s="835" t="s">
        <v>1890</v>
      </c>
      <c r="F1911" s="835" t="s">
        <v>726</v>
      </c>
      <c r="G1911" s="835" t="s">
        <v>1891</v>
      </c>
    </row>
    <row r="1912" spans="1:7">
      <c r="A1912" s="835" t="s">
        <v>971</v>
      </c>
      <c r="B1912" s="835" t="s">
        <v>1893</v>
      </c>
      <c r="C1912" s="835" t="s">
        <v>1886</v>
      </c>
      <c r="D1912" s="835" t="s">
        <v>1887</v>
      </c>
      <c r="E1912" s="835" t="s">
        <v>1879</v>
      </c>
      <c r="F1912" s="835" t="s">
        <v>968</v>
      </c>
      <c r="G1912" s="835" t="s">
        <v>1889</v>
      </c>
    </row>
    <row r="1913" spans="1:7">
      <c r="A1913" s="835" t="s">
        <v>1507</v>
      </c>
      <c r="B1913" s="835" t="s">
        <v>534</v>
      </c>
      <c r="C1913" s="835" t="s">
        <v>1886</v>
      </c>
      <c r="D1913" s="835" t="s">
        <v>1887</v>
      </c>
      <c r="E1913" s="835" t="s">
        <v>1870</v>
      </c>
      <c r="F1913" s="835" t="s">
        <v>435</v>
      </c>
      <c r="G1913" s="835" t="s">
        <v>1889</v>
      </c>
    </row>
    <row r="1914" spans="1:7">
      <c r="A1914" s="835" t="s">
        <v>1507</v>
      </c>
      <c r="B1914" s="835" t="s">
        <v>534</v>
      </c>
      <c r="C1914" s="835" t="s">
        <v>1886</v>
      </c>
      <c r="D1914" s="835" t="s">
        <v>1887</v>
      </c>
      <c r="E1914" s="835" t="s">
        <v>1870</v>
      </c>
      <c r="F1914" s="835" t="s">
        <v>1894</v>
      </c>
      <c r="G1914" s="835" t="s">
        <v>1889</v>
      </c>
    </row>
    <row r="1915" spans="1:7">
      <c r="A1915" s="835" t="s">
        <v>1495</v>
      </c>
      <c r="B1915" s="835" t="s">
        <v>521</v>
      </c>
      <c r="C1915" s="835" t="s">
        <v>1886</v>
      </c>
      <c r="D1915" s="835" t="s">
        <v>1887</v>
      </c>
      <c r="E1915" s="835" t="s">
        <v>1897</v>
      </c>
      <c r="F1915" s="835" t="s">
        <v>1491</v>
      </c>
      <c r="G1915" s="835" t="s">
        <v>1889</v>
      </c>
    </row>
    <row r="1916" spans="1:7">
      <c r="A1916" s="835" t="s">
        <v>882</v>
      </c>
      <c r="B1916" s="835" t="s">
        <v>1899</v>
      </c>
      <c r="C1916" s="835" t="s">
        <v>1886</v>
      </c>
      <c r="D1916" s="835" t="s">
        <v>1887</v>
      </c>
      <c r="E1916" s="835" t="s">
        <v>1900</v>
      </c>
      <c r="F1916" s="835" t="s">
        <v>1201</v>
      </c>
      <c r="G1916" s="835" t="s">
        <v>1889</v>
      </c>
    </row>
    <row r="1917" spans="1:7">
      <c r="A1917" s="835" t="s">
        <v>777</v>
      </c>
      <c r="B1917" s="835" t="s">
        <v>520</v>
      </c>
      <c r="C1917" s="835" t="s">
        <v>1886</v>
      </c>
      <c r="D1917" s="835" t="s">
        <v>1887</v>
      </c>
      <c r="E1917" s="835" t="s">
        <v>1905</v>
      </c>
      <c r="F1917" s="835" t="s">
        <v>1105</v>
      </c>
      <c r="G1917" s="835" t="s">
        <v>1891</v>
      </c>
    </row>
    <row r="1918" spans="1:7">
      <c r="A1918" s="835" t="s">
        <v>780</v>
      </c>
      <c r="B1918" s="835" t="s">
        <v>520</v>
      </c>
      <c r="C1918" s="835" t="s">
        <v>1886</v>
      </c>
      <c r="D1918" s="835" t="s">
        <v>1887</v>
      </c>
      <c r="E1918" s="835" t="s">
        <v>1905</v>
      </c>
      <c r="F1918" s="835" t="s">
        <v>1105</v>
      </c>
      <c r="G1918" s="835" t="s">
        <v>1891</v>
      </c>
    </row>
    <row r="1919" spans="1:7">
      <c r="A1919" s="835" t="s">
        <v>804</v>
      </c>
      <c r="B1919" s="835" t="s">
        <v>520</v>
      </c>
      <c r="C1919" s="835" t="s">
        <v>1886</v>
      </c>
      <c r="D1919" s="835" t="s">
        <v>1887</v>
      </c>
      <c r="E1919" s="835" t="s">
        <v>1905</v>
      </c>
      <c r="F1919" s="835" t="s">
        <v>1906</v>
      </c>
      <c r="G1919" s="835" t="s">
        <v>1891</v>
      </c>
    </row>
    <row r="1920" spans="1:7">
      <c r="A1920" s="835" t="s">
        <v>736</v>
      </c>
      <c r="B1920" s="835" t="s">
        <v>520</v>
      </c>
      <c r="C1920" s="835" t="s">
        <v>1886</v>
      </c>
      <c r="D1920" s="835" t="s">
        <v>1887</v>
      </c>
      <c r="E1920" s="835" t="s">
        <v>1905</v>
      </c>
      <c r="F1920" s="835" t="s">
        <v>789</v>
      </c>
      <c r="G1920" s="835" t="s">
        <v>1891</v>
      </c>
    </row>
    <row r="1921" spans="1:7">
      <c r="A1921" s="835" t="s">
        <v>406</v>
      </c>
      <c r="B1921" s="835" t="s">
        <v>520</v>
      </c>
      <c r="C1921" s="835" t="s">
        <v>1886</v>
      </c>
      <c r="D1921" s="835" t="s">
        <v>1887</v>
      </c>
      <c r="E1921" s="835" t="s">
        <v>1905</v>
      </c>
      <c r="F1921" s="835" t="s">
        <v>789</v>
      </c>
      <c r="G1921" s="835" t="s">
        <v>1891</v>
      </c>
    </row>
    <row r="1922" spans="1:7">
      <c r="A1922" s="835" t="s">
        <v>1908</v>
      </c>
      <c r="B1922" s="835" t="s">
        <v>520</v>
      </c>
      <c r="C1922" s="835" t="s">
        <v>1886</v>
      </c>
      <c r="D1922" s="835" t="s">
        <v>1887</v>
      </c>
      <c r="E1922" s="835" t="s">
        <v>1905</v>
      </c>
      <c r="F1922" s="835" t="s">
        <v>1907</v>
      </c>
      <c r="G1922" s="835" t="s">
        <v>1891</v>
      </c>
    </row>
    <row r="1923" spans="1:7">
      <c r="A1923" s="835" t="s">
        <v>912</v>
      </c>
      <c r="B1923" s="835" t="s">
        <v>526</v>
      </c>
      <c r="C1923" s="835" t="s">
        <v>1886</v>
      </c>
      <c r="D1923" s="835" t="s">
        <v>1887</v>
      </c>
      <c r="E1923" s="835" t="s">
        <v>1878</v>
      </c>
      <c r="F1923" s="835" t="s">
        <v>909</v>
      </c>
      <c r="G1923" s="835" t="s">
        <v>1889</v>
      </c>
    </row>
    <row r="1924" spans="1:7">
      <c r="A1924" s="835" t="s">
        <v>959</v>
      </c>
      <c r="B1924" s="835" t="s">
        <v>538</v>
      </c>
      <c r="C1924" s="835" t="s">
        <v>1922</v>
      </c>
      <c r="D1924" s="835" t="s">
        <v>1923</v>
      </c>
      <c r="E1924" s="835" t="s">
        <v>1868</v>
      </c>
      <c r="F1924" s="835" t="s">
        <v>953</v>
      </c>
      <c r="G1924" s="835" t="s">
        <v>1889</v>
      </c>
    </row>
    <row r="1925" spans="1:7">
      <c r="A1925" s="835" t="s">
        <v>726</v>
      </c>
      <c r="B1925" s="835" t="s">
        <v>516</v>
      </c>
      <c r="C1925" s="835" t="s">
        <v>1922</v>
      </c>
      <c r="D1925" s="835" t="s">
        <v>1923</v>
      </c>
      <c r="E1925" s="835" t="s">
        <v>1890</v>
      </c>
      <c r="F1925" s="835" t="s">
        <v>726</v>
      </c>
      <c r="G1925" s="835" t="s">
        <v>1891</v>
      </c>
    </row>
    <row r="1926" spans="1:7">
      <c r="A1926" s="835" t="s">
        <v>404</v>
      </c>
      <c r="B1926" s="835" t="s">
        <v>516</v>
      </c>
      <c r="C1926" s="835" t="s">
        <v>1922</v>
      </c>
      <c r="D1926" s="835" t="s">
        <v>1923</v>
      </c>
      <c r="E1926" s="835" t="s">
        <v>1890</v>
      </c>
      <c r="F1926" s="835" t="s">
        <v>726</v>
      </c>
      <c r="G1926" s="835" t="s">
        <v>1891</v>
      </c>
    </row>
    <row r="1927" spans="1:7">
      <c r="A1927" s="835" t="s">
        <v>971</v>
      </c>
      <c r="B1927" s="835" t="s">
        <v>1893</v>
      </c>
      <c r="C1927" s="835" t="s">
        <v>1922</v>
      </c>
      <c r="D1927" s="835" t="s">
        <v>1923</v>
      </c>
      <c r="E1927" s="835" t="s">
        <v>1879</v>
      </c>
      <c r="F1927" s="835" t="s">
        <v>968</v>
      </c>
      <c r="G1927" s="835" t="s">
        <v>1889</v>
      </c>
    </row>
    <row r="1928" spans="1:7">
      <c r="A1928" s="835" t="s">
        <v>1066</v>
      </c>
      <c r="B1928" s="835" t="s">
        <v>521</v>
      </c>
      <c r="C1928" s="835" t="s">
        <v>1922</v>
      </c>
      <c r="D1928" s="835" t="s">
        <v>1923</v>
      </c>
      <c r="E1928" s="835" t="s">
        <v>1897</v>
      </c>
      <c r="F1928" s="835" t="s">
        <v>1894</v>
      </c>
      <c r="G1928" s="835" t="s">
        <v>1889</v>
      </c>
    </row>
    <row r="1929" spans="1:7">
      <c r="A1929" s="835" t="s">
        <v>943</v>
      </c>
      <c r="B1929" s="835" t="s">
        <v>1920</v>
      </c>
      <c r="C1929" s="835" t="s">
        <v>1922</v>
      </c>
      <c r="D1929" s="835" t="s">
        <v>1923</v>
      </c>
      <c r="E1929" s="835" t="s">
        <v>138</v>
      </c>
      <c r="F1929" s="835" t="s">
        <v>806</v>
      </c>
      <c r="G1929" s="835" t="s">
        <v>1889</v>
      </c>
    </row>
    <row r="1930" spans="1:7">
      <c r="A1930" s="835" t="s">
        <v>937</v>
      </c>
      <c r="B1930" s="835" t="s">
        <v>1920</v>
      </c>
      <c r="C1930" s="835" t="s">
        <v>1922</v>
      </c>
      <c r="D1930" s="835" t="s">
        <v>1923</v>
      </c>
      <c r="E1930" s="835" t="s">
        <v>138</v>
      </c>
      <c r="F1930" s="835" t="s">
        <v>806</v>
      </c>
      <c r="G1930" s="835" t="s">
        <v>1889</v>
      </c>
    </row>
    <row r="1931" spans="1:7">
      <c r="A1931" s="835" t="s">
        <v>882</v>
      </c>
      <c r="B1931" s="835" t="s">
        <v>1899</v>
      </c>
      <c r="C1931" s="835" t="s">
        <v>1922</v>
      </c>
      <c r="D1931" s="835" t="s">
        <v>1923</v>
      </c>
      <c r="E1931" s="835" t="s">
        <v>1900</v>
      </c>
      <c r="F1931" s="835" t="s">
        <v>1201</v>
      </c>
      <c r="G1931" s="835" t="s">
        <v>1889</v>
      </c>
    </row>
    <row r="1932" spans="1:7">
      <c r="A1932" s="835" t="s">
        <v>929</v>
      </c>
      <c r="B1932" s="835" t="s">
        <v>525</v>
      </c>
      <c r="C1932" s="835" t="s">
        <v>1922</v>
      </c>
      <c r="D1932" s="835" t="s">
        <v>1923</v>
      </c>
      <c r="E1932" s="835" t="s">
        <v>1877</v>
      </c>
      <c r="F1932" s="835" t="s">
        <v>1903</v>
      </c>
      <c r="G1932" s="835" t="s">
        <v>1889</v>
      </c>
    </row>
    <row r="1933" spans="1:7">
      <c r="A1933" s="835" t="s">
        <v>777</v>
      </c>
      <c r="B1933" s="835" t="s">
        <v>520</v>
      </c>
      <c r="C1933" s="835" t="s">
        <v>1922</v>
      </c>
      <c r="D1933" s="835" t="s">
        <v>1923</v>
      </c>
      <c r="E1933" s="835" t="s">
        <v>1905</v>
      </c>
      <c r="F1933" s="835" t="s">
        <v>1105</v>
      </c>
      <c r="G1933" s="835" t="s">
        <v>1891</v>
      </c>
    </row>
    <row r="1934" spans="1:7">
      <c r="A1934" s="835" t="s">
        <v>780</v>
      </c>
      <c r="B1934" s="835" t="s">
        <v>520</v>
      </c>
      <c r="C1934" s="835" t="s">
        <v>1922</v>
      </c>
      <c r="D1934" s="835" t="s">
        <v>1923</v>
      </c>
      <c r="E1934" s="835" t="s">
        <v>1905</v>
      </c>
      <c r="F1934" s="835" t="s">
        <v>1105</v>
      </c>
      <c r="G1934" s="835" t="s">
        <v>1891</v>
      </c>
    </row>
    <row r="1935" spans="1:7">
      <c r="A1935" s="835" t="s">
        <v>804</v>
      </c>
      <c r="B1935" s="835" t="s">
        <v>520</v>
      </c>
      <c r="C1935" s="835" t="s">
        <v>1922</v>
      </c>
      <c r="D1935" s="835" t="s">
        <v>1923</v>
      </c>
      <c r="E1935" s="835" t="s">
        <v>1905</v>
      </c>
      <c r="F1935" s="835" t="s">
        <v>1906</v>
      </c>
      <c r="G1935" s="835" t="s">
        <v>1891</v>
      </c>
    </row>
    <row r="1936" spans="1:7">
      <c r="A1936" s="835" t="s">
        <v>736</v>
      </c>
      <c r="B1936" s="835" t="s">
        <v>520</v>
      </c>
      <c r="C1936" s="835" t="s">
        <v>1922</v>
      </c>
      <c r="D1936" s="835" t="s">
        <v>1923</v>
      </c>
      <c r="E1936" s="835" t="s">
        <v>1905</v>
      </c>
      <c r="F1936" s="835" t="s">
        <v>789</v>
      </c>
      <c r="G1936" s="835" t="s">
        <v>1891</v>
      </c>
    </row>
    <row r="1937" spans="1:7">
      <c r="A1937" s="835" t="s">
        <v>406</v>
      </c>
      <c r="B1937" s="835" t="s">
        <v>520</v>
      </c>
      <c r="C1937" s="835" t="s">
        <v>1922</v>
      </c>
      <c r="D1937" s="835" t="s">
        <v>1923</v>
      </c>
      <c r="E1937" s="835" t="s">
        <v>1905</v>
      </c>
      <c r="F1937" s="835" t="s">
        <v>789</v>
      </c>
      <c r="G1937" s="835" t="s">
        <v>1891</v>
      </c>
    </row>
    <row r="1938" spans="1:7">
      <c r="A1938" s="835" t="s">
        <v>1908</v>
      </c>
      <c r="B1938" s="835" t="s">
        <v>520</v>
      </c>
      <c r="C1938" s="835" t="s">
        <v>1922</v>
      </c>
      <c r="D1938" s="835" t="s">
        <v>1923</v>
      </c>
      <c r="E1938" s="835" t="s">
        <v>1905</v>
      </c>
      <c r="F1938" s="835" t="s">
        <v>1907</v>
      </c>
      <c r="G1938" s="835" t="s">
        <v>1891</v>
      </c>
    </row>
    <row r="1939" spans="1:7">
      <c r="A1939" s="835" t="s">
        <v>912</v>
      </c>
      <c r="B1939" s="835" t="s">
        <v>526</v>
      </c>
      <c r="C1939" s="835" t="s">
        <v>1922</v>
      </c>
      <c r="D1939" s="835" t="s">
        <v>1923</v>
      </c>
      <c r="E1939" s="835" t="s">
        <v>1878</v>
      </c>
      <c r="F1939" s="835" t="s">
        <v>909</v>
      </c>
      <c r="G1939" s="835" t="s">
        <v>1889</v>
      </c>
    </row>
    <row r="1940" spans="1:7">
      <c r="A1940" s="835" t="s">
        <v>1269</v>
      </c>
      <c r="B1940" s="835" t="s">
        <v>547</v>
      </c>
      <c r="C1940" s="835" t="s">
        <v>1886</v>
      </c>
      <c r="D1940" s="835" t="s">
        <v>1887</v>
      </c>
      <c r="E1940" s="835" t="s">
        <v>1925</v>
      </c>
      <c r="F1940" s="835" t="s">
        <v>1419</v>
      </c>
      <c r="G1940" s="835" t="s">
        <v>1889</v>
      </c>
    </row>
    <row r="1941" spans="1:7">
      <c r="A1941" s="835" t="s">
        <v>1221</v>
      </c>
      <c r="B1941" s="835" t="s">
        <v>533</v>
      </c>
      <c r="C1941" s="835" t="s">
        <v>1922</v>
      </c>
      <c r="D1941" s="835" t="s">
        <v>1923</v>
      </c>
      <c r="E1941" s="835" t="s">
        <v>1924</v>
      </c>
      <c r="F1941" s="835" t="s">
        <v>1210</v>
      </c>
      <c r="G1941" s="835" t="s">
        <v>1889</v>
      </c>
    </row>
    <row r="1942" spans="1:7">
      <c r="A1942" s="835" t="s">
        <v>1214</v>
      </c>
      <c r="B1942" s="835" t="s">
        <v>533</v>
      </c>
      <c r="C1942" s="835" t="s">
        <v>1922</v>
      </c>
      <c r="D1942" s="835" t="s">
        <v>1923</v>
      </c>
      <c r="E1942" s="835" t="s">
        <v>1924</v>
      </c>
      <c r="F1942" s="835" t="s">
        <v>1210</v>
      </c>
      <c r="G1942" s="835" t="s">
        <v>1889</v>
      </c>
    </row>
    <row r="1943" spans="1:7">
      <c r="A1943" s="835" t="s">
        <v>1226</v>
      </c>
      <c r="B1943" s="835" t="s">
        <v>533</v>
      </c>
      <c r="C1943" s="835" t="s">
        <v>1922</v>
      </c>
      <c r="D1943" s="835" t="s">
        <v>1923</v>
      </c>
      <c r="E1943" s="835" t="s">
        <v>1924</v>
      </c>
      <c r="F1943" s="835" t="s">
        <v>1210</v>
      </c>
      <c r="G1943" s="835" t="s">
        <v>1889</v>
      </c>
    </row>
    <row r="1944" spans="1:7">
      <c r="A1944" s="835" t="s">
        <v>997</v>
      </c>
      <c r="B1944" s="835" t="s">
        <v>540</v>
      </c>
      <c r="C1944" s="835" t="s">
        <v>1922</v>
      </c>
      <c r="D1944" s="835" t="s">
        <v>1923</v>
      </c>
      <c r="E1944" s="835" t="s">
        <v>1867</v>
      </c>
      <c r="F1944" s="835" t="s">
        <v>994</v>
      </c>
      <c r="G1944" s="835" t="s">
        <v>1889</v>
      </c>
    </row>
    <row r="1945" spans="1:7">
      <c r="A1945" s="835" t="s">
        <v>959</v>
      </c>
      <c r="B1945" s="835" t="s">
        <v>538</v>
      </c>
      <c r="C1945" s="835" t="s">
        <v>1922</v>
      </c>
      <c r="D1945" s="835" t="s">
        <v>1923</v>
      </c>
      <c r="E1945" s="835" t="s">
        <v>1868</v>
      </c>
      <c r="F1945" s="835" t="s">
        <v>953</v>
      </c>
      <c r="G1945" s="835" t="s">
        <v>1889</v>
      </c>
    </row>
    <row r="1946" spans="1:7">
      <c r="A1946" s="835" t="s">
        <v>1269</v>
      </c>
      <c r="B1946" s="835" t="s">
        <v>547</v>
      </c>
      <c r="C1946" s="835" t="s">
        <v>1922</v>
      </c>
      <c r="D1946" s="835" t="s">
        <v>1923</v>
      </c>
      <c r="E1946" s="835" t="s">
        <v>1925</v>
      </c>
      <c r="F1946" s="835" t="s">
        <v>1419</v>
      </c>
      <c r="G1946" s="835" t="s">
        <v>1889</v>
      </c>
    </row>
    <row r="1947" spans="1:7">
      <c r="A1947" s="835" t="s">
        <v>726</v>
      </c>
      <c r="B1947" s="835" t="s">
        <v>516</v>
      </c>
      <c r="C1947" s="835" t="s">
        <v>1922</v>
      </c>
      <c r="D1947" s="835" t="s">
        <v>1923</v>
      </c>
      <c r="E1947" s="835" t="s">
        <v>1890</v>
      </c>
      <c r="F1947" s="835" t="s">
        <v>726</v>
      </c>
      <c r="G1947" s="835" t="s">
        <v>1891</v>
      </c>
    </row>
    <row r="1948" spans="1:7">
      <c r="A1948" s="835" t="s">
        <v>404</v>
      </c>
      <c r="B1948" s="835" t="s">
        <v>516</v>
      </c>
      <c r="C1948" s="835" t="s">
        <v>1922</v>
      </c>
      <c r="D1948" s="835" t="s">
        <v>1923</v>
      </c>
      <c r="E1948" s="835" t="s">
        <v>1890</v>
      </c>
      <c r="F1948" s="835" t="s">
        <v>726</v>
      </c>
      <c r="G1948" s="835" t="s">
        <v>1891</v>
      </c>
    </row>
    <row r="1949" spans="1:7">
      <c r="A1949" s="835" t="s">
        <v>1028</v>
      </c>
      <c r="B1949" s="835" t="s">
        <v>1921</v>
      </c>
      <c r="C1949" s="835" t="s">
        <v>1922</v>
      </c>
      <c r="D1949" s="835" t="s">
        <v>1923</v>
      </c>
      <c r="E1949" s="835" t="s">
        <v>1876</v>
      </c>
      <c r="F1949" s="835" t="s">
        <v>1028</v>
      </c>
      <c r="G1949" s="835" t="s">
        <v>1889</v>
      </c>
    </row>
    <row r="1950" spans="1:7">
      <c r="A1950" s="835" t="s">
        <v>971</v>
      </c>
      <c r="B1950" s="835" t="s">
        <v>1893</v>
      </c>
      <c r="C1950" s="835" t="s">
        <v>1922</v>
      </c>
      <c r="D1950" s="835" t="s">
        <v>1923</v>
      </c>
      <c r="E1950" s="835" t="s">
        <v>1879</v>
      </c>
      <c r="F1950" s="835" t="s">
        <v>968</v>
      </c>
      <c r="G1950" s="835" t="s">
        <v>1889</v>
      </c>
    </row>
    <row r="1951" spans="1:7">
      <c r="A1951" s="835" t="s">
        <v>943</v>
      </c>
      <c r="B1951" s="835" t="s">
        <v>1920</v>
      </c>
      <c r="C1951" s="835" t="s">
        <v>1922</v>
      </c>
      <c r="D1951" s="835" t="s">
        <v>1923</v>
      </c>
      <c r="E1951" s="835" t="s">
        <v>138</v>
      </c>
      <c r="F1951" s="835" t="s">
        <v>806</v>
      </c>
      <c r="G1951" s="835" t="s">
        <v>1889</v>
      </c>
    </row>
    <row r="1952" spans="1:7">
      <c r="A1952" s="835" t="s">
        <v>940</v>
      </c>
      <c r="B1952" s="835" t="s">
        <v>1920</v>
      </c>
      <c r="C1952" s="835" t="s">
        <v>1922</v>
      </c>
      <c r="D1952" s="835" t="s">
        <v>1923</v>
      </c>
      <c r="E1952" s="835" t="s">
        <v>138</v>
      </c>
      <c r="F1952" s="835" t="s">
        <v>806</v>
      </c>
      <c r="G1952" s="835" t="s">
        <v>1889</v>
      </c>
    </row>
    <row r="1953" spans="1:7">
      <c r="A1953" s="835" t="s">
        <v>810</v>
      </c>
      <c r="B1953" s="835" t="s">
        <v>1920</v>
      </c>
      <c r="C1953" s="835" t="s">
        <v>1922</v>
      </c>
      <c r="D1953" s="835" t="s">
        <v>1923</v>
      </c>
      <c r="E1953" s="835" t="s">
        <v>138</v>
      </c>
      <c r="F1953" s="835" t="s">
        <v>806</v>
      </c>
      <c r="G1953" s="835" t="s">
        <v>1889</v>
      </c>
    </row>
    <row r="1954" spans="1:7">
      <c r="A1954" s="835" t="s">
        <v>937</v>
      </c>
      <c r="B1954" s="835" t="s">
        <v>1920</v>
      </c>
      <c r="C1954" s="835" t="s">
        <v>1922</v>
      </c>
      <c r="D1954" s="835" t="s">
        <v>1923</v>
      </c>
      <c r="E1954" s="835" t="s">
        <v>138</v>
      </c>
      <c r="F1954" s="835" t="s">
        <v>806</v>
      </c>
      <c r="G1954" s="835" t="s">
        <v>1889</v>
      </c>
    </row>
    <row r="1955" spans="1:7">
      <c r="A1955" s="835" t="s">
        <v>882</v>
      </c>
      <c r="B1955" s="835" t="s">
        <v>1899</v>
      </c>
      <c r="C1955" s="835" t="s">
        <v>1922</v>
      </c>
      <c r="D1955" s="835" t="s">
        <v>1923</v>
      </c>
      <c r="E1955" s="835" t="s">
        <v>1900</v>
      </c>
      <c r="F1955" s="835" t="s">
        <v>1201</v>
      </c>
      <c r="G1955" s="835" t="s">
        <v>1889</v>
      </c>
    </row>
    <row r="1956" spans="1:7">
      <c r="A1956" s="835" t="s">
        <v>1231</v>
      </c>
      <c r="B1956" s="835" t="s">
        <v>1229</v>
      </c>
      <c r="C1956" s="835" t="s">
        <v>1922</v>
      </c>
      <c r="D1956" s="835" t="s">
        <v>1923</v>
      </c>
      <c r="E1956" s="835" t="s">
        <v>1927</v>
      </c>
      <c r="F1956" s="835" t="s">
        <v>1210</v>
      </c>
      <c r="G1956" s="835" t="s">
        <v>1889</v>
      </c>
    </row>
    <row r="1957" spans="1:7">
      <c r="A1957" s="835" t="s">
        <v>991</v>
      </c>
      <c r="B1957" s="835" t="s">
        <v>525</v>
      </c>
      <c r="C1957" s="835" t="s">
        <v>1922</v>
      </c>
      <c r="D1957" s="835" t="s">
        <v>1923</v>
      </c>
      <c r="E1957" s="835" t="s">
        <v>1877</v>
      </c>
      <c r="F1957" s="835" t="s">
        <v>552</v>
      </c>
      <c r="G1957" s="835" t="s">
        <v>1889</v>
      </c>
    </row>
    <row r="1958" spans="1:7">
      <c r="A1958" s="835" t="s">
        <v>945</v>
      </c>
      <c r="B1958" s="835" t="s">
        <v>546</v>
      </c>
      <c r="C1958" s="835" t="s">
        <v>1922</v>
      </c>
      <c r="D1958" s="835" t="s">
        <v>1923</v>
      </c>
      <c r="E1958" s="835" t="s">
        <v>1904</v>
      </c>
      <c r="F1958" s="835" t="s">
        <v>945</v>
      </c>
      <c r="G1958" s="835" t="s">
        <v>1889</v>
      </c>
    </row>
    <row r="1959" spans="1:7">
      <c r="A1959" s="835" t="s">
        <v>777</v>
      </c>
      <c r="B1959" s="835" t="s">
        <v>520</v>
      </c>
      <c r="C1959" s="835" t="s">
        <v>1922</v>
      </c>
      <c r="D1959" s="835" t="s">
        <v>1923</v>
      </c>
      <c r="E1959" s="835" t="s">
        <v>1905</v>
      </c>
      <c r="F1959" s="835" t="s">
        <v>1105</v>
      </c>
      <c r="G1959" s="835" t="s">
        <v>1891</v>
      </c>
    </row>
    <row r="1960" spans="1:7">
      <c r="A1960" s="835" t="s">
        <v>780</v>
      </c>
      <c r="B1960" s="835" t="s">
        <v>520</v>
      </c>
      <c r="C1960" s="835" t="s">
        <v>1922</v>
      </c>
      <c r="D1960" s="835" t="s">
        <v>1923</v>
      </c>
      <c r="E1960" s="835" t="s">
        <v>1905</v>
      </c>
      <c r="F1960" s="835" t="s">
        <v>1105</v>
      </c>
      <c r="G1960" s="835" t="s">
        <v>1891</v>
      </c>
    </row>
    <row r="1961" spans="1:7">
      <c r="A1961" s="835" t="s">
        <v>804</v>
      </c>
      <c r="B1961" s="835" t="s">
        <v>520</v>
      </c>
      <c r="C1961" s="835" t="s">
        <v>1922</v>
      </c>
      <c r="D1961" s="835" t="s">
        <v>1923</v>
      </c>
      <c r="E1961" s="835" t="s">
        <v>1905</v>
      </c>
      <c r="F1961" s="835" t="s">
        <v>1906</v>
      </c>
      <c r="G1961" s="835" t="s">
        <v>1891</v>
      </c>
    </row>
    <row r="1962" spans="1:7">
      <c r="A1962" s="835" t="s">
        <v>736</v>
      </c>
      <c r="B1962" s="835" t="s">
        <v>520</v>
      </c>
      <c r="C1962" s="835" t="s">
        <v>1922</v>
      </c>
      <c r="D1962" s="835" t="s">
        <v>1923</v>
      </c>
      <c r="E1962" s="835" t="s">
        <v>1905</v>
      </c>
      <c r="F1962" s="835" t="s">
        <v>789</v>
      </c>
      <c r="G1962" s="835" t="s">
        <v>1891</v>
      </c>
    </row>
    <row r="1963" spans="1:7">
      <c r="A1963" s="835" t="s">
        <v>406</v>
      </c>
      <c r="B1963" s="835" t="s">
        <v>520</v>
      </c>
      <c r="C1963" s="835" t="s">
        <v>1922</v>
      </c>
      <c r="D1963" s="835" t="s">
        <v>1923</v>
      </c>
      <c r="E1963" s="835" t="s">
        <v>1905</v>
      </c>
      <c r="F1963" s="835" t="s">
        <v>789</v>
      </c>
      <c r="G1963" s="835" t="s">
        <v>1891</v>
      </c>
    </row>
    <row r="1964" spans="1:7">
      <c r="A1964" s="835" t="s">
        <v>1908</v>
      </c>
      <c r="B1964" s="835" t="s">
        <v>520</v>
      </c>
      <c r="C1964" s="835" t="s">
        <v>1922</v>
      </c>
      <c r="D1964" s="835" t="s">
        <v>1923</v>
      </c>
      <c r="E1964" s="835" t="s">
        <v>1905</v>
      </c>
      <c r="F1964" s="835" t="s">
        <v>1907</v>
      </c>
      <c r="G1964" s="835" t="s">
        <v>1891</v>
      </c>
    </row>
    <row r="1965" spans="1:7">
      <c r="A1965" s="835" t="s">
        <v>1159</v>
      </c>
      <c r="B1965" s="835" t="s">
        <v>1148</v>
      </c>
      <c r="C1965" s="835" t="s">
        <v>1922</v>
      </c>
      <c r="D1965" s="835" t="s">
        <v>1923</v>
      </c>
      <c r="E1965" s="835" t="s">
        <v>1915</v>
      </c>
      <c r="F1965" s="835" t="s">
        <v>1140</v>
      </c>
      <c r="G1965" s="835" t="s">
        <v>1889</v>
      </c>
    </row>
    <row r="1966" spans="1:7">
      <c r="A1966" s="835" t="s">
        <v>1291</v>
      </c>
      <c r="B1966" s="835" t="s">
        <v>1148</v>
      </c>
      <c r="C1966" s="835" t="s">
        <v>1922</v>
      </c>
      <c r="D1966" s="835" t="s">
        <v>1923</v>
      </c>
      <c r="E1966" s="835" t="s">
        <v>1915</v>
      </c>
      <c r="F1966" s="835" t="s">
        <v>1287</v>
      </c>
      <c r="G1966" s="835" t="s">
        <v>1889</v>
      </c>
    </row>
    <row r="1967" spans="1:7">
      <c r="A1967" s="835" t="s">
        <v>1311</v>
      </c>
      <c r="B1967" s="835" t="s">
        <v>1148</v>
      </c>
      <c r="C1967" s="835" t="s">
        <v>1922</v>
      </c>
      <c r="D1967" s="835" t="s">
        <v>1923</v>
      </c>
      <c r="E1967" s="835" t="s">
        <v>1915</v>
      </c>
      <c r="F1967" s="835" t="s">
        <v>994</v>
      </c>
      <c r="G1967" s="835" t="s">
        <v>1889</v>
      </c>
    </row>
    <row r="1968" spans="1:7">
      <c r="A1968" s="835" t="s">
        <v>912</v>
      </c>
      <c r="B1968" s="835" t="s">
        <v>526</v>
      </c>
      <c r="C1968" s="835" t="s">
        <v>1922</v>
      </c>
      <c r="D1968" s="835" t="s">
        <v>1923</v>
      </c>
      <c r="E1968" s="835" t="s">
        <v>1878</v>
      </c>
      <c r="F1968" s="835" t="s">
        <v>909</v>
      </c>
      <c r="G1968" s="835" t="s">
        <v>1889</v>
      </c>
    </row>
    <row r="1969" spans="1:7">
      <c r="A1969" s="835" t="s">
        <v>999</v>
      </c>
      <c r="B1969" s="835" t="s">
        <v>540</v>
      </c>
      <c r="C1969" s="835" t="s">
        <v>1886</v>
      </c>
      <c r="D1969" s="835" t="s">
        <v>1887</v>
      </c>
      <c r="E1969" s="835" t="s">
        <v>1867</v>
      </c>
      <c r="F1969" s="835" t="s">
        <v>994</v>
      </c>
      <c r="G1969" s="835" t="s">
        <v>1889</v>
      </c>
    </row>
    <row r="1970" spans="1:7">
      <c r="A1970" s="835" t="s">
        <v>1001</v>
      </c>
      <c r="B1970" s="835" t="s">
        <v>540</v>
      </c>
      <c r="C1970" s="835" t="s">
        <v>1886</v>
      </c>
      <c r="D1970" s="835" t="s">
        <v>1887</v>
      </c>
      <c r="E1970" s="835" t="s">
        <v>1867</v>
      </c>
      <c r="F1970" s="835" t="s">
        <v>994</v>
      </c>
      <c r="G1970" s="835" t="s">
        <v>1889</v>
      </c>
    </row>
    <row r="1971" spans="1:7">
      <c r="A1971" s="835" t="s">
        <v>959</v>
      </c>
      <c r="B1971" s="835" t="s">
        <v>538</v>
      </c>
      <c r="C1971" s="835" t="s">
        <v>1886</v>
      </c>
      <c r="D1971" s="835" t="s">
        <v>1887</v>
      </c>
      <c r="E1971" s="835" t="s">
        <v>1868</v>
      </c>
      <c r="F1971" s="835" t="s">
        <v>953</v>
      </c>
      <c r="G1971" s="835" t="s">
        <v>1889</v>
      </c>
    </row>
    <row r="1972" spans="1:7">
      <c r="A1972" s="835" t="s">
        <v>1269</v>
      </c>
      <c r="B1972" s="835" t="s">
        <v>547</v>
      </c>
      <c r="C1972" s="835" t="s">
        <v>1886</v>
      </c>
      <c r="D1972" s="835" t="s">
        <v>1887</v>
      </c>
      <c r="E1972" s="835" t="s">
        <v>1925</v>
      </c>
      <c r="F1972" s="835" t="s">
        <v>1419</v>
      </c>
      <c r="G1972" s="835" t="s">
        <v>1889</v>
      </c>
    </row>
    <row r="1973" spans="1:7">
      <c r="A1973" s="835" t="s">
        <v>726</v>
      </c>
      <c r="B1973" s="835" t="s">
        <v>516</v>
      </c>
      <c r="C1973" s="835" t="s">
        <v>1886</v>
      </c>
      <c r="D1973" s="835" t="s">
        <v>1887</v>
      </c>
      <c r="E1973" s="835" t="s">
        <v>1890</v>
      </c>
      <c r="F1973" s="835" t="s">
        <v>726</v>
      </c>
      <c r="G1973" s="835" t="s">
        <v>1891</v>
      </c>
    </row>
    <row r="1974" spans="1:7">
      <c r="A1974" s="835" t="s">
        <v>404</v>
      </c>
      <c r="B1974" s="835" t="s">
        <v>516</v>
      </c>
      <c r="C1974" s="835" t="s">
        <v>1886</v>
      </c>
      <c r="D1974" s="835" t="s">
        <v>1887</v>
      </c>
      <c r="E1974" s="835" t="s">
        <v>1890</v>
      </c>
      <c r="F1974" s="835" t="s">
        <v>726</v>
      </c>
      <c r="G1974" s="835" t="s">
        <v>1891</v>
      </c>
    </row>
    <row r="1975" spans="1:7">
      <c r="A1975" s="835" t="s">
        <v>971</v>
      </c>
      <c r="B1975" s="835" t="s">
        <v>1893</v>
      </c>
      <c r="C1975" s="835" t="s">
        <v>1886</v>
      </c>
      <c r="D1975" s="835" t="s">
        <v>1887</v>
      </c>
      <c r="E1975" s="835" t="s">
        <v>1879</v>
      </c>
      <c r="F1975" s="835" t="s">
        <v>968</v>
      </c>
      <c r="G1975" s="835" t="s">
        <v>1889</v>
      </c>
    </row>
    <row r="1976" spans="1:7">
      <c r="A1976" s="835" t="s">
        <v>810</v>
      </c>
      <c r="B1976" s="835" t="s">
        <v>1920</v>
      </c>
      <c r="C1976" s="835" t="s">
        <v>1886</v>
      </c>
      <c r="D1976" s="835" t="s">
        <v>1887</v>
      </c>
      <c r="E1976" s="835" t="s">
        <v>138</v>
      </c>
      <c r="F1976" s="835" t="s">
        <v>806</v>
      </c>
      <c r="G1976" s="835" t="s">
        <v>1889</v>
      </c>
    </row>
    <row r="1977" spans="1:7">
      <c r="A1977" s="835" t="s">
        <v>882</v>
      </c>
      <c r="B1977" s="835" t="s">
        <v>1899</v>
      </c>
      <c r="C1977" s="835" t="s">
        <v>1886</v>
      </c>
      <c r="D1977" s="835" t="s">
        <v>1887</v>
      </c>
      <c r="E1977" s="835" t="s">
        <v>1900</v>
      </c>
      <c r="F1977" s="835" t="s">
        <v>1201</v>
      </c>
      <c r="G1977" s="835" t="s">
        <v>1889</v>
      </c>
    </row>
    <row r="1978" spans="1:7">
      <c r="A1978" s="835" t="s">
        <v>777</v>
      </c>
      <c r="B1978" s="835" t="s">
        <v>520</v>
      </c>
      <c r="C1978" s="835" t="s">
        <v>1886</v>
      </c>
      <c r="D1978" s="835" t="s">
        <v>1887</v>
      </c>
      <c r="E1978" s="835" t="s">
        <v>1905</v>
      </c>
      <c r="F1978" s="835" t="s">
        <v>1105</v>
      </c>
      <c r="G1978" s="835" t="s">
        <v>1891</v>
      </c>
    </row>
    <row r="1979" spans="1:7">
      <c r="A1979" s="835" t="s">
        <v>780</v>
      </c>
      <c r="B1979" s="835" t="s">
        <v>520</v>
      </c>
      <c r="C1979" s="835" t="s">
        <v>1886</v>
      </c>
      <c r="D1979" s="835" t="s">
        <v>1887</v>
      </c>
      <c r="E1979" s="835" t="s">
        <v>1905</v>
      </c>
      <c r="F1979" s="835" t="s">
        <v>1105</v>
      </c>
      <c r="G1979" s="835" t="s">
        <v>1891</v>
      </c>
    </row>
    <row r="1980" spans="1:7">
      <c r="A1980" s="835" t="s">
        <v>804</v>
      </c>
      <c r="B1980" s="835" t="s">
        <v>520</v>
      </c>
      <c r="C1980" s="835" t="s">
        <v>1886</v>
      </c>
      <c r="D1980" s="835" t="s">
        <v>1887</v>
      </c>
      <c r="E1980" s="835" t="s">
        <v>1905</v>
      </c>
      <c r="F1980" s="835" t="s">
        <v>1906</v>
      </c>
      <c r="G1980" s="835" t="s">
        <v>1891</v>
      </c>
    </row>
    <row r="1981" spans="1:7">
      <c r="A1981" s="835" t="s">
        <v>736</v>
      </c>
      <c r="B1981" s="835" t="s">
        <v>520</v>
      </c>
      <c r="C1981" s="835" t="s">
        <v>1886</v>
      </c>
      <c r="D1981" s="835" t="s">
        <v>1887</v>
      </c>
      <c r="E1981" s="835" t="s">
        <v>1905</v>
      </c>
      <c r="F1981" s="835" t="s">
        <v>789</v>
      </c>
      <c r="G1981" s="835" t="s">
        <v>1891</v>
      </c>
    </row>
    <row r="1982" spans="1:7">
      <c r="A1982" s="835" t="s">
        <v>406</v>
      </c>
      <c r="B1982" s="835" t="s">
        <v>520</v>
      </c>
      <c r="C1982" s="835" t="s">
        <v>1886</v>
      </c>
      <c r="D1982" s="835" t="s">
        <v>1887</v>
      </c>
      <c r="E1982" s="835" t="s">
        <v>1905</v>
      </c>
      <c r="F1982" s="835" t="s">
        <v>789</v>
      </c>
      <c r="G1982" s="835" t="s">
        <v>1891</v>
      </c>
    </row>
    <row r="1983" spans="1:7">
      <c r="A1983" s="835" t="s">
        <v>1908</v>
      </c>
      <c r="B1983" s="835" t="s">
        <v>520</v>
      </c>
      <c r="C1983" s="835" t="s">
        <v>1886</v>
      </c>
      <c r="D1983" s="835" t="s">
        <v>1887</v>
      </c>
      <c r="E1983" s="835" t="s">
        <v>1905</v>
      </c>
      <c r="F1983" s="835" t="s">
        <v>1907</v>
      </c>
      <c r="G1983" s="835" t="s">
        <v>1891</v>
      </c>
    </row>
    <row r="1984" spans="1:7">
      <c r="A1984" s="835" t="s">
        <v>912</v>
      </c>
      <c r="B1984" s="835" t="s">
        <v>526</v>
      </c>
      <c r="C1984" s="835" t="s">
        <v>1886</v>
      </c>
      <c r="D1984" s="835" t="s">
        <v>1887</v>
      </c>
      <c r="E1984" s="835" t="s">
        <v>1878</v>
      </c>
      <c r="F1984" s="835" t="s">
        <v>909</v>
      </c>
      <c r="G1984" s="835" t="s">
        <v>1889</v>
      </c>
    </row>
    <row r="1985" spans="1:7">
      <c r="A1985" s="835" t="s">
        <v>999</v>
      </c>
      <c r="B1985" s="835" t="s">
        <v>540</v>
      </c>
      <c r="C1985" s="835" t="s">
        <v>1909</v>
      </c>
      <c r="D1985" s="835" t="s">
        <v>1910</v>
      </c>
      <c r="E1985" s="835" t="s">
        <v>1865</v>
      </c>
      <c r="F1985" s="835" t="s">
        <v>994</v>
      </c>
      <c r="G1985" s="835" t="s">
        <v>1889</v>
      </c>
    </row>
    <row r="1986" spans="1:7">
      <c r="A1986" s="835" t="s">
        <v>1001</v>
      </c>
      <c r="B1986" s="835" t="s">
        <v>540</v>
      </c>
      <c r="C1986" s="835" t="s">
        <v>1909</v>
      </c>
      <c r="D1986" s="835" t="s">
        <v>1910</v>
      </c>
      <c r="E1986" s="835" t="s">
        <v>1865</v>
      </c>
      <c r="F1986" s="835" t="s">
        <v>994</v>
      </c>
      <c r="G1986" s="835" t="s">
        <v>1889</v>
      </c>
    </row>
    <row r="1987" spans="1:7">
      <c r="A1987" s="835" t="s">
        <v>1018</v>
      </c>
      <c r="B1987" s="835" t="s">
        <v>540</v>
      </c>
      <c r="C1987" s="835" t="s">
        <v>1909</v>
      </c>
      <c r="D1987" s="835" t="s">
        <v>1910</v>
      </c>
      <c r="E1987" s="835" t="s">
        <v>1865</v>
      </c>
      <c r="F1987" s="835" t="s">
        <v>1014</v>
      </c>
      <c r="G1987" s="835" t="s">
        <v>1889</v>
      </c>
    </row>
    <row r="1988" spans="1:7">
      <c r="A1988" s="835" t="s">
        <v>959</v>
      </c>
      <c r="B1988" s="835" t="s">
        <v>538</v>
      </c>
      <c r="C1988" s="835" t="s">
        <v>1909</v>
      </c>
      <c r="D1988" s="835" t="s">
        <v>1910</v>
      </c>
      <c r="E1988" s="835" t="s">
        <v>1869</v>
      </c>
      <c r="F1988" s="835" t="s">
        <v>953</v>
      </c>
      <c r="G1988" s="835" t="s">
        <v>1889</v>
      </c>
    </row>
    <row r="1989" spans="1:7">
      <c r="A1989" s="835" t="s">
        <v>726</v>
      </c>
      <c r="B1989" s="835" t="s">
        <v>516</v>
      </c>
      <c r="C1989" s="835" t="s">
        <v>1909</v>
      </c>
      <c r="D1989" s="835" t="s">
        <v>1910</v>
      </c>
      <c r="E1989" s="835" t="s">
        <v>1905</v>
      </c>
      <c r="F1989" s="835" t="s">
        <v>726</v>
      </c>
      <c r="G1989" s="835" t="s">
        <v>1891</v>
      </c>
    </row>
    <row r="1990" spans="1:7">
      <c r="A1990" s="835" t="s">
        <v>404</v>
      </c>
      <c r="B1990" s="835" t="s">
        <v>516</v>
      </c>
      <c r="C1990" s="835" t="s">
        <v>1909</v>
      </c>
      <c r="D1990" s="835" t="s">
        <v>1910</v>
      </c>
      <c r="E1990" s="835" t="s">
        <v>1905</v>
      </c>
      <c r="F1990" s="835" t="s">
        <v>726</v>
      </c>
      <c r="G1990" s="835" t="s">
        <v>1891</v>
      </c>
    </row>
    <row r="1991" spans="1:7">
      <c r="A1991" s="835" t="s">
        <v>397</v>
      </c>
      <c r="B1991" s="835" t="s">
        <v>516</v>
      </c>
      <c r="C1991" s="835" t="s">
        <v>1909</v>
      </c>
      <c r="D1991" s="835" t="s">
        <v>1910</v>
      </c>
      <c r="E1991" s="835" t="s">
        <v>1905</v>
      </c>
      <c r="F1991" s="835" t="s">
        <v>726</v>
      </c>
      <c r="G1991" s="835" t="s">
        <v>1891</v>
      </c>
    </row>
    <row r="1992" spans="1:7">
      <c r="A1992" s="835" t="s">
        <v>758</v>
      </c>
      <c r="B1992" s="835" t="s">
        <v>516</v>
      </c>
      <c r="C1992" s="835" t="s">
        <v>1909</v>
      </c>
      <c r="D1992" s="835" t="s">
        <v>1910</v>
      </c>
      <c r="E1992" s="835" t="s">
        <v>1905</v>
      </c>
      <c r="F1992" s="835" t="s">
        <v>811</v>
      </c>
      <c r="G1992" s="835" t="s">
        <v>1891</v>
      </c>
    </row>
    <row r="1993" spans="1:7">
      <c r="A1993" s="835" t="s">
        <v>1023</v>
      </c>
      <c r="B1993" s="835" t="s">
        <v>522</v>
      </c>
      <c r="C1993" s="835" t="s">
        <v>1909</v>
      </c>
      <c r="D1993" s="835" t="s">
        <v>1910</v>
      </c>
      <c r="E1993" s="835" t="s">
        <v>1895</v>
      </c>
      <c r="F1993" s="835" t="s">
        <v>1020</v>
      </c>
      <c r="G1993" s="835" t="s">
        <v>1889</v>
      </c>
    </row>
    <row r="1994" spans="1:7">
      <c r="A1994" s="835" t="s">
        <v>882</v>
      </c>
      <c r="B1994" s="835" t="s">
        <v>522</v>
      </c>
      <c r="C1994" s="835" t="s">
        <v>1909</v>
      </c>
      <c r="D1994" s="835" t="s">
        <v>1910</v>
      </c>
      <c r="E1994" s="835" t="s">
        <v>1895</v>
      </c>
      <c r="F1994" s="835" t="s">
        <v>1201</v>
      </c>
      <c r="G1994" s="835" t="s">
        <v>1889</v>
      </c>
    </row>
    <row r="1995" spans="1:7">
      <c r="A1995" s="835" t="s">
        <v>370</v>
      </c>
      <c r="B1995" s="835" t="s">
        <v>1893</v>
      </c>
      <c r="C1995" s="835" t="s">
        <v>1909</v>
      </c>
      <c r="D1995" s="835" t="s">
        <v>1910</v>
      </c>
      <c r="E1995" s="835" t="s">
        <v>1877</v>
      </c>
      <c r="F1995" s="835" t="s">
        <v>1911</v>
      </c>
      <c r="G1995" s="835" t="s">
        <v>1889</v>
      </c>
    </row>
    <row r="1996" spans="1:7">
      <c r="A1996" s="835" t="s">
        <v>836</v>
      </c>
      <c r="B1996" s="835" t="s">
        <v>1893</v>
      </c>
      <c r="C1996" s="835" t="s">
        <v>1909</v>
      </c>
      <c r="D1996" s="835" t="s">
        <v>1910</v>
      </c>
      <c r="E1996" s="835" t="s">
        <v>1877</v>
      </c>
      <c r="F1996" s="835" t="s">
        <v>1911</v>
      </c>
      <c r="G1996" s="835" t="s">
        <v>1889</v>
      </c>
    </row>
    <row r="1997" spans="1:7">
      <c r="A1997" s="835" t="s">
        <v>971</v>
      </c>
      <c r="B1997" s="835" t="s">
        <v>1893</v>
      </c>
      <c r="C1997" s="835" t="s">
        <v>1909</v>
      </c>
      <c r="D1997" s="835" t="s">
        <v>1910</v>
      </c>
      <c r="E1997" s="835" t="s">
        <v>1877</v>
      </c>
      <c r="F1997" s="835" t="s">
        <v>968</v>
      </c>
      <c r="G1997" s="835" t="s">
        <v>1889</v>
      </c>
    </row>
    <row r="1998" spans="1:7">
      <c r="A1998" s="835" t="s">
        <v>1028</v>
      </c>
      <c r="B1998" s="835" t="s">
        <v>1912</v>
      </c>
      <c r="C1998" s="835" t="s">
        <v>1909</v>
      </c>
      <c r="D1998" s="835" t="s">
        <v>1910</v>
      </c>
      <c r="E1998" s="835" t="s">
        <v>1873</v>
      </c>
      <c r="F1998" s="835" t="s">
        <v>1028</v>
      </c>
      <c r="G1998" s="835" t="s">
        <v>1889</v>
      </c>
    </row>
    <row r="1999" spans="1:7">
      <c r="A1999" s="835" t="s">
        <v>863</v>
      </c>
      <c r="B1999" s="835" t="s">
        <v>1914</v>
      </c>
      <c r="C1999" s="835" t="s">
        <v>1909</v>
      </c>
      <c r="D1999" s="835" t="s">
        <v>1910</v>
      </c>
      <c r="E1999" s="835" t="s">
        <v>1878</v>
      </c>
      <c r="F1999" s="835" t="s">
        <v>863</v>
      </c>
      <c r="G1999" s="835" t="s">
        <v>1889</v>
      </c>
    </row>
    <row r="2000" spans="1:7">
      <c r="A2000" s="835" t="s">
        <v>943</v>
      </c>
      <c r="B2000" s="835" t="s">
        <v>1920</v>
      </c>
      <c r="C2000" s="835" t="s">
        <v>1909</v>
      </c>
      <c r="D2000" s="835" t="s">
        <v>1910</v>
      </c>
      <c r="E2000" s="835" t="s">
        <v>138</v>
      </c>
      <c r="F2000" s="835" t="s">
        <v>806</v>
      </c>
      <c r="G2000" s="835" t="s">
        <v>1889</v>
      </c>
    </row>
    <row r="2001" spans="1:7">
      <c r="A2001" s="835" t="s">
        <v>940</v>
      </c>
      <c r="B2001" s="835" t="s">
        <v>1920</v>
      </c>
      <c r="C2001" s="835" t="s">
        <v>1909</v>
      </c>
      <c r="D2001" s="835" t="s">
        <v>1910</v>
      </c>
      <c r="E2001" s="835" t="s">
        <v>138</v>
      </c>
      <c r="F2001" s="835" t="s">
        <v>806</v>
      </c>
      <c r="G2001" s="835" t="s">
        <v>1889</v>
      </c>
    </row>
    <row r="2002" spans="1:7">
      <c r="A2002" s="835" t="s">
        <v>810</v>
      </c>
      <c r="B2002" s="835" t="s">
        <v>1920</v>
      </c>
      <c r="C2002" s="835" t="s">
        <v>1909</v>
      </c>
      <c r="D2002" s="835" t="s">
        <v>1910</v>
      </c>
      <c r="E2002" s="835" t="s">
        <v>138</v>
      </c>
      <c r="F2002" s="835" t="s">
        <v>806</v>
      </c>
      <c r="G2002" s="835" t="s">
        <v>1889</v>
      </c>
    </row>
    <row r="2003" spans="1:7">
      <c r="A2003" s="835" t="s">
        <v>937</v>
      </c>
      <c r="B2003" s="835" t="s">
        <v>1920</v>
      </c>
      <c r="C2003" s="835" t="s">
        <v>1909</v>
      </c>
      <c r="D2003" s="835" t="s">
        <v>1910</v>
      </c>
      <c r="E2003" s="835" t="s">
        <v>138</v>
      </c>
      <c r="F2003" s="835" t="s">
        <v>806</v>
      </c>
      <c r="G2003" s="835" t="s">
        <v>1889</v>
      </c>
    </row>
    <row r="2004" spans="1:7">
      <c r="A2004" s="835" t="s">
        <v>869</v>
      </c>
      <c r="B2004" s="835" t="s">
        <v>1901</v>
      </c>
      <c r="C2004" s="835" t="s">
        <v>1909</v>
      </c>
      <c r="D2004" s="835" t="s">
        <v>1910</v>
      </c>
      <c r="E2004" s="835" t="s">
        <v>1867</v>
      </c>
      <c r="F2004" s="835" t="s">
        <v>869</v>
      </c>
      <c r="G2004" s="835" t="s">
        <v>1889</v>
      </c>
    </row>
    <row r="2005" spans="1:7">
      <c r="A2005" s="835" t="s">
        <v>1037</v>
      </c>
      <c r="B2005" s="835" t="s">
        <v>1901</v>
      </c>
      <c r="C2005" s="835" t="s">
        <v>1909</v>
      </c>
      <c r="D2005" s="835" t="s">
        <v>1910</v>
      </c>
      <c r="E2005" s="835" t="s">
        <v>1867</v>
      </c>
      <c r="F2005" s="835" t="s">
        <v>1032</v>
      </c>
      <c r="G2005" s="835" t="s">
        <v>1889</v>
      </c>
    </row>
    <row r="2006" spans="1:7">
      <c r="A2006" s="835" t="s">
        <v>410</v>
      </c>
      <c r="B2006" s="835" t="s">
        <v>525</v>
      </c>
      <c r="C2006" s="835" t="s">
        <v>1909</v>
      </c>
      <c r="D2006" s="835" t="s">
        <v>1910</v>
      </c>
      <c r="E2006" s="835" t="s">
        <v>1875</v>
      </c>
      <c r="F2006" s="835" t="s">
        <v>410</v>
      </c>
      <c r="G2006" s="835" t="s">
        <v>1889</v>
      </c>
    </row>
    <row r="2007" spans="1:7">
      <c r="A2007" s="835" t="s">
        <v>549</v>
      </c>
      <c r="B2007" s="835" t="s">
        <v>525</v>
      </c>
      <c r="C2007" s="835" t="s">
        <v>1909</v>
      </c>
      <c r="D2007" s="835" t="s">
        <v>1910</v>
      </c>
      <c r="E2007" s="835" t="s">
        <v>1875</v>
      </c>
      <c r="F2007" s="835" t="s">
        <v>410</v>
      </c>
      <c r="G2007" s="835" t="s">
        <v>1889</v>
      </c>
    </row>
    <row r="2008" spans="1:7">
      <c r="A2008" s="835" t="s">
        <v>874</v>
      </c>
      <c r="B2008" s="835" t="s">
        <v>525</v>
      </c>
      <c r="C2008" s="835" t="s">
        <v>1909</v>
      </c>
      <c r="D2008" s="835" t="s">
        <v>1910</v>
      </c>
      <c r="E2008" s="835" t="s">
        <v>1875</v>
      </c>
      <c r="F2008" s="835" t="s">
        <v>410</v>
      </c>
      <c r="G2008" s="835" t="s">
        <v>1889</v>
      </c>
    </row>
    <row r="2009" spans="1:7">
      <c r="A2009" s="835" t="s">
        <v>548</v>
      </c>
      <c r="B2009" s="835" t="s">
        <v>525</v>
      </c>
      <c r="C2009" s="835" t="s">
        <v>1909</v>
      </c>
      <c r="D2009" s="835" t="s">
        <v>1910</v>
      </c>
      <c r="E2009" s="835" t="s">
        <v>1875</v>
      </c>
      <c r="F2009" s="835" t="s">
        <v>410</v>
      </c>
      <c r="G2009" s="835" t="s">
        <v>1889</v>
      </c>
    </row>
    <row r="2010" spans="1:7">
      <c r="A2010" s="835" t="s">
        <v>986</v>
      </c>
      <c r="B2010" s="835" t="s">
        <v>525</v>
      </c>
      <c r="C2010" s="835" t="s">
        <v>1909</v>
      </c>
      <c r="D2010" s="835" t="s">
        <v>1910</v>
      </c>
      <c r="E2010" s="835" t="s">
        <v>1875</v>
      </c>
      <c r="F2010" s="835" t="s">
        <v>982</v>
      </c>
      <c r="G2010" s="835" t="s">
        <v>1889</v>
      </c>
    </row>
    <row r="2011" spans="1:7">
      <c r="A2011" s="835" t="s">
        <v>929</v>
      </c>
      <c r="B2011" s="835" t="s">
        <v>525</v>
      </c>
      <c r="C2011" s="835" t="s">
        <v>1909</v>
      </c>
      <c r="D2011" s="835" t="s">
        <v>1910</v>
      </c>
      <c r="E2011" s="835" t="s">
        <v>1875</v>
      </c>
      <c r="F2011" s="835" t="s">
        <v>1903</v>
      </c>
      <c r="G2011" s="835" t="s">
        <v>1889</v>
      </c>
    </row>
    <row r="2012" spans="1:7">
      <c r="A2012" s="835" t="s">
        <v>931</v>
      </c>
      <c r="B2012" s="835" t="s">
        <v>525</v>
      </c>
      <c r="C2012" s="835" t="s">
        <v>1909</v>
      </c>
      <c r="D2012" s="835" t="s">
        <v>1910</v>
      </c>
      <c r="E2012" s="835" t="s">
        <v>1875</v>
      </c>
      <c r="F2012" s="835" t="s">
        <v>1903</v>
      </c>
      <c r="G2012" s="835" t="s">
        <v>1889</v>
      </c>
    </row>
    <row r="2013" spans="1:7">
      <c r="A2013" s="835" t="s">
        <v>991</v>
      </c>
      <c r="B2013" s="835" t="s">
        <v>525</v>
      </c>
      <c r="C2013" s="835" t="s">
        <v>1909</v>
      </c>
      <c r="D2013" s="835" t="s">
        <v>1910</v>
      </c>
      <c r="E2013" s="835" t="s">
        <v>1875</v>
      </c>
      <c r="F2013" s="835" t="s">
        <v>552</v>
      </c>
      <c r="G2013" s="835" t="s">
        <v>1889</v>
      </c>
    </row>
    <row r="2014" spans="1:7">
      <c r="A2014" s="835" t="s">
        <v>945</v>
      </c>
      <c r="B2014" s="835" t="s">
        <v>546</v>
      </c>
      <c r="C2014" s="835" t="s">
        <v>1909</v>
      </c>
      <c r="D2014" s="835" t="s">
        <v>1910</v>
      </c>
      <c r="E2014" s="835" t="s">
        <v>1915</v>
      </c>
      <c r="F2014" s="835" t="s">
        <v>945</v>
      </c>
      <c r="G2014" s="835" t="s">
        <v>1889</v>
      </c>
    </row>
    <row r="2015" spans="1:7">
      <c r="A2015" s="835" t="s">
        <v>719</v>
      </c>
      <c r="B2015" s="835" t="s">
        <v>515</v>
      </c>
      <c r="C2015" s="835" t="s">
        <v>1909</v>
      </c>
      <c r="D2015" s="835" t="s">
        <v>1910</v>
      </c>
      <c r="E2015" s="835" t="s">
        <v>1916</v>
      </c>
      <c r="F2015" s="835" t="s">
        <v>1105</v>
      </c>
      <c r="G2015" s="835" t="s">
        <v>1891</v>
      </c>
    </row>
    <row r="2016" spans="1:7">
      <c r="A2016" s="835" t="s">
        <v>722</v>
      </c>
      <c r="B2016" s="835" t="s">
        <v>515</v>
      </c>
      <c r="C2016" s="835" t="s">
        <v>1909</v>
      </c>
      <c r="D2016" s="835" t="s">
        <v>1910</v>
      </c>
      <c r="E2016" s="835" t="s">
        <v>1916</v>
      </c>
      <c r="F2016" s="835" t="s">
        <v>1105</v>
      </c>
      <c r="G2016" s="835" t="s">
        <v>1891</v>
      </c>
    </row>
    <row r="2017" spans="1:7">
      <c r="A2017" s="835" t="s">
        <v>743</v>
      </c>
      <c r="B2017" s="835" t="s">
        <v>515</v>
      </c>
      <c r="C2017" s="835" t="s">
        <v>1909</v>
      </c>
      <c r="D2017" s="835" t="s">
        <v>1910</v>
      </c>
      <c r="E2017" s="835" t="s">
        <v>1916</v>
      </c>
      <c r="F2017" s="835" t="s">
        <v>793</v>
      </c>
      <c r="G2017" s="835" t="s">
        <v>1891</v>
      </c>
    </row>
    <row r="2018" spans="1:7">
      <c r="A2018" s="835" t="s">
        <v>400</v>
      </c>
      <c r="B2018" s="835" t="s">
        <v>515</v>
      </c>
      <c r="C2018" s="835" t="s">
        <v>1909</v>
      </c>
      <c r="D2018" s="835" t="s">
        <v>1910</v>
      </c>
      <c r="E2018" s="835" t="s">
        <v>1916</v>
      </c>
      <c r="F2018" s="835" t="s">
        <v>793</v>
      </c>
      <c r="G2018" s="835" t="s">
        <v>1891</v>
      </c>
    </row>
    <row r="2019" spans="1:7">
      <c r="A2019" s="835" t="s">
        <v>750</v>
      </c>
      <c r="B2019" s="835" t="s">
        <v>515</v>
      </c>
      <c r="C2019" s="835" t="s">
        <v>1909</v>
      </c>
      <c r="D2019" s="835" t="s">
        <v>1910</v>
      </c>
      <c r="E2019" s="835" t="s">
        <v>1916</v>
      </c>
      <c r="F2019" s="835" t="s">
        <v>1906</v>
      </c>
      <c r="G2019" s="835" t="s">
        <v>1891</v>
      </c>
    </row>
    <row r="2020" spans="1:7">
      <c r="A2020" s="835" t="s">
        <v>736</v>
      </c>
      <c r="B2020" s="835" t="s">
        <v>515</v>
      </c>
      <c r="C2020" s="835" t="s">
        <v>1909</v>
      </c>
      <c r="D2020" s="835" t="s">
        <v>1910</v>
      </c>
      <c r="E2020" s="835" t="s">
        <v>1916</v>
      </c>
      <c r="F2020" s="835" t="s">
        <v>789</v>
      </c>
      <c r="G2020" s="835" t="s">
        <v>1891</v>
      </c>
    </row>
    <row r="2021" spans="1:7">
      <c r="A2021" s="835" t="s">
        <v>399</v>
      </c>
      <c r="B2021" s="835" t="s">
        <v>515</v>
      </c>
      <c r="C2021" s="835" t="s">
        <v>1909</v>
      </c>
      <c r="D2021" s="835" t="s">
        <v>1910</v>
      </c>
      <c r="E2021" s="835" t="s">
        <v>1916</v>
      </c>
      <c r="F2021" s="835" t="s">
        <v>789</v>
      </c>
      <c r="G2021" s="835" t="s">
        <v>1891</v>
      </c>
    </row>
    <row r="2022" spans="1:7">
      <c r="A2022" s="835" t="s">
        <v>1917</v>
      </c>
      <c r="B2022" s="835" t="s">
        <v>515</v>
      </c>
      <c r="C2022" s="835" t="s">
        <v>1909</v>
      </c>
      <c r="D2022" s="835" t="s">
        <v>1910</v>
      </c>
      <c r="E2022" s="835" t="s">
        <v>1916</v>
      </c>
      <c r="F2022" s="835" t="s">
        <v>1907</v>
      </c>
      <c r="G2022" s="835" t="s">
        <v>1891</v>
      </c>
    </row>
    <row r="2023" spans="1:7">
      <c r="A2023" s="835" t="s">
        <v>762</v>
      </c>
      <c r="B2023" s="835" t="s">
        <v>520</v>
      </c>
      <c r="C2023" s="835" t="s">
        <v>1909</v>
      </c>
      <c r="D2023" s="835" t="s">
        <v>1910</v>
      </c>
      <c r="E2023" s="835" t="s">
        <v>1918</v>
      </c>
      <c r="F2023" s="835" t="s">
        <v>762</v>
      </c>
      <c r="G2023" s="835" t="s">
        <v>1891</v>
      </c>
    </row>
    <row r="2024" spans="1:7">
      <c r="A2024" s="835" t="s">
        <v>777</v>
      </c>
      <c r="B2024" s="835" t="s">
        <v>520</v>
      </c>
      <c r="C2024" s="835" t="s">
        <v>1909</v>
      </c>
      <c r="D2024" s="835" t="s">
        <v>1910</v>
      </c>
      <c r="E2024" s="835" t="s">
        <v>1918</v>
      </c>
      <c r="F2024" s="835" t="s">
        <v>1105</v>
      </c>
      <c r="G2024" s="835" t="s">
        <v>1891</v>
      </c>
    </row>
    <row r="2025" spans="1:7">
      <c r="A2025" s="835" t="s">
        <v>780</v>
      </c>
      <c r="B2025" s="835" t="s">
        <v>520</v>
      </c>
      <c r="C2025" s="835" t="s">
        <v>1909</v>
      </c>
      <c r="D2025" s="835" t="s">
        <v>1910</v>
      </c>
      <c r="E2025" s="835" t="s">
        <v>1918</v>
      </c>
      <c r="F2025" s="835" t="s">
        <v>1105</v>
      </c>
      <c r="G2025" s="835" t="s">
        <v>1891</v>
      </c>
    </row>
    <row r="2026" spans="1:7">
      <c r="A2026" s="835" t="s">
        <v>787</v>
      </c>
      <c r="B2026" s="835" t="s">
        <v>520</v>
      </c>
      <c r="C2026" s="835" t="s">
        <v>1909</v>
      </c>
      <c r="D2026" s="835" t="s">
        <v>1910</v>
      </c>
      <c r="E2026" s="835" t="s">
        <v>1918</v>
      </c>
      <c r="F2026" s="835" t="s">
        <v>784</v>
      </c>
      <c r="G2026" s="835" t="s">
        <v>1891</v>
      </c>
    </row>
    <row r="2027" spans="1:7">
      <c r="A2027" s="835" t="s">
        <v>798</v>
      </c>
      <c r="B2027" s="835" t="s">
        <v>520</v>
      </c>
      <c r="C2027" s="835" t="s">
        <v>1909</v>
      </c>
      <c r="D2027" s="835" t="s">
        <v>1910</v>
      </c>
      <c r="E2027" s="835" t="s">
        <v>1918</v>
      </c>
      <c r="F2027" s="835" t="s">
        <v>793</v>
      </c>
      <c r="G2027" s="835" t="s">
        <v>1891</v>
      </c>
    </row>
    <row r="2028" spans="1:7">
      <c r="A2028" s="835" t="s">
        <v>743</v>
      </c>
      <c r="B2028" s="835" t="s">
        <v>520</v>
      </c>
      <c r="C2028" s="835" t="s">
        <v>1909</v>
      </c>
      <c r="D2028" s="835" t="s">
        <v>1910</v>
      </c>
      <c r="E2028" s="835" t="s">
        <v>1918</v>
      </c>
      <c r="F2028" s="835" t="s">
        <v>793</v>
      </c>
      <c r="G2028" s="835" t="s">
        <v>1891</v>
      </c>
    </row>
    <row r="2029" spans="1:7">
      <c r="A2029" s="835" t="s">
        <v>407</v>
      </c>
      <c r="B2029" s="835" t="s">
        <v>520</v>
      </c>
      <c r="C2029" s="835" t="s">
        <v>1909</v>
      </c>
      <c r="D2029" s="835" t="s">
        <v>1910</v>
      </c>
      <c r="E2029" s="835" t="s">
        <v>1918</v>
      </c>
      <c r="F2029" s="835" t="s">
        <v>793</v>
      </c>
      <c r="G2029" s="835" t="s">
        <v>1891</v>
      </c>
    </row>
    <row r="2030" spans="1:7">
      <c r="A2030" s="835" t="s">
        <v>804</v>
      </c>
      <c r="B2030" s="835" t="s">
        <v>520</v>
      </c>
      <c r="C2030" s="835" t="s">
        <v>1909</v>
      </c>
      <c r="D2030" s="835" t="s">
        <v>1910</v>
      </c>
      <c r="E2030" s="835" t="s">
        <v>1918</v>
      </c>
      <c r="F2030" s="835" t="s">
        <v>1906</v>
      </c>
      <c r="G2030" s="835" t="s">
        <v>1891</v>
      </c>
    </row>
    <row r="2031" spans="1:7">
      <c r="A2031" s="835" t="s">
        <v>736</v>
      </c>
      <c r="B2031" s="835" t="s">
        <v>520</v>
      </c>
      <c r="C2031" s="835" t="s">
        <v>1909</v>
      </c>
      <c r="D2031" s="835" t="s">
        <v>1910</v>
      </c>
      <c r="E2031" s="835" t="s">
        <v>1918</v>
      </c>
      <c r="F2031" s="835" t="s">
        <v>789</v>
      </c>
      <c r="G2031" s="835" t="s">
        <v>1891</v>
      </c>
    </row>
    <row r="2032" spans="1:7">
      <c r="A2032" s="835" t="s">
        <v>406</v>
      </c>
      <c r="B2032" s="835" t="s">
        <v>520</v>
      </c>
      <c r="C2032" s="835" t="s">
        <v>1909</v>
      </c>
      <c r="D2032" s="835" t="s">
        <v>1910</v>
      </c>
      <c r="E2032" s="835" t="s">
        <v>1918</v>
      </c>
      <c r="F2032" s="835" t="s">
        <v>789</v>
      </c>
      <c r="G2032" s="835" t="s">
        <v>1891</v>
      </c>
    </row>
    <row r="2033" spans="1:7">
      <c r="A2033" s="835" t="s">
        <v>1908</v>
      </c>
      <c r="B2033" s="835" t="s">
        <v>520</v>
      </c>
      <c r="C2033" s="835" t="s">
        <v>1909</v>
      </c>
      <c r="D2033" s="835" t="s">
        <v>1910</v>
      </c>
      <c r="E2033" s="835" t="s">
        <v>1918</v>
      </c>
      <c r="F2033" s="835" t="s">
        <v>1907</v>
      </c>
      <c r="G2033" s="835" t="s">
        <v>1891</v>
      </c>
    </row>
    <row r="2034" spans="1:7">
      <c r="A2034" s="835" t="s">
        <v>915</v>
      </c>
      <c r="B2034" s="835" t="s">
        <v>526</v>
      </c>
      <c r="C2034" s="835" t="s">
        <v>1909</v>
      </c>
      <c r="D2034" s="835" t="s">
        <v>1910</v>
      </c>
      <c r="E2034" s="835" t="s">
        <v>1876</v>
      </c>
      <c r="F2034" s="835" t="s">
        <v>909</v>
      </c>
      <c r="G2034" s="835" t="s">
        <v>1889</v>
      </c>
    </row>
    <row r="2035" spans="1:7">
      <c r="A2035" s="835" t="s">
        <v>913</v>
      </c>
      <c r="B2035" s="835" t="s">
        <v>526</v>
      </c>
      <c r="C2035" s="835" t="s">
        <v>1909</v>
      </c>
      <c r="D2035" s="835" t="s">
        <v>1910</v>
      </c>
      <c r="E2035" s="835" t="s">
        <v>1876</v>
      </c>
      <c r="F2035" s="835" t="s">
        <v>909</v>
      </c>
      <c r="G2035" s="835" t="s">
        <v>1889</v>
      </c>
    </row>
    <row r="2036" spans="1:7">
      <c r="A2036" s="835" t="s">
        <v>912</v>
      </c>
      <c r="B2036" s="835" t="s">
        <v>526</v>
      </c>
      <c r="C2036" s="835" t="s">
        <v>1909</v>
      </c>
      <c r="D2036" s="835" t="s">
        <v>1910</v>
      </c>
      <c r="E2036" s="835" t="s">
        <v>1876</v>
      </c>
      <c r="F2036" s="835" t="s">
        <v>909</v>
      </c>
      <c r="G2036" s="835" t="s">
        <v>1889</v>
      </c>
    </row>
    <row r="2037" spans="1:7">
      <c r="A2037" s="835" t="s">
        <v>373</v>
      </c>
      <c r="B2037" s="835" t="s">
        <v>526</v>
      </c>
      <c r="C2037" s="835" t="s">
        <v>1909</v>
      </c>
      <c r="D2037" s="835" t="s">
        <v>1910</v>
      </c>
      <c r="E2037" s="835" t="s">
        <v>1876</v>
      </c>
      <c r="F2037" s="835" t="s">
        <v>1911</v>
      </c>
      <c r="G2037" s="835" t="s">
        <v>1889</v>
      </c>
    </row>
    <row r="2038" spans="1:7">
      <c r="A2038" s="835" t="s">
        <v>971</v>
      </c>
      <c r="B2038" s="835" t="s">
        <v>1893</v>
      </c>
      <c r="C2038" s="835" t="s">
        <v>1922</v>
      </c>
      <c r="D2038" s="835" t="s">
        <v>1923</v>
      </c>
      <c r="E2038" s="835" t="s">
        <v>1879</v>
      </c>
      <c r="F2038" s="835" t="s">
        <v>968</v>
      </c>
      <c r="G2038" s="835" t="s">
        <v>1889</v>
      </c>
    </row>
    <row r="2039" spans="1:7">
      <c r="A2039" s="835" t="s">
        <v>997</v>
      </c>
      <c r="B2039" s="835" t="s">
        <v>540</v>
      </c>
      <c r="C2039" s="835" t="s">
        <v>1909</v>
      </c>
      <c r="D2039" s="835" t="s">
        <v>1910</v>
      </c>
      <c r="E2039" s="835" t="s">
        <v>1865</v>
      </c>
      <c r="F2039" s="835" t="s">
        <v>994</v>
      </c>
      <c r="G2039" s="835" t="s">
        <v>1889</v>
      </c>
    </row>
    <row r="2040" spans="1:7">
      <c r="A2040" s="835" t="s">
        <v>999</v>
      </c>
      <c r="B2040" s="835" t="s">
        <v>540</v>
      </c>
      <c r="C2040" s="835" t="s">
        <v>1909</v>
      </c>
      <c r="D2040" s="835" t="s">
        <v>1910</v>
      </c>
      <c r="E2040" s="835" t="s">
        <v>1865</v>
      </c>
      <c r="F2040" s="835" t="s">
        <v>994</v>
      </c>
      <c r="G2040" s="835" t="s">
        <v>1889</v>
      </c>
    </row>
    <row r="2041" spans="1:7">
      <c r="A2041" s="835" t="s">
        <v>1001</v>
      </c>
      <c r="B2041" s="835" t="s">
        <v>540</v>
      </c>
      <c r="C2041" s="835" t="s">
        <v>1909</v>
      </c>
      <c r="D2041" s="835" t="s">
        <v>1910</v>
      </c>
      <c r="E2041" s="835" t="s">
        <v>1865</v>
      </c>
      <c r="F2041" s="835" t="s">
        <v>994</v>
      </c>
      <c r="G2041" s="835" t="s">
        <v>1889</v>
      </c>
    </row>
    <row r="2042" spans="1:7">
      <c r="A2042" s="835" t="s">
        <v>1018</v>
      </c>
      <c r="B2042" s="835" t="s">
        <v>540</v>
      </c>
      <c r="C2042" s="835" t="s">
        <v>1909</v>
      </c>
      <c r="D2042" s="835" t="s">
        <v>1910</v>
      </c>
      <c r="E2042" s="835" t="s">
        <v>1865</v>
      </c>
      <c r="F2042" s="835" t="s">
        <v>1014</v>
      </c>
      <c r="G2042" s="835" t="s">
        <v>1889</v>
      </c>
    </row>
    <row r="2043" spans="1:7">
      <c r="A2043" s="835" t="s">
        <v>959</v>
      </c>
      <c r="B2043" s="835" t="s">
        <v>538</v>
      </c>
      <c r="C2043" s="835" t="s">
        <v>1909</v>
      </c>
      <c r="D2043" s="835" t="s">
        <v>1910</v>
      </c>
      <c r="E2043" s="835" t="s">
        <v>1869</v>
      </c>
      <c r="F2043" s="835" t="s">
        <v>953</v>
      </c>
      <c r="G2043" s="835" t="s">
        <v>1889</v>
      </c>
    </row>
    <row r="2044" spans="1:7">
      <c r="A2044" s="835" t="s">
        <v>726</v>
      </c>
      <c r="B2044" s="835" t="s">
        <v>516</v>
      </c>
      <c r="C2044" s="835" t="s">
        <v>1909</v>
      </c>
      <c r="D2044" s="835" t="s">
        <v>1910</v>
      </c>
      <c r="E2044" s="835" t="s">
        <v>1905</v>
      </c>
      <c r="F2044" s="835" t="s">
        <v>726</v>
      </c>
      <c r="G2044" s="835" t="s">
        <v>1891</v>
      </c>
    </row>
    <row r="2045" spans="1:7">
      <c r="A2045" s="835" t="s">
        <v>404</v>
      </c>
      <c r="B2045" s="835" t="s">
        <v>516</v>
      </c>
      <c r="C2045" s="835" t="s">
        <v>1909</v>
      </c>
      <c r="D2045" s="835" t="s">
        <v>1910</v>
      </c>
      <c r="E2045" s="835" t="s">
        <v>1905</v>
      </c>
      <c r="F2045" s="835" t="s">
        <v>726</v>
      </c>
      <c r="G2045" s="835" t="s">
        <v>1891</v>
      </c>
    </row>
    <row r="2046" spans="1:7">
      <c r="A2046" s="835" t="s">
        <v>758</v>
      </c>
      <c r="B2046" s="835" t="s">
        <v>516</v>
      </c>
      <c r="C2046" s="835" t="s">
        <v>1909</v>
      </c>
      <c r="D2046" s="835" t="s">
        <v>1910</v>
      </c>
      <c r="E2046" s="835" t="s">
        <v>1905</v>
      </c>
      <c r="F2046" s="835" t="s">
        <v>811</v>
      </c>
      <c r="G2046" s="835" t="s">
        <v>1891</v>
      </c>
    </row>
    <row r="2047" spans="1:7">
      <c r="A2047" s="835" t="s">
        <v>836</v>
      </c>
      <c r="B2047" s="835" t="s">
        <v>1893</v>
      </c>
      <c r="C2047" s="835" t="s">
        <v>1909</v>
      </c>
      <c r="D2047" s="835" t="s">
        <v>1910</v>
      </c>
      <c r="E2047" s="835" t="s">
        <v>1877</v>
      </c>
      <c r="F2047" s="835" t="s">
        <v>1911</v>
      </c>
      <c r="G2047" s="835" t="s">
        <v>1889</v>
      </c>
    </row>
    <row r="2048" spans="1:7">
      <c r="A2048" s="835" t="s">
        <v>971</v>
      </c>
      <c r="B2048" s="835" t="s">
        <v>1893</v>
      </c>
      <c r="C2048" s="835" t="s">
        <v>1909</v>
      </c>
      <c r="D2048" s="835" t="s">
        <v>1910</v>
      </c>
      <c r="E2048" s="835" t="s">
        <v>1877</v>
      </c>
      <c r="F2048" s="835" t="s">
        <v>968</v>
      </c>
      <c r="G2048" s="835" t="s">
        <v>1889</v>
      </c>
    </row>
    <row r="2049" spans="1:7">
      <c r="A2049" s="835" t="s">
        <v>1055</v>
      </c>
      <c r="B2049" s="835" t="s">
        <v>521</v>
      </c>
      <c r="C2049" s="835" t="s">
        <v>1909</v>
      </c>
      <c r="D2049" s="835" t="s">
        <v>1910</v>
      </c>
      <c r="E2049" s="835" t="s">
        <v>1913</v>
      </c>
      <c r="F2049" s="835" t="s">
        <v>1052</v>
      </c>
      <c r="G2049" s="835" t="s">
        <v>1889</v>
      </c>
    </row>
    <row r="2050" spans="1:7">
      <c r="A2050" s="835" t="s">
        <v>943</v>
      </c>
      <c r="B2050" s="835" t="s">
        <v>1920</v>
      </c>
      <c r="C2050" s="835" t="s">
        <v>1909</v>
      </c>
      <c r="D2050" s="835" t="s">
        <v>1910</v>
      </c>
      <c r="E2050" s="835" t="s">
        <v>138</v>
      </c>
      <c r="F2050" s="835" t="s">
        <v>806</v>
      </c>
      <c r="G2050" s="835" t="s">
        <v>1889</v>
      </c>
    </row>
    <row r="2051" spans="1:7">
      <c r="A2051" s="835" t="s">
        <v>940</v>
      </c>
      <c r="B2051" s="835" t="s">
        <v>1920</v>
      </c>
      <c r="C2051" s="835" t="s">
        <v>1909</v>
      </c>
      <c r="D2051" s="835" t="s">
        <v>1910</v>
      </c>
      <c r="E2051" s="835" t="s">
        <v>138</v>
      </c>
      <c r="F2051" s="835" t="s">
        <v>806</v>
      </c>
      <c r="G2051" s="835" t="s">
        <v>1889</v>
      </c>
    </row>
    <row r="2052" spans="1:7">
      <c r="A2052" s="835" t="s">
        <v>937</v>
      </c>
      <c r="B2052" s="835" t="s">
        <v>1920</v>
      </c>
      <c r="C2052" s="835" t="s">
        <v>1909</v>
      </c>
      <c r="D2052" s="835" t="s">
        <v>1910</v>
      </c>
      <c r="E2052" s="835" t="s">
        <v>138</v>
      </c>
      <c r="F2052" s="835" t="s">
        <v>806</v>
      </c>
      <c r="G2052" s="835" t="s">
        <v>1889</v>
      </c>
    </row>
    <row r="2053" spans="1:7">
      <c r="A2053" s="835" t="s">
        <v>410</v>
      </c>
      <c r="B2053" s="835" t="s">
        <v>525</v>
      </c>
      <c r="C2053" s="835" t="s">
        <v>1909</v>
      </c>
      <c r="D2053" s="835" t="s">
        <v>1910</v>
      </c>
      <c r="E2053" s="835" t="s">
        <v>1875</v>
      </c>
      <c r="F2053" s="835" t="s">
        <v>410</v>
      </c>
      <c r="G2053" s="835" t="s">
        <v>1889</v>
      </c>
    </row>
    <row r="2054" spans="1:7">
      <c r="A2054" s="835" t="s">
        <v>549</v>
      </c>
      <c r="B2054" s="835" t="s">
        <v>525</v>
      </c>
      <c r="C2054" s="835" t="s">
        <v>1909</v>
      </c>
      <c r="D2054" s="835" t="s">
        <v>1910</v>
      </c>
      <c r="E2054" s="835" t="s">
        <v>1875</v>
      </c>
      <c r="F2054" s="835" t="s">
        <v>410</v>
      </c>
      <c r="G2054" s="835" t="s">
        <v>1889</v>
      </c>
    </row>
    <row r="2055" spans="1:7">
      <c r="A2055" s="835" t="s">
        <v>929</v>
      </c>
      <c r="B2055" s="835" t="s">
        <v>525</v>
      </c>
      <c r="C2055" s="835" t="s">
        <v>1909</v>
      </c>
      <c r="D2055" s="835" t="s">
        <v>1910</v>
      </c>
      <c r="E2055" s="835" t="s">
        <v>1875</v>
      </c>
      <c r="F2055" s="835" t="s">
        <v>1903</v>
      </c>
      <c r="G2055" s="835" t="s">
        <v>1889</v>
      </c>
    </row>
    <row r="2056" spans="1:7">
      <c r="A2056" s="835" t="s">
        <v>931</v>
      </c>
      <c r="B2056" s="835" t="s">
        <v>525</v>
      </c>
      <c r="C2056" s="835" t="s">
        <v>1909</v>
      </c>
      <c r="D2056" s="835" t="s">
        <v>1910</v>
      </c>
      <c r="E2056" s="835" t="s">
        <v>1875</v>
      </c>
      <c r="F2056" s="835" t="s">
        <v>1903</v>
      </c>
      <c r="G2056" s="835" t="s">
        <v>1889</v>
      </c>
    </row>
    <row r="2057" spans="1:7">
      <c r="A2057" s="835" t="s">
        <v>945</v>
      </c>
      <c r="B2057" s="835" t="s">
        <v>546</v>
      </c>
      <c r="C2057" s="835" t="s">
        <v>1909</v>
      </c>
      <c r="D2057" s="835" t="s">
        <v>1910</v>
      </c>
      <c r="E2057" s="835" t="s">
        <v>1915</v>
      </c>
      <c r="F2057" s="835" t="s">
        <v>945</v>
      </c>
      <c r="G2057" s="835" t="s">
        <v>1889</v>
      </c>
    </row>
    <row r="2058" spans="1:7">
      <c r="A2058" s="835" t="s">
        <v>777</v>
      </c>
      <c r="B2058" s="835" t="s">
        <v>520</v>
      </c>
      <c r="C2058" s="835" t="s">
        <v>1909</v>
      </c>
      <c r="D2058" s="835" t="s">
        <v>1910</v>
      </c>
      <c r="E2058" s="835" t="s">
        <v>1918</v>
      </c>
      <c r="F2058" s="835" t="s">
        <v>1105</v>
      </c>
      <c r="G2058" s="835" t="s">
        <v>1891</v>
      </c>
    </row>
    <row r="2059" spans="1:7">
      <c r="A2059" s="835" t="s">
        <v>780</v>
      </c>
      <c r="B2059" s="835" t="s">
        <v>520</v>
      </c>
      <c r="C2059" s="835" t="s">
        <v>1909</v>
      </c>
      <c r="D2059" s="835" t="s">
        <v>1910</v>
      </c>
      <c r="E2059" s="835" t="s">
        <v>1918</v>
      </c>
      <c r="F2059" s="835" t="s">
        <v>1105</v>
      </c>
      <c r="G2059" s="835" t="s">
        <v>1891</v>
      </c>
    </row>
    <row r="2060" spans="1:7">
      <c r="A2060" s="835" t="s">
        <v>787</v>
      </c>
      <c r="B2060" s="835" t="s">
        <v>520</v>
      </c>
      <c r="C2060" s="835" t="s">
        <v>1909</v>
      </c>
      <c r="D2060" s="835" t="s">
        <v>1910</v>
      </c>
      <c r="E2060" s="835" t="s">
        <v>1918</v>
      </c>
      <c r="F2060" s="835" t="s">
        <v>784</v>
      </c>
      <c r="G2060" s="835" t="s">
        <v>1891</v>
      </c>
    </row>
    <row r="2061" spans="1:7">
      <c r="A2061" s="835" t="s">
        <v>743</v>
      </c>
      <c r="B2061" s="835" t="s">
        <v>520</v>
      </c>
      <c r="C2061" s="835" t="s">
        <v>1909</v>
      </c>
      <c r="D2061" s="835" t="s">
        <v>1910</v>
      </c>
      <c r="E2061" s="835" t="s">
        <v>1918</v>
      </c>
      <c r="F2061" s="835" t="s">
        <v>793</v>
      </c>
      <c r="G2061" s="835" t="s">
        <v>1891</v>
      </c>
    </row>
    <row r="2062" spans="1:7">
      <c r="A2062" s="835" t="s">
        <v>407</v>
      </c>
      <c r="B2062" s="835" t="s">
        <v>520</v>
      </c>
      <c r="C2062" s="835" t="s">
        <v>1909</v>
      </c>
      <c r="D2062" s="835" t="s">
        <v>1910</v>
      </c>
      <c r="E2062" s="835" t="s">
        <v>1918</v>
      </c>
      <c r="F2062" s="835" t="s">
        <v>793</v>
      </c>
      <c r="G2062" s="835" t="s">
        <v>1891</v>
      </c>
    </row>
    <row r="2063" spans="1:7">
      <c r="A2063" s="835" t="s">
        <v>804</v>
      </c>
      <c r="B2063" s="835" t="s">
        <v>520</v>
      </c>
      <c r="C2063" s="835" t="s">
        <v>1909</v>
      </c>
      <c r="D2063" s="835" t="s">
        <v>1910</v>
      </c>
      <c r="E2063" s="835" t="s">
        <v>1918</v>
      </c>
      <c r="F2063" s="835" t="s">
        <v>1906</v>
      </c>
      <c r="G2063" s="835" t="s">
        <v>1891</v>
      </c>
    </row>
    <row r="2064" spans="1:7">
      <c r="A2064" s="835" t="s">
        <v>736</v>
      </c>
      <c r="B2064" s="835" t="s">
        <v>520</v>
      </c>
      <c r="C2064" s="835" t="s">
        <v>1909</v>
      </c>
      <c r="D2064" s="835" t="s">
        <v>1910</v>
      </c>
      <c r="E2064" s="835" t="s">
        <v>1918</v>
      </c>
      <c r="F2064" s="835" t="s">
        <v>789</v>
      </c>
      <c r="G2064" s="835" t="s">
        <v>1891</v>
      </c>
    </row>
    <row r="2065" spans="1:7">
      <c r="A2065" s="835" t="s">
        <v>406</v>
      </c>
      <c r="B2065" s="835" t="s">
        <v>520</v>
      </c>
      <c r="C2065" s="835" t="s">
        <v>1909</v>
      </c>
      <c r="D2065" s="835" t="s">
        <v>1910</v>
      </c>
      <c r="E2065" s="835" t="s">
        <v>1918</v>
      </c>
      <c r="F2065" s="835" t="s">
        <v>789</v>
      </c>
      <c r="G2065" s="835" t="s">
        <v>1891</v>
      </c>
    </row>
    <row r="2066" spans="1:7">
      <c r="A2066" s="835" t="s">
        <v>1908</v>
      </c>
      <c r="B2066" s="835" t="s">
        <v>520</v>
      </c>
      <c r="C2066" s="835" t="s">
        <v>1909</v>
      </c>
      <c r="D2066" s="835" t="s">
        <v>1910</v>
      </c>
      <c r="E2066" s="835" t="s">
        <v>1918</v>
      </c>
      <c r="F2066" s="835" t="s">
        <v>1907</v>
      </c>
      <c r="G2066" s="835" t="s">
        <v>1891</v>
      </c>
    </row>
    <row r="2067" spans="1:7">
      <c r="A2067" s="835" t="s">
        <v>913</v>
      </c>
      <c r="B2067" s="835" t="s">
        <v>526</v>
      </c>
      <c r="C2067" s="835" t="s">
        <v>1909</v>
      </c>
      <c r="D2067" s="835" t="s">
        <v>1910</v>
      </c>
      <c r="E2067" s="835" t="s">
        <v>1876</v>
      </c>
      <c r="F2067" s="835" t="s">
        <v>909</v>
      </c>
      <c r="G2067" s="835" t="s">
        <v>1889</v>
      </c>
    </row>
    <row r="2068" spans="1:7">
      <c r="A2068" s="835" t="s">
        <v>912</v>
      </c>
      <c r="B2068" s="835" t="s">
        <v>526</v>
      </c>
      <c r="C2068" s="835" t="s">
        <v>1909</v>
      </c>
      <c r="D2068" s="835" t="s">
        <v>1910</v>
      </c>
      <c r="E2068" s="835" t="s">
        <v>1876</v>
      </c>
      <c r="F2068" s="835" t="s">
        <v>909</v>
      </c>
      <c r="G2068" s="835" t="s">
        <v>1889</v>
      </c>
    </row>
    <row r="2069" spans="1:7">
      <c r="A2069" s="835" t="s">
        <v>1471</v>
      </c>
      <c r="B2069" s="835" t="s">
        <v>540</v>
      </c>
      <c r="C2069" s="835" t="s">
        <v>1886</v>
      </c>
      <c r="D2069" s="835" t="s">
        <v>1887</v>
      </c>
      <c r="E2069" s="835" t="s">
        <v>1867</v>
      </c>
      <c r="F2069" s="835" t="s">
        <v>994</v>
      </c>
      <c r="G2069" s="835" t="s">
        <v>1889</v>
      </c>
    </row>
    <row r="2070" spans="1:7">
      <c r="A2070" s="835" t="s">
        <v>1050</v>
      </c>
      <c r="B2070" s="835" t="s">
        <v>540</v>
      </c>
      <c r="C2070" s="835" t="s">
        <v>1886</v>
      </c>
      <c r="D2070" s="835" t="s">
        <v>1887</v>
      </c>
      <c r="E2070" s="835" t="s">
        <v>1867</v>
      </c>
      <c r="F2070" s="835" t="s">
        <v>994</v>
      </c>
      <c r="G2070" s="835" t="s">
        <v>1889</v>
      </c>
    </row>
    <row r="2071" spans="1:7">
      <c r="A2071" s="835" t="s">
        <v>997</v>
      </c>
      <c r="B2071" s="835" t="s">
        <v>540</v>
      </c>
      <c r="C2071" s="835" t="s">
        <v>1886</v>
      </c>
      <c r="D2071" s="835" t="s">
        <v>1887</v>
      </c>
      <c r="E2071" s="835" t="s">
        <v>1867</v>
      </c>
      <c r="F2071" s="835" t="s">
        <v>994</v>
      </c>
      <c r="G2071" s="835" t="s">
        <v>1889</v>
      </c>
    </row>
    <row r="2072" spans="1:7">
      <c r="A2072" s="835" t="s">
        <v>1006</v>
      </c>
      <c r="B2072" s="835" t="s">
        <v>540</v>
      </c>
      <c r="C2072" s="835" t="s">
        <v>1886</v>
      </c>
      <c r="D2072" s="835" t="s">
        <v>1887</v>
      </c>
      <c r="E2072" s="835" t="s">
        <v>1867</v>
      </c>
      <c r="F2072" s="835" t="s">
        <v>994</v>
      </c>
      <c r="G2072" s="835" t="s">
        <v>1889</v>
      </c>
    </row>
    <row r="2073" spans="1:7">
      <c r="A2073" s="835" t="s">
        <v>999</v>
      </c>
      <c r="B2073" s="835" t="s">
        <v>540</v>
      </c>
      <c r="C2073" s="835" t="s">
        <v>1886</v>
      </c>
      <c r="D2073" s="835" t="s">
        <v>1887</v>
      </c>
      <c r="E2073" s="835" t="s">
        <v>1867</v>
      </c>
      <c r="F2073" s="835" t="s">
        <v>994</v>
      </c>
      <c r="G2073" s="835" t="s">
        <v>1889</v>
      </c>
    </row>
    <row r="2074" spans="1:7">
      <c r="A2074" s="835" t="s">
        <v>1001</v>
      </c>
      <c r="B2074" s="835" t="s">
        <v>540</v>
      </c>
      <c r="C2074" s="835" t="s">
        <v>1886</v>
      </c>
      <c r="D2074" s="835" t="s">
        <v>1887</v>
      </c>
      <c r="E2074" s="835" t="s">
        <v>1867</v>
      </c>
      <c r="F2074" s="835" t="s">
        <v>994</v>
      </c>
      <c r="G2074" s="835" t="s">
        <v>1889</v>
      </c>
    </row>
    <row r="2075" spans="1:7">
      <c r="A2075" s="835" t="s">
        <v>959</v>
      </c>
      <c r="B2075" s="835" t="s">
        <v>538</v>
      </c>
      <c r="C2075" s="835" t="s">
        <v>1886</v>
      </c>
      <c r="D2075" s="835" t="s">
        <v>1887</v>
      </c>
      <c r="E2075" s="835" t="s">
        <v>1868</v>
      </c>
      <c r="F2075" s="835" t="s">
        <v>953</v>
      </c>
      <c r="G2075" s="835" t="s">
        <v>1889</v>
      </c>
    </row>
    <row r="2076" spans="1:7">
      <c r="A2076" s="835" t="s">
        <v>726</v>
      </c>
      <c r="B2076" s="835" t="s">
        <v>516</v>
      </c>
      <c r="C2076" s="835" t="s">
        <v>1886</v>
      </c>
      <c r="D2076" s="835" t="s">
        <v>1887</v>
      </c>
      <c r="E2076" s="835" t="s">
        <v>1890</v>
      </c>
      <c r="F2076" s="835" t="s">
        <v>726</v>
      </c>
      <c r="G2076" s="835" t="s">
        <v>1891</v>
      </c>
    </row>
    <row r="2077" spans="1:7">
      <c r="A2077" s="835" t="s">
        <v>404</v>
      </c>
      <c r="B2077" s="835" t="s">
        <v>516</v>
      </c>
      <c r="C2077" s="835" t="s">
        <v>1886</v>
      </c>
      <c r="D2077" s="835" t="s">
        <v>1887</v>
      </c>
      <c r="E2077" s="835" t="s">
        <v>1890</v>
      </c>
      <c r="F2077" s="835" t="s">
        <v>726</v>
      </c>
      <c r="G2077" s="835" t="s">
        <v>1891</v>
      </c>
    </row>
    <row r="2078" spans="1:7">
      <c r="A2078" s="835" t="s">
        <v>1028</v>
      </c>
      <c r="B2078" s="835" t="s">
        <v>1921</v>
      </c>
      <c r="C2078" s="835" t="s">
        <v>1886</v>
      </c>
      <c r="D2078" s="835" t="s">
        <v>1887</v>
      </c>
      <c r="E2078" s="835" t="s">
        <v>1876</v>
      </c>
      <c r="F2078" s="835" t="s">
        <v>1028</v>
      </c>
      <c r="G2078" s="835" t="s">
        <v>1889</v>
      </c>
    </row>
    <row r="2079" spans="1:7">
      <c r="A2079" s="835" t="s">
        <v>971</v>
      </c>
      <c r="B2079" s="835" t="s">
        <v>1893</v>
      </c>
      <c r="C2079" s="835" t="s">
        <v>1886</v>
      </c>
      <c r="D2079" s="835" t="s">
        <v>1887</v>
      </c>
      <c r="E2079" s="835" t="s">
        <v>1879</v>
      </c>
      <c r="F2079" s="835" t="s">
        <v>968</v>
      </c>
      <c r="G2079" s="835" t="s">
        <v>1889</v>
      </c>
    </row>
    <row r="2080" spans="1:7">
      <c r="A2080" s="835" t="s">
        <v>975</v>
      </c>
      <c r="B2080" s="835" t="s">
        <v>521</v>
      </c>
      <c r="C2080" s="835" t="s">
        <v>1886</v>
      </c>
      <c r="D2080" s="835" t="s">
        <v>1887</v>
      </c>
      <c r="E2080" s="835" t="s">
        <v>1897</v>
      </c>
      <c r="F2080" s="835" t="s">
        <v>968</v>
      </c>
      <c r="G2080" s="835" t="s">
        <v>1889</v>
      </c>
    </row>
    <row r="2081" spans="1:7">
      <c r="A2081" s="835" t="s">
        <v>943</v>
      </c>
      <c r="B2081" s="835" t="s">
        <v>1920</v>
      </c>
      <c r="C2081" s="835" t="s">
        <v>1886</v>
      </c>
      <c r="D2081" s="835" t="s">
        <v>1887</v>
      </c>
      <c r="E2081" s="835" t="s">
        <v>138</v>
      </c>
      <c r="F2081" s="835" t="s">
        <v>806</v>
      </c>
      <c r="G2081" s="835" t="s">
        <v>1889</v>
      </c>
    </row>
    <row r="2082" spans="1:7">
      <c r="A2082" s="835" t="s">
        <v>940</v>
      </c>
      <c r="B2082" s="835" t="s">
        <v>1920</v>
      </c>
      <c r="C2082" s="835" t="s">
        <v>1886</v>
      </c>
      <c r="D2082" s="835" t="s">
        <v>1887</v>
      </c>
      <c r="E2082" s="835" t="s">
        <v>138</v>
      </c>
      <c r="F2082" s="835" t="s">
        <v>806</v>
      </c>
      <c r="G2082" s="835" t="s">
        <v>1889</v>
      </c>
    </row>
    <row r="2083" spans="1:7">
      <c r="A2083" s="835" t="s">
        <v>810</v>
      </c>
      <c r="B2083" s="835" t="s">
        <v>1920</v>
      </c>
      <c r="C2083" s="835" t="s">
        <v>1886</v>
      </c>
      <c r="D2083" s="835" t="s">
        <v>1887</v>
      </c>
      <c r="E2083" s="835" t="s">
        <v>138</v>
      </c>
      <c r="F2083" s="835" t="s">
        <v>806</v>
      </c>
      <c r="G2083" s="835" t="s">
        <v>1889</v>
      </c>
    </row>
    <row r="2084" spans="1:7">
      <c r="A2084" s="835" t="s">
        <v>937</v>
      </c>
      <c r="B2084" s="835" t="s">
        <v>1920</v>
      </c>
      <c r="C2084" s="835" t="s">
        <v>1886</v>
      </c>
      <c r="D2084" s="835" t="s">
        <v>1887</v>
      </c>
      <c r="E2084" s="835" t="s">
        <v>138</v>
      </c>
      <c r="F2084" s="835" t="s">
        <v>806</v>
      </c>
      <c r="G2084" s="835" t="s">
        <v>1889</v>
      </c>
    </row>
    <row r="2085" spans="1:7">
      <c r="A2085" s="835" t="s">
        <v>410</v>
      </c>
      <c r="B2085" s="835" t="s">
        <v>525</v>
      </c>
      <c r="C2085" s="835" t="s">
        <v>1886</v>
      </c>
      <c r="D2085" s="835" t="s">
        <v>1887</v>
      </c>
      <c r="E2085" s="835" t="s">
        <v>1877</v>
      </c>
      <c r="F2085" s="835" t="s">
        <v>410</v>
      </c>
      <c r="G2085" s="835" t="s">
        <v>1889</v>
      </c>
    </row>
    <row r="2086" spans="1:7">
      <c r="A2086" s="835" t="s">
        <v>929</v>
      </c>
      <c r="B2086" s="835" t="s">
        <v>525</v>
      </c>
      <c r="C2086" s="835" t="s">
        <v>1886</v>
      </c>
      <c r="D2086" s="835" t="s">
        <v>1887</v>
      </c>
      <c r="E2086" s="835" t="s">
        <v>1877</v>
      </c>
      <c r="F2086" s="835" t="s">
        <v>1903</v>
      </c>
      <c r="G2086" s="835" t="s">
        <v>1889</v>
      </c>
    </row>
    <row r="2087" spans="1:7">
      <c r="A2087" s="835" t="s">
        <v>945</v>
      </c>
      <c r="B2087" s="835" t="s">
        <v>546</v>
      </c>
      <c r="C2087" s="835" t="s">
        <v>1886</v>
      </c>
      <c r="D2087" s="835" t="s">
        <v>1887</v>
      </c>
      <c r="E2087" s="835" t="s">
        <v>1904</v>
      </c>
      <c r="F2087" s="835" t="s">
        <v>945</v>
      </c>
      <c r="G2087" s="835" t="s">
        <v>1889</v>
      </c>
    </row>
    <row r="2088" spans="1:7">
      <c r="A2088" s="835" t="s">
        <v>1314</v>
      </c>
      <c r="B2088" s="835" t="s">
        <v>1928</v>
      </c>
      <c r="C2088" s="835" t="s">
        <v>1886</v>
      </c>
      <c r="D2088" s="835" t="s">
        <v>1887</v>
      </c>
      <c r="E2088" s="835" t="s">
        <v>1913</v>
      </c>
      <c r="F2088" s="835" t="s">
        <v>994</v>
      </c>
      <c r="G2088" s="835" t="s">
        <v>1889</v>
      </c>
    </row>
    <row r="2089" spans="1:7">
      <c r="A2089" s="835" t="s">
        <v>777</v>
      </c>
      <c r="B2089" s="835" t="s">
        <v>520</v>
      </c>
      <c r="C2089" s="835" t="s">
        <v>1886</v>
      </c>
      <c r="D2089" s="835" t="s">
        <v>1887</v>
      </c>
      <c r="E2089" s="835" t="s">
        <v>1905</v>
      </c>
      <c r="F2089" s="835" t="s">
        <v>1105</v>
      </c>
      <c r="G2089" s="835" t="s">
        <v>1891</v>
      </c>
    </row>
    <row r="2090" spans="1:7">
      <c r="A2090" s="835" t="s">
        <v>780</v>
      </c>
      <c r="B2090" s="835" t="s">
        <v>520</v>
      </c>
      <c r="C2090" s="835" t="s">
        <v>1886</v>
      </c>
      <c r="D2090" s="835" t="s">
        <v>1887</v>
      </c>
      <c r="E2090" s="835" t="s">
        <v>1905</v>
      </c>
      <c r="F2090" s="835" t="s">
        <v>1105</v>
      </c>
      <c r="G2090" s="835" t="s">
        <v>1891</v>
      </c>
    </row>
    <row r="2091" spans="1:7">
      <c r="A2091" s="835" t="s">
        <v>804</v>
      </c>
      <c r="B2091" s="835" t="s">
        <v>520</v>
      </c>
      <c r="C2091" s="835" t="s">
        <v>1886</v>
      </c>
      <c r="D2091" s="835" t="s">
        <v>1887</v>
      </c>
      <c r="E2091" s="835" t="s">
        <v>1905</v>
      </c>
      <c r="F2091" s="835" t="s">
        <v>1906</v>
      </c>
      <c r="G2091" s="835" t="s">
        <v>1891</v>
      </c>
    </row>
    <row r="2092" spans="1:7">
      <c r="A2092" s="835" t="s">
        <v>736</v>
      </c>
      <c r="B2092" s="835" t="s">
        <v>520</v>
      </c>
      <c r="C2092" s="835" t="s">
        <v>1886</v>
      </c>
      <c r="D2092" s="835" t="s">
        <v>1887</v>
      </c>
      <c r="E2092" s="835" t="s">
        <v>1905</v>
      </c>
      <c r="F2092" s="835" t="s">
        <v>789</v>
      </c>
      <c r="G2092" s="835" t="s">
        <v>1891</v>
      </c>
    </row>
    <row r="2093" spans="1:7">
      <c r="A2093" s="835" t="s">
        <v>406</v>
      </c>
      <c r="B2093" s="835" t="s">
        <v>520</v>
      </c>
      <c r="C2093" s="835" t="s">
        <v>1886</v>
      </c>
      <c r="D2093" s="835" t="s">
        <v>1887</v>
      </c>
      <c r="E2093" s="835" t="s">
        <v>1905</v>
      </c>
      <c r="F2093" s="835" t="s">
        <v>789</v>
      </c>
      <c r="G2093" s="835" t="s">
        <v>1891</v>
      </c>
    </row>
    <row r="2094" spans="1:7">
      <c r="A2094" s="835" t="s">
        <v>1908</v>
      </c>
      <c r="B2094" s="835" t="s">
        <v>520</v>
      </c>
      <c r="C2094" s="835" t="s">
        <v>1886</v>
      </c>
      <c r="D2094" s="835" t="s">
        <v>1887</v>
      </c>
      <c r="E2094" s="835" t="s">
        <v>1905</v>
      </c>
      <c r="F2094" s="835" t="s">
        <v>1907</v>
      </c>
      <c r="G2094" s="835" t="s">
        <v>1891</v>
      </c>
    </row>
    <row r="2095" spans="1:7">
      <c r="A2095" s="835" t="s">
        <v>912</v>
      </c>
      <c r="B2095" s="835" t="s">
        <v>526</v>
      </c>
      <c r="C2095" s="835" t="s">
        <v>1886</v>
      </c>
      <c r="D2095" s="835" t="s">
        <v>1887</v>
      </c>
      <c r="E2095" s="835" t="s">
        <v>1878</v>
      </c>
      <c r="F2095" s="835" t="s">
        <v>909</v>
      </c>
      <c r="G2095" s="835" t="s">
        <v>1889</v>
      </c>
    </row>
    <row r="2096" spans="1:7">
      <c r="A2096" s="835" t="s">
        <v>912</v>
      </c>
      <c r="B2096" s="835" t="s">
        <v>526</v>
      </c>
      <c r="C2096" s="835" t="s">
        <v>1909</v>
      </c>
      <c r="D2096" s="835" t="s">
        <v>1910</v>
      </c>
      <c r="E2096" s="835" t="s">
        <v>1876</v>
      </c>
      <c r="F2096" s="835" t="s">
        <v>909</v>
      </c>
      <c r="G2096" s="835" t="s">
        <v>1889</v>
      </c>
    </row>
    <row r="2097" spans="1:7">
      <c r="A2097" s="835" t="s">
        <v>1314</v>
      </c>
      <c r="B2097" s="835" t="s">
        <v>1928</v>
      </c>
      <c r="C2097" s="835" t="s">
        <v>1922</v>
      </c>
      <c r="D2097" s="835" t="s">
        <v>1923</v>
      </c>
      <c r="E2097" s="835" t="s">
        <v>1913</v>
      </c>
      <c r="F2097" s="835" t="s">
        <v>994</v>
      </c>
      <c r="G2097" s="835" t="s">
        <v>1889</v>
      </c>
    </row>
    <row r="2098" spans="1:7">
      <c r="A2098" s="835" t="s">
        <v>1018</v>
      </c>
      <c r="B2098" s="835" t="s">
        <v>540</v>
      </c>
      <c r="C2098" s="835" t="s">
        <v>1909</v>
      </c>
      <c r="D2098" s="835" t="s">
        <v>1910</v>
      </c>
      <c r="E2098" s="835" t="s">
        <v>1865</v>
      </c>
      <c r="F2098" s="835" t="s">
        <v>1014</v>
      </c>
      <c r="G2098" s="835" t="s">
        <v>1889</v>
      </c>
    </row>
    <row r="2099" spans="1:7">
      <c r="A2099" s="835" t="s">
        <v>959</v>
      </c>
      <c r="B2099" s="835" t="s">
        <v>538</v>
      </c>
      <c r="C2099" s="835" t="s">
        <v>1909</v>
      </c>
      <c r="D2099" s="835" t="s">
        <v>1910</v>
      </c>
      <c r="E2099" s="835" t="s">
        <v>1869</v>
      </c>
      <c r="F2099" s="835" t="s">
        <v>953</v>
      </c>
      <c r="G2099" s="835" t="s">
        <v>1889</v>
      </c>
    </row>
    <row r="2100" spans="1:7">
      <c r="A2100" s="835" t="s">
        <v>726</v>
      </c>
      <c r="B2100" s="835" t="s">
        <v>516</v>
      </c>
      <c r="C2100" s="835" t="s">
        <v>1909</v>
      </c>
      <c r="D2100" s="835" t="s">
        <v>1910</v>
      </c>
      <c r="E2100" s="835" t="s">
        <v>1905</v>
      </c>
      <c r="F2100" s="835" t="s">
        <v>726</v>
      </c>
      <c r="G2100" s="835" t="s">
        <v>1891</v>
      </c>
    </row>
    <row r="2101" spans="1:7">
      <c r="A2101" s="835" t="s">
        <v>404</v>
      </c>
      <c r="B2101" s="835" t="s">
        <v>516</v>
      </c>
      <c r="C2101" s="835" t="s">
        <v>1909</v>
      </c>
      <c r="D2101" s="835" t="s">
        <v>1910</v>
      </c>
      <c r="E2101" s="835" t="s">
        <v>1905</v>
      </c>
      <c r="F2101" s="835" t="s">
        <v>726</v>
      </c>
      <c r="G2101" s="835" t="s">
        <v>1891</v>
      </c>
    </row>
    <row r="2102" spans="1:7">
      <c r="A2102" s="835" t="s">
        <v>980</v>
      </c>
      <c r="B2102" s="835" t="s">
        <v>531</v>
      </c>
      <c r="C2102" s="835" t="s">
        <v>1909</v>
      </c>
      <c r="D2102" s="835" t="s">
        <v>1910</v>
      </c>
      <c r="E2102" s="835" t="s">
        <v>1872</v>
      </c>
      <c r="F2102" s="835" t="s">
        <v>977</v>
      </c>
      <c r="G2102" s="835" t="s">
        <v>1889</v>
      </c>
    </row>
    <row r="2103" spans="1:7">
      <c r="A2103" s="835" t="s">
        <v>1023</v>
      </c>
      <c r="B2103" s="835" t="s">
        <v>522</v>
      </c>
      <c r="C2103" s="835" t="s">
        <v>1909</v>
      </c>
      <c r="D2103" s="835" t="s">
        <v>1910</v>
      </c>
      <c r="E2103" s="835" t="s">
        <v>1895</v>
      </c>
      <c r="F2103" s="835" t="s">
        <v>1020</v>
      </c>
      <c r="G2103" s="835" t="s">
        <v>1889</v>
      </c>
    </row>
    <row r="2104" spans="1:7">
      <c r="A2104" s="835" t="s">
        <v>971</v>
      </c>
      <c r="B2104" s="835" t="s">
        <v>1893</v>
      </c>
      <c r="C2104" s="835" t="s">
        <v>1909</v>
      </c>
      <c r="D2104" s="835" t="s">
        <v>1910</v>
      </c>
      <c r="E2104" s="835" t="s">
        <v>1877</v>
      </c>
      <c r="F2104" s="835" t="s">
        <v>968</v>
      </c>
      <c r="G2104" s="835" t="s">
        <v>1889</v>
      </c>
    </row>
    <row r="2105" spans="1:7">
      <c r="A2105" s="835" t="s">
        <v>410</v>
      </c>
      <c r="B2105" s="835" t="s">
        <v>525</v>
      </c>
      <c r="C2105" s="835" t="s">
        <v>1909</v>
      </c>
      <c r="D2105" s="835" t="s">
        <v>1910</v>
      </c>
      <c r="E2105" s="835" t="s">
        <v>1875</v>
      </c>
      <c r="F2105" s="835" t="s">
        <v>410</v>
      </c>
      <c r="G2105" s="835" t="s">
        <v>1889</v>
      </c>
    </row>
    <row r="2106" spans="1:7">
      <c r="A2106" s="835" t="s">
        <v>549</v>
      </c>
      <c r="B2106" s="835" t="s">
        <v>525</v>
      </c>
      <c r="C2106" s="835" t="s">
        <v>1909</v>
      </c>
      <c r="D2106" s="835" t="s">
        <v>1910</v>
      </c>
      <c r="E2106" s="835" t="s">
        <v>1875</v>
      </c>
      <c r="F2106" s="835" t="s">
        <v>410</v>
      </c>
      <c r="G2106" s="835" t="s">
        <v>1889</v>
      </c>
    </row>
    <row r="2107" spans="1:7">
      <c r="A2107" s="835" t="s">
        <v>929</v>
      </c>
      <c r="B2107" s="835" t="s">
        <v>525</v>
      </c>
      <c r="C2107" s="835" t="s">
        <v>1909</v>
      </c>
      <c r="D2107" s="835" t="s">
        <v>1910</v>
      </c>
      <c r="E2107" s="835" t="s">
        <v>1875</v>
      </c>
      <c r="F2107" s="835" t="s">
        <v>1903</v>
      </c>
      <c r="G2107" s="835" t="s">
        <v>1889</v>
      </c>
    </row>
    <row r="2108" spans="1:7">
      <c r="A2108" s="835" t="s">
        <v>931</v>
      </c>
      <c r="B2108" s="835" t="s">
        <v>525</v>
      </c>
      <c r="C2108" s="835" t="s">
        <v>1909</v>
      </c>
      <c r="D2108" s="835" t="s">
        <v>1910</v>
      </c>
      <c r="E2108" s="835" t="s">
        <v>1875</v>
      </c>
      <c r="F2108" s="835" t="s">
        <v>1903</v>
      </c>
      <c r="G2108" s="835" t="s">
        <v>1889</v>
      </c>
    </row>
    <row r="2109" spans="1:7">
      <c r="A2109" s="835" t="s">
        <v>945</v>
      </c>
      <c r="B2109" s="835" t="s">
        <v>546</v>
      </c>
      <c r="C2109" s="835" t="s">
        <v>1909</v>
      </c>
      <c r="D2109" s="835" t="s">
        <v>1910</v>
      </c>
      <c r="E2109" s="835" t="s">
        <v>1915</v>
      </c>
      <c r="F2109" s="835" t="s">
        <v>945</v>
      </c>
      <c r="G2109" s="835" t="s">
        <v>1889</v>
      </c>
    </row>
    <row r="2110" spans="1:7">
      <c r="A2110" s="835" t="s">
        <v>762</v>
      </c>
      <c r="B2110" s="835" t="s">
        <v>520</v>
      </c>
      <c r="C2110" s="835" t="s">
        <v>1909</v>
      </c>
      <c r="D2110" s="835" t="s">
        <v>1910</v>
      </c>
      <c r="E2110" s="835" t="s">
        <v>1918</v>
      </c>
      <c r="F2110" s="835" t="s">
        <v>762</v>
      </c>
      <c r="G2110" s="835" t="s">
        <v>1891</v>
      </c>
    </row>
    <row r="2111" spans="1:7">
      <c r="A2111" s="835" t="s">
        <v>777</v>
      </c>
      <c r="B2111" s="835" t="s">
        <v>520</v>
      </c>
      <c r="C2111" s="835" t="s">
        <v>1909</v>
      </c>
      <c r="D2111" s="835" t="s">
        <v>1910</v>
      </c>
      <c r="E2111" s="835" t="s">
        <v>1918</v>
      </c>
      <c r="F2111" s="835" t="s">
        <v>1105</v>
      </c>
      <c r="G2111" s="835" t="s">
        <v>1891</v>
      </c>
    </row>
    <row r="2112" spans="1:7">
      <c r="A2112" s="835" t="s">
        <v>780</v>
      </c>
      <c r="B2112" s="835" t="s">
        <v>520</v>
      </c>
      <c r="C2112" s="835" t="s">
        <v>1909</v>
      </c>
      <c r="D2112" s="835" t="s">
        <v>1910</v>
      </c>
      <c r="E2112" s="835" t="s">
        <v>1918</v>
      </c>
      <c r="F2112" s="835" t="s">
        <v>1105</v>
      </c>
      <c r="G2112" s="835" t="s">
        <v>1891</v>
      </c>
    </row>
    <row r="2113" spans="1:7">
      <c r="A2113" s="835" t="s">
        <v>804</v>
      </c>
      <c r="B2113" s="835" t="s">
        <v>520</v>
      </c>
      <c r="C2113" s="835" t="s">
        <v>1909</v>
      </c>
      <c r="D2113" s="835" t="s">
        <v>1910</v>
      </c>
      <c r="E2113" s="835" t="s">
        <v>1918</v>
      </c>
      <c r="F2113" s="835" t="s">
        <v>1906</v>
      </c>
      <c r="G2113" s="835" t="s">
        <v>1891</v>
      </c>
    </row>
    <row r="2114" spans="1:7">
      <c r="A2114" s="835" t="s">
        <v>736</v>
      </c>
      <c r="B2114" s="835" t="s">
        <v>520</v>
      </c>
      <c r="C2114" s="835" t="s">
        <v>1909</v>
      </c>
      <c r="D2114" s="835" t="s">
        <v>1910</v>
      </c>
      <c r="E2114" s="835" t="s">
        <v>1918</v>
      </c>
      <c r="F2114" s="835" t="s">
        <v>789</v>
      </c>
      <c r="G2114" s="835" t="s">
        <v>1891</v>
      </c>
    </row>
    <row r="2115" spans="1:7">
      <c r="A2115" s="835" t="s">
        <v>406</v>
      </c>
      <c r="B2115" s="835" t="s">
        <v>520</v>
      </c>
      <c r="C2115" s="835" t="s">
        <v>1909</v>
      </c>
      <c r="D2115" s="835" t="s">
        <v>1910</v>
      </c>
      <c r="E2115" s="835" t="s">
        <v>1918</v>
      </c>
      <c r="F2115" s="835" t="s">
        <v>789</v>
      </c>
      <c r="G2115" s="835" t="s">
        <v>1891</v>
      </c>
    </row>
    <row r="2116" spans="1:7">
      <c r="A2116" s="835" t="s">
        <v>1908</v>
      </c>
      <c r="B2116" s="835" t="s">
        <v>520</v>
      </c>
      <c r="C2116" s="835" t="s">
        <v>1909</v>
      </c>
      <c r="D2116" s="835" t="s">
        <v>1910</v>
      </c>
      <c r="E2116" s="835" t="s">
        <v>1918</v>
      </c>
      <c r="F2116" s="835" t="s">
        <v>1907</v>
      </c>
      <c r="G2116" s="835" t="s">
        <v>1891</v>
      </c>
    </row>
    <row r="2117" spans="1:7">
      <c r="A2117" s="835" t="s">
        <v>912</v>
      </c>
      <c r="B2117" s="835" t="s">
        <v>526</v>
      </c>
      <c r="C2117" s="835" t="s">
        <v>1909</v>
      </c>
      <c r="D2117" s="835" t="s">
        <v>1910</v>
      </c>
      <c r="E2117" s="835" t="s">
        <v>1876</v>
      </c>
      <c r="F2117" s="835" t="s">
        <v>909</v>
      </c>
      <c r="G2117" s="835" t="s">
        <v>1889</v>
      </c>
    </row>
    <row r="2118" spans="1:7">
      <c r="A2118" s="835" t="s">
        <v>1026</v>
      </c>
      <c r="B2118" s="835" t="s">
        <v>526</v>
      </c>
      <c r="C2118" s="835" t="s">
        <v>1909</v>
      </c>
      <c r="D2118" s="835" t="s">
        <v>1910</v>
      </c>
      <c r="E2118" s="835" t="s">
        <v>1876</v>
      </c>
      <c r="F2118" s="835" t="s">
        <v>811</v>
      </c>
      <c r="G2118" s="835" t="s">
        <v>1889</v>
      </c>
    </row>
    <row r="2119" spans="1:7">
      <c r="A2119" s="835" t="s">
        <v>1204</v>
      </c>
      <c r="B2119" s="835" t="s">
        <v>538</v>
      </c>
      <c r="C2119" s="835" t="s">
        <v>1886</v>
      </c>
      <c r="D2119" s="835" t="s">
        <v>1887</v>
      </c>
      <c r="E2119" s="835" t="s">
        <v>1868</v>
      </c>
      <c r="F2119" s="835" t="s">
        <v>1201</v>
      </c>
      <c r="G2119" s="835" t="s">
        <v>1889</v>
      </c>
    </row>
    <row r="2120" spans="1:7">
      <c r="A2120" s="835" t="s">
        <v>1200</v>
      </c>
      <c r="B2120" s="835" t="s">
        <v>539</v>
      </c>
      <c r="C2120" s="835" t="s">
        <v>1922</v>
      </c>
      <c r="D2120" s="835" t="s">
        <v>1923</v>
      </c>
      <c r="E2120" s="835" t="s">
        <v>1888</v>
      </c>
      <c r="F2120" s="835" t="s">
        <v>1193</v>
      </c>
      <c r="G2120" s="835" t="s">
        <v>1889</v>
      </c>
    </row>
    <row r="2121" spans="1:7">
      <c r="A2121" s="835" t="s">
        <v>997</v>
      </c>
      <c r="B2121" s="835" t="s">
        <v>540</v>
      </c>
      <c r="C2121" s="835" t="s">
        <v>1922</v>
      </c>
      <c r="D2121" s="835" t="s">
        <v>1923</v>
      </c>
      <c r="E2121" s="835" t="s">
        <v>1867</v>
      </c>
      <c r="F2121" s="835" t="s">
        <v>994</v>
      </c>
      <c r="G2121" s="835" t="s">
        <v>1889</v>
      </c>
    </row>
    <row r="2122" spans="1:7">
      <c r="A2122" s="835" t="s">
        <v>1006</v>
      </c>
      <c r="B2122" s="835" t="s">
        <v>540</v>
      </c>
      <c r="C2122" s="835" t="s">
        <v>1922</v>
      </c>
      <c r="D2122" s="835" t="s">
        <v>1923</v>
      </c>
      <c r="E2122" s="835" t="s">
        <v>1867</v>
      </c>
      <c r="F2122" s="835" t="s">
        <v>994</v>
      </c>
      <c r="G2122" s="835" t="s">
        <v>1889</v>
      </c>
    </row>
    <row r="2123" spans="1:7">
      <c r="A2123" s="835" t="s">
        <v>999</v>
      </c>
      <c r="B2123" s="835" t="s">
        <v>540</v>
      </c>
      <c r="C2123" s="835" t="s">
        <v>1922</v>
      </c>
      <c r="D2123" s="835" t="s">
        <v>1923</v>
      </c>
      <c r="E2123" s="835" t="s">
        <v>1867</v>
      </c>
      <c r="F2123" s="835" t="s">
        <v>994</v>
      </c>
      <c r="G2123" s="835" t="s">
        <v>1889</v>
      </c>
    </row>
    <row r="2124" spans="1:7">
      <c r="A2124" s="835" t="s">
        <v>1001</v>
      </c>
      <c r="B2124" s="835" t="s">
        <v>540</v>
      </c>
      <c r="C2124" s="835" t="s">
        <v>1922</v>
      </c>
      <c r="D2124" s="835" t="s">
        <v>1923</v>
      </c>
      <c r="E2124" s="835" t="s">
        <v>1867</v>
      </c>
      <c r="F2124" s="835" t="s">
        <v>994</v>
      </c>
      <c r="G2124" s="835" t="s">
        <v>1889</v>
      </c>
    </row>
    <row r="2125" spans="1:7">
      <c r="A2125" s="835" t="s">
        <v>1204</v>
      </c>
      <c r="B2125" s="835" t="s">
        <v>538</v>
      </c>
      <c r="C2125" s="835" t="s">
        <v>1922</v>
      </c>
      <c r="D2125" s="835" t="s">
        <v>1923</v>
      </c>
      <c r="E2125" s="835" t="s">
        <v>1868</v>
      </c>
      <c r="F2125" s="835" t="s">
        <v>1201</v>
      </c>
      <c r="G2125" s="835" t="s">
        <v>1889</v>
      </c>
    </row>
    <row r="2126" spans="1:7">
      <c r="A2126" s="835" t="s">
        <v>959</v>
      </c>
      <c r="B2126" s="835" t="s">
        <v>538</v>
      </c>
      <c r="C2126" s="835" t="s">
        <v>1922</v>
      </c>
      <c r="D2126" s="835" t="s">
        <v>1923</v>
      </c>
      <c r="E2126" s="835" t="s">
        <v>1868</v>
      </c>
      <c r="F2126" s="835" t="s">
        <v>953</v>
      </c>
      <c r="G2126" s="835" t="s">
        <v>1889</v>
      </c>
    </row>
    <row r="2127" spans="1:7">
      <c r="A2127" s="835" t="s">
        <v>726</v>
      </c>
      <c r="B2127" s="835" t="s">
        <v>516</v>
      </c>
      <c r="C2127" s="835" t="s">
        <v>1922</v>
      </c>
      <c r="D2127" s="835" t="s">
        <v>1923</v>
      </c>
      <c r="E2127" s="835" t="s">
        <v>1890</v>
      </c>
      <c r="F2127" s="835" t="s">
        <v>726</v>
      </c>
      <c r="G2127" s="835" t="s">
        <v>1891</v>
      </c>
    </row>
    <row r="2128" spans="1:7">
      <c r="A2128" s="835" t="s">
        <v>404</v>
      </c>
      <c r="B2128" s="835" t="s">
        <v>516</v>
      </c>
      <c r="C2128" s="835" t="s">
        <v>1922</v>
      </c>
      <c r="D2128" s="835" t="s">
        <v>1923</v>
      </c>
      <c r="E2128" s="835" t="s">
        <v>1890</v>
      </c>
      <c r="F2128" s="835" t="s">
        <v>726</v>
      </c>
      <c r="G2128" s="835" t="s">
        <v>1891</v>
      </c>
    </row>
    <row r="2129" spans="1:7">
      <c r="A2129" s="835" t="s">
        <v>971</v>
      </c>
      <c r="B2129" s="835" t="s">
        <v>1893</v>
      </c>
      <c r="C2129" s="835" t="s">
        <v>1922</v>
      </c>
      <c r="D2129" s="835" t="s">
        <v>1923</v>
      </c>
      <c r="E2129" s="835" t="s">
        <v>1879</v>
      </c>
      <c r="F2129" s="835" t="s">
        <v>968</v>
      </c>
      <c r="G2129" s="835" t="s">
        <v>1889</v>
      </c>
    </row>
    <row r="2130" spans="1:7">
      <c r="A2130" s="835" t="s">
        <v>1176</v>
      </c>
      <c r="B2130" s="835" t="s">
        <v>1914</v>
      </c>
      <c r="C2130" s="835" t="s">
        <v>1922</v>
      </c>
      <c r="D2130" s="835" t="s">
        <v>1923</v>
      </c>
      <c r="E2130" s="835" t="s">
        <v>1865</v>
      </c>
      <c r="F2130" s="835" t="s">
        <v>1176</v>
      </c>
      <c r="G2130" s="835" t="s">
        <v>1889</v>
      </c>
    </row>
    <row r="2131" spans="1:7">
      <c r="A2131" s="835" t="s">
        <v>943</v>
      </c>
      <c r="B2131" s="835" t="s">
        <v>1920</v>
      </c>
      <c r="C2131" s="835" t="s">
        <v>1922</v>
      </c>
      <c r="D2131" s="835" t="s">
        <v>1923</v>
      </c>
      <c r="E2131" s="835" t="s">
        <v>138</v>
      </c>
      <c r="F2131" s="835" t="s">
        <v>806</v>
      </c>
      <c r="G2131" s="835" t="s">
        <v>1889</v>
      </c>
    </row>
    <row r="2132" spans="1:7">
      <c r="A2132" s="835" t="s">
        <v>940</v>
      </c>
      <c r="B2132" s="835" t="s">
        <v>1920</v>
      </c>
      <c r="C2132" s="835" t="s">
        <v>1922</v>
      </c>
      <c r="D2132" s="835" t="s">
        <v>1923</v>
      </c>
      <c r="E2132" s="835" t="s">
        <v>138</v>
      </c>
      <c r="F2132" s="835" t="s">
        <v>806</v>
      </c>
      <c r="G2132" s="835" t="s">
        <v>1889</v>
      </c>
    </row>
    <row r="2133" spans="1:7">
      <c r="A2133" s="835" t="s">
        <v>937</v>
      </c>
      <c r="B2133" s="835" t="s">
        <v>1920</v>
      </c>
      <c r="C2133" s="835" t="s">
        <v>1922</v>
      </c>
      <c r="D2133" s="835" t="s">
        <v>1923</v>
      </c>
      <c r="E2133" s="835" t="s">
        <v>138</v>
      </c>
      <c r="F2133" s="835" t="s">
        <v>806</v>
      </c>
      <c r="G2133" s="835" t="s">
        <v>1889</v>
      </c>
    </row>
    <row r="2134" spans="1:7">
      <c r="A2134" s="835" t="s">
        <v>882</v>
      </c>
      <c r="B2134" s="835" t="s">
        <v>1899</v>
      </c>
      <c r="C2134" s="835" t="s">
        <v>1922</v>
      </c>
      <c r="D2134" s="835" t="s">
        <v>1923</v>
      </c>
      <c r="E2134" s="835" t="s">
        <v>1900</v>
      </c>
      <c r="F2134" s="835" t="s">
        <v>1201</v>
      </c>
      <c r="G2134" s="835" t="s">
        <v>1889</v>
      </c>
    </row>
    <row r="2135" spans="1:7">
      <c r="A2135" s="835" t="s">
        <v>897</v>
      </c>
      <c r="B2135" s="835" t="s">
        <v>525</v>
      </c>
      <c r="C2135" s="835" t="s">
        <v>1922</v>
      </c>
      <c r="D2135" s="835" t="s">
        <v>1923</v>
      </c>
      <c r="E2135" s="835" t="s">
        <v>1877</v>
      </c>
      <c r="F2135" s="835" t="s">
        <v>884</v>
      </c>
      <c r="G2135" s="835" t="s">
        <v>1889</v>
      </c>
    </row>
    <row r="2136" spans="1:7">
      <c r="A2136" s="835" t="s">
        <v>945</v>
      </c>
      <c r="B2136" s="835" t="s">
        <v>546</v>
      </c>
      <c r="C2136" s="835" t="s">
        <v>1922</v>
      </c>
      <c r="D2136" s="835" t="s">
        <v>1923</v>
      </c>
      <c r="E2136" s="835" t="s">
        <v>1904</v>
      </c>
      <c r="F2136" s="835" t="s">
        <v>945</v>
      </c>
      <c r="G2136" s="835" t="s">
        <v>1889</v>
      </c>
    </row>
    <row r="2137" spans="1:7">
      <c r="A2137" s="835" t="s">
        <v>777</v>
      </c>
      <c r="B2137" s="835" t="s">
        <v>520</v>
      </c>
      <c r="C2137" s="835" t="s">
        <v>1922</v>
      </c>
      <c r="D2137" s="835" t="s">
        <v>1923</v>
      </c>
      <c r="E2137" s="835" t="s">
        <v>1905</v>
      </c>
      <c r="F2137" s="835" t="s">
        <v>1105</v>
      </c>
      <c r="G2137" s="835" t="s">
        <v>1891</v>
      </c>
    </row>
    <row r="2138" spans="1:7">
      <c r="A2138" s="835" t="s">
        <v>780</v>
      </c>
      <c r="B2138" s="835" t="s">
        <v>520</v>
      </c>
      <c r="C2138" s="835" t="s">
        <v>1922</v>
      </c>
      <c r="D2138" s="835" t="s">
        <v>1923</v>
      </c>
      <c r="E2138" s="835" t="s">
        <v>1905</v>
      </c>
      <c r="F2138" s="835" t="s">
        <v>1105</v>
      </c>
      <c r="G2138" s="835" t="s">
        <v>1891</v>
      </c>
    </row>
    <row r="2139" spans="1:7">
      <c r="A2139" s="835" t="s">
        <v>804</v>
      </c>
      <c r="B2139" s="835" t="s">
        <v>520</v>
      </c>
      <c r="C2139" s="835" t="s">
        <v>1922</v>
      </c>
      <c r="D2139" s="835" t="s">
        <v>1923</v>
      </c>
      <c r="E2139" s="835" t="s">
        <v>1905</v>
      </c>
      <c r="F2139" s="835" t="s">
        <v>1906</v>
      </c>
      <c r="G2139" s="835" t="s">
        <v>1891</v>
      </c>
    </row>
    <row r="2140" spans="1:7">
      <c r="A2140" s="835" t="s">
        <v>736</v>
      </c>
      <c r="B2140" s="835" t="s">
        <v>520</v>
      </c>
      <c r="C2140" s="835" t="s">
        <v>1922</v>
      </c>
      <c r="D2140" s="835" t="s">
        <v>1923</v>
      </c>
      <c r="E2140" s="835" t="s">
        <v>1905</v>
      </c>
      <c r="F2140" s="835" t="s">
        <v>789</v>
      </c>
      <c r="G2140" s="835" t="s">
        <v>1891</v>
      </c>
    </row>
    <row r="2141" spans="1:7">
      <c r="A2141" s="835" t="s">
        <v>406</v>
      </c>
      <c r="B2141" s="835" t="s">
        <v>520</v>
      </c>
      <c r="C2141" s="835" t="s">
        <v>1922</v>
      </c>
      <c r="D2141" s="835" t="s">
        <v>1923</v>
      </c>
      <c r="E2141" s="835" t="s">
        <v>1905</v>
      </c>
      <c r="F2141" s="835" t="s">
        <v>789</v>
      </c>
      <c r="G2141" s="835" t="s">
        <v>1891</v>
      </c>
    </row>
    <row r="2142" spans="1:7">
      <c r="A2142" s="835" t="s">
        <v>1908</v>
      </c>
      <c r="B2142" s="835" t="s">
        <v>520</v>
      </c>
      <c r="C2142" s="835" t="s">
        <v>1922</v>
      </c>
      <c r="D2142" s="835" t="s">
        <v>1923</v>
      </c>
      <c r="E2142" s="835" t="s">
        <v>1905</v>
      </c>
      <c r="F2142" s="835" t="s">
        <v>1907</v>
      </c>
      <c r="G2142" s="835" t="s">
        <v>1891</v>
      </c>
    </row>
    <row r="2143" spans="1:7">
      <c r="A2143" s="835" t="s">
        <v>912</v>
      </c>
      <c r="B2143" s="835" t="s">
        <v>526</v>
      </c>
      <c r="C2143" s="835" t="s">
        <v>1922</v>
      </c>
      <c r="D2143" s="835" t="s">
        <v>1923</v>
      </c>
      <c r="E2143" s="835" t="s">
        <v>1878</v>
      </c>
      <c r="F2143" s="835" t="s">
        <v>909</v>
      </c>
      <c r="G2143" s="835" t="s">
        <v>1889</v>
      </c>
    </row>
    <row r="2144" spans="1:7">
      <c r="A2144" s="835" t="s">
        <v>1200</v>
      </c>
      <c r="B2144" s="835" t="s">
        <v>539</v>
      </c>
      <c r="C2144" s="835" t="s">
        <v>1886</v>
      </c>
      <c r="D2144" s="835" t="s">
        <v>1887</v>
      </c>
      <c r="E2144" s="835" t="s">
        <v>1888</v>
      </c>
      <c r="F2144" s="835" t="s">
        <v>1193</v>
      </c>
      <c r="G2144" s="835" t="s">
        <v>1889</v>
      </c>
    </row>
    <row r="2145" spans="1:7">
      <c r="A2145" s="835" t="s">
        <v>1204</v>
      </c>
      <c r="B2145" s="835" t="s">
        <v>538</v>
      </c>
      <c r="C2145" s="835" t="s">
        <v>1886</v>
      </c>
      <c r="D2145" s="835" t="s">
        <v>1887</v>
      </c>
      <c r="E2145" s="835" t="s">
        <v>1868</v>
      </c>
      <c r="F2145" s="835" t="s">
        <v>1201</v>
      </c>
      <c r="G2145" s="835" t="s">
        <v>1889</v>
      </c>
    </row>
    <row r="2146" spans="1:7">
      <c r="A2146" s="835" t="s">
        <v>1507</v>
      </c>
      <c r="B2146" s="835" t="s">
        <v>534</v>
      </c>
      <c r="C2146" s="835" t="s">
        <v>1886</v>
      </c>
      <c r="D2146" s="835" t="s">
        <v>1887</v>
      </c>
      <c r="E2146" s="835" t="s">
        <v>1870</v>
      </c>
      <c r="F2146" s="835" t="s">
        <v>435</v>
      </c>
      <c r="G2146" s="835" t="s">
        <v>1889</v>
      </c>
    </row>
    <row r="2147" spans="1:7">
      <c r="A2147" s="835" t="s">
        <v>940</v>
      </c>
      <c r="B2147" s="835" t="s">
        <v>1920</v>
      </c>
      <c r="C2147" s="835" t="s">
        <v>1886</v>
      </c>
      <c r="D2147" s="835" t="s">
        <v>1887</v>
      </c>
      <c r="E2147" s="835" t="s">
        <v>138</v>
      </c>
      <c r="F2147" s="835" t="s">
        <v>806</v>
      </c>
      <c r="G2147" s="835" t="s">
        <v>1889</v>
      </c>
    </row>
    <row r="2148" spans="1:7">
      <c r="A2148" s="835" t="s">
        <v>1221</v>
      </c>
      <c r="B2148" s="835" t="s">
        <v>533</v>
      </c>
      <c r="C2148" s="835" t="s">
        <v>1922</v>
      </c>
      <c r="D2148" s="835" t="s">
        <v>1923</v>
      </c>
      <c r="E2148" s="835" t="s">
        <v>1924</v>
      </c>
      <c r="F2148" s="835" t="s">
        <v>1210</v>
      </c>
      <c r="G2148" s="835" t="s">
        <v>1889</v>
      </c>
    </row>
    <row r="2149" spans="1:7">
      <c r="A2149" s="835" t="s">
        <v>1214</v>
      </c>
      <c r="B2149" s="835" t="s">
        <v>533</v>
      </c>
      <c r="C2149" s="835" t="s">
        <v>1922</v>
      </c>
      <c r="D2149" s="835" t="s">
        <v>1923</v>
      </c>
      <c r="E2149" s="835" t="s">
        <v>1924</v>
      </c>
      <c r="F2149" s="835" t="s">
        <v>1210</v>
      </c>
      <c r="G2149" s="835" t="s">
        <v>1889</v>
      </c>
    </row>
    <row r="2150" spans="1:7">
      <c r="A2150" s="835" t="s">
        <v>1226</v>
      </c>
      <c r="B2150" s="835" t="s">
        <v>533</v>
      </c>
      <c r="C2150" s="835" t="s">
        <v>1922</v>
      </c>
      <c r="D2150" s="835" t="s">
        <v>1923</v>
      </c>
      <c r="E2150" s="835" t="s">
        <v>1924</v>
      </c>
      <c r="F2150" s="835" t="s">
        <v>1210</v>
      </c>
      <c r="G2150" s="835" t="s">
        <v>1889</v>
      </c>
    </row>
    <row r="2151" spans="1:7">
      <c r="A2151" s="835" t="s">
        <v>1200</v>
      </c>
      <c r="B2151" s="835" t="s">
        <v>539</v>
      </c>
      <c r="C2151" s="835" t="s">
        <v>1922</v>
      </c>
      <c r="D2151" s="835" t="s">
        <v>1923</v>
      </c>
      <c r="E2151" s="835" t="s">
        <v>1888</v>
      </c>
      <c r="F2151" s="835" t="s">
        <v>1193</v>
      </c>
      <c r="G2151" s="835" t="s">
        <v>1889</v>
      </c>
    </row>
    <row r="2152" spans="1:7">
      <c r="A2152" s="835" t="s">
        <v>997</v>
      </c>
      <c r="B2152" s="835" t="s">
        <v>540</v>
      </c>
      <c r="C2152" s="835" t="s">
        <v>1922</v>
      </c>
      <c r="D2152" s="835" t="s">
        <v>1923</v>
      </c>
      <c r="E2152" s="835" t="s">
        <v>1867</v>
      </c>
      <c r="F2152" s="835" t="s">
        <v>994</v>
      </c>
      <c r="G2152" s="835" t="s">
        <v>1889</v>
      </c>
    </row>
    <row r="2153" spans="1:7">
      <c r="A2153" s="835" t="s">
        <v>999</v>
      </c>
      <c r="B2153" s="835" t="s">
        <v>540</v>
      </c>
      <c r="C2153" s="835" t="s">
        <v>1922</v>
      </c>
      <c r="D2153" s="835" t="s">
        <v>1923</v>
      </c>
      <c r="E2153" s="835" t="s">
        <v>1867</v>
      </c>
      <c r="F2153" s="835" t="s">
        <v>994</v>
      </c>
      <c r="G2153" s="835" t="s">
        <v>1889</v>
      </c>
    </row>
    <row r="2154" spans="1:7">
      <c r="A2154" s="835" t="s">
        <v>1001</v>
      </c>
      <c r="B2154" s="835" t="s">
        <v>540</v>
      </c>
      <c r="C2154" s="835" t="s">
        <v>1922</v>
      </c>
      <c r="D2154" s="835" t="s">
        <v>1923</v>
      </c>
      <c r="E2154" s="835" t="s">
        <v>1867</v>
      </c>
      <c r="F2154" s="835" t="s">
        <v>994</v>
      </c>
      <c r="G2154" s="835" t="s">
        <v>1889</v>
      </c>
    </row>
    <row r="2155" spans="1:7">
      <c r="A2155" s="835" t="s">
        <v>1204</v>
      </c>
      <c r="B2155" s="835" t="s">
        <v>538</v>
      </c>
      <c r="C2155" s="835" t="s">
        <v>1922</v>
      </c>
      <c r="D2155" s="835" t="s">
        <v>1923</v>
      </c>
      <c r="E2155" s="835" t="s">
        <v>1868</v>
      </c>
      <c r="F2155" s="835" t="s">
        <v>1201</v>
      </c>
      <c r="G2155" s="835" t="s">
        <v>1889</v>
      </c>
    </row>
    <row r="2156" spans="1:7">
      <c r="A2156" s="835" t="s">
        <v>956</v>
      </c>
      <c r="B2156" s="835" t="s">
        <v>538</v>
      </c>
      <c r="C2156" s="835" t="s">
        <v>1922</v>
      </c>
      <c r="D2156" s="835" t="s">
        <v>1923</v>
      </c>
      <c r="E2156" s="835" t="s">
        <v>1868</v>
      </c>
      <c r="F2156" s="835" t="s">
        <v>953</v>
      </c>
      <c r="G2156" s="835" t="s">
        <v>1889</v>
      </c>
    </row>
    <row r="2157" spans="1:7">
      <c r="A2157" s="835" t="s">
        <v>959</v>
      </c>
      <c r="B2157" s="835" t="s">
        <v>538</v>
      </c>
      <c r="C2157" s="835" t="s">
        <v>1922</v>
      </c>
      <c r="D2157" s="835" t="s">
        <v>1923</v>
      </c>
      <c r="E2157" s="835" t="s">
        <v>1868</v>
      </c>
      <c r="F2157" s="835" t="s">
        <v>953</v>
      </c>
      <c r="G2157" s="835" t="s">
        <v>1889</v>
      </c>
    </row>
    <row r="2158" spans="1:7">
      <c r="A2158" s="835" t="s">
        <v>385</v>
      </c>
      <c r="B2158" s="835" t="s">
        <v>538</v>
      </c>
      <c r="C2158" s="835" t="s">
        <v>1922</v>
      </c>
      <c r="D2158" s="835" t="s">
        <v>1923</v>
      </c>
      <c r="E2158" s="835" t="s">
        <v>1868</v>
      </c>
      <c r="F2158" s="835" t="s">
        <v>953</v>
      </c>
      <c r="G2158" s="835" t="s">
        <v>1889</v>
      </c>
    </row>
    <row r="2159" spans="1:7">
      <c r="A2159" s="835" t="s">
        <v>1269</v>
      </c>
      <c r="B2159" s="835" t="s">
        <v>547</v>
      </c>
      <c r="C2159" s="835" t="s">
        <v>1922</v>
      </c>
      <c r="D2159" s="835" t="s">
        <v>1923</v>
      </c>
      <c r="E2159" s="835" t="s">
        <v>1925</v>
      </c>
      <c r="F2159" s="835" t="s">
        <v>1419</v>
      </c>
      <c r="G2159" s="835" t="s">
        <v>1889</v>
      </c>
    </row>
    <row r="2160" spans="1:7">
      <c r="A2160" s="835" t="s">
        <v>726</v>
      </c>
      <c r="B2160" s="835" t="s">
        <v>516</v>
      </c>
      <c r="C2160" s="835" t="s">
        <v>1922</v>
      </c>
      <c r="D2160" s="835" t="s">
        <v>1923</v>
      </c>
      <c r="E2160" s="835" t="s">
        <v>1890</v>
      </c>
      <c r="F2160" s="835" t="s">
        <v>726</v>
      </c>
      <c r="G2160" s="835" t="s">
        <v>1891</v>
      </c>
    </row>
    <row r="2161" spans="1:7">
      <c r="A2161" s="835" t="s">
        <v>404</v>
      </c>
      <c r="B2161" s="835" t="s">
        <v>516</v>
      </c>
      <c r="C2161" s="835" t="s">
        <v>1922</v>
      </c>
      <c r="D2161" s="835" t="s">
        <v>1923</v>
      </c>
      <c r="E2161" s="835" t="s">
        <v>1890</v>
      </c>
      <c r="F2161" s="835" t="s">
        <v>726</v>
      </c>
      <c r="G2161" s="835" t="s">
        <v>1891</v>
      </c>
    </row>
    <row r="2162" spans="1:7">
      <c r="A2162" s="835" t="s">
        <v>758</v>
      </c>
      <c r="B2162" s="835" t="s">
        <v>516</v>
      </c>
      <c r="C2162" s="835" t="s">
        <v>1922</v>
      </c>
      <c r="D2162" s="835" t="s">
        <v>1923</v>
      </c>
      <c r="E2162" s="835" t="s">
        <v>1890</v>
      </c>
      <c r="F2162" s="835" t="s">
        <v>811</v>
      </c>
      <c r="G2162" s="835" t="s">
        <v>1891</v>
      </c>
    </row>
    <row r="2163" spans="1:7">
      <c r="A2163" s="835" t="s">
        <v>980</v>
      </c>
      <c r="B2163" s="835" t="s">
        <v>531</v>
      </c>
      <c r="C2163" s="835" t="s">
        <v>1922</v>
      </c>
      <c r="D2163" s="835" t="s">
        <v>1923</v>
      </c>
      <c r="E2163" s="835" t="s">
        <v>1872</v>
      </c>
      <c r="F2163" s="835" t="s">
        <v>977</v>
      </c>
      <c r="G2163" s="835" t="s">
        <v>1889</v>
      </c>
    </row>
    <row r="2164" spans="1:7">
      <c r="A2164" s="835" t="s">
        <v>1060</v>
      </c>
      <c r="B2164" s="835" t="s">
        <v>1921</v>
      </c>
      <c r="C2164" s="835" t="s">
        <v>1922</v>
      </c>
      <c r="D2164" s="835" t="s">
        <v>1923</v>
      </c>
      <c r="E2164" s="835" t="s">
        <v>1876</v>
      </c>
      <c r="F2164" s="835" t="s">
        <v>1894</v>
      </c>
      <c r="G2164" s="835" t="s">
        <v>1889</v>
      </c>
    </row>
    <row r="2165" spans="1:7">
      <c r="A2165" s="835" t="s">
        <v>1028</v>
      </c>
      <c r="B2165" s="835" t="s">
        <v>1921</v>
      </c>
      <c r="C2165" s="835" t="s">
        <v>1922</v>
      </c>
      <c r="D2165" s="835" t="s">
        <v>1923</v>
      </c>
      <c r="E2165" s="835" t="s">
        <v>1876</v>
      </c>
      <c r="F2165" s="835" t="s">
        <v>1028</v>
      </c>
      <c r="G2165" s="835" t="s">
        <v>1889</v>
      </c>
    </row>
    <row r="2166" spans="1:7">
      <c r="A2166" s="835" t="s">
        <v>1023</v>
      </c>
      <c r="B2166" s="835" t="s">
        <v>522</v>
      </c>
      <c r="C2166" s="835" t="s">
        <v>1922</v>
      </c>
      <c r="D2166" s="835" t="s">
        <v>1923</v>
      </c>
      <c r="E2166" s="835" t="s">
        <v>1892</v>
      </c>
      <c r="F2166" s="835" t="s">
        <v>1020</v>
      </c>
      <c r="G2166" s="835" t="s">
        <v>1889</v>
      </c>
    </row>
    <row r="2167" spans="1:7">
      <c r="A2167" s="835" t="s">
        <v>971</v>
      </c>
      <c r="B2167" s="835" t="s">
        <v>1893</v>
      </c>
      <c r="C2167" s="835" t="s">
        <v>1922</v>
      </c>
      <c r="D2167" s="835" t="s">
        <v>1923</v>
      </c>
      <c r="E2167" s="835" t="s">
        <v>1879</v>
      </c>
      <c r="F2167" s="835" t="s">
        <v>968</v>
      </c>
      <c r="G2167" s="835" t="s">
        <v>1889</v>
      </c>
    </row>
    <row r="2168" spans="1:7">
      <c r="A2168" s="835" t="s">
        <v>1066</v>
      </c>
      <c r="B2168" s="835" t="s">
        <v>521</v>
      </c>
      <c r="C2168" s="835" t="s">
        <v>1922</v>
      </c>
      <c r="D2168" s="835" t="s">
        <v>1923</v>
      </c>
      <c r="E2168" s="835" t="s">
        <v>1897</v>
      </c>
      <c r="F2168" s="835" t="s">
        <v>1894</v>
      </c>
      <c r="G2168" s="835" t="s">
        <v>1889</v>
      </c>
    </row>
    <row r="2169" spans="1:7">
      <c r="A2169" s="835" t="s">
        <v>1208</v>
      </c>
      <c r="B2169" s="835" t="s">
        <v>521</v>
      </c>
      <c r="C2169" s="835" t="s">
        <v>1922</v>
      </c>
      <c r="D2169" s="835" t="s">
        <v>1923</v>
      </c>
      <c r="E2169" s="835" t="s">
        <v>1897</v>
      </c>
      <c r="F2169" s="835" t="s">
        <v>1201</v>
      </c>
      <c r="G2169" s="835" t="s">
        <v>1889</v>
      </c>
    </row>
    <row r="2170" spans="1:7">
      <c r="A2170" s="835" t="s">
        <v>975</v>
      </c>
      <c r="B2170" s="835" t="s">
        <v>521</v>
      </c>
      <c r="C2170" s="835" t="s">
        <v>1922</v>
      </c>
      <c r="D2170" s="835" t="s">
        <v>1923</v>
      </c>
      <c r="E2170" s="835" t="s">
        <v>1897</v>
      </c>
      <c r="F2170" s="835" t="s">
        <v>968</v>
      </c>
      <c r="G2170" s="835" t="s">
        <v>1889</v>
      </c>
    </row>
    <row r="2171" spans="1:7">
      <c r="A2171" s="835" t="s">
        <v>1041</v>
      </c>
      <c r="B2171" s="835" t="s">
        <v>521</v>
      </c>
      <c r="C2171" s="835" t="s">
        <v>1922</v>
      </c>
      <c r="D2171" s="835" t="s">
        <v>1923</v>
      </c>
      <c r="E2171" s="835" t="s">
        <v>1897</v>
      </c>
      <c r="F2171" s="835" t="s">
        <v>1898</v>
      </c>
      <c r="G2171" s="835" t="s">
        <v>1889</v>
      </c>
    </row>
    <row r="2172" spans="1:7">
      <c r="A2172" s="835" t="s">
        <v>1180</v>
      </c>
      <c r="B2172" s="835" t="s">
        <v>1914</v>
      </c>
      <c r="C2172" s="835" t="s">
        <v>1922</v>
      </c>
      <c r="D2172" s="835" t="s">
        <v>1923</v>
      </c>
      <c r="E2172" s="835" t="s">
        <v>1865</v>
      </c>
      <c r="F2172" s="835" t="s">
        <v>1176</v>
      </c>
      <c r="G2172" s="835" t="s">
        <v>1889</v>
      </c>
    </row>
    <row r="2173" spans="1:7">
      <c r="A2173" s="835" t="s">
        <v>1176</v>
      </c>
      <c r="B2173" s="835" t="s">
        <v>1914</v>
      </c>
      <c r="C2173" s="835" t="s">
        <v>1922</v>
      </c>
      <c r="D2173" s="835" t="s">
        <v>1923</v>
      </c>
      <c r="E2173" s="835" t="s">
        <v>1865</v>
      </c>
      <c r="F2173" s="835" t="s">
        <v>1176</v>
      </c>
      <c r="G2173" s="835" t="s">
        <v>1889</v>
      </c>
    </row>
    <row r="2174" spans="1:7">
      <c r="A2174" s="835" t="s">
        <v>940</v>
      </c>
      <c r="B2174" s="835" t="s">
        <v>1920</v>
      </c>
      <c r="C2174" s="835" t="s">
        <v>1922</v>
      </c>
      <c r="D2174" s="835" t="s">
        <v>1923</v>
      </c>
      <c r="E2174" s="835" t="s">
        <v>138</v>
      </c>
      <c r="F2174" s="835" t="s">
        <v>806</v>
      </c>
      <c r="G2174" s="835" t="s">
        <v>1889</v>
      </c>
    </row>
    <row r="2175" spans="1:7">
      <c r="A2175" s="835" t="s">
        <v>810</v>
      </c>
      <c r="B2175" s="835" t="s">
        <v>1920</v>
      </c>
      <c r="C2175" s="835" t="s">
        <v>1922</v>
      </c>
      <c r="D2175" s="835" t="s">
        <v>1923</v>
      </c>
      <c r="E2175" s="835" t="s">
        <v>138</v>
      </c>
      <c r="F2175" s="835" t="s">
        <v>806</v>
      </c>
      <c r="G2175" s="835" t="s">
        <v>1889</v>
      </c>
    </row>
    <row r="2176" spans="1:7">
      <c r="A2176" s="835" t="s">
        <v>937</v>
      </c>
      <c r="B2176" s="835" t="s">
        <v>1920</v>
      </c>
      <c r="C2176" s="835" t="s">
        <v>1922</v>
      </c>
      <c r="D2176" s="835" t="s">
        <v>1923</v>
      </c>
      <c r="E2176" s="835" t="s">
        <v>138</v>
      </c>
      <c r="F2176" s="835" t="s">
        <v>806</v>
      </c>
      <c r="G2176" s="835" t="s">
        <v>1889</v>
      </c>
    </row>
    <row r="2177" spans="1:7">
      <c r="A2177" s="835" t="s">
        <v>882</v>
      </c>
      <c r="B2177" s="835" t="s">
        <v>1899</v>
      </c>
      <c r="C2177" s="835" t="s">
        <v>1922</v>
      </c>
      <c r="D2177" s="835" t="s">
        <v>1923</v>
      </c>
      <c r="E2177" s="835" t="s">
        <v>1900</v>
      </c>
      <c r="F2177" s="835" t="s">
        <v>1201</v>
      </c>
      <c r="G2177" s="835" t="s">
        <v>1889</v>
      </c>
    </row>
    <row r="2178" spans="1:7">
      <c r="A2178" s="835" t="s">
        <v>869</v>
      </c>
      <c r="B2178" s="835" t="s">
        <v>1901</v>
      </c>
      <c r="C2178" s="835" t="s">
        <v>1922</v>
      </c>
      <c r="D2178" s="835" t="s">
        <v>1923</v>
      </c>
      <c r="E2178" s="835" t="s">
        <v>1871</v>
      </c>
      <c r="F2178" s="835" t="s">
        <v>869</v>
      </c>
      <c r="G2178" s="835" t="s">
        <v>1889</v>
      </c>
    </row>
    <row r="2179" spans="1:7">
      <c r="A2179" s="835" t="s">
        <v>410</v>
      </c>
      <c r="B2179" s="835" t="s">
        <v>525</v>
      </c>
      <c r="C2179" s="835" t="s">
        <v>1922</v>
      </c>
      <c r="D2179" s="835" t="s">
        <v>1923</v>
      </c>
      <c r="E2179" s="835" t="s">
        <v>1877</v>
      </c>
      <c r="F2179" s="835" t="s">
        <v>410</v>
      </c>
      <c r="G2179" s="835" t="s">
        <v>1889</v>
      </c>
    </row>
    <row r="2180" spans="1:7">
      <c r="A2180" s="835" t="s">
        <v>929</v>
      </c>
      <c r="B2180" s="835" t="s">
        <v>525</v>
      </c>
      <c r="C2180" s="835" t="s">
        <v>1922</v>
      </c>
      <c r="D2180" s="835" t="s">
        <v>1923</v>
      </c>
      <c r="E2180" s="835" t="s">
        <v>1877</v>
      </c>
      <c r="F2180" s="835" t="s">
        <v>1903</v>
      </c>
      <c r="G2180" s="835" t="s">
        <v>1889</v>
      </c>
    </row>
    <row r="2181" spans="1:7">
      <c r="A2181" s="835" t="s">
        <v>991</v>
      </c>
      <c r="B2181" s="835" t="s">
        <v>525</v>
      </c>
      <c r="C2181" s="835" t="s">
        <v>1922</v>
      </c>
      <c r="D2181" s="835" t="s">
        <v>1923</v>
      </c>
      <c r="E2181" s="835" t="s">
        <v>1877</v>
      </c>
      <c r="F2181" s="835" t="s">
        <v>552</v>
      </c>
      <c r="G2181" s="835" t="s">
        <v>1889</v>
      </c>
    </row>
    <row r="2182" spans="1:7">
      <c r="A2182" s="835" t="s">
        <v>945</v>
      </c>
      <c r="B2182" s="835" t="s">
        <v>546</v>
      </c>
      <c r="C2182" s="835" t="s">
        <v>1922</v>
      </c>
      <c r="D2182" s="835" t="s">
        <v>1923</v>
      </c>
      <c r="E2182" s="835" t="s">
        <v>1904</v>
      </c>
      <c r="F2182" s="835" t="s">
        <v>945</v>
      </c>
      <c r="G2182" s="835" t="s">
        <v>1889</v>
      </c>
    </row>
    <row r="2183" spans="1:7">
      <c r="A2183" s="835" t="s">
        <v>777</v>
      </c>
      <c r="B2183" s="835" t="s">
        <v>520</v>
      </c>
      <c r="C2183" s="835" t="s">
        <v>1922</v>
      </c>
      <c r="D2183" s="835" t="s">
        <v>1923</v>
      </c>
      <c r="E2183" s="835" t="s">
        <v>1905</v>
      </c>
      <c r="F2183" s="835" t="s">
        <v>1105</v>
      </c>
      <c r="G2183" s="835" t="s">
        <v>1891</v>
      </c>
    </row>
    <row r="2184" spans="1:7">
      <c r="A2184" s="835" t="s">
        <v>780</v>
      </c>
      <c r="B2184" s="835" t="s">
        <v>520</v>
      </c>
      <c r="C2184" s="835" t="s">
        <v>1922</v>
      </c>
      <c r="D2184" s="835" t="s">
        <v>1923</v>
      </c>
      <c r="E2184" s="835" t="s">
        <v>1905</v>
      </c>
      <c r="F2184" s="835" t="s">
        <v>1105</v>
      </c>
      <c r="G2184" s="835" t="s">
        <v>1891</v>
      </c>
    </row>
    <row r="2185" spans="1:7">
      <c r="A2185" s="835" t="s">
        <v>787</v>
      </c>
      <c r="B2185" s="835" t="s">
        <v>520</v>
      </c>
      <c r="C2185" s="835" t="s">
        <v>1922</v>
      </c>
      <c r="D2185" s="835" t="s">
        <v>1923</v>
      </c>
      <c r="E2185" s="835" t="s">
        <v>1905</v>
      </c>
      <c r="F2185" s="835" t="s">
        <v>784</v>
      </c>
      <c r="G2185" s="835" t="s">
        <v>1891</v>
      </c>
    </row>
    <row r="2186" spans="1:7">
      <c r="A2186" s="835" t="s">
        <v>1110</v>
      </c>
      <c r="B2186" s="835" t="s">
        <v>520</v>
      </c>
      <c r="C2186" s="835" t="s">
        <v>1922</v>
      </c>
      <c r="D2186" s="835" t="s">
        <v>1923</v>
      </c>
      <c r="E2186" s="835" t="s">
        <v>1905</v>
      </c>
      <c r="F2186" s="835" t="s">
        <v>784</v>
      </c>
      <c r="G2186" s="835" t="s">
        <v>1891</v>
      </c>
    </row>
    <row r="2187" spans="1:7">
      <c r="A2187" s="835" t="s">
        <v>798</v>
      </c>
      <c r="B2187" s="835" t="s">
        <v>520</v>
      </c>
      <c r="C2187" s="835" t="s">
        <v>1922</v>
      </c>
      <c r="D2187" s="835" t="s">
        <v>1923</v>
      </c>
      <c r="E2187" s="835" t="s">
        <v>1905</v>
      </c>
      <c r="F2187" s="835" t="s">
        <v>793</v>
      </c>
      <c r="G2187" s="835" t="s">
        <v>1891</v>
      </c>
    </row>
    <row r="2188" spans="1:7">
      <c r="A2188" s="835" t="s">
        <v>804</v>
      </c>
      <c r="B2188" s="835" t="s">
        <v>520</v>
      </c>
      <c r="C2188" s="835" t="s">
        <v>1922</v>
      </c>
      <c r="D2188" s="835" t="s">
        <v>1923</v>
      </c>
      <c r="E2188" s="835" t="s">
        <v>1905</v>
      </c>
      <c r="F2188" s="835" t="s">
        <v>1906</v>
      </c>
      <c r="G2188" s="835" t="s">
        <v>1891</v>
      </c>
    </row>
    <row r="2189" spans="1:7">
      <c r="A2189" s="835" t="s">
        <v>736</v>
      </c>
      <c r="B2189" s="835" t="s">
        <v>520</v>
      </c>
      <c r="C2189" s="835" t="s">
        <v>1922</v>
      </c>
      <c r="D2189" s="835" t="s">
        <v>1923</v>
      </c>
      <c r="E2189" s="835" t="s">
        <v>1905</v>
      </c>
      <c r="F2189" s="835" t="s">
        <v>789</v>
      </c>
      <c r="G2189" s="835" t="s">
        <v>1891</v>
      </c>
    </row>
    <row r="2190" spans="1:7">
      <c r="A2190" s="835" t="s">
        <v>406</v>
      </c>
      <c r="B2190" s="835" t="s">
        <v>520</v>
      </c>
      <c r="C2190" s="835" t="s">
        <v>1922</v>
      </c>
      <c r="D2190" s="835" t="s">
        <v>1923</v>
      </c>
      <c r="E2190" s="835" t="s">
        <v>1905</v>
      </c>
      <c r="F2190" s="835" t="s">
        <v>789</v>
      </c>
      <c r="G2190" s="835" t="s">
        <v>1891</v>
      </c>
    </row>
    <row r="2191" spans="1:7">
      <c r="A2191" s="835" t="s">
        <v>1908</v>
      </c>
      <c r="B2191" s="835" t="s">
        <v>520</v>
      </c>
      <c r="C2191" s="835" t="s">
        <v>1922</v>
      </c>
      <c r="D2191" s="835" t="s">
        <v>1923</v>
      </c>
      <c r="E2191" s="835" t="s">
        <v>1905</v>
      </c>
      <c r="F2191" s="835" t="s">
        <v>1907</v>
      </c>
      <c r="G2191" s="835" t="s">
        <v>1891</v>
      </c>
    </row>
    <row r="2192" spans="1:7">
      <c r="A2192" s="835" t="s">
        <v>1150</v>
      </c>
      <c r="B2192" s="835" t="s">
        <v>1148</v>
      </c>
      <c r="C2192" s="835" t="s">
        <v>1922</v>
      </c>
      <c r="D2192" s="835" t="s">
        <v>1923</v>
      </c>
      <c r="E2192" s="835" t="s">
        <v>1915</v>
      </c>
      <c r="F2192" s="835" t="s">
        <v>1140</v>
      </c>
      <c r="G2192" s="835" t="s">
        <v>1889</v>
      </c>
    </row>
    <row r="2193" spans="1:7">
      <c r="A2193" s="835" t="s">
        <v>1154</v>
      </c>
      <c r="B2193" s="835" t="s">
        <v>1148</v>
      </c>
      <c r="C2193" s="835" t="s">
        <v>1922</v>
      </c>
      <c r="D2193" s="835" t="s">
        <v>1923</v>
      </c>
      <c r="E2193" s="835" t="s">
        <v>1915</v>
      </c>
      <c r="F2193" s="835" t="s">
        <v>1140</v>
      </c>
      <c r="G2193" s="835" t="s">
        <v>1889</v>
      </c>
    </row>
    <row r="2194" spans="1:7">
      <c r="A2194" s="835" t="s">
        <v>1159</v>
      </c>
      <c r="B2194" s="835" t="s">
        <v>1148</v>
      </c>
      <c r="C2194" s="835" t="s">
        <v>1922</v>
      </c>
      <c r="D2194" s="835" t="s">
        <v>1923</v>
      </c>
      <c r="E2194" s="835" t="s">
        <v>1915</v>
      </c>
      <c r="F2194" s="835" t="s">
        <v>1140</v>
      </c>
      <c r="G2194" s="835" t="s">
        <v>1889</v>
      </c>
    </row>
    <row r="2195" spans="1:7">
      <c r="A2195" s="835" t="s">
        <v>1163</v>
      </c>
      <c r="B2195" s="835" t="s">
        <v>1148</v>
      </c>
      <c r="C2195" s="835" t="s">
        <v>1922</v>
      </c>
      <c r="D2195" s="835" t="s">
        <v>1923</v>
      </c>
      <c r="E2195" s="835" t="s">
        <v>1915</v>
      </c>
      <c r="F2195" s="835" t="s">
        <v>1140</v>
      </c>
      <c r="G2195" s="835" t="s">
        <v>1889</v>
      </c>
    </row>
    <row r="2196" spans="1:7">
      <c r="A2196" s="835" t="s">
        <v>918</v>
      </c>
      <c r="B2196" s="835" t="s">
        <v>526</v>
      </c>
      <c r="C2196" s="835" t="s">
        <v>1922</v>
      </c>
      <c r="D2196" s="835" t="s">
        <v>1923</v>
      </c>
      <c r="E2196" s="835" t="s">
        <v>1878</v>
      </c>
      <c r="F2196" s="835" t="s">
        <v>909</v>
      </c>
      <c r="G2196" s="835" t="s">
        <v>1889</v>
      </c>
    </row>
    <row r="2197" spans="1:7">
      <c r="A2197" s="835" t="s">
        <v>912</v>
      </c>
      <c r="B2197" s="835" t="s">
        <v>526</v>
      </c>
      <c r="C2197" s="835" t="s">
        <v>1922</v>
      </c>
      <c r="D2197" s="835" t="s">
        <v>1923</v>
      </c>
      <c r="E2197" s="835" t="s">
        <v>1878</v>
      </c>
      <c r="F2197" s="835" t="s">
        <v>909</v>
      </c>
      <c r="G2197" s="835" t="s">
        <v>1889</v>
      </c>
    </row>
    <row r="2198" spans="1:7">
      <c r="A2198" s="835" t="s">
        <v>1452</v>
      </c>
      <c r="B2198" s="835" t="s">
        <v>533</v>
      </c>
      <c r="C2198" s="835" t="s">
        <v>1886</v>
      </c>
      <c r="D2198" s="835" t="s">
        <v>1887</v>
      </c>
      <c r="E2198" s="835" t="s">
        <v>1924</v>
      </c>
      <c r="F2198" s="835" t="s">
        <v>1287</v>
      </c>
      <c r="G2198" s="835" t="s">
        <v>1889</v>
      </c>
    </row>
    <row r="2199" spans="1:7">
      <c r="A2199" s="835" t="s">
        <v>980</v>
      </c>
      <c r="B2199" s="835" t="s">
        <v>531</v>
      </c>
      <c r="C2199" s="835" t="s">
        <v>1886</v>
      </c>
      <c r="D2199" s="835" t="s">
        <v>1887</v>
      </c>
      <c r="E2199" s="835" t="s">
        <v>1872</v>
      </c>
      <c r="F2199" s="835" t="s">
        <v>977</v>
      </c>
      <c r="G2199" s="835" t="s">
        <v>1889</v>
      </c>
    </row>
    <row r="2200" spans="1:7">
      <c r="A2200" s="835" t="s">
        <v>1447</v>
      </c>
      <c r="B2200" s="835" t="s">
        <v>531</v>
      </c>
      <c r="C2200" s="835" t="s">
        <v>1886</v>
      </c>
      <c r="D2200" s="835" t="s">
        <v>1887</v>
      </c>
      <c r="E2200" s="835" t="s">
        <v>1872</v>
      </c>
      <c r="F2200" s="835" t="s">
        <v>1287</v>
      </c>
      <c r="G2200" s="835" t="s">
        <v>1889</v>
      </c>
    </row>
    <row r="2201" spans="1:7">
      <c r="A2201" s="835" t="s">
        <v>943</v>
      </c>
      <c r="B2201" s="835" t="s">
        <v>1920</v>
      </c>
      <c r="C2201" s="835" t="s">
        <v>1886</v>
      </c>
      <c r="D2201" s="835" t="s">
        <v>1887</v>
      </c>
      <c r="E2201" s="835" t="s">
        <v>138</v>
      </c>
      <c r="F2201" s="835" t="s">
        <v>806</v>
      </c>
      <c r="G2201" s="835" t="s">
        <v>1889</v>
      </c>
    </row>
    <row r="2202" spans="1:7">
      <c r="A2202" s="835" t="s">
        <v>940</v>
      </c>
      <c r="B2202" s="835" t="s">
        <v>1920</v>
      </c>
      <c r="C2202" s="835" t="s">
        <v>1886</v>
      </c>
      <c r="D2202" s="835" t="s">
        <v>1887</v>
      </c>
      <c r="E2202" s="835" t="s">
        <v>138</v>
      </c>
      <c r="F2202" s="835" t="s">
        <v>806</v>
      </c>
      <c r="G2202" s="835" t="s">
        <v>1889</v>
      </c>
    </row>
    <row r="2203" spans="1:7">
      <c r="A2203" s="835" t="s">
        <v>937</v>
      </c>
      <c r="B2203" s="835" t="s">
        <v>1920</v>
      </c>
      <c r="C2203" s="835" t="s">
        <v>1886</v>
      </c>
      <c r="D2203" s="835" t="s">
        <v>1887</v>
      </c>
      <c r="E2203" s="835" t="s">
        <v>138</v>
      </c>
      <c r="F2203" s="835" t="s">
        <v>806</v>
      </c>
      <c r="G2203" s="835" t="s">
        <v>1889</v>
      </c>
    </row>
    <row r="2204" spans="1:7">
      <c r="A2204" s="835" t="s">
        <v>882</v>
      </c>
      <c r="B2204" s="835" t="s">
        <v>1899</v>
      </c>
      <c r="C2204" s="835" t="s">
        <v>1886</v>
      </c>
      <c r="D2204" s="835" t="s">
        <v>1887</v>
      </c>
      <c r="E2204" s="835" t="s">
        <v>1900</v>
      </c>
      <c r="F2204" s="835" t="s">
        <v>1201</v>
      </c>
      <c r="G2204" s="835" t="s">
        <v>1889</v>
      </c>
    </row>
    <row r="2205" spans="1:7">
      <c r="A2205" s="835" t="s">
        <v>945</v>
      </c>
      <c r="B2205" s="835" t="s">
        <v>546</v>
      </c>
      <c r="C2205" s="835" t="s">
        <v>1886</v>
      </c>
      <c r="D2205" s="835" t="s">
        <v>1887</v>
      </c>
      <c r="E2205" s="835" t="s">
        <v>1904</v>
      </c>
      <c r="F2205" s="835" t="s">
        <v>945</v>
      </c>
      <c r="G2205" s="835" t="s">
        <v>1889</v>
      </c>
    </row>
    <row r="2206" spans="1:7">
      <c r="A2206" s="835" t="s">
        <v>1110</v>
      </c>
      <c r="B2206" s="835" t="s">
        <v>520</v>
      </c>
      <c r="C2206" s="835" t="s">
        <v>1886</v>
      </c>
      <c r="D2206" s="835" t="s">
        <v>1887</v>
      </c>
      <c r="E2206" s="835" t="s">
        <v>1905</v>
      </c>
      <c r="F2206" s="835" t="s">
        <v>784</v>
      </c>
      <c r="G2206" s="835" t="s">
        <v>1891</v>
      </c>
    </row>
    <row r="2207" spans="1:7">
      <c r="A2207" s="835" t="s">
        <v>929</v>
      </c>
      <c r="B2207" s="835" t="s">
        <v>525</v>
      </c>
      <c r="C2207" s="835" t="s">
        <v>1886</v>
      </c>
      <c r="D2207" s="835" t="s">
        <v>1887</v>
      </c>
      <c r="E2207" s="835" t="s">
        <v>1877</v>
      </c>
      <c r="F2207" s="835" t="s">
        <v>1903</v>
      </c>
      <c r="G2207" s="835" t="s">
        <v>1889</v>
      </c>
    </row>
    <row r="2208" spans="1:7">
      <c r="A2208" s="835" t="s">
        <v>999</v>
      </c>
      <c r="B2208" s="835" t="s">
        <v>540</v>
      </c>
      <c r="C2208" s="835" t="s">
        <v>1909</v>
      </c>
      <c r="D2208" s="835" t="s">
        <v>1910</v>
      </c>
      <c r="E2208" s="835" t="s">
        <v>1865</v>
      </c>
      <c r="F2208" s="835" t="s">
        <v>994</v>
      </c>
      <c r="G2208" s="835" t="s">
        <v>1889</v>
      </c>
    </row>
    <row r="2209" spans="1:7">
      <c r="A2209" s="835" t="s">
        <v>1018</v>
      </c>
      <c r="B2209" s="835" t="s">
        <v>540</v>
      </c>
      <c r="C2209" s="835" t="s">
        <v>1909</v>
      </c>
      <c r="D2209" s="835" t="s">
        <v>1910</v>
      </c>
      <c r="E2209" s="835" t="s">
        <v>1865</v>
      </c>
      <c r="F2209" s="835" t="s">
        <v>1014</v>
      </c>
      <c r="G2209" s="835" t="s">
        <v>1889</v>
      </c>
    </row>
    <row r="2210" spans="1:7">
      <c r="A2210" s="835" t="s">
        <v>959</v>
      </c>
      <c r="B2210" s="835" t="s">
        <v>538</v>
      </c>
      <c r="C2210" s="835" t="s">
        <v>1909</v>
      </c>
      <c r="D2210" s="835" t="s">
        <v>1910</v>
      </c>
      <c r="E2210" s="835" t="s">
        <v>1869</v>
      </c>
      <c r="F2210" s="835" t="s">
        <v>953</v>
      </c>
      <c r="G2210" s="835" t="s">
        <v>1889</v>
      </c>
    </row>
    <row r="2211" spans="1:7">
      <c r="A2211" s="835" t="s">
        <v>726</v>
      </c>
      <c r="B2211" s="835" t="s">
        <v>516</v>
      </c>
      <c r="C2211" s="835" t="s">
        <v>1909</v>
      </c>
      <c r="D2211" s="835" t="s">
        <v>1910</v>
      </c>
      <c r="E2211" s="835" t="s">
        <v>1905</v>
      </c>
      <c r="F2211" s="835" t="s">
        <v>726</v>
      </c>
      <c r="G2211" s="835" t="s">
        <v>1891</v>
      </c>
    </row>
    <row r="2212" spans="1:7">
      <c r="A2212" s="835" t="s">
        <v>404</v>
      </c>
      <c r="B2212" s="835" t="s">
        <v>516</v>
      </c>
      <c r="C2212" s="835" t="s">
        <v>1909</v>
      </c>
      <c r="D2212" s="835" t="s">
        <v>1910</v>
      </c>
      <c r="E2212" s="835" t="s">
        <v>1905</v>
      </c>
      <c r="F2212" s="835" t="s">
        <v>726</v>
      </c>
      <c r="G2212" s="835" t="s">
        <v>1891</v>
      </c>
    </row>
    <row r="2213" spans="1:7">
      <c r="A2213" s="835" t="s">
        <v>758</v>
      </c>
      <c r="B2213" s="835" t="s">
        <v>516</v>
      </c>
      <c r="C2213" s="835" t="s">
        <v>1909</v>
      </c>
      <c r="D2213" s="835" t="s">
        <v>1910</v>
      </c>
      <c r="E2213" s="835" t="s">
        <v>1905</v>
      </c>
      <c r="F2213" s="835" t="s">
        <v>811</v>
      </c>
      <c r="G2213" s="835" t="s">
        <v>1891</v>
      </c>
    </row>
    <row r="2214" spans="1:7">
      <c r="A2214" s="835" t="s">
        <v>1060</v>
      </c>
      <c r="B2214" s="835" t="s">
        <v>1921</v>
      </c>
      <c r="C2214" s="835" t="s">
        <v>1909</v>
      </c>
      <c r="D2214" s="835" t="s">
        <v>1910</v>
      </c>
      <c r="E2214" s="835" t="s">
        <v>1874</v>
      </c>
      <c r="F2214" s="835" t="s">
        <v>1894</v>
      </c>
      <c r="G2214" s="835" t="s">
        <v>1889</v>
      </c>
    </row>
    <row r="2215" spans="1:7">
      <c r="A2215" s="835" t="s">
        <v>1063</v>
      </c>
      <c r="B2215" s="835" t="s">
        <v>522</v>
      </c>
      <c r="C2215" s="835" t="s">
        <v>1909</v>
      </c>
      <c r="D2215" s="835" t="s">
        <v>1910</v>
      </c>
      <c r="E2215" s="835" t="s">
        <v>1895</v>
      </c>
      <c r="F2215" s="835" t="s">
        <v>1894</v>
      </c>
      <c r="G2215" s="835" t="s">
        <v>1889</v>
      </c>
    </row>
    <row r="2216" spans="1:7">
      <c r="A2216" s="835" t="s">
        <v>836</v>
      </c>
      <c r="B2216" s="835" t="s">
        <v>1893</v>
      </c>
      <c r="C2216" s="835" t="s">
        <v>1909</v>
      </c>
      <c r="D2216" s="835" t="s">
        <v>1910</v>
      </c>
      <c r="E2216" s="835" t="s">
        <v>1877</v>
      </c>
      <c r="F2216" s="835" t="s">
        <v>1911</v>
      </c>
      <c r="G2216" s="835" t="s">
        <v>1889</v>
      </c>
    </row>
    <row r="2217" spans="1:7">
      <c r="A2217" s="835" t="s">
        <v>971</v>
      </c>
      <c r="B2217" s="835" t="s">
        <v>1893</v>
      </c>
      <c r="C2217" s="835" t="s">
        <v>1909</v>
      </c>
      <c r="D2217" s="835" t="s">
        <v>1910</v>
      </c>
      <c r="E2217" s="835" t="s">
        <v>1877</v>
      </c>
      <c r="F2217" s="835" t="s">
        <v>968</v>
      </c>
      <c r="G2217" s="835" t="s">
        <v>1889</v>
      </c>
    </row>
    <row r="2218" spans="1:7">
      <c r="A2218" s="835" t="s">
        <v>1028</v>
      </c>
      <c r="B2218" s="835" t="s">
        <v>1912</v>
      </c>
      <c r="C2218" s="835" t="s">
        <v>1909</v>
      </c>
      <c r="D2218" s="835" t="s">
        <v>1910</v>
      </c>
      <c r="E2218" s="835" t="s">
        <v>1873</v>
      </c>
      <c r="F2218" s="835" t="s">
        <v>1028</v>
      </c>
      <c r="G2218" s="835" t="s">
        <v>1889</v>
      </c>
    </row>
    <row r="2219" spans="1:7">
      <c r="A2219" s="835" t="s">
        <v>1055</v>
      </c>
      <c r="B2219" s="835" t="s">
        <v>521</v>
      </c>
      <c r="C2219" s="835" t="s">
        <v>1909</v>
      </c>
      <c r="D2219" s="835" t="s">
        <v>1910</v>
      </c>
      <c r="E2219" s="835" t="s">
        <v>1913</v>
      </c>
      <c r="F2219" s="835" t="s">
        <v>1052</v>
      </c>
      <c r="G2219" s="835" t="s">
        <v>1889</v>
      </c>
    </row>
    <row r="2220" spans="1:7">
      <c r="A2220" s="835" t="s">
        <v>943</v>
      </c>
      <c r="B2220" s="835" t="s">
        <v>1920</v>
      </c>
      <c r="C2220" s="835" t="s">
        <v>1909</v>
      </c>
      <c r="D2220" s="835" t="s">
        <v>1910</v>
      </c>
      <c r="E2220" s="835" t="s">
        <v>138</v>
      </c>
      <c r="F2220" s="835" t="s">
        <v>806</v>
      </c>
      <c r="G2220" s="835" t="s">
        <v>1889</v>
      </c>
    </row>
    <row r="2221" spans="1:7">
      <c r="A2221" s="835" t="s">
        <v>940</v>
      </c>
      <c r="B2221" s="835" t="s">
        <v>1920</v>
      </c>
      <c r="C2221" s="835" t="s">
        <v>1909</v>
      </c>
      <c r="D2221" s="835" t="s">
        <v>1910</v>
      </c>
      <c r="E2221" s="835" t="s">
        <v>138</v>
      </c>
      <c r="F2221" s="835" t="s">
        <v>806</v>
      </c>
      <c r="G2221" s="835" t="s">
        <v>1889</v>
      </c>
    </row>
    <row r="2222" spans="1:7">
      <c r="A2222" s="835" t="s">
        <v>810</v>
      </c>
      <c r="B2222" s="835" t="s">
        <v>1920</v>
      </c>
      <c r="C2222" s="835" t="s">
        <v>1909</v>
      </c>
      <c r="D2222" s="835" t="s">
        <v>1910</v>
      </c>
      <c r="E2222" s="835" t="s">
        <v>138</v>
      </c>
      <c r="F2222" s="835" t="s">
        <v>806</v>
      </c>
      <c r="G2222" s="835" t="s">
        <v>1889</v>
      </c>
    </row>
    <row r="2223" spans="1:7">
      <c r="A2223" s="835" t="s">
        <v>937</v>
      </c>
      <c r="B2223" s="835" t="s">
        <v>1920</v>
      </c>
      <c r="C2223" s="835" t="s">
        <v>1909</v>
      </c>
      <c r="D2223" s="835" t="s">
        <v>1910</v>
      </c>
      <c r="E2223" s="835" t="s">
        <v>138</v>
      </c>
      <c r="F2223" s="835" t="s">
        <v>806</v>
      </c>
      <c r="G2223" s="835" t="s">
        <v>1889</v>
      </c>
    </row>
    <row r="2224" spans="1:7">
      <c r="A2224" s="835" t="s">
        <v>869</v>
      </c>
      <c r="B2224" s="835" t="s">
        <v>1901</v>
      </c>
      <c r="C2224" s="835" t="s">
        <v>1909</v>
      </c>
      <c r="D2224" s="835" t="s">
        <v>1910</v>
      </c>
      <c r="E2224" s="835" t="s">
        <v>1867</v>
      </c>
      <c r="F2224" s="835" t="s">
        <v>869</v>
      </c>
      <c r="G2224" s="835" t="s">
        <v>1889</v>
      </c>
    </row>
    <row r="2225" spans="1:7">
      <c r="A2225" s="835" t="s">
        <v>1037</v>
      </c>
      <c r="B2225" s="835" t="s">
        <v>1901</v>
      </c>
      <c r="C2225" s="835" t="s">
        <v>1909</v>
      </c>
      <c r="D2225" s="835" t="s">
        <v>1910</v>
      </c>
      <c r="E2225" s="835" t="s">
        <v>1867</v>
      </c>
      <c r="F2225" s="835" t="s">
        <v>1032</v>
      </c>
      <c r="G2225" s="835" t="s">
        <v>1889</v>
      </c>
    </row>
    <row r="2226" spans="1:7">
      <c r="A2226" s="835" t="s">
        <v>410</v>
      </c>
      <c r="B2226" s="835" t="s">
        <v>525</v>
      </c>
      <c r="C2226" s="835" t="s">
        <v>1909</v>
      </c>
      <c r="D2226" s="835" t="s">
        <v>1910</v>
      </c>
      <c r="E2226" s="835" t="s">
        <v>1875</v>
      </c>
      <c r="F2226" s="835" t="s">
        <v>410</v>
      </c>
      <c r="G2226" s="835" t="s">
        <v>1889</v>
      </c>
    </row>
    <row r="2227" spans="1:7">
      <c r="A2227" s="835" t="s">
        <v>549</v>
      </c>
      <c r="B2227" s="835" t="s">
        <v>525</v>
      </c>
      <c r="C2227" s="835" t="s">
        <v>1909</v>
      </c>
      <c r="D2227" s="835" t="s">
        <v>1910</v>
      </c>
      <c r="E2227" s="835" t="s">
        <v>1875</v>
      </c>
      <c r="F2227" s="835" t="s">
        <v>410</v>
      </c>
      <c r="G2227" s="835" t="s">
        <v>1889</v>
      </c>
    </row>
    <row r="2228" spans="1:7">
      <c r="A2228" s="835" t="s">
        <v>874</v>
      </c>
      <c r="B2228" s="835" t="s">
        <v>525</v>
      </c>
      <c r="C2228" s="835" t="s">
        <v>1909</v>
      </c>
      <c r="D2228" s="835" t="s">
        <v>1910</v>
      </c>
      <c r="E2228" s="835" t="s">
        <v>1875</v>
      </c>
      <c r="F2228" s="835" t="s">
        <v>410</v>
      </c>
      <c r="G2228" s="835" t="s">
        <v>1889</v>
      </c>
    </row>
    <row r="2229" spans="1:7">
      <c r="A2229" s="835" t="s">
        <v>548</v>
      </c>
      <c r="B2229" s="835" t="s">
        <v>525</v>
      </c>
      <c r="C2229" s="835" t="s">
        <v>1909</v>
      </c>
      <c r="D2229" s="835" t="s">
        <v>1910</v>
      </c>
      <c r="E2229" s="835" t="s">
        <v>1875</v>
      </c>
      <c r="F2229" s="835" t="s">
        <v>410</v>
      </c>
      <c r="G2229" s="835" t="s">
        <v>1889</v>
      </c>
    </row>
    <row r="2230" spans="1:7">
      <c r="A2230" s="835" t="s">
        <v>986</v>
      </c>
      <c r="B2230" s="835" t="s">
        <v>525</v>
      </c>
      <c r="C2230" s="835" t="s">
        <v>1909</v>
      </c>
      <c r="D2230" s="835" t="s">
        <v>1910</v>
      </c>
      <c r="E2230" s="835" t="s">
        <v>1875</v>
      </c>
      <c r="F2230" s="835" t="s">
        <v>982</v>
      </c>
      <c r="G2230" s="835" t="s">
        <v>1889</v>
      </c>
    </row>
    <row r="2231" spans="1:7">
      <c r="A2231" s="835" t="s">
        <v>929</v>
      </c>
      <c r="B2231" s="835" t="s">
        <v>525</v>
      </c>
      <c r="C2231" s="835" t="s">
        <v>1909</v>
      </c>
      <c r="D2231" s="835" t="s">
        <v>1910</v>
      </c>
      <c r="E2231" s="835" t="s">
        <v>1875</v>
      </c>
      <c r="F2231" s="835" t="s">
        <v>1903</v>
      </c>
      <c r="G2231" s="835" t="s">
        <v>1889</v>
      </c>
    </row>
    <row r="2232" spans="1:7">
      <c r="A2232" s="835" t="s">
        <v>931</v>
      </c>
      <c r="B2232" s="835" t="s">
        <v>525</v>
      </c>
      <c r="C2232" s="835" t="s">
        <v>1909</v>
      </c>
      <c r="D2232" s="835" t="s">
        <v>1910</v>
      </c>
      <c r="E2232" s="835" t="s">
        <v>1875</v>
      </c>
      <c r="F2232" s="835" t="s">
        <v>1903</v>
      </c>
      <c r="G2232" s="835" t="s">
        <v>1889</v>
      </c>
    </row>
    <row r="2233" spans="1:7">
      <c r="A2233" s="835" t="s">
        <v>895</v>
      </c>
      <c r="B2233" s="835" t="s">
        <v>525</v>
      </c>
      <c r="C2233" s="835" t="s">
        <v>1909</v>
      </c>
      <c r="D2233" s="835" t="s">
        <v>1910</v>
      </c>
      <c r="E2233" s="835" t="s">
        <v>1875</v>
      </c>
      <c r="F2233" s="835" t="s">
        <v>884</v>
      </c>
      <c r="G2233" s="835" t="s">
        <v>1889</v>
      </c>
    </row>
    <row r="2234" spans="1:7">
      <c r="A2234" s="835" t="s">
        <v>897</v>
      </c>
      <c r="B2234" s="835" t="s">
        <v>525</v>
      </c>
      <c r="C2234" s="835" t="s">
        <v>1909</v>
      </c>
      <c r="D2234" s="835" t="s">
        <v>1910</v>
      </c>
      <c r="E2234" s="835" t="s">
        <v>1875</v>
      </c>
      <c r="F2234" s="835" t="s">
        <v>884</v>
      </c>
      <c r="G2234" s="835" t="s">
        <v>1889</v>
      </c>
    </row>
    <row r="2235" spans="1:7">
      <c r="A2235" s="835" t="s">
        <v>899</v>
      </c>
      <c r="B2235" s="835" t="s">
        <v>525</v>
      </c>
      <c r="C2235" s="835" t="s">
        <v>1909</v>
      </c>
      <c r="D2235" s="835" t="s">
        <v>1910</v>
      </c>
      <c r="E2235" s="835" t="s">
        <v>1875</v>
      </c>
      <c r="F2235" s="835" t="s">
        <v>884</v>
      </c>
      <c r="G2235" s="835" t="s">
        <v>1889</v>
      </c>
    </row>
    <row r="2236" spans="1:7">
      <c r="A2236" s="835" t="s">
        <v>945</v>
      </c>
      <c r="B2236" s="835" t="s">
        <v>546</v>
      </c>
      <c r="C2236" s="835" t="s">
        <v>1909</v>
      </c>
      <c r="D2236" s="835" t="s">
        <v>1910</v>
      </c>
      <c r="E2236" s="835" t="s">
        <v>1915</v>
      </c>
      <c r="F2236" s="835" t="s">
        <v>945</v>
      </c>
      <c r="G2236" s="835" t="s">
        <v>1889</v>
      </c>
    </row>
    <row r="2237" spans="1:7">
      <c r="A2237" s="835" t="s">
        <v>762</v>
      </c>
      <c r="B2237" s="835" t="s">
        <v>520</v>
      </c>
      <c r="C2237" s="835" t="s">
        <v>1909</v>
      </c>
      <c r="D2237" s="835" t="s">
        <v>1910</v>
      </c>
      <c r="E2237" s="835" t="s">
        <v>1918</v>
      </c>
      <c r="F2237" s="835" t="s">
        <v>762</v>
      </c>
      <c r="G2237" s="835" t="s">
        <v>1891</v>
      </c>
    </row>
    <row r="2238" spans="1:7">
      <c r="A2238" s="835" t="s">
        <v>777</v>
      </c>
      <c r="B2238" s="835" t="s">
        <v>520</v>
      </c>
      <c r="C2238" s="835" t="s">
        <v>1909</v>
      </c>
      <c r="D2238" s="835" t="s">
        <v>1910</v>
      </c>
      <c r="E2238" s="835" t="s">
        <v>1918</v>
      </c>
      <c r="F2238" s="835" t="s">
        <v>1105</v>
      </c>
      <c r="G2238" s="835" t="s">
        <v>1891</v>
      </c>
    </row>
    <row r="2239" spans="1:7">
      <c r="A2239" s="835" t="s">
        <v>780</v>
      </c>
      <c r="B2239" s="835" t="s">
        <v>520</v>
      </c>
      <c r="C2239" s="835" t="s">
        <v>1909</v>
      </c>
      <c r="D2239" s="835" t="s">
        <v>1910</v>
      </c>
      <c r="E2239" s="835" t="s">
        <v>1918</v>
      </c>
      <c r="F2239" s="835" t="s">
        <v>1105</v>
      </c>
      <c r="G2239" s="835" t="s">
        <v>1891</v>
      </c>
    </row>
    <row r="2240" spans="1:7">
      <c r="A2240" s="835" t="s">
        <v>787</v>
      </c>
      <c r="B2240" s="835" t="s">
        <v>520</v>
      </c>
      <c r="C2240" s="835" t="s">
        <v>1909</v>
      </c>
      <c r="D2240" s="835" t="s">
        <v>1910</v>
      </c>
      <c r="E2240" s="835" t="s">
        <v>1918</v>
      </c>
      <c r="F2240" s="835" t="s">
        <v>784</v>
      </c>
      <c r="G2240" s="835" t="s">
        <v>1891</v>
      </c>
    </row>
    <row r="2241" spans="1:7">
      <c r="A2241" s="835" t="s">
        <v>798</v>
      </c>
      <c r="B2241" s="835" t="s">
        <v>520</v>
      </c>
      <c r="C2241" s="835" t="s">
        <v>1909</v>
      </c>
      <c r="D2241" s="835" t="s">
        <v>1910</v>
      </c>
      <c r="E2241" s="835" t="s">
        <v>1918</v>
      </c>
      <c r="F2241" s="835" t="s">
        <v>793</v>
      </c>
      <c r="G2241" s="835" t="s">
        <v>1891</v>
      </c>
    </row>
    <row r="2242" spans="1:7">
      <c r="A2242" s="835" t="s">
        <v>743</v>
      </c>
      <c r="B2242" s="835" t="s">
        <v>520</v>
      </c>
      <c r="C2242" s="835" t="s">
        <v>1909</v>
      </c>
      <c r="D2242" s="835" t="s">
        <v>1910</v>
      </c>
      <c r="E2242" s="835" t="s">
        <v>1918</v>
      </c>
      <c r="F2242" s="835" t="s">
        <v>793</v>
      </c>
      <c r="G2242" s="835" t="s">
        <v>1891</v>
      </c>
    </row>
    <row r="2243" spans="1:7">
      <c r="A2243" s="835" t="s">
        <v>407</v>
      </c>
      <c r="B2243" s="835" t="s">
        <v>520</v>
      </c>
      <c r="C2243" s="835" t="s">
        <v>1909</v>
      </c>
      <c r="D2243" s="835" t="s">
        <v>1910</v>
      </c>
      <c r="E2243" s="835" t="s">
        <v>1918</v>
      </c>
      <c r="F2243" s="835" t="s">
        <v>793</v>
      </c>
      <c r="G2243" s="835" t="s">
        <v>1891</v>
      </c>
    </row>
    <row r="2244" spans="1:7">
      <c r="A2244" s="835" t="s">
        <v>804</v>
      </c>
      <c r="B2244" s="835" t="s">
        <v>520</v>
      </c>
      <c r="C2244" s="835" t="s">
        <v>1909</v>
      </c>
      <c r="D2244" s="835" t="s">
        <v>1910</v>
      </c>
      <c r="E2244" s="835" t="s">
        <v>1918</v>
      </c>
      <c r="F2244" s="835" t="s">
        <v>1906</v>
      </c>
      <c r="G2244" s="835" t="s">
        <v>1891</v>
      </c>
    </row>
    <row r="2245" spans="1:7">
      <c r="A2245" s="835" t="s">
        <v>736</v>
      </c>
      <c r="B2245" s="835" t="s">
        <v>520</v>
      </c>
      <c r="C2245" s="835" t="s">
        <v>1909</v>
      </c>
      <c r="D2245" s="835" t="s">
        <v>1910</v>
      </c>
      <c r="E2245" s="835" t="s">
        <v>1918</v>
      </c>
      <c r="F2245" s="835" t="s">
        <v>789</v>
      </c>
      <c r="G2245" s="835" t="s">
        <v>1891</v>
      </c>
    </row>
    <row r="2246" spans="1:7">
      <c r="A2246" s="835" t="s">
        <v>406</v>
      </c>
      <c r="B2246" s="835" t="s">
        <v>520</v>
      </c>
      <c r="C2246" s="835" t="s">
        <v>1909</v>
      </c>
      <c r="D2246" s="835" t="s">
        <v>1910</v>
      </c>
      <c r="E2246" s="835" t="s">
        <v>1918</v>
      </c>
      <c r="F2246" s="835" t="s">
        <v>789</v>
      </c>
      <c r="G2246" s="835" t="s">
        <v>1891</v>
      </c>
    </row>
    <row r="2247" spans="1:7">
      <c r="A2247" s="835" t="s">
        <v>1908</v>
      </c>
      <c r="B2247" s="835" t="s">
        <v>520</v>
      </c>
      <c r="C2247" s="835" t="s">
        <v>1909</v>
      </c>
      <c r="D2247" s="835" t="s">
        <v>1910</v>
      </c>
      <c r="E2247" s="835" t="s">
        <v>1918</v>
      </c>
      <c r="F2247" s="835" t="s">
        <v>1907</v>
      </c>
      <c r="G2247" s="835" t="s">
        <v>1891</v>
      </c>
    </row>
    <row r="2248" spans="1:7">
      <c r="A2248" s="835" t="s">
        <v>915</v>
      </c>
      <c r="B2248" s="835" t="s">
        <v>526</v>
      </c>
      <c r="C2248" s="835" t="s">
        <v>1909</v>
      </c>
      <c r="D2248" s="835" t="s">
        <v>1910</v>
      </c>
      <c r="E2248" s="835" t="s">
        <v>1876</v>
      </c>
      <c r="F2248" s="835" t="s">
        <v>909</v>
      </c>
      <c r="G2248" s="835" t="s">
        <v>1889</v>
      </c>
    </row>
    <row r="2249" spans="1:7">
      <c r="A2249" s="835" t="s">
        <v>913</v>
      </c>
      <c r="B2249" s="835" t="s">
        <v>526</v>
      </c>
      <c r="C2249" s="835" t="s">
        <v>1909</v>
      </c>
      <c r="D2249" s="835" t="s">
        <v>1910</v>
      </c>
      <c r="E2249" s="835" t="s">
        <v>1876</v>
      </c>
      <c r="F2249" s="835" t="s">
        <v>909</v>
      </c>
      <c r="G2249" s="835" t="s">
        <v>1889</v>
      </c>
    </row>
    <row r="2250" spans="1:7">
      <c r="A2250" s="835" t="s">
        <v>912</v>
      </c>
      <c r="B2250" s="835" t="s">
        <v>526</v>
      </c>
      <c r="C2250" s="835" t="s">
        <v>1909</v>
      </c>
      <c r="D2250" s="835" t="s">
        <v>1910</v>
      </c>
      <c r="E2250" s="835" t="s">
        <v>1876</v>
      </c>
      <c r="F2250" s="835" t="s">
        <v>909</v>
      </c>
      <c r="G2250" s="835" t="s">
        <v>1889</v>
      </c>
    </row>
    <row r="2251" spans="1:7">
      <c r="A2251" s="835" t="s">
        <v>385</v>
      </c>
      <c r="B2251" s="835" t="s">
        <v>538</v>
      </c>
      <c r="C2251" s="835" t="s">
        <v>1886</v>
      </c>
      <c r="D2251" s="835" t="s">
        <v>1887</v>
      </c>
      <c r="E2251" s="835" t="s">
        <v>1868</v>
      </c>
      <c r="F2251" s="835" t="s">
        <v>953</v>
      </c>
      <c r="G2251" s="835" t="s">
        <v>1889</v>
      </c>
    </row>
    <row r="2252" spans="1:7">
      <c r="A2252" s="835" t="s">
        <v>404</v>
      </c>
      <c r="B2252" s="835" t="s">
        <v>516</v>
      </c>
      <c r="C2252" s="835" t="s">
        <v>1886</v>
      </c>
      <c r="D2252" s="835" t="s">
        <v>1887</v>
      </c>
      <c r="E2252" s="835" t="s">
        <v>1890</v>
      </c>
      <c r="F2252" s="835" t="s">
        <v>726</v>
      </c>
      <c r="G2252" s="835" t="s">
        <v>1891</v>
      </c>
    </row>
    <row r="2253" spans="1:7">
      <c r="A2253" s="835" t="s">
        <v>758</v>
      </c>
      <c r="B2253" s="835" t="s">
        <v>516</v>
      </c>
      <c r="C2253" s="835" t="s">
        <v>1886</v>
      </c>
      <c r="D2253" s="835" t="s">
        <v>1887</v>
      </c>
      <c r="E2253" s="835" t="s">
        <v>1890</v>
      </c>
      <c r="F2253" s="835" t="s">
        <v>811</v>
      </c>
      <c r="G2253" s="835" t="s">
        <v>1891</v>
      </c>
    </row>
    <row r="2254" spans="1:7">
      <c r="A2254" s="835" t="s">
        <v>951</v>
      </c>
      <c r="B2254" s="835" t="s">
        <v>516</v>
      </c>
      <c r="C2254" s="835" t="s">
        <v>1886</v>
      </c>
      <c r="D2254" s="835" t="s">
        <v>1887</v>
      </c>
      <c r="E2254" s="835" t="s">
        <v>1890</v>
      </c>
      <c r="F2254" s="835" t="s">
        <v>1278</v>
      </c>
      <c r="G2254" s="835" t="s">
        <v>1891</v>
      </c>
    </row>
    <row r="2255" spans="1:7">
      <c r="A2255" s="835" t="s">
        <v>971</v>
      </c>
      <c r="B2255" s="835" t="s">
        <v>1893</v>
      </c>
      <c r="C2255" s="835" t="s">
        <v>1886</v>
      </c>
      <c r="D2255" s="835" t="s">
        <v>1887</v>
      </c>
      <c r="E2255" s="835" t="s">
        <v>1879</v>
      </c>
      <c r="F2255" s="835" t="s">
        <v>968</v>
      </c>
      <c r="G2255" s="835" t="s">
        <v>1889</v>
      </c>
    </row>
    <row r="2256" spans="1:7">
      <c r="A2256" s="835" t="s">
        <v>1066</v>
      </c>
      <c r="B2256" s="835" t="s">
        <v>521</v>
      </c>
      <c r="C2256" s="835" t="s">
        <v>1886</v>
      </c>
      <c r="D2256" s="835" t="s">
        <v>1887</v>
      </c>
      <c r="E2256" s="835" t="s">
        <v>1897</v>
      </c>
      <c r="F2256" s="835" t="s">
        <v>1894</v>
      </c>
      <c r="G2256" s="835" t="s">
        <v>1889</v>
      </c>
    </row>
    <row r="2257" spans="1:7">
      <c r="A2257" s="835" t="s">
        <v>1488</v>
      </c>
      <c r="B2257" s="835" t="s">
        <v>521</v>
      </c>
      <c r="C2257" s="835" t="s">
        <v>1886</v>
      </c>
      <c r="D2257" s="835" t="s">
        <v>1887</v>
      </c>
      <c r="E2257" s="835" t="s">
        <v>1897</v>
      </c>
      <c r="F2257" s="835" t="s">
        <v>1898</v>
      </c>
      <c r="G2257" s="835" t="s">
        <v>1889</v>
      </c>
    </row>
    <row r="2258" spans="1:7">
      <c r="A2258" s="835" t="s">
        <v>777</v>
      </c>
      <c r="B2258" s="835" t="s">
        <v>520</v>
      </c>
      <c r="C2258" s="835" t="s">
        <v>1886</v>
      </c>
      <c r="D2258" s="835" t="s">
        <v>1887</v>
      </c>
      <c r="E2258" s="835" t="s">
        <v>1905</v>
      </c>
      <c r="F2258" s="835" t="s">
        <v>1105</v>
      </c>
      <c r="G2258" s="835" t="s">
        <v>1891</v>
      </c>
    </row>
    <row r="2259" spans="1:7">
      <c r="A2259" s="835" t="s">
        <v>780</v>
      </c>
      <c r="B2259" s="835" t="s">
        <v>520</v>
      </c>
      <c r="C2259" s="835" t="s">
        <v>1886</v>
      </c>
      <c r="D2259" s="835" t="s">
        <v>1887</v>
      </c>
      <c r="E2259" s="835" t="s">
        <v>1905</v>
      </c>
      <c r="F2259" s="835" t="s">
        <v>1105</v>
      </c>
      <c r="G2259" s="835" t="s">
        <v>1891</v>
      </c>
    </row>
    <row r="2260" spans="1:7">
      <c r="A2260" s="835" t="s">
        <v>1110</v>
      </c>
      <c r="B2260" s="835" t="s">
        <v>520</v>
      </c>
      <c r="C2260" s="835" t="s">
        <v>1886</v>
      </c>
      <c r="D2260" s="835" t="s">
        <v>1887</v>
      </c>
      <c r="E2260" s="835" t="s">
        <v>1905</v>
      </c>
      <c r="F2260" s="835" t="s">
        <v>784</v>
      </c>
      <c r="G2260" s="835" t="s">
        <v>1891</v>
      </c>
    </row>
    <row r="2261" spans="1:7">
      <c r="A2261" s="835" t="s">
        <v>798</v>
      </c>
      <c r="B2261" s="835" t="s">
        <v>520</v>
      </c>
      <c r="C2261" s="835" t="s">
        <v>1886</v>
      </c>
      <c r="D2261" s="835" t="s">
        <v>1887</v>
      </c>
      <c r="E2261" s="835" t="s">
        <v>1905</v>
      </c>
      <c r="F2261" s="835" t="s">
        <v>793</v>
      </c>
      <c r="G2261" s="835" t="s">
        <v>1891</v>
      </c>
    </row>
    <row r="2262" spans="1:7">
      <c r="A2262" s="835" t="s">
        <v>804</v>
      </c>
      <c r="B2262" s="835" t="s">
        <v>520</v>
      </c>
      <c r="C2262" s="835" t="s">
        <v>1886</v>
      </c>
      <c r="D2262" s="835" t="s">
        <v>1887</v>
      </c>
      <c r="E2262" s="835" t="s">
        <v>1905</v>
      </c>
      <c r="F2262" s="835" t="s">
        <v>1906</v>
      </c>
      <c r="G2262" s="835" t="s">
        <v>1891</v>
      </c>
    </row>
    <row r="2263" spans="1:7">
      <c r="A2263" s="835" t="s">
        <v>406</v>
      </c>
      <c r="B2263" s="835" t="s">
        <v>520</v>
      </c>
      <c r="C2263" s="835" t="s">
        <v>1886</v>
      </c>
      <c r="D2263" s="835" t="s">
        <v>1887</v>
      </c>
      <c r="E2263" s="835" t="s">
        <v>1905</v>
      </c>
      <c r="F2263" s="835" t="s">
        <v>789</v>
      </c>
      <c r="G2263" s="835" t="s">
        <v>1891</v>
      </c>
    </row>
    <row r="2264" spans="1:7">
      <c r="A2264" s="835" t="s">
        <v>1908</v>
      </c>
      <c r="B2264" s="835" t="s">
        <v>520</v>
      </c>
      <c r="C2264" s="835" t="s">
        <v>1886</v>
      </c>
      <c r="D2264" s="835" t="s">
        <v>1887</v>
      </c>
      <c r="E2264" s="835" t="s">
        <v>1905</v>
      </c>
      <c r="F2264" s="835" t="s">
        <v>1907</v>
      </c>
      <c r="G2264" s="835" t="s">
        <v>1891</v>
      </c>
    </row>
    <row r="2265" spans="1:7">
      <c r="A2265" s="835" t="s">
        <v>726</v>
      </c>
      <c r="B2265" s="835" t="s">
        <v>516</v>
      </c>
      <c r="C2265" s="835" t="s">
        <v>1909</v>
      </c>
      <c r="D2265" s="835" t="s">
        <v>1910</v>
      </c>
      <c r="E2265" s="835" t="s">
        <v>1905</v>
      </c>
      <c r="F2265" s="835" t="s">
        <v>726</v>
      </c>
      <c r="G2265" s="835" t="s">
        <v>1891</v>
      </c>
    </row>
    <row r="2266" spans="1:7">
      <c r="A2266" s="835" t="s">
        <v>404</v>
      </c>
      <c r="B2266" s="835" t="s">
        <v>516</v>
      </c>
      <c r="C2266" s="835" t="s">
        <v>1909</v>
      </c>
      <c r="D2266" s="835" t="s">
        <v>1910</v>
      </c>
      <c r="E2266" s="835" t="s">
        <v>1905</v>
      </c>
      <c r="F2266" s="835" t="s">
        <v>726</v>
      </c>
      <c r="G2266" s="835" t="s">
        <v>1891</v>
      </c>
    </row>
    <row r="2267" spans="1:7">
      <c r="A2267" s="835" t="s">
        <v>758</v>
      </c>
      <c r="B2267" s="835" t="s">
        <v>516</v>
      </c>
      <c r="C2267" s="835" t="s">
        <v>1909</v>
      </c>
      <c r="D2267" s="835" t="s">
        <v>1910</v>
      </c>
      <c r="E2267" s="835" t="s">
        <v>1905</v>
      </c>
      <c r="F2267" s="835" t="s">
        <v>811</v>
      </c>
      <c r="G2267" s="835" t="s">
        <v>1891</v>
      </c>
    </row>
    <row r="2268" spans="1:7">
      <c r="A2268" s="835" t="s">
        <v>836</v>
      </c>
      <c r="B2268" s="835" t="s">
        <v>1893</v>
      </c>
      <c r="C2268" s="835" t="s">
        <v>1909</v>
      </c>
      <c r="D2268" s="835" t="s">
        <v>1910</v>
      </c>
      <c r="E2268" s="835" t="s">
        <v>1877</v>
      </c>
      <c r="F2268" s="835" t="s">
        <v>1911</v>
      </c>
      <c r="G2268" s="835" t="s">
        <v>1889</v>
      </c>
    </row>
    <row r="2269" spans="1:7">
      <c r="A2269" s="835" t="s">
        <v>971</v>
      </c>
      <c r="B2269" s="835" t="s">
        <v>1893</v>
      </c>
      <c r="C2269" s="835" t="s">
        <v>1909</v>
      </c>
      <c r="D2269" s="835" t="s">
        <v>1910</v>
      </c>
      <c r="E2269" s="835" t="s">
        <v>1877</v>
      </c>
      <c r="F2269" s="835" t="s">
        <v>968</v>
      </c>
      <c r="G2269" s="835" t="s">
        <v>1889</v>
      </c>
    </row>
    <row r="2270" spans="1:7">
      <c r="A2270" s="835" t="s">
        <v>1028</v>
      </c>
      <c r="B2270" s="835" t="s">
        <v>1912</v>
      </c>
      <c r="C2270" s="835" t="s">
        <v>1909</v>
      </c>
      <c r="D2270" s="835" t="s">
        <v>1910</v>
      </c>
      <c r="E2270" s="835" t="s">
        <v>1873</v>
      </c>
      <c r="F2270" s="835" t="s">
        <v>1028</v>
      </c>
      <c r="G2270" s="835" t="s">
        <v>1889</v>
      </c>
    </row>
    <row r="2271" spans="1:7">
      <c r="A2271" s="835" t="s">
        <v>1037</v>
      </c>
      <c r="B2271" s="835" t="s">
        <v>1901</v>
      </c>
      <c r="C2271" s="835" t="s">
        <v>1909</v>
      </c>
      <c r="D2271" s="835" t="s">
        <v>1910</v>
      </c>
      <c r="E2271" s="835" t="s">
        <v>1867</v>
      </c>
      <c r="F2271" s="835" t="s">
        <v>1032</v>
      </c>
      <c r="G2271" s="835" t="s">
        <v>1889</v>
      </c>
    </row>
    <row r="2272" spans="1:7">
      <c r="A2272" s="835" t="s">
        <v>986</v>
      </c>
      <c r="B2272" s="835" t="s">
        <v>525</v>
      </c>
      <c r="C2272" s="835" t="s">
        <v>1909</v>
      </c>
      <c r="D2272" s="835" t="s">
        <v>1910</v>
      </c>
      <c r="E2272" s="835" t="s">
        <v>1875</v>
      </c>
      <c r="F2272" s="835" t="s">
        <v>982</v>
      </c>
      <c r="G2272" s="835" t="s">
        <v>1889</v>
      </c>
    </row>
    <row r="2273" spans="1:7">
      <c r="A2273" s="835" t="s">
        <v>929</v>
      </c>
      <c r="B2273" s="835" t="s">
        <v>525</v>
      </c>
      <c r="C2273" s="835" t="s">
        <v>1909</v>
      </c>
      <c r="D2273" s="835" t="s">
        <v>1910</v>
      </c>
      <c r="E2273" s="835" t="s">
        <v>1875</v>
      </c>
      <c r="F2273" s="835" t="s">
        <v>1903</v>
      </c>
      <c r="G2273" s="835" t="s">
        <v>1889</v>
      </c>
    </row>
    <row r="2274" spans="1:7">
      <c r="A2274" s="835" t="s">
        <v>931</v>
      </c>
      <c r="B2274" s="835" t="s">
        <v>525</v>
      </c>
      <c r="C2274" s="835" t="s">
        <v>1909</v>
      </c>
      <c r="D2274" s="835" t="s">
        <v>1910</v>
      </c>
      <c r="E2274" s="835" t="s">
        <v>1875</v>
      </c>
      <c r="F2274" s="835" t="s">
        <v>1903</v>
      </c>
      <c r="G2274" s="835" t="s">
        <v>1889</v>
      </c>
    </row>
    <row r="2275" spans="1:7">
      <c r="A2275" s="835" t="s">
        <v>777</v>
      </c>
      <c r="B2275" s="835" t="s">
        <v>520</v>
      </c>
      <c r="C2275" s="835" t="s">
        <v>1909</v>
      </c>
      <c r="D2275" s="835" t="s">
        <v>1910</v>
      </c>
      <c r="E2275" s="835" t="s">
        <v>1918</v>
      </c>
      <c r="F2275" s="835" t="s">
        <v>1105</v>
      </c>
      <c r="G2275" s="835" t="s">
        <v>1891</v>
      </c>
    </row>
    <row r="2276" spans="1:7">
      <c r="A2276" s="835" t="s">
        <v>780</v>
      </c>
      <c r="B2276" s="835" t="s">
        <v>520</v>
      </c>
      <c r="C2276" s="835" t="s">
        <v>1909</v>
      </c>
      <c r="D2276" s="835" t="s">
        <v>1910</v>
      </c>
      <c r="E2276" s="835" t="s">
        <v>1918</v>
      </c>
      <c r="F2276" s="835" t="s">
        <v>1105</v>
      </c>
      <c r="G2276" s="835" t="s">
        <v>1891</v>
      </c>
    </row>
    <row r="2277" spans="1:7">
      <c r="A2277" s="835" t="s">
        <v>787</v>
      </c>
      <c r="B2277" s="835" t="s">
        <v>520</v>
      </c>
      <c r="C2277" s="835" t="s">
        <v>1909</v>
      </c>
      <c r="D2277" s="835" t="s">
        <v>1910</v>
      </c>
      <c r="E2277" s="835" t="s">
        <v>1918</v>
      </c>
      <c r="F2277" s="835" t="s">
        <v>784</v>
      </c>
      <c r="G2277" s="835" t="s">
        <v>1891</v>
      </c>
    </row>
    <row r="2278" spans="1:7">
      <c r="A2278" s="835" t="s">
        <v>798</v>
      </c>
      <c r="B2278" s="835" t="s">
        <v>520</v>
      </c>
      <c r="C2278" s="835" t="s">
        <v>1909</v>
      </c>
      <c r="D2278" s="835" t="s">
        <v>1910</v>
      </c>
      <c r="E2278" s="835" t="s">
        <v>1918</v>
      </c>
      <c r="F2278" s="835" t="s">
        <v>793</v>
      </c>
      <c r="G2278" s="835" t="s">
        <v>1891</v>
      </c>
    </row>
    <row r="2279" spans="1:7">
      <c r="A2279" s="835" t="s">
        <v>804</v>
      </c>
      <c r="B2279" s="835" t="s">
        <v>520</v>
      </c>
      <c r="C2279" s="835" t="s">
        <v>1909</v>
      </c>
      <c r="D2279" s="835" t="s">
        <v>1910</v>
      </c>
      <c r="E2279" s="835" t="s">
        <v>1918</v>
      </c>
      <c r="F2279" s="835" t="s">
        <v>1906</v>
      </c>
      <c r="G2279" s="835" t="s">
        <v>1891</v>
      </c>
    </row>
    <row r="2280" spans="1:7">
      <c r="A2280" s="835" t="s">
        <v>736</v>
      </c>
      <c r="B2280" s="835" t="s">
        <v>520</v>
      </c>
      <c r="C2280" s="835" t="s">
        <v>1909</v>
      </c>
      <c r="D2280" s="835" t="s">
        <v>1910</v>
      </c>
      <c r="E2280" s="835" t="s">
        <v>1918</v>
      </c>
      <c r="F2280" s="835" t="s">
        <v>789</v>
      </c>
      <c r="G2280" s="835" t="s">
        <v>1891</v>
      </c>
    </row>
    <row r="2281" spans="1:7">
      <c r="A2281" s="835" t="s">
        <v>406</v>
      </c>
      <c r="B2281" s="835" t="s">
        <v>520</v>
      </c>
      <c r="C2281" s="835" t="s">
        <v>1909</v>
      </c>
      <c r="D2281" s="835" t="s">
        <v>1910</v>
      </c>
      <c r="E2281" s="835" t="s">
        <v>1918</v>
      </c>
      <c r="F2281" s="835" t="s">
        <v>789</v>
      </c>
      <c r="G2281" s="835" t="s">
        <v>1891</v>
      </c>
    </row>
    <row r="2282" spans="1:7">
      <c r="A2282" s="835" t="s">
        <v>1908</v>
      </c>
      <c r="B2282" s="835" t="s">
        <v>520</v>
      </c>
      <c r="C2282" s="835" t="s">
        <v>1909</v>
      </c>
      <c r="D2282" s="835" t="s">
        <v>1910</v>
      </c>
      <c r="E2282" s="835" t="s">
        <v>1918</v>
      </c>
      <c r="F2282" s="835" t="s">
        <v>1907</v>
      </c>
      <c r="G2282" s="835" t="s">
        <v>1891</v>
      </c>
    </row>
    <row r="2283" spans="1:7">
      <c r="A2283" s="835" t="s">
        <v>918</v>
      </c>
      <c r="B2283" s="835" t="s">
        <v>526</v>
      </c>
      <c r="C2283" s="835" t="s">
        <v>1909</v>
      </c>
      <c r="D2283" s="835" t="s">
        <v>1910</v>
      </c>
      <c r="E2283" s="835" t="s">
        <v>1876</v>
      </c>
      <c r="F2283" s="835" t="s">
        <v>909</v>
      </c>
      <c r="G2283" s="835" t="s">
        <v>1889</v>
      </c>
    </row>
    <row r="2284" spans="1:7">
      <c r="A2284" s="835" t="s">
        <v>912</v>
      </c>
      <c r="B2284" s="835" t="s">
        <v>526</v>
      </c>
      <c r="C2284" s="835" t="s">
        <v>1909</v>
      </c>
      <c r="D2284" s="835" t="s">
        <v>1910</v>
      </c>
      <c r="E2284" s="835" t="s">
        <v>1876</v>
      </c>
      <c r="F2284" s="835" t="s">
        <v>909</v>
      </c>
      <c r="G2284" s="835" t="s">
        <v>1889</v>
      </c>
    </row>
    <row r="2285" spans="1:7">
      <c r="A2285" s="835" t="s">
        <v>1026</v>
      </c>
      <c r="B2285" s="835" t="s">
        <v>526</v>
      </c>
      <c r="C2285" s="835" t="s">
        <v>1909</v>
      </c>
      <c r="D2285" s="835" t="s">
        <v>1910</v>
      </c>
      <c r="E2285" s="835" t="s">
        <v>1876</v>
      </c>
      <c r="F2285" s="835" t="s">
        <v>811</v>
      </c>
      <c r="G2285" s="835" t="s">
        <v>1889</v>
      </c>
    </row>
    <row r="2286" spans="1:7">
      <c r="A2286" s="835" t="s">
        <v>1328</v>
      </c>
      <c r="B2286" s="835" t="s">
        <v>540</v>
      </c>
      <c r="C2286" s="835" t="s">
        <v>1922</v>
      </c>
      <c r="D2286" s="835" t="s">
        <v>1923</v>
      </c>
      <c r="E2286" s="835" t="s">
        <v>1867</v>
      </c>
      <c r="F2286" s="835" t="s">
        <v>1014</v>
      </c>
      <c r="G2286" s="835" t="s">
        <v>1889</v>
      </c>
    </row>
    <row r="2287" spans="1:7">
      <c r="A2287" s="835" t="s">
        <v>956</v>
      </c>
      <c r="B2287" s="835" t="s">
        <v>538</v>
      </c>
      <c r="C2287" s="835" t="s">
        <v>1922</v>
      </c>
      <c r="D2287" s="835" t="s">
        <v>1923</v>
      </c>
      <c r="E2287" s="835" t="s">
        <v>1868</v>
      </c>
      <c r="F2287" s="835" t="s">
        <v>953</v>
      </c>
      <c r="G2287" s="835" t="s">
        <v>1889</v>
      </c>
    </row>
    <row r="2288" spans="1:7">
      <c r="A2288" s="835" t="s">
        <v>959</v>
      </c>
      <c r="B2288" s="835" t="s">
        <v>538</v>
      </c>
      <c r="C2288" s="835" t="s">
        <v>1922</v>
      </c>
      <c r="D2288" s="835" t="s">
        <v>1923</v>
      </c>
      <c r="E2288" s="835" t="s">
        <v>1868</v>
      </c>
      <c r="F2288" s="835" t="s">
        <v>953</v>
      </c>
      <c r="G2288" s="835" t="s">
        <v>1889</v>
      </c>
    </row>
    <row r="2289" spans="1:7">
      <c r="A2289" s="835" t="s">
        <v>385</v>
      </c>
      <c r="B2289" s="835" t="s">
        <v>538</v>
      </c>
      <c r="C2289" s="835" t="s">
        <v>1922</v>
      </c>
      <c r="D2289" s="835" t="s">
        <v>1923</v>
      </c>
      <c r="E2289" s="835" t="s">
        <v>1868</v>
      </c>
      <c r="F2289" s="835" t="s">
        <v>953</v>
      </c>
      <c r="G2289" s="835" t="s">
        <v>1889</v>
      </c>
    </row>
    <row r="2290" spans="1:7">
      <c r="A2290" s="835" t="s">
        <v>726</v>
      </c>
      <c r="B2290" s="835" t="s">
        <v>516</v>
      </c>
      <c r="C2290" s="835" t="s">
        <v>1922</v>
      </c>
      <c r="D2290" s="835" t="s">
        <v>1923</v>
      </c>
      <c r="E2290" s="835" t="s">
        <v>1890</v>
      </c>
      <c r="F2290" s="835" t="s">
        <v>726</v>
      </c>
      <c r="G2290" s="835" t="s">
        <v>1891</v>
      </c>
    </row>
    <row r="2291" spans="1:7">
      <c r="A2291" s="835" t="s">
        <v>404</v>
      </c>
      <c r="B2291" s="835" t="s">
        <v>516</v>
      </c>
      <c r="C2291" s="835" t="s">
        <v>1922</v>
      </c>
      <c r="D2291" s="835" t="s">
        <v>1923</v>
      </c>
      <c r="E2291" s="835" t="s">
        <v>1890</v>
      </c>
      <c r="F2291" s="835" t="s">
        <v>726</v>
      </c>
      <c r="G2291" s="835" t="s">
        <v>1891</v>
      </c>
    </row>
    <row r="2292" spans="1:7">
      <c r="A2292" s="835" t="s">
        <v>758</v>
      </c>
      <c r="B2292" s="835" t="s">
        <v>516</v>
      </c>
      <c r="C2292" s="835" t="s">
        <v>1922</v>
      </c>
      <c r="D2292" s="835" t="s">
        <v>1923</v>
      </c>
      <c r="E2292" s="835" t="s">
        <v>1890</v>
      </c>
      <c r="F2292" s="835" t="s">
        <v>811</v>
      </c>
      <c r="G2292" s="835" t="s">
        <v>1891</v>
      </c>
    </row>
    <row r="2293" spans="1:7">
      <c r="A2293" s="835" t="s">
        <v>820</v>
      </c>
      <c r="B2293" s="835" t="s">
        <v>516</v>
      </c>
      <c r="C2293" s="835" t="s">
        <v>1922</v>
      </c>
      <c r="D2293" s="835" t="s">
        <v>1923</v>
      </c>
      <c r="E2293" s="835" t="s">
        <v>1890</v>
      </c>
      <c r="F2293" s="835" t="s">
        <v>1898</v>
      </c>
      <c r="G2293" s="835" t="s">
        <v>1891</v>
      </c>
    </row>
    <row r="2294" spans="1:7">
      <c r="A2294" s="835" t="s">
        <v>924</v>
      </c>
      <c r="B2294" s="835" t="s">
        <v>516</v>
      </c>
      <c r="C2294" s="835" t="s">
        <v>1922</v>
      </c>
      <c r="D2294" s="835" t="s">
        <v>1923</v>
      </c>
      <c r="E2294" s="835" t="s">
        <v>1890</v>
      </c>
      <c r="F2294" s="835" t="s">
        <v>1278</v>
      </c>
      <c r="G2294" s="835" t="s">
        <v>1891</v>
      </c>
    </row>
    <row r="2295" spans="1:7">
      <c r="A2295" s="835" t="s">
        <v>1929</v>
      </c>
      <c r="B2295" s="835" t="s">
        <v>516</v>
      </c>
      <c r="C2295" s="835" t="s">
        <v>1922</v>
      </c>
      <c r="D2295" s="835" t="s">
        <v>1923</v>
      </c>
      <c r="E2295" s="835" t="s">
        <v>1890</v>
      </c>
      <c r="F2295" s="835" t="s">
        <v>1929</v>
      </c>
      <c r="G2295" s="835" t="s">
        <v>1891</v>
      </c>
    </row>
    <row r="2296" spans="1:7">
      <c r="A2296" s="835" t="s">
        <v>980</v>
      </c>
      <c r="B2296" s="835" t="s">
        <v>531</v>
      </c>
      <c r="C2296" s="835" t="s">
        <v>1922</v>
      </c>
      <c r="D2296" s="835" t="s">
        <v>1923</v>
      </c>
      <c r="E2296" s="835" t="s">
        <v>1872</v>
      </c>
      <c r="F2296" s="835" t="s">
        <v>977</v>
      </c>
      <c r="G2296" s="835" t="s">
        <v>1889</v>
      </c>
    </row>
    <row r="2297" spans="1:7">
      <c r="A2297" s="835" t="s">
        <v>1060</v>
      </c>
      <c r="B2297" s="835" t="s">
        <v>1921</v>
      </c>
      <c r="C2297" s="835" t="s">
        <v>1922</v>
      </c>
      <c r="D2297" s="835" t="s">
        <v>1923</v>
      </c>
      <c r="E2297" s="835" t="s">
        <v>1876</v>
      </c>
      <c r="F2297" s="835" t="s">
        <v>1894</v>
      </c>
      <c r="G2297" s="835" t="s">
        <v>1889</v>
      </c>
    </row>
    <row r="2298" spans="1:7">
      <c r="A2298" s="835" t="s">
        <v>1028</v>
      </c>
      <c r="B2298" s="835" t="s">
        <v>1921</v>
      </c>
      <c r="C2298" s="835" t="s">
        <v>1922</v>
      </c>
      <c r="D2298" s="835" t="s">
        <v>1923</v>
      </c>
      <c r="E2298" s="835" t="s">
        <v>1876</v>
      </c>
      <c r="F2298" s="835" t="s">
        <v>1028</v>
      </c>
      <c r="G2298" s="835" t="s">
        <v>1889</v>
      </c>
    </row>
    <row r="2299" spans="1:7">
      <c r="A2299" s="835" t="s">
        <v>1023</v>
      </c>
      <c r="B2299" s="835" t="s">
        <v>522</v>
      </c>
      <c r="C2299" s="835" t="s">
        <v>1922</v>
      </c>
      <c r="D2299" s="835" t="s">
        <v>1923</v>
      </c>
      <c r="E2299" s="835" t="s">
        <v>1892</v>
      </c>
      <c r="F2299" s="835" t="s">
        <v>1020</v>
      </c>
      <c r="G2299" s="835" t="s">
        <v>1889</v>
      </c>
    </row>
    <row r="2300" spans="1:7">
      <c r="A2300" s="835" t="s">
        <v>971</v>
      </c>
      <c r="B2300" s="835" t="s">
        <v>1893</v>
      </c>
      <c r="C2300" s="835" t="s">
        <v>1922</v>
      </c>
      <c r="D2300" s="835" t="s">
        <v>1923</v>
      </c>
      <c r="E2300" s="835" t="s">
        <v>1879</v>
      </c>
      <c r="F2300" s="835" t="s">
        <v>968</v>
      </c>
      <c r="G2300" s="835" t="s">
        <v>1889</v>
      </c>
    </row>
    <row r="2301" spans="1:7">
      <c r="A2301" s="835" t="s">
        <v>966</v>
      </c>
      <c r="B2301" s="835" t="s">
        <v>964</v>
      </c>
      <c r="C2301" s="835" t="s">
        <v>1922</v>
      </c>
      <c r="D2301" s="835" t="s">
        <v>1923</v>
      </c>
      <c r="E2301" s="835" t="s">
        <v>1895</v>
      </c>
      <c r="F2301" s="835" t="s">
        <v>953</v>
      </c>
      <c r="G2301" s="835" t="s">
        <v>1889</v>
      </c>
    </row>
    <row r="2302" spans="1:7">
      <c r="A2302" s="835" t="s">
        <v>1055</v>
      </c>
      <c r="B2302" s="835" t="s">
        <v>521</v>
      </c>
      <c r="C2302" s="835" t="s">
        <v>1922</v>
      </c>
      <c r="D2302" s="835" t="s">
        <v>1923</v>
      </c>
      <c r="E2302" s="835" t="s">
        <v>1897</v>
      </c>
      <c r="F2302" s="835" t="s">
        <v>1052</v>
      </c>
      <c r="G2302" s="835" t="s">
        <v>1889</v>
      </c>
    </row>
    <row r="2303" spans="1:7">
      <c r="A2303" s="835" t="s">
        <v>1066</v>
      </c>
      <c r="B2303" s="835" t="s">
        <v>521</v>
      </c>
      <c r="C2303" s="835" t="s">
        <v>1922</v>
      </c>
      <c r="D2303" s="835" t="s">
        <v>1923</v>
      </c>
      <c r="E2303" s="835" t="s">
        <v>1897</v>
      </c>
      <c r="F2303" s="835" t="s">
        <v>1894</v>
      </c>
      <c r="G2303" s="835" t="s">
        <v>1889</v>
      </c>
    </row>
    <row r="2304" spans="1:7">
      <c r="A2304" s="835" t="s">
        <v>975</v>
      </c>
      <c r="B2304" s="835" t="s">
        <v>521</v>
      </c>
      <c r="C2304" s="835" t="s">
        <v>1922</v>
      </c>
      <c r="D2304" s="835" t="s">
        <v>1923</v>
      </c>
      <c r="E2304" s="835" t="s">
        <v>1897</v>
      </c>
      <c r="F2304" s="835" t="s">
        <v>968</v>
      </c>
      <c r="G2304" s="835" t="s">
        <v>1889</v>
      </c>
    </row>
    <row r="2305" spans="1:7">
      <c r="A2305" s="835" t="s">
        <v>1176</v>
      </c>
      <c r="B2305" s="835" t="s">
        <v>1914</v>
      </c>
      <c r="C2305" s="835" t="s">
        <v>1922</v>
      </c>
      <c r="D2305" s="835" t="s">
        <v>1923</v>
      </c>
      <c r="E2305" s="835" t="s">
        <v>1865</v>
      </c>
      <c r="F2305" s="835" t="s">
        <v>1176</v>
      </c>
      <c r="G2305" s="835" t="s">
        <v>1889</v>
      </c>
    </row>
    <row r="2306" spans="1:7">
      <c r="A2306" s="835" t="s">
        <v>943</v>
      </c>
      <c r="B2306" s="835" t="s">
        <v>1920</v>
      </c>
      <c r="C2306" s="835" t="s">
        <v>1922</v>
      </c>
      <c r="D2306" s="835" t="s">
        <v>1923</v>
      </c>
      <c r="E2306" s="835" t="s">
        <v>138</v>
      </c>
      <c r="F2306" s="835" t="s">
        <v>806</v>
      </c>
      <c r="G2306" s="835" t="s">
        <v>1889</v>
      </c>
    </row>
    <row r="2307" spans="1:7">
      <c r="A2307" s="835" t="s">
        <v>810</v>
      </c>
      <c r="B2307" s="835" t="s">
        <v>1920</v>
      </c>
      <c r="C2307" s="835" t="s">
        <v>1922</v>
      </c>
      <c r="D2307" s="835" t="s">
        <v>1923</v>
      </c>
      <c r="E2307" s="835" t="s">
        <v>138</v>
      </c>
      <c r="F2307" s="835" t="s">
        <v>806</v>
      </c>
      <c r="G2307" s="835" t="s">
        <v>1889</v>
      </c>
    </row>
    <row r="2308" spans="1:7">
      <c r="A2308" s="835" t="s">
        <v>1305</v>
      </c>
      <c r="B2308" s="835" t="s">
        <v>1899</v>
      </c>
      <c r="C2308" s="835" t="s">
        <v>1922</v>
      </c>
      <c r="D2308" s="835" t="s">
        <v>1923</v>
      </c>
      <c r="E2308" s="835" t="s">
        <v>1900</v>
      </c>
      <c r="F2308" s="835" t="s">
        <v>977</v>
      </c>
      <c r="G2308" s="835" t="s">
        <v>1889</v>
      </c>
    </row>
    <row r="2309" spans="1:7">
      <c r="A2309" s="835" t="s">
        <v>882</v>
      </c>
      <c r="B2309" s="835" t="s">
        <v>1899</v>
      </c>
      <c r="C2309" s="835" t="s">
        <v>1922</v>
      </c>
      <c r="D2309" s="835" t="s">
        <v>1923</v>
      </c>
      <c r="E2309" s="835" t="s">
        <v>1900</v>
      </c>
      <c r="F2309" s="835" t="s">
        <v>1201</v>
      </c>
      <c r="G2309" s="835" t="s">
        <v>1889</v>
      </c>
    </row>
    <row r="2310" spans="1:7">
      <c r="A2310" s="835" t="s">
        <v>869</v>
      </c>
      <c r="B2310" s="835" t="s">
        <v>1901</v>
      </c>
      <c r="C2310" s="835" t="s">
        <v>1922</v>
      </c>
      <c r="D2310" s="835" t="s">
        <v>1923</v>
      </c>
      <c r="E2310" s="835" t="s">
        <v>1871</v>
      </c>
      <c r="F2310" s="835" t="s">
        <v>869</v>
      </c>
      <c r="G2310" s="835" t="s">
        <v>1889</v>
      </c>
    </row>
    <row r="2311" spans="1:7">
      <c r="A2311" s="835" t="s">
        <v>1344</v>
      </c>
      <c r="B2311" s="835" t="s">
        <v>1901</v>
      </c>
      <c r="C2311" s="835" t="s">
        <v>1922</v>
      </c>
      <c r="D2311" s="835" t="s">
        <v>1923</v>
      </c>
      <c r="E2311" s="835" t="s">
        <v>1871</v>
      </c>
      <c r="F2311" s="835" t="s">
        <v>1902</v>
      </c>
      <c r="G2311" s="835" t="s">
        <v>1889</v>
      </c>
    </row>
    <row r="2312" spans="1:7">
      <c r="A2312" s="835" t="s">
        <v>410</v>
      </c>
      <c r="B2312" s="835" t="s">
        <v>525</v>
      </c>
      <c r="C2312" s="835" t="s">
        <v>1922</v>
      </c>
      <c r="D2312" s="835" t="s">
        <v>1923</v>
      </c>
      <c r="E2312" s="835" t="s">
        <v>1877</v>
      </c>
      <c r="F2312" s="835" t="s">
        <v>410</v>
      </c>
      <c r="G2312" s="835" t="s">
        <v>1889</v>
      </c>
    </row>
    <row r="2313" spans="1:7">
      <c r="A2313" s="835" t="s">
        <v>929</v>
      </c>
      <c r="B2313" s="835" t="s">
        <v>525</v>
      </c>
      <c r="C2313" s="835" t="s">
        <v>1922</v>
      </c>
      <c r="D2313" s="835" t="s">
        <v>1923</v>
      </c>
      <c r="E2313" s="835" t="s">
        <v>1877</v>
      </c>
      <c r="F2313" s="835" t="s">
        <v>1903</v>
      </c>
      <c r="G2313" s="835" t="s">
        <v>1889</v>
      </c>
    </row>
    <row r="2314" spans="1:7">
      <c r="A2314" s="835" t="s">
        <v>1253</v>
      </c>
      <c r="B2314" s="835" t="s">
        <v>525</v>
      </c>
      <c r="C2314" s="835" t="s">
        <v>1922</v>
      </c>
      <c r="D2314" s="835" t="s">
        <v>1923</v>
      </c>
      <c r="E2314" s="835" t="s">
        <v>1877</v>
      </c>
      <c r="F2314" s="835" t="s">
        <v>1903</v>
      </c>
      <c r="G2314" s="835" t="s">
        <v>1889</v>
      </c>
    </row>
    <row r="2315" spans="1:7">
      <c r="A2315" s="835" t="s">
        <v>1260</v>
      </c>
      <c r="B2315" s="835" t="s">
        <v>525</v>
      </c>
      <c r="C2315" s="835" t="s">
        <v>1922</v>
      </c>
      <c r="D2315" s="835" t="s">
        <v>1923</v>
      </c>
      <c r="E2315" s="835" t="s">
        <v>1877</v>
      </c>
      <c r="F2315" s="835" t="s">
        <v>1903</v>
      </c>
      <c r="G2315" s="835" t="s">
        <v>1889</v>
      </c>
    </row>
    <row r="2316" spans="1:7">
      <c r="A2316" s="835" t="s">
        <v>934</v>
      </c>
      <c r="B2316" s="835" t="s">
        <v>525</v>
      </c>
      <c r="C2316" s="835" t="s">
        <v>1922</v>
      </c>
      <c r="D2316" s="835" t="s">
        <v>1923</v>
      </c>
      <c r="E2316" s="835" t="s">
        <v>1877</v>
      </c>
      <c r="F2316" s="835" t="s">
        <v>1903</v>
      </c>
      <c r="G2316" s="835" t="s">
        <v>1889</v>
      </c>
    </row>
    <row r="2317" spans="1:7">
      <c r="A2317" s="835" t="s">
        <v>1255</v>
      </c>
      <c r="B2317" s="835" t="s">
        <v>525</v>
      </c>
      <c r="C2317" s="835" t="s">
        <v>1922</v>
      </c>
      <c r="D2317" s="835" t="s">
        <v>1923</v>
      </c>
      <c r="E2317" s="835" t="s">
        <v>1877</v>
      </c>
      <c r="F2317" s="835" t="s">
        <v>1903</v>
      </c>
      <c r="G2317" s="835" t="s">
        <v>1889</v>
      </c>
    </row>
    <row r="2318" spans="1:7">
      <c r="A2318" s="835" t="s">
        <v>991</v>
      </c>
      <c r="B2318" s="835" t="s">
        <v>525</v>
      </c>
      <c r="C2318" s="835" t="s">
        <v>1922</v>
      </c>
      <c r="D2318" s="835" t="s">
        <v>1923</v>
      </c>
      <c r="E2318" s="835" t="s">
        <v>1877</v>
      </c>
      <c r="F2318" s="835" t="s">
        <v>552</v>
      </c>
      <c r="G2318" s="835" t="s">
        <v>1889</v>
      </c>
    </row>
    <row r="2319" spans="1:7">
      <c r="A2319" s="835" t="s">
        <v>945</v>
      </c>
      <c r="B2319" s="835" t="s">
        <v>546</v>
      </c>
      <c r="C2319" s="835" t="s">
        <v>1922</v>
      </c>
      <c r="D2319" s="835" t="s">
        <v>1923</v>
      </c>
      <c r="E2319" s="835" t="s">
        <v>1904</v>
      </c>
      <c r="F2319" s="835" t="s">
        <v>945</v>
      </c>
      <c r="G2319" s="835" t="s">
        <v>1889</v>
      </c>
    </row>
    <row r="2320" spans="1:7">
      <c r="A2320" s="835" t="s">
        <v>762</v>
      </c>
      <c r="B2320" s="835" t="s">
        <v>520</v>
      </c>
      <c r="C2320" s="835" t="s">
        <v>1922</v>
      </c>
      <c r="D2320" s="835" t="s">
        <v>1923</v>
      </c>
      <c r="E2320" s="835" t="s">
        <v>1905</v>
      </c>
      <c r="F2320" s="835" t="s">
        <v>762</v>
      </c>
      <c r="G2320" s="835" t="s">
        <v>1891</v>
      </c>
    </row>
    <row r="2321" spans="1:7">
      <c r="A2321" s="835" t="s">
        <v>777</v>
      </c>
      <c r="B2321" s="835" t="s">
        <v>520</v>
      </c>
      <c r="C2321" s="835" t="s">
        <v>1922</v>
      </c>
      <c r="D2321" s="835" t="s">
        <v>1923</v>
      </c>
      <c r="E2321" s="835" t="s">
        <v>1905</v>
      </c>
      <c r="F2321" s="835" t="s">
        <v>1105</v>
      </c>
      <c r="G2321" s="835" t="s">
        <v>1891</v>
      </c>
    </row>
    <row r="2322" spans="1:7">
      <c r="A2322" s="835" t="s">
        <v>780</v>
      </c>
      <c r="B2322" s="835" t="s">
        <v>520</v>
      </c>
      <c r="C2322" s="835" t="s">
        <v>1922</v>
      </c>
      <c r="D2322" s="835" t="s">
        <v>1923</v>
      </c>
      <c r="E2322" s="835" t="s">
        <v>1905</v>
      </c>
      <c r="F2322" s="835" t="s">
        <v>1105</v>
      </c>
      <c r="G2322" s="835" t="s">
        <v>1891</v>
      </c>
    </row>
    <row r="2323" spans="1:7">
      <c r="A2323" s="835" t="s">
        <v>787</v>
      </c>
      <c r="B2323" s="835" t="s">
        <v>520</v>
      </c>
      <c r="C2323" s="835" t="s">
        <v>1922</v>
      </c>
      <c r="D2323" s="835" t="s">
        <v>1923</v>
      </c>
      <c r="E2323" s="835" t="s">
        <v>1905</v>
      </c>
      <c r="F2323" s="835" t="s">
        <v>784</v>
      </c>
      <c r="G2323" s="835" t="s">
        <v>1891</v>
      </c>
    </row>
    <row r="2324" spans="1:7">
      <c r="A2324" s="835" t="s">
        <v>1110</v>
      </c>
      <c r="B2324" s="835" t="s">
        <v>520</v>
      </c>
      <c r="C2324" s="835" t="s">
        <v>1922</v>
      </c>
      <c r="D2324" s="835" t="s">
        <v>1923</v>
      </c>
      <c r="E2324" s="835" t="s">
        <v>1905</v>
      </c>
      <c r="F2324" s="835" t="s">
        <v>784</v>
      </c>
      <c r="G2324" s="835" t="s">
        <v>1891</v>
      </c>
    </row>
    <row r="2325" spans="1:7">
      <c r="A2325" s="835" t="s">
        <v>798</v>
      </c>
      <c r="B2325" s="835" t="s">
        <v>520</v>
      </c>
      <c r="C2325" s="835" t="s">
        <v>1922</v>
      </c>
      <c r="D2325" s="835" t="s">
        <v>1923</v>
      </c>
      <c r="E2325" s="835" t="s">
        <v>1905</v>
      </c>
      <c r="F2325" s="835" t="s">
        <v>793</v>
      </c>
      <c r="G2325" s="835" t="s">
        <v>1891</v>
      </c>
    </row>
    <row r="2326" spans="1:7">
      <c r="A2326" s="835" t="s">
        <v>743</v>
      </c>
      <c r="B2326" s="835" t="s">
        <v>520</v>
      </c>
      <c r="C2326" s="835" t="s">
        <v>1922</v>
      </c>
      <c r="D2326" s="835" t="s">
        <v>1923</v>
      </c>
      <c r="E2326" s="835" t="s">
        <v>1905</v>
      </c>
      <c r="F2326" s="835" t="s">
        <v>793</v>
      </c>
      <c r="G2326" s="835" t="s">
        <v>1891</v>
      </c>
    </row>
    <row r="2327" spans="1:7">
      <c r="A2327" s="835" t="s">
        <v>407</v>
      </c>
      <c r="B2327" s="835" t="s">
        <v>520</v>
      </c>
      <c r="C2327" s="835" t="s">
        <v>1922</v>
      </c>
      <c r="D2327" s="835" t="s">
        <v>1923</v>
      </c>
      <c r="E2327" s="835" t="s">
        <v>1905</v>
      </c>
      <c r="F2327" s="835" t="s">
        <v>793</v>
      </c>
      <c r="G2327" s="835" t="s">
        <v>1891</v>
      </c>
    </row>
    <row r="2328" spans="1:7">
      <c r="A2328" s="835" t="s">
        <v>804</v>
      </c>
      <c r="B2328" s="835" t="s">
        <v>520</v>
      </c>
      <c r="C2328" s="835" t="s">
        <v>1922</v>
      </c>
      <c r="D2328" s="835" t="s">
        <v>1923</v>
      </c>
      <c r="E2328" s="835" t="s">
        <v>1905</v>
      </c>
      <c r="F2328" s="835" t="s">
        <v>1906</v>
      </c>
      <c r="G2328" s="835" t="s">
        <v>1891</v>
      </c>
    </row>
    <row r="2329" spans="1:7">
      <c r="A2329" s="835" t="s">
        <v>736</v>
      </c>
      <c r="B2329" s="835" t="s">
        <v>520</v>
      </c>
      <c r="C2329" s="835" t="s">
        <v>1922</v>
      </c>
      <c r="D2329" s="835" t="s">
        <v>1923</v>
      </c>
      <c r="E2329" s="835" t="s">
        <v>1905</v>
      </c>
      <c r="F2329" s="835" t="s">
        <v>789</v>
      </c>
      <c r="G2329" s="835" t="s">
        <v>1891</v>
      </c>
    </row>
    <row r="2330" spans="1:7">
      <c r="A2330" s="835" t="s">
        <v>406</v>
      </c>
      <c r="B2330" s="835" t="s">
        <v>520</v>
      </c>
      <c r="C2330" s="835" t="s">
        <v>1922</v>
      </c>
      <c r="D2330" s="835" t="s">
        <v>1923</v>
      </c>
      <c r="E2330" s="835" t="s">
        <v>1905</v>
      </c>
      <c r="F2330" s="835" t="s">
        <v>789</v>
      </c>
      <c r="G2330" s="835" t="s">
        <v>1891</v>
      </c>
    </row>
    <row r="2331" spans="1:7">
      <c r="A2331" s="835" t="s">
        <v>1908</v>
      </c>
      <c r="B2331" s="835" t="s">
        <v>520</v>
      </c>
      <c r="C2331" s="835" t="s">
        <v>1922</v>
      </c>
      <c r="D2331" s="835" t="s">
        <v>1923</v>
      </c>
      <c r="E2331" s="835" t="s">
        <v>1905</v>
      </c>
      <c r="F2331" s="835" t="s">
        <v>1907</v>
      </c>
      <c r="G2331" s="835" t="s">
        <v>1891</v>
      </c>
    </row>
    <row r="2332" spans="1:7">
      <c r="A2332" s="835" t="s">
        <v>918</v>
      </c>
      <c r="B2332" s="835" t="s">
        <v>526</v>
      </c>
      <c r="C2332" s="835" t="s">
        <v>1922</v>
      </c>
      <c r="D2332" s="835" t="s">
        <v>1923</v>
      </c>
      <c r="E2332" s="835" t="s">
        <v>1878</v>
      </c>
      <c r="F2332" s="835" t="s">
        <v>909</v>
      </c>
      <c r="G2332" s="835" t="s">
        <v>1889</v>
      </c>
    </row>
    <row r="2333" spans="1:7">
      <c r="A2333" s="835" t="s">
        <v>912</v>
      </c>
      <c r="B2333" s="835" t="s">
        <v>526</v>
      </c>
      <c r="C2333" s="835" t="s">
        <v>1922</v>
      </c>
      <c r="D2333" s="835" t="s">
        <v>1923</v>
      </c>
      <c r="E2333" s="835" t="s">
        <v>1878</v>
      </c>
      <c r="F2333" s="835" t="s">
        <v>909</v>
      </c>
      <c r="G2333" s="835" t="s">
        <v>1889</v>
      </c>
    </row>
    <row r="2334" spans="1:7">
      <c r="A2334" s="835" t="s">
        <v>1026</v>
      </c>
      <c r="B2334" s="835" t="s">
        <v>526</v>
      </c>
      <c r="C2334" s="835" t="s">
        <v>1922</v>
      </c>
      <c r="D2334" s="835" t="s">
        <v>1923</v>
      </c>
      <c r="E2334" s="835" t="s">
        <v>1878</v>
      </c>
      <c r="F2334" s="835" t="s">
        <v>811</v>
      </c>
      <c r="G2334" s="835" t="s">
        <v>1889</v>
      </c>
    </row>
    <row r="2335" spans="1:7">
      <c r="A2335" s="835" t="s">
        <v>1328</v>
      </c>
      <c r="B2335" s="835" t="s">
        <v>540</v>
      </c>
      <c r="C2335" s="835" t="s">
        <v>1886</v>
      </c>
      <c r="D2335" s="835" t="s">
        <v>1887</v>
      </c>
      <c r="E2335" s="835" t="s">
        <v>1867</v>
      </c>
      <c r="F2335" s="835" t="s">
        <v>1014</v>
      </c>
      <c r="G2335" s="835" t="s">
        <v>1889</v>
      </c>
    </row>
    <row r="2336" spans="1:7">
      <c r="A2336" s="835" t="s">
        <v>956</v>
      </c>
      <c r="B2336" s="835" t="s">
        <v>538</v>
      </c>
      <c r="C2336" s="835" t="s">
        <v>1886</v>
      </c>
      <c r="D2336" s="835" t="s">
        <v>1887</v>
      </c>
      <c r="E2336" s="835" t="s">
        <v>1868</v>
      </c>
      <c r="F2336" s="835" t="s">
        <v>953</v>
      </c>
      <c r="G2336" s="835" t="s">
        <v>1889</v>
      </c>
    </row>
    <row r="2337" spans="1:7">
      <c r="A2337" s="835" t="s">
        <v>959</v>
      </c>
      <c r="B2337" s="835" t="s">
        <v>538</v>
      </c>
      <c r="C2337" s="835" t="s">
        <v>1886</v>
      </c>
      <c r="D2337" s="835" t="s">
        <v>1887</v>
      </c>
      <c r="E2337" s="835" t="s">
        <v>1868</v>
      </c>
      <c r="F2337" s="835" t="s">
        <v>953</v>
      </c>
      <c r="G2337" s="835" t="s">
        <v>1889</v>
      </c>
    </row>
    <row r="2338" spans="1:7">
      <c r="A2338" s="835" t="s">
        <v>726</v>
      </c>
      <c r="B2338" s="835" t="s">
        <v>516</v>
      </c>
      <c r="C2338" s="835" t="s">
        <v>1886</v>
      </c>
      <c r="D2338" s="835" t="s">
        <v>1887</v>
      </c>
      <c r="E2338" s="835" t="s">
        <v>1890</v>
      </c>
      <c r="F2338" s="835" t="s">
        <v>726</v>
      </c>
      <c r="G2338" s="835" t="s">
        <v>1891</v>
      </c>
    </row>
    <row r="2339" spans="1:7">
      <c r="A2339" s="835" t="s">
        <v>404</v>
      </c>
      <c r="B2339" s="835" t="s">
        <v>516</v>
      </c>
      <c r="C2339" s="835" t="s">
        <v>1886</v>
      </c>
      <c r="D2339" s="835" t="s">
        <v>1887</v>
      </c>
      <c r="E2339" s="835" t="s">
        <v>1890</v>
      </c>
      <c r="F2339" s="835" t="s">
        <v>726</v>
      </c>
      <c r="G2339" s="835" t="s">
        <v>1891</v>
      </c>
    </row>
    <row r="2340" spans="1:7">
      <c r="A2340" s="835" t="s">
        <v>758</v>
      </c>
      <c r="B2340" s="835" t="s">
        <v>516</v>
      </c>
      <c r="C2340" s="835" t="s">
        <v>1886</v>
      </c>
      <c r="D2340" s="835" t="s">
        <v>1887</v>
      </c>
      <c r="E2340" s="835" t="s">
        <v>1890</v>
      </c>
      <c r="F2340" s="835" t="s">
        <v>811</v>
      </c>
      <c r="G2340" s="835" t="s">
        <v>1891</v>
      </c>
    </row>
    <row r="2341" spans="1:7">
      <c r="A2341" s="835" t="s">
        <v>1281</v>
      </c>
      <c r="B2341" s="835" t="s">
        <v>516</v>
      </c>
      <c r="C2341" s="835" t="s">
        <v>1886</v>
      </c>
      <c r="D2341" s="835" t="s">
        <v>1887</v>
      </c>
      <c r="E2341" s="835" t="s">
        <v>1890</v>
      </c>
      <c r="F2341" s="835" t="s">
        <v>1278</v>
      </c>
      <c r="G2341" s="835" t="s">
        <v>1891</v>
      </c>
    </row>
    <row r="2342" spans="1:7">
      <c r="A2342" s="835" t="s">
        <v>1028</v>
      </c>
      <c r="B2342" s="835" t="s">
        <v>1921</v>
      </c>
      <c r="C2342" s="835" t="s">
        <v>1886</v>
      </c>
      <c r="D2342" s="835" t="s">
        <v>1887</v>
      </c>
      <c r="E2342" s="835" t="s">
        <v>1876</v>
      </c>
      <c r="F2342" s="835" t="s">
        <v>1028</v>
      </c>
      <c r="G2342" s="835" t="s">
        <v>1889</v>
      </c>
    </row>
    <row r="2343" spans="1:7">
      <c r="A2343" s="835" t="s">
        <v>971</v>
      </c>
      <c r="B2343" s="835" t="s">
        <v>1893</v>
      </c>
      <c r="C2343" s="835" t="s">
        <v>1886</v>
      </c>
      <c r="D2343" s="835" t="s">
        <v>1887</v>
      </c>
      <c r="E2343" s="835" t="s">
        <v>1879</v>
      </c>
      <c r="F2343" s="835" t="s">
        <v>968</v>
      </c>
      <c r="G2343" s="835" t="s">
        <v>1889</v>
      </c>
    </row>
    <row r="2344" spans="1:7">
      <c r="A2344" s="835" t="s">
        <v>1325</v>
      </c>
      <c r="B2344" s="835" t="s">
        <v>1926</v>
      </c>
      <c r="C2344" s="835" t="s">
        <v>1886</v>
      </c>
      <c r="D2344" s="835" t="s">
        <v>1887</v>
      </c>
      <c r="E2344" s="835" t="s">
        <v>1866</v>
      </c>
      <c r="F2344" s="835" t="s">
        <v>1014</v>
      </c>
      <c r="G2344" s="835" t="s">
        <v>1889</v>
      </c>
    </row>
    <row r="2345" spans="1:7">
      <c r="A2345" s="835" t="s">
        <v>966</v>
      </c>
      <c r="B2345" s="835" t="s">
        <v>964</v>
      </c>
      <c r="C2345" s="835" t="s">
        <v>1886</v>
      </c>
      <c r="D2345" s="835" t="s">
        <v>1887</v>
      </c>
      <c r="E2345" s="835" t="s">
        <v>1895</v>
      </c>
      <c r="F2345" s="835" t="s">
        <v>953</v>
      </c>
      <c r="G2345" s="835" t="s">
        <v>1889</v>
      </c>
    </row>
    <row r="2346" spans="1:7">
      <c r="A2346" s="835" t="s">
        <v>1066</v>
      </c>
      <c r="B2346" s="835" t="s">
        <v>521</v>
      </c>
      <c r="C2346" s="835" t="s">
        <v>1886</v>
      </c>
      <c r="D2346" s="835" t="s">
        <v>1887</v>
      </c>
      <c r="E2346" s="835" t="s">
        <v>1897</v>
      </c>
      <c r="F2346" s="835" t="s">
        <v>1894</v>
      </c>
      <c r="G2346" s="835" t="s">
        <v>1889</v>
      </c>
    </row>
    <row r="2347" spans="1:7">
      <c r="A2347" s="835" t="s">
        <v>975</v>
      </c>
      <c r="B2347" s="835" t="s">
        <v>521</v>
      </c>
      <c r="C2347" s="835" t="s">
        <v>1886</v>
      </c>
      <c r="D2347" s="835" t="s">
        <v>1887</v>
      </c>
      <c r="E2347" s="835" t="s">
        <v>1897</v>
      </c>
      <c r="F2347" s="835" t="s">
        <v>968</v>
      </c>
      <c r="G2347" s="835" t="s">
        <v>1889</v>
      </c>
    </row>
    <row r="2348" spans="1:7">
      <c r="A2348" s="835" t="s">
        <v>1305</v>
      </c>
      <c r="B2348" s="835" t="s">
        <v>1899</v>
      </c>
      <c r="C2348" s="835" t="s">
        <v>1886</v>
      </c>
      <c r="D2348" s="835" t="s">
        <v>1887</v>
      </c>
      <c r="E2348" s="835" t="s">
        <v>1900</v>
      </c>
      <c r="F2348" s="835" t="s">
        <v>977</v>
      </c>
      <c r="G2348" s="835" t="s">
        <v>1889</v>
      </c>
    </row>
    <row r="2349" spans="1:7">
      <c r="A2349" s="835" t="s">
        <v>882</v>
      </c>
      <c r="B2349" s="835" t="s">
        <v>1899</v>
      </c>
      <c r="C2349" s="835" t="s">
        <v>1886</v>
      </c>
      <c r="D2349" s="835" t="s">
        <v>1887</v>
      </c>
      <c r="E2349" s="835" t="s">
        <v>1900</v>
      </c>
      <c r="F2349" s="835" t="s">
        <v>1201</v>
      </c>
      <c r="G2349" s="835" t="s">
        <v>1889</v>
      </c>
    </row>
    <row r="2350" spans="1:7">
      <c r="A2350" s="835" t="s">
        <v>1344</v>
      </c>
      <c r="B2350" s="835" t="s">
        <v>1901</v>
      </c>
      <c r="C2350" s="835" t="s">
        <v>1886</v>
      </c>
      <c r="D2350" s="835" t="s">
        <v>1887</v>
      </c>
      <c r="E2350" s="835" t="s">
        <v>1871</v>
      </c>
      <c r="F2350" s="835" t="s">
        <v>1902</v>
      </c>
      <c r="G2350" s="835" t="s">
        <v>1889</v>
      </c>
    </row>
    <row r="2351" spans="1:7">
      <c r="A2351" s="835" t="s">
        <v>410</v>
      </c>
      <c r="B2351" s="835" t="s">
        <v>525</v>
      </c>
      <c r="C2351" s="835" t="s">
        <v>1886</v>
      </c>
      <c r="D2351" s="835" t="s">
        <v>1887</v>
      </c>
      <c r="E2351" s="835" t="s">
        <v>1877</v>
      </c>
      <c r="F2351" s="835" t="s">
        <v>410</v>
      </c>
      <c r="G2351" s="835" t="s">
        <v>1889</v>
      </c>
    </row>
    <row r="2352" spans="1:7">
      <c r="A2352" s="835" t="s">
        <v>929</v>
      </c>
      <c r="B2352" s="835" t="s">
        <v>525</v>
      </c>
      <c r="C2352" s="835" t="s">
        <v>1886</v>
      </c>
      <c r="D2352" s="835" t="s">
        <v>1887</v>
      </c>
      <c r="E2352" s="835" t="s">
        <v>1877</v>
      </c>
      <c r="F2352" s="835" t="s">
        <v>1903</v>
      </c>
      <c r="G2352" s="835" t="s">
        <v>1889</v>
      </c>
    </row>
    <row r="2353" spans="1:7">
      <c r="A2353" s="835" t="s">
        <v>934</v>
      </c>
      <c r="B2353" s="835" t="s">
        <v>525</v>
      </c>
      <c r="C2353" s="835" t="s">
        <v>1886</v>
      </c>
      <c r="D2353" s="835" t="s">
        <v>1887</v>
      </c>
      <c r="E2353" s="835" t="s">
        <v>1877</v>
      </c>
      <c r="F2353" s="835" t="s">
        <v>1903</v>
      </c>
      <c r="G2353" s="835" t="s">
        <v>1889</v>
      </c>
    </row>
    <row r="2354" spans="1:7">
      <c r="A2354" s="835" t="s">
        <v>945</v>
      </c>
      <c r="B2354" s="835" t="s">
        <v>546</v>
      </c>
      <c r="C2354" s="835" t="s">
        <v>1886</v>
      </c>
      <c r="D2354" s="835" t="s">
        <v>1887</v>
      </c>
      <c r="E2354" s="835" t="s">
        <v>1904</v>
      </c>
      <c r="F2354" s="835" t="s">
        <v>945</v>
      </c>
      <c r="G2354" s="835" t="s">
        <v>1889</v>
      </c>
    </row>
    <row r="2355" spans="1:7">
      <c r="A2355" s="835" t="s">
        <v>762</v>
      </c>
      <c r="B2355" s="835" t="s">
        <v>520</v>
      </c>
      <c r="C2355" s="835" t="s">
        <v>1886</v>
      </c>
      <c r="D2355" s="835" t="s">
        <v>1887</v>
      </c>
      <c r="E2355" s="835" t="s">
        <v>1905</v>
      </c>
      <c r="F2355" s="835" t="s">
        <v>762</v>
      </c>
      <c r="G2355" s="835" t="s">
        <v>1891</v>
      </c>
    </row>
    <row r="2356" spans="1:7">
      <c r="A2356" s="835" t="s">
        <v>777</v>
      </c>
      <c r="B2356" s="835" t="s">
        <v>520</v>
      </c>
      <c r="C2356" s="835" t="s">
        <v>1886</v>
      </c>
      <c r="D2356" s="835" t="s">
        <v>1887</v>
      </c>
      <c r="E2356" s="835" t="s">
        <v>1905</v>
      </c>
      <c r="F2356" s="835" t="s">
        <v>1105</v>
      </c>
      <c r="G2356" s="835" t="s">
        <v>1891</v>
      </c>
    </row>
    <row r="2357" spans="1:7">
      <c r="A2357" s="835" t="s">
        <v>780</v>
      </c>
      <c r="B2357" s="835" t="s">
        <v>520</v>
      </c>
      <c r="C2357" s="835" t="s">
        <v>1886</v>
      </c>
      <c r="D2357" s="835" t="s">
        <v>1887</v>
      </c>
      <c r="E2357" s="835" t="s">
        <v>1905</v>
      </c>
      <c r="F2357" s="835" t="s">
        <v>1105</v>
      </c>
      <c r="G2357" s="835" t="s">
        <v>1891</v>
      </c>
    </row>
    <row r="2358" spans="1:7">
      <c r="A2358" s="835" t="s">
        <v>804</v>
      </c>
      <c r="B2358" s="835" t="s">
        <v>520</v>
      </c>
      <c r="C2358" s="835" t="s">
        <v>1886</v>
      </c>
      <c r="D2358" s="835" t="s">
        <v>1887</v>
      </c>
      <c r="E2358" s="835" t="s">
        <v>1905</v>
      </c>
      <c r="F2358" s="835" t="s">
        <v>1906</v>
      </c>
      <c r="G2358" s="835" t="s">
        <v>1891</v>
      </c>
    </row>
    <row r="2359" spans="1:7">
      <c r="A2359" s="835" t="s">
        <v>736</v>
      </c>
      <c r="B2359" s="835" t="s">
        <v>520</v>
      </c>
      <c r="C2359" s="835" t="s">
        <v>1886</v>
      </c>
      <c r="D2359" s="835" t="s">
        <v>1887</v>
      </c>
      <c r="E2359" s="835" t="s">
        <v>1905</v>
      </c>
      <c r="F2359" s="835" t="s">
        <v>789</v>
      </c>
      <c r="G2359" s="835" t="s">
        <v>1891</v>
      </c>
    </row>
    <row r="2360" spans="1:7">
      <c r="A2360" s="835" t="s">
        <v>406</v>
      </c>
      <c r="B2360" s="835" t="s">
        <v>520</v>
      </c>
      <c r="C2360" s="835" t="s">
        <v>1886</v>
      </c>
      <c r="D2360" s="835" t="s">
        <v>1887</v>
      </c>
      <c r="E2360" s="835" t="s">
        <v>1905</v>
      </c>
      <c r="F2360" s="835" t="s">
        <v>789</v>
      </c>
      <c r="G2360" s="835" t="s">
        <v>1891</v>
      </c>
    </row>
    <row r="2361" spans="1:7">
      <c r="A2361" s="835" t="s">
        <v>1908</v>
      </c>
      <c r="B2361" s="835" t="s">
        <v>520</v>
      </c>
      <c r="C2361" s="835" t="s">
        <v>1886</v>
      </c>
      <c r="D2361" s="835" t="s">
        <v>1887</v>
      </c>
      <c r="E2361" s="835" t="s">
        <v>1905</v>
      </c>
      <c r="F2361" s="835" t="s">
        <v>1907</v>
      </c>
      <c r="G2361" s="835" t="s">
        <v>1891</v>
      </c>
    </row>
    <row r="2362" spans="1:7">
      <c r="A2362" s="835" t="s">
        <v>918</v>
      </c>
      <c r="B2362" s="835" t="s">
        <v>526</v>
      </c>
      <c r="C2362" s="835" t="s">
        <v>1886</v>
      </c>
      <c r="D2362" s="835" t="s">
        <v>1887</v>
      </c>
      <c r="E2362" s="835" t="s">
        <v>1878</v>
      </c>
      <c r="F2362" s="835" t="s">
        <v>909</v>
      </c>
      <c r="G2362" s="835" t="s">
        <v>1889</v>
      </c>
    </row>
    <row r="2363" spans="1:7">
      <c r="A2363" s="835" t="s">
        <v>912</v>
      </c>
      <c r="B2363" s="835" t="s">
        <v>526</v>
      </c>
      <c r="C2363" s="835" t="s">
        <v>1886</v>
      </c>
      <c r="D2363" s="835" t="s">
        <v>1887</v>
      </c>
      <c r="E2363" s="835" t="s">
        <v>1878</v>
      </c>
      <c r="F2363" s="835" t="s">
        <v>909</v>
      </c>
      <c r="G2363" s="835" t="s">
        <v>1889</v>
      </c>
    </row>
    <row r="2364" spans="1:7">
      <c r="A2364" s="835" t="s">
        <v>1026</v>
      </c>
      <c r="B2364" s="835" t="s">
        <v>526</v>
      </c>
      <c r="C2364" s="835" t="s">
        <v>1886</v>
      </c>
      <c r="D2364" s="835" t="s">
        <v>1887</v>
      </c>
      <c r="E2364" s="835" t="s">
        <v>1878</v>
      </c>
      <c r="F2364" s="835" t="s">
        <v>811</v>
      </c>
      <c r="G2364" s="835" t="s">
        <v>1889</v>
      </c>
    </row>
    <row r="2365" spans="1:7">
      <c r="A2365" s="835" t="s">
        <v>1018</v>
      </c>
      <c r="B2365" s="835" t="s">
        <v>540</v>
      </c>
      <c r="C2365" s="835" t="s">
        <v>1909</v>
      </c>
      <c r="D2365" s="835" t="s">
        <v>1910</v>
      </c>
      <c r="E2365" s="835" t="s">
        <v>1865</v>
      </c>
      <c r="F2365" s="835" t="s">
        <v>1014</v>
      </c>
      <c r="G2365" s="835" t="s">
        <v>1889</v>
      </c>
    </row>
    <row r="2366" spans="1:7">
      <c r="A2366" s="835" t="s">
        <v>956</v>
      </c>
      <c r="B2366" s="835" t="s">
        <v>538</v>
      </c>
      <c r="C2366" s="835" t="s">
        <v>1909</v>
      </c>
      <c r="D2366" s="835" t="s">
        <v>1910</v>
      </c>
      <c r="E2366" s="835" t="s">
        <v>1869</v>
      </c>
      <c r="F2366" s="835" t="s">
        <v>953</v>
      </c>
      <c r="G2366" s="835" t="s">
        <v>1889</v>
      </c>
    </row>
    <row r="2367" spans="1:7">
      <c r="A2367" s="835" t="s">
        <v>959</v>
      </c>
      <c r="B2367" s="835" t="s">
        <v>538</v>
      </c>
      <c r="C2367" s="835" t="s">
        <v>1909</v>
      </c>
      <c r="D2367" s="835" t="s">
        <v>1910</v>
      </c>
      <c r="E2367" s="835" t="s">
        <v>1869</v>
      </c>
      <c r="F2367" s="835" t="s">
        <v>953</v>
      </c>
      <c r="G2367" s="835" t="s">
        <v>1889</v>
      </c>
    </row>
    <row r="2368" spans="1:7">
      <c r="A2368" s="835" t="s">
        <v>385</v>
      </c>
      <c r="B2368" s="835" t="s">
        <v>538</v>
      </c>
      <c r="C2368" s="835" t="s">
        <v>1909</v>
      </c>
      <c r="D2368" s="835" t="s">
        <v>1910</v>
      </c>
      <c r="E2368" s="835" t="s">
        <v>1869</v>
      </c>
      <c r="F2368" s="835" t="s">
        <v>953</v>
      </c>
      <c r="G2368" s="835" t="s">
        <v>1889</v>
      </c>
    </row>
    <row r="2369" spans="1:7">
      <c r="A2369" s="835" t="s">
        <v>726</v>
      </c>
      <c r="B2369" s="835" t="s">
        <v>516</v>
      </c>
      <c r="C2369" s="835" t="s">
        <v>1909</v>
      </c>
      <c r="D2369" s="835" t="s">
        <v>1910</v>
      </c>
      <c r="E2369" s="835" t="s">
        <v>1905</v>
      </c>
      <c r="F2369" s="835" t="s">
        <v>726</v>
      </c>
      <c r="G2369" s="835" t="s">
        <v>1891</v>
      </c>
    </row>
    <row r="2370" spans="1:7">
      <c r="A2370" s="835" t="s">
        <v>404</v>
      </c>
      <c r="B2370" s="835" t="s">
        <v>516</v>
      </c>
      <c r="C2370" s="835" t="s">
        <v>1909</v>
      </c>
      <c r="D2370" s="835" t="s">
        <v>1910</v>
      </c>
      <c r="E2370" s="835" t="s">
        <v>1905</v>
      </c>
      <c r="F2370" s="835" t="s">
        <v>726</v>
      </c>
      <c r="G2370" s="835" t="s">
        <v>1891</v>
      </c>
    </row>
    <row r="2371" spans="1:7">
      <c r="A2371" s="835" t="s">
        <v>397</v>
      </c>
      <c r="B2371" s="835" t="s">
        <v>516</v>
      </c>
      <c r="C2371" s="835" t="s">
        <v>1909</v>
      </c>
      <c r="D2371" s="835" t="s">
        <v>1910</v>
      </c>
      <c r="E2371" s="835" t="s">
        <v>1905</v>
      </c>
      <c r="F2371" s="835" t="s">
        <v>726</v>
      </c>
      <c r="G2371" s="835" t="s">
        <v>1891</v>
      </c>
    </row>
    <row r="2372" spans="1:7">
      <c r="A2372" s="835" t="s">
        <v>758</v>
      </c>
      <c r="B2372" s="835" t="s">
        <v>516</v>
      </c>
      <c r="C2372" s="835" t="s">
        <v>1909</v>
      </c>
      <c r="D2372" s="835" t="s">
        <v>1910</v>
      </c>
      <c r="E2372" s="835" t="s">
        <v>1905</v>
      </c>
      <c r="F2372" s="835" t="s">
        <v>811</v>
      </c>
      <c r="G2372" s="835" t="s">
        <v>1891</v>
      </c>
    </row>
    <row r="2373" spans="1:7">
      <c r="A2373" s="835" t="s">
        <v>1023</v>
      </c>
      <c r="B2373" s="835" t="s">
        <v>522</v>
      </c>
      <c r="C2373" s="835" t="s">
        <v>1909</v>
      </c>
      <c r="D2373" s="835" t="s">
        <v>1910</v>
      </c>
      <c r="E2373" s="835" t="s">
        <v>1895</v>
      </c>
      <c r="F2373" s="835" t="s">
        <v>1020</v>
      </c>
      <c r="G2373" s="835" t="s">
        <v>1889</v>
      </c>
    </row>
    <row r="2374" spans="1:7">
      <c r="A2374" s="835" t="s">
        <v>1063</v>
      </c>
      <c r="B2374" s="835" t="s">
        <v>522</v>
      </c>
      <c r="C2374" s="835" t="s">
        <v>1909</v>
      </c>
      <c r="D2374" s="835" t="s">
        <v>1910</v>
      </c>
      <c r="E2374" s="835" t="s">
        <v>1895</v>
      </c>
      <c r="F2374" s="835" t="s">
        <v>1894</v>
      </c>
      <c r="G2374" s="835" t="s">
        <v>1889</v>
      </c>
    </row>
    <row r="2375" spans="1:7">
      <c r="A2375" s="835" t="s">
        <v>882</v>
      </c>
      <c r="B2375" s="835" t="s">
        <v>522</v>
      </c>
      <c r="C2375" s="835" t="s">
        <v>1909</v>
      </c>
      <c r="D2375" s="835" t="s">
        <v>1910</v>
      </c>
      <c r="E2375" s="835" t="s">
        <v>1895</v>
      </c>
      <c r="F2375" s="835" t="s">
        <v>1201</v>
      </c>
      <c r="G2375" s="835" t="s">
        <v>1889</v>
      </c>
    </row>
    <row r="2376" spans="1:7">
      <c r="A2376" s="835" t="s">
        <v>370</v>
      </c>
      <c r="B2376" s="835" t="s">
        <v>1893</v>
      </c>
      <c r="C2376" s="835" t="s">
        <v>1909</v>
      </c>
      <c r="D2376" s="835" t="s">
        <v>1910</v>
      </c>
      <c r="E2376" s="835" t="s">
        <v>1877</v>
      </c>
      <c r="F2376" s="835" t="s">
        <v>1911</v>
      </c>
      <c r="G2376" s="835" t="s">
        <v>1889</v>
      </c>
    </row>
    <row r="2377" spans="1:7">
      <c r="A2377" s="835" t="s">
        <v>836</v>
      </c>
      <c r="B2377" s="835" t="s">
        <v>1893</v>
      </c>
      <c r="C2377" s="835" t="s">
        <v>1909</v>
      </c>
      <c r="D2377" s="835" t="s">
        <v>1910</v>
      </c>
      <c r="E2377" s="835" t="s">
        <v>1877</v>
      </c>
      <c r="F2377" s="835" t="s">
        <v>1911</v>
      </c>
      <c r="G2377" s="835" t="s">
        <v>1889</v>
      </c>
    </row>
    <row r="2378" spans="1:7">
      <c r="A2378" s="835" t="s">
        <v>971</v>
      </c>
      <c r="B2378" s="835" t="s">
        <v>1893</v>
      </c>
      <c r="C2378" s="835" t="s">
        <v>1909</v>
      </c>
      <c r="D2378" s="835" t="s">
        <v>1910</v>
      </c>
      <c r="E2378" s="835" t="s">
        <v>1877</v>
      </c>
      <c r="F2378" s="835" t="s">
        <v>968</v>
      </c>
      <c r="G2378" s="835" t="s">
        <v>1889</v>
      </c>
    </row>
    <row r="2379" spans="1:7">
      <c r="A2379" s="835" t="s">
        <v>1028</v>
      </c>
      <c r="B2379" s="835" t="s">
        <v>1912</v>
      </c>
      <c r="C2379" s="835" t="s">
        <v>1909</v>
      </c>
      <c r="D2379" s="835" t="s">
        <v>1910</v>
      </c>
      <c r="E2379" s="835" t="s">
        <v>1873</v>
      </c>
      <c r="F2379" s="835" t="s">
        <v>1028</v>
      </c>
      <c r="G2379" s="835" t="s">
        <v>1889</v>
      </c>
    </row>
    <row r="2380" spans="1:7">
      <c r="A2380" s="835" t="s">
        <v>966</v>
      </c>
      <c r="B2380" s="835" t="s">
        <v>964</v>
      </c>
      <c r="C2380" s="835" t="s">
        <v>1909</v>
      </c>
      <c r="D2380" s="835" t="s">
        <v>1910</v>
      </c>
      <c r="E2380" s="835" t="s">
        <v>1904</v>
      </c>
      <c r="F2380" s="835" t="s">
        <v>953</v>
      </c>
      <c r="G2380" s="835" t="s">
        <v>1889</v>
      </c>
    </row>
    <row r="2381" spans="1:7">
      <c r="A2381" s="835" t="s">
        <v>1055</v>
      </c>
      <c r="B2381" s="835" t="s">
        <v>521</v>
      </c>
      <c r="C2381" s="835" t="s">
        <v>1909</v>
      </c>
      <c r="D2381" s="835" t="s">
        <v>1910</v>
      </c>
      <c r="E2381" s="835" t="s">
        <v>1913</v>
      </c>
      <c r="F2381" s="835" t="s">
        <v>1052</v>
      </c>
      <c r="G2381" s="835" t="s">
        <v>1889</v>
      </c>
    </row>
    <row r="2382" spans="1:7">
      <c r="A2382" s="835" t="s">
        <v>1066</v>
      </c>
      <c r="B2382" s="835" t="s">
        <v>521</v>
      </c>
      <c r="C2382" s="835" t="s">
        <v>1909</v>
      </c>
      <c r="D2382" s="835" t="s">
        <v>1910</v>
      </c>
      <c r="E2382" s="835" t="s">
        <v>1913</v>
      </c>
      <c r="F2382" s="835" t="s">
        <v>1894</v>
      </c>
      <c r="G2382" s="835" t="s">
        <v>1889</v>
      </c>
    </row>
    <row r="2383" spans="1:7">
      <c r="A2383" s="835" t="s">
        <v>975</v>
      </c>
      <c r="B2383" s="835" t="s">
        <v>521</v>
      </c>
      <c r="C2383" s="835" t="s">
        <v>1909</v>
      </c>
      <c r="D2383" s="835" t="s">
        <v>1910</v>
      </c>
      <c r="E2383" s="835" t="s">
        <v>1913</v>
      </c>
      <c r="F2383" s="835" t="s">
        <v>968</v>
      </c>
      <c r="G2383" s="835" t="s">
        <v>1889</v>
      </c>
    </row>
    <row r="2384" spans="1:7">
      <c r="A2384" s="835" t="s">
        <v>1045</v>
      </c>
      <c r="B2384" s="835" t="s">
        <v>521</v>
      </c>
      <c r="C2384" s="835" t="s">
        <v>1909</v>
      </c>
      <c r="D2384" s="835" t="s">
        <v>1910</v>
      </c>
      <c r="E2384" s="835" t="s">
        <v>1913</v>
      </c>
      <c r="F2384" s="835" t="s">
        <v>1898</v>
      </c>
      <c r="G2384" s="835" t="s">
        <v>1889</v>
      </c>
    </row>
    <row r="2385" spans="1:7">
      <c r="A2385" s="835" t="s">
        <v>863</v>
      </c>
      <c r="B2385" s="835" t="s">
        <v>1914</v>
      </c>
      <c r="C2385" s="835" t="s">
        <v>1909</v>
      </c>
      <c r="D2385" s="835" t="s">
        <v>1910</v>
      </c>
      <c r="E2385" s="835" t="s">
        <v>1878</v>
      </c>
      <c r="F2385" s="835" t="s">
        <v>863</v>
      </c>
      <c r="G2385" s="835" t="s">
        <v>1889</v>
      </c>
    </row>
    <row r="2386" spans="1:7">
      <c r="A2386" s="835" t="s">
        <v>943</v>
      </c>
      <c r="B2386" s="835" t="s">
        <v>1920</v>
      </c>
      <c r="C2386" s="835" t="s">
        <v>1909</v>
      </c>
      <c r="D2386" s="835" t="s">
        <v>1910</v>
      </c>
      <c r="E2386" s="835" t="s">
        <v>138</v>
      </c>
      <c r="F2386" s="835" t="s">
        <v>806</v>
      </c>
      <c r="G2386" s="835" t="s">
        <v>1889</v>
      </c>
    </row>
    <row r="2387" spans="1:7">
      <c r="A2387" s="835" t="s">
        <v>937</v>
      </c>
      <c r="B2387" s="835" t="s">
        <v>1920</v>
      </c>
      <c r="C2387" s="835" t="s">
        <v>1909</v>
      </c>
      <c r="D2387" s="835" t="s">
        <v>1910</v>
      </c>
      <c r="E2387" s="835" t="s">
        <v>138</v>
      </c>
      <c r="F2387" s="835" t="s">
        <v>806</v>
      </c>
      <c r="G2387" s="835" t="s">
        <v>1889</v>
      </c>
    </row>
    <row r="2388" spans="1:7">
      <c r="A2388" s="835" t="s">
        <v>410</v>
      </c>
      <c r="B2388" s="835" t="s">
        <v>525</v>
      </c>
      <c r="C2388" s="835" t="s">
        <v>1909</v>
      </c>
      <c r="D2388" s="835" t="s">
        <v>1910</v>
      </c>
      <c r="E2388" s="835" t="s">
        <v>1875</v>
      </c>
      <c r="F2388" s="835" t="s">
        <v>410</v>
      </c>
      <c r="G2388" s="835" t="s">
        <v>1889</v>
      </c>
    </row>
    <row r="2389" spans="1:7">
      <c r="A2389" s="835" t="s">
        <v>549</v>
      </c>
      <c r="B2389" s="835" t="s">
        <v>525</v>
      </c>
      <c r="C2389" s="835" t="s">
        <v>1909</v>
      </c>
      <c r="D2389" s="835" t="s">
        <v>1910</v>
      </c>
      <c r="E2389" s="835" t="s">
        <v>1875</v>
      </c>
      <c r="F2389" s="835" t="s">
        <v>410</v>
      </c>
      <c r="G2389" s="835" t="s">
        <v>1889</v>
      </c>
    </row>
    <row r="2390" spans="1:7">
      <c r="A2390" s="835" t="s">
        <v>874</v>
      </c>
      <c r="B2390" s="835" t="s">
        <v>525</v>
      </c>
      <c r="C2390" s="835" t="s">
        <v>1909</v>
      </c>
      <c r="D2390" s="835" t="s">
        <v>1910</v>
      </c>
      <c r="E2390" s="835" t="s">
        <v>1875</v>
      </c>
      <c r="F2390" s="835" t="s">
        <v>410</v>
      </c>
      <c r="G2390" s="835" t="s">
        <v>1889</v>
      </c>
    </row>
    <row r="2391" spans="1:7">
      <c r="A2391" s="835" t="s">
        <v>548</v>
      </c>
      <c r="B2391" s="835" t="s">
        <v>525</v>
      </c>
      <c r="C2391" s="835" t="s">
        <v>1909</v>
      </c>
      <c r="D2391" s="835" t="s">
        <v>1910</v>
      </c>
      <c r="E2391" s="835" t="s">
        <v>1875</v>
      </c>
      <c r="F2391" s="835" t="s">
        <v>410</v>
      </c>
      <c r="G2391" s="835" t="s">
        <v>1889</v>
      </c>
    </row>
    <row r="2392" spans="1:7">
      <c r="A2392" s="835" t="s">
        <v>986</v>
      </c>
      <c r="B2392" s="835" t="s">
        <v>525</v>
      </c>
      <c r="C2392" s="835" t="s">
        <v>1909</v>
      </c>
      <c r="D2392" s="835" t="s">
        <v>1910</v>
      </c>
      <c r="E2392" s="835" t="s">
        <v>1875</v>
      </c>
      <c r="F2392" s="835" t="s">
        <v>982</v>
      </c>
      <c r="G2392" s="835" t="s">
        <v>1889</v>
      </c>
    </row>
    <row r="2393" spans="1:7">
      <c r="A2393" s="835" t="s">
        <v>929</v>
      </c>
      <c r="B2393" s="835" t="s">
        <v>525</v>
      </c>
      <c r="C2393" s="835" t="s">
        <v>1909</v>
      </c>
      <c r="D2393" s="835" t="s">
        <v>1910</v>
      </c>
      <c r="E2393" s="835" t="s">
        <v>1875</v>
      </c>
      <c r="F2393" s="835" t="s">
        <v>1903</v>
      </c>
      <c r="G2393" s="835" t="s">
        <v>1889</v>
      </c>
    </row>
    <row r="2394" spans="1:7">
      <c r="A2394" s="835" t="s">
        <v>931</v>
      </c>
      <c r="B2394" s="835" t="s">
        <v>525</v>
      </c>
      <c r="C2394" s="835" t="s">
        <v>1909</v>
      </c>
      <c r="D2394" s="835" t="s">
        <v>1910</v>
      </c>
      <c r="E2394" s="835" t="s">
        <v>1875</v>
      </c>
      <c r="F2394" s="835" t="s">
        <v>1903</v>
      </c>
      <c r="G2394" s="835" t="s">
        <v>1889</v>
      </c>
    </row>
    <row r="2395" spans="1:7">
      <c r="A2395" s="835" t="s">
        <v>895</v>
      </c>
      <c r="B2395" s="835" t="s">
        <v>525</v>
      </c>
      <c r="C2395" s="835" t="s">
        <v>1909</v>
      </c>
      <c r="D2395" s="835" t="s">
        <v>1910</v>
      </c>
      <c r="E2395" s="835" t="s">
        <v>1875</v>
      </c>
      <c r="F2395" s="835" t="s">
        <v>884</v>
      </c>
      <c r="G2395" s="835" t="s">
        <v>1889</v>
      </c>
    </row>
    <row r="2396" spans="1:7">
      <c r="A2396" s="835" t="s">
        <v>897</v>
      </c>
      <c r="B2396" s="835" t="s">
        <v>525</v>
      </c>
      <c r="C2396" s="835" t="s">
        <v>1909</v>
      </c>
      <c r="D2396" s="835" t="s">
        <v>1910</v>
      </c>
      <c r="E2396" s="835" t="s">
        <v>1875</v>
      </c>
      <c r="F2396" s="835" t="s">
        <v>884</v>
      </c>
      <c r="G2396" s="835" t="s">
        <v>1889</v>
      </c>
    </row>
    <row r="2397" spans="1:7">
      <c r="A2397" s="835" t="s">
        <v>899</v>
      </c>
      <c r="B2397" s="835" t="s">
        <v>525</v>
      </c>
      <c r="C2397" s="835" t="s">
        <v>1909</v>
      </c>
      <c r="D2397" s="835" t="s">
        <v>1910</v>
      </c>
      <c r="E2397" s="835" t="s">
        <v>1875</v>
      </c>
      <c r="F2397" s="835" t="s">
        <v>884</v>
      </c>
      <c r="G2397" s="835" t="s">
        <v>1889</v>
      </c>
    </row>
    <row r="2398" spans="1:7">
      <c r="A2398" s="835" t="s">
        <v>991</v>
      </c>
      <c r="B2398" s="835" t="s">
        <v>525</v>
      </c>
      <c r="C2398" s="835" t="s">
        <v>1909</v>
      </c>
      <c r="D2398" s="835" t="s">
        <v>1910</v>
      </c>
      <c r="E2398" s="835" t="s">
        <v>1875</v>
      </c>
      <c r="F2398" s="835" t="s">
        <v>552</v>
      </c>
      <c r="G2398" s="835" t="s">
        <v>1889</v>
      </c>
    </row>
    <row r="2399" spans="1:7">
      <c r="A2399" s="835" t="s">
        <v>945</v>
      </c>
      <c r="B2399" s="835" t="s">
        <v>546</v>
      </c>
      <c r="C2399" s="835" t="s">
        <v>1909</v>
      </c>
      <c r="D2399" s="835" t="s">
        <v>1910</v>
      </c>
      <c r="E2399" s="835" t="s">
        <v>1915</v>
      </c>
      <c r="F2399" s="835" t="s">
        <v>945</v>
      </c>
      <c r="G2399" s="835" t="s">
        <v>1889</v>
      </c>
    </row>
    <row r="2400" spans="1:7">
      <c r="A2400" s="835" t="s">
        <v>762</v>
      </c>
      <c r="B2400" s="835" t="s">
        <v>515</v>
      </c>
      <c r="C2400" s="835" t="s">
        <v>1909</v>
      </c>
      <c r="D2400" s="835" t="s">
        <v>1910</v>
      </c>
      <c r="E2400" s="835" t="s">
        <v>1916</v>
      </c>
      <c r="F2400" s="835" t="s">
        <v>762</v>
      </c>
      <c r="G2400" s="835" t="s">
        <v>1891</v>
      </c>
    </row>
    <row r="2401" spans="1:7">
      <c r="A2401" s="835" t="s">
        <v>719</v>
      </c>
      <c r="B2401" s="835" t="s">
        <v>515</v>
      </c>
      <c r="C2401" s="835" t="s">
        <v>1909</v>
      </c>
      <c r="D2401" s="835" t="s">
        <v>1910</v>
      </c>
      <c r="E2401" s="835" t="s">
        <v>1916</v>
      </c>
      <c r="F2401" s="835" t="s">
        <v>1105</v>
      </c>
      <c r="G2401" s="835" t="s">
        <v>1891</v>
      </c>
    </row>
    <row r="2402" spans="1:7">
      <c r="A2402" s="835" t="s">
        <v>722</v>
      </c>
      <c r="B2402" s="835" t="s">
        <v>515</v>
      </c>
      <c r="C2402" s="835" t="s">
        <v>1909</v>
      </c>
      <c r="D2402" s="835" t="s">
        <v>1910</v>
      </c>
      <c r="E2402" s="835" t="s">
        <v>1916</v>
      </c>
      <c r="F2402" s="835" t="s">
        <v>1105</v>
      </c>
      <c r="G2402" s="835" t="s">
        <v>1891</v>
      </c>
    </row>
    <row r="2403" spans="1:7">
      <c r="A2403" s="835" t="s">
        <v>743</v>
      </c>
      <c r="B2403" s="835" t="s">
        <v>515</v>
      </c>
      <c r="C2403" s="835" t="s">
        <v>1909</v>
      </c>
      <c r="D2403" s="835" t="s">
        <v>1910</v>
      </c>
      <c r="E2403" s="835" t="s">
        <v>1916</v>
      </c>
      <c r="F2403" s="835" t="s">
        <v>793</v>
      </c>
      <c r="G2403" s="835" t="s">
        <v>1891</v>
      </c>
    </row>
    <row r="2404" spans="1:7">
      <c r="A2404" s="835" t="s">
        <v>400</v>
      </c>
      <c r="B2404" s="835" t="s">
        <v>515</v>
      </c>
      <c r="C2404" s="835" t="s">
        <v>1909</v>
      </c>
      <c r="D2404" s="835" t="s">
        <v>1910</v>
      </c>
      <c r="E2404" s="835" t="s">
        <v>1916</v>
      </c>
      <c r="F2404" s="835" t="s">
        <v>793</v>
      </c>
      <c r="G2404" s="835" t="s">
        <v>1891</v>
      </c>
    </row>
    <row r="2405" spans="1:7">
      <c r="A2405" s="835" t="s">
        <v>750</v>
      </c>
      <c r="B2405" s="835" t="s">
        <v>515</v>
      </c>
      <c r="C2405" s="835" t="s">
        <v>1909</v>
      </c>
      <c r="D2405" s="835" t="s">
        <v>1910</v>
      </c>
      <c r="E2405" s="835" t="s">
        <v>1916</v>
      </c>
      <c r="F2405" s="835" t="s">
        <v>1906</v>
      </c>
      <c r="G2405" s="835" t="s">
        <v>1891</v>
      </c>
    </row>
    <row r="2406" spans="1:7">
      <c r="A2406" s="835" t="s">
        <v>736</v>
      </c>
      <c r="B2406" s="835" t="s">
        <v>515</v>
      </c>
      <c r="C2406" s="835" t="s">
        <v>1909</v>
      </c>
      <c r="D2406" s="835" t="s">
        <v>1910</v>
      </c>
      <c r="E2406" s="835" t="s">
        <v>1916</v>
      </c>
      <c r="F2406" s="835" t="s">
        <v>789</v>
      </c>
      <c r="G2406" s="835" t="s">
        <v>1891</v>
      </c>
    </row>
    <row r="2407" spans="1:7">
      <c r="A2407" s="835" t="s">
        <v>399</v>
      </c>
      <c r="B2407" s="835" t="s">
        <v>515</v>
      </c>
      <c r="C2407" s="835" t="s">
        <v>1909</v>
      </c>
      <c r="D2407" s="835" t="s">
        <v>1910</v>
      </c>
      <c r="E2407" s="835" t="s">
        <v>1916</v>
      </c>
      <c r="F2407" s="835" t="s">
        <v>789</v>
      </c>
      <c r="G2407" s="835" t="s">
        <v>1891</v>
      </c>
    </row>
    <row r="2408" spans="1:7">
      <c r="A2408" s="835" t="s">
        <v>1917</v>
      </c>
      <c r="B2408" s="835" t="s">
        <v>515</v>
      </c>
      <c r="C2408" s="835" t="s">
        <v>1909</v>
      </c>
      <c r="D2408" s="835" t="s">
        <v>1910</v>
      </c>
      <c r="E2408" s="835" t="s">
        <v>1916</v>
      </c>
      <c r="F2408" s="835" t="s">
        <v>1907</v>
      </c>
      <c r="G2408" s="835" t="s">
        <v>1891</v>
      </c>
    </row>
    <row r="2409" spans="1:7">
      <c r="A2409" s="835" t="s">
        <v>762</v>
      </c>
      <c r="B2409" s="835" t="s">
        <v>520</v>
      </c>
      <c r="C2409" s="835" t="s">
        <v>1909</v>
      </c>
      <c r="D2409" s="835" t="s">
        <v>1910</v>
      </c>
      <c r="E2409" s="835" t="s">
        <v>1918</v>
      </c>
      <c r="F2409" s="835" t="s">
        <v>762</v>
      </c>
      <c r="G2409" s="835" t="s">
        <v>1891</v>
      </c>
    </row>
    <row r="2410" spans="1:7">
      <c r="A2410" s="835" t="s">
        <v>777</v>
      </c>
      <c r="B2410" s="835" t="s">
        <v>520</v>
      </c>
      <c r="C2410" s="835" t="s">
        <v>1909</v>
      </c>
      <c r="D2410" s="835" t="s">
        <v>1910</v>
      </c>
      <c r="E2410" s="835" t="s">
        <v>1918</v>
      </c>
      <c r="F2410" s="835" t="s">
        <v>1105</v>
      </c>
      <c r="G2410" s="835" t="s">
        <v>1891</v>
      </c>
    </row>
    <row r="2411" spans="1:7">
      <c r="A2411" s="835" t="s">
        <v>780</v>
      </c>
      <c r="B2411" s="835" t="s">
        <v>520</v>
      </c>
      <c r="C2411" s="835" t="s">
        <v>1909</v>
      </c>
      <c r="D2411" s="835" t="s">
        <v>1910</v>
      </c>
      <c r="E2411" s="835" t="s">
        <v>1918</v>
      </c>
      <c r="F2411" s="835" t="s">
        <v>1105</v>
      </c>
      <c r="G2411" s="835" t="s">
        <v>1891</v>
      </c>
    </row>
    <row r="2412" spans="1:7">
      <c r="A2412" s="835" t="s">
        <v>787</v>
      </c>
      <c r="B2412" s="835" t="s">
        <v>520</v>
      </c>
      <c r="C2412" s="835" t="s">
        <v>1909</v>
      </c>
      <c r="D2412" s="835" t="s">
        <v>1910</v>
      </c>
      <c r="E2412" s="835" t="s">
        <v>1918</v>
      </c>
      <c r="F2412" s="835" t="s">
        <v>784</v>
      </c>
      <c r="G2412" s="835" t="s">
        <v>1891</v>
      </c>
    </row>
    <row r="2413" spans="1:7">
      <c r="A2413" s="835" t="s">
        <v>743</v>
      </c>
      <c r="B2413" s="835" t="s">
        <v>520</v>
      </c>
      <c r="C2413" s="835" t="s">
        <v>1909</v>
      </c>
      <c r="D2413" s="835" t="s">
        <v>1910</v>
      </c>
      <c r="E2413" s="835" t="s">
        <v>1918</v>
      </c>
      <c r="F2413" s="835" t="s">
        <v>793</v>
      </c>
      <c r="G2413" s="835" t="s">
        <v>1891</v>
      </c>
    </row>
    <row r="2414" spans="1:7">
      <c r="A2414" s="835" t="s">
        <v>407</v>
      </c>
      <c r="B2414" s="835" t="s">
        <v>520</v>
      </c>
      <c r="C2414" s="835" t="s">
        <v>1909</v>
      </c>
      <c r="D2414" s="835" t="s">
        <v>1910</v>
      </c>
      <c r="E2414" s="835" t="s">
        <v>1918</v>
      </c>
      <c r="F2414" s="835" t="s">
        <v>793</v>
      </c>
      <c r="G2414" s="835" t="s">
        <v>1891</v>
      </c>
    </row>
    <row r="2415" spans="1:7">
      <c r="A2415" s="835" t="s">
        <v>804</v>
      </c>
      <c r="B2415" s="835" t="s">
        <v>520</v>
      </c>
      <c r="C2415" s="835" t="s">
        <v>1909</v>
      </c>
      <c r="D2415" s="835" t="s">
        <v>1910</v>
      </c>
      <c r="E2415" s="835" t="s">
        <v>1918</v>
      </c>
      <c r="F2415" s="835" t="s">
        <v>1906</v>
      </c>
      <c r="G2415" s="835" t="s">
        <v>1891</v>
      </c>
    </row>
    <row r="2416" spans="1:7">
      <c r="A2416" s="835" t="s">
        <v>736</v>
      </c>
      <c r="B2416" s="835" t="s">
        <v>520</v>
      </c>
      <c r="C2416" s="835" t="s">
        <v>1909</v>
      </c>
      <c r="D2416" s="835" t="s">
        <v>1910</v>
      </c>
      <c r="E2416" s="835" t="s">
        <v>1918</v>
      </c>
      <c r="F2416" s="835" t="s">
        <v>789</v>
      </c>
      <c r="G2416" s="835" t="s">
        <v>1891</v>
      </c>
    </row>
    <row r="2417" spans="1:7">
      <c r="A2417" s="835" t="s">
        <v>406</v>
      </c>
      <c r="B2417" s="835" t="s">
        <v>520</v>
      </c>
      <c r="C2417" s="835" t="s">
        <v>1909</v>
      </c>
      <c r="D2417" s="835" t="s">
        <v>1910</v>
      </c>
      <c r="E2417" s="835" t="s">
        <v>1918</v>
      </c>
      <c r="F2417" s="835" t="s">
        <v>789</v>
      </c>
      <c r="G2417" s="835" t="s">
        <v>1891</v>
      </c>
    </row>
    <row r="2418" spans="1:7">
      <c r="A2418" s="835" t="s">
        <v>1908</v>
      </c>
      <c r="B2418" s="835" t="s">
        <v>520</v>
      </c>
      <c r="C2418" s="835" t="s">
        <v>1909</v>
      </c>
      <c r="D2418" s="835" t="s">
        <v>1910</v>
      </c>
      <c r="E2418" s="835" t="s">
        <v>1918</v>
      </c>
      <c r="F2418" s="835" t="s">
        <v>1907</v>
      </c>
      <c r="G2418" s="835" t="s">
        <v>1891</v>
      </c>
    </row>
    <row r="2419" spans="1:7">
      <c r="A2419" s="835" t="s">
        <v>918</v>
      </c>
      <c r="B2419" s="835" t="s">
        <v>526</v>
      </c>
      <c r="C2419" s="835" t="s">
        <v>1909</v>
      </c>
      <c r="D2419" s="835" t="s">
        <v>1910</v>
      </c>
      <c r="E2419" s="835" t="s">
        <v>1876</v>
      </c>
      <c r="F2419" s="835" t="s">
        <v>909</v>
      </c>
      <c r="G2419" s="835" t="s">
        <v>1889</v>
      </c>
    </row>
    <row r="2420" spans="1:7">
      <c r="A2420" s="835" t="s">
        <v>915</v>
      </c>
      <c r="B2420" s="835" t="s">
        <v>526</v>
      </c>
      <c r="C2420" s="835" t="s">
        <v>1909</v>
      </c>
      <c r="D2420" s="835" t="s">
        <v>1910</v>
      </c>
      <c r="E2420" s="835" t="s">
        <v>1876</v>
      </c>
      <c r="F2420" s="835" t="s">
        <v>909</v>
      </c>
      <c r="G2420" s="835" t="s">
        <v>1889</v>
      </c>
    </row>
    <row r="2421" spans="1:7">
      <c r="A2421" s="835" t="s">
        <v>913</v>
      </c>
      <c r="B2421" s="835" t="s">
        <v>526</v>
      </c>
      <c r="C2421" s="835" t="s">
        <v>1909</v>
      </c>
      <c r="D2421" s="835" t="s">
        <v>1910</v>
      </c>
      <c r="E2421" s="835" t="s">
        <v>1876</v>
      </c>
      <c r="F2421" s="835" t="s">
        <v>909</v>
      </c>
      <c r="G2421" s="835" t="s">
        <v>1889</v>
      </c>
    </row>
    <row r="2422" spans="1:7">
      <c r="A2422" s="835" t="s">
        <v>912</v>
      </c>
      <c r="B2422" s="835" t="s">
        <v>526</v>
      </c>
      <c r="C2422" s="835" t="s">
        <v>1909</v>
      </c>
      <c r="D2422" s="835" t="s">
        <v>1910</v>
      </c>
      <c r="E2422" s="835" t="s">
        <v>1876</v>
      </c>
      <c r="F2422" s="835" t="s">
        <v>909</v>
      </c>
      <c r="G2422" s="835" t="s">
        <v>1889</v>
      </c>
    </row>
    <row r="2423" spans="1:7">
      <c r="A2423" s="835" t="s">
        <v>1026</v>
      </c>
      <c r="B2423" s="835" t="s">
        <v>526</v>
      </c>
      <c r="C2423" s="835" t="s">
        <v>1909</v>
      </c>
      <c r="D2423" s="835" t="s">
        <v>1910</v>
      </c>
      <c r="E2423" s="835" t="s">
        <v>1876</v>
      </c>
      <c r="F2423" s="835" t="s">
        <v>811</v>
      </c>
      <c r="G2423" s="835" t="s">
        <v>1889</v>
      </c>
    </row>
    <row r="2424" spans="1:7">
      <c r="A2424" s="835" t="s">
        <v>373</v>
      </c>
      <c r="B2424" s="835" t="s">
        <v>526</v>
      </c>
      <c r="C2424" s="835" t="s">
        <v>1909</v>
      </c>
      <c r="D2424" s="835" t="s">
        <v>1910</v>
      </c>
      <c r="E2424" s="835" t="s">
        <v>1876</v>
      </c>
      <c r="F2424" s="835" t="s">
        <v>1911</v>
      </c>
      <c r="G2424" s="835" t="s">
        <v>1889</v>
      </c>
    </row>
    <row r="2425" spans="1:7">
      <c r="A2425" s="835" t="s">
        <v>836</v>
      </c>
      <c r="B2425" s="835" t="s">
        <v>526</v>
      </c>
      <c r="C2425" s="835" t="s">
        <v>1909</v>
      </c>
      <c r="D2425" s="835" t="s">
        <v>1910</v>
      </c>
      <c r="E2425" s="835" t="s">
        <v>1876</v>
      </c>
      <c r="F2425" s="835" t="s">
        <v>1911</v>
      </c>
      <c r="G2425" s="835" t="s">
        <v>1889</v>
      </c>
    </row>
    <row r="2426" spans="1:7">
      <c r="A2426" s="835" t="s">
        <v>1066</v>
      </c>
      <c r="B2426" s="835" t="s">
        <v>521</v>
      </c>
      <c r="C2426" s="835" t="s">
        <v>1922</v>
      </c>
      <c r="D2426" s="835" t="s">
        <v>1923</v>
      </c>
      <c r="E2426" s="835" t="s">
        <v>1897</v>
      </c>
      <c r="F2426" s="835" t="s">
        <v>1894</v>
      </c>
      <c r="G2426" s="835" t="s">
        <v>1889</v>
      </c>
    </row>
    <row r="2427" spans="1:7">
      <c r="A2427" s="835" t="s">
        <v>1305</v>
      </c>
      <c r="B2427" s="835" t="s">
        <v>1899</v>
      </c>
      <c r="C2427" s="835" t="s">
        <v>1922</v>
      </c>
      <c r="D2427" s="835" t="s">
        <v>1923</v>
      </c>
      <c r="E2427" s="835" t="s">
        <v>1900</v>
      </c>
      <c r="F2427" s="835" t="s">
        <v>977</v>
      </c>
      <c r="G2427" s="835" t="s">
        <v>1889</v>
      </c>
    </row>
    <row r="2428" spans="1:7">
      <c r="A2428" s="835" t="s">
        <v>929</v>
      </c>
      <c r="B2428" s="835" t="s">
        <v>525</v>
      </c>
      <c r="C2428" s="835" t="s">
        <v>1922</v>
      </c>
      <c r="D2428" s="835" t="s">
        <v>1923</v>
      </c>
      <c r="E2428" s="835" t="s">
        <v>1877</v>
      </c>
      <c r="F2428" s="835" t="s">
        <v>1903</v>
      </c>
      <c r="G2428" s="835" t="s">
        <v>1889</v>
      </c>
    </row>
    <row r="2429" spans="1:7">
      <c r="A2429" s="835" t="s">
        <v>1200</v>
      </c>
      <c r="B2429" s="835" t="s">
        <v>539</v>
      </c>
      <c r="C2429" s="835" t="s">
        <v>1886</v>
      </c>
      <c r="D2429" s="835" t="s">
        <v>1887</v>
      </c>
      <c r="E2429" s="835" t="s">
        <v>1888</v>
      </c>
      <c r="F2429" s="835" t="s">
        <v>1193</v>
      </c>
      <c r="G2429" s="835" t="s">
        <v>1889</v>
      </c>
    </row>
    <row r="2430" spans="1:7">
      <c r="A2430" s="835" t="s">
        <v>959</v>
      </c>
      <c r="B2430" s="835" t="s">
        <v>538</v>
      </c>
      <c r="C2430" s="835" t="s">
        <v>1886</v>
      </c>
      <c r="D2430" s="835" t="s">
        <v>1887</v>
      </c>
      <c r="E2430" s="835" t="s">
        <v>1868</v>
      </c>
      <c r="F2430" s="835" t="s">
        <v>953</v>
      </c>
      <c r="G2430" s="835" t="s">
        <v>1889</v>
      </c>
    </row>
    <row r="2431" spans="1:7">
      <c r="A2431" s="835" t="s">
        <v>385</v>
      </c>
      <c r="B2431" s="835" t="s">
        <v>538</v>
      </c>
      <c r="C2431" s="835" t="s">
        <v>1886</v>
      </c>
      <c r="D2431" s="835" t="s">
        <v>1887</v>
      </c>
      <c r="E2431" s="835" t="s">
        <v>1868</v>
      </c>
      <c r="F2431" s="835" t="s">
        <v>953</v>
      </c>
      <c r="G2431" s="835" t="s">
        <v>1889</v>
      </c>
    </row>
    <row r="2432" spans="1:7">
      <c r="A2432" s="835" t="s">
        <v>1269</v>
      </c>
      <c r="B2432" s="835" t="s">
        <v>547</v>
      </c>
      <c r="C2432" s="835" t="s">
        <v>1886</v>
      </c>
      <c r="D2432" s="835" t="s">
        <v>1887</v>
      </c>
      <c r="E2432" s="835" t="s">
        <v>1925</v>
      </c>
      <c r="F2432" s="835" t="s">
        <v>1419</v>
      </c>
      <c r="G2432" s="835" t="s">
        <v>1889</v>
      </c>
    </row>
    <row r="2433" spans="1:7">
      <c r="A2433" s="835" t="s">
        <v>726</v>
      </c>
      <c r="B2433" s="835" t="s">
        <v>516</v>
      </c>
      <c r="C2433" s="835" t="s">
        <v>1886</v>
      </c>
      <c r="D2433" s="835" t="s">
        <v>1887</v>
      </c>
      <c r="E2433" s="835" t="s">
        <v>1890</v>
      </c>
      <c r="F2433" s="835" t="s">
        <v>726</v>
      </c>
      <c r="G2433" s="835" t="s">
        <v>1891</v>
      </c>
    </row>
    <row r="2434" spans="1:7">
      <c r="A2434" s="835" t="s">
        <v>404</v>
      </c>
      <c r="B2434" s="835" t="s">
        <v>516</v>
      </c>
      <c r="C2434" s="835" t="s">
        <v>1886</v>
      </c>
      <c r="D2434" s="835" t="s">
        <v>1887</v>
      </c>
      <c r="E2434" s="835" t="s">
        <v>1890</v>
      </c>
      <c r="F2434" s="835" t="s">
        <v>726</v>
      </c>
      <c r="G2434" s="835" t="s">
        <v>1891</v>
      </c>
    </row>
    <row r="2435" spans="1:7">
      <c r="A2435" s="835" t="s">
        <v>758</v>
      </c>
      <c r="B2435" s="835" t="s">
        <v>516</v>
      </c>
      <c r="C2435" s="835" t="s">
        <v>1886</v>
      </c>
      <c r="D2435" s="835" t="s">
        <v>1887</v>
      </c>
      <c r="E2435" s="835" t="s">
        <v>1890</v>
      </c>
      <c r="F2435" s="835" t="s">
        <v>811</v>
      </c>
      <c r="G2435" s="835" t="s">
        <v>1891</v>
      </c>
    </row>
    <row r="2436" spans="1:7">
      <c r="A2436" s="835" t="s">
        <v>1281</v>
      </c>
      <c r="B2436" s="835" t="s">
        <v>516</v>
      </c>
      <c r="C2436" s="835" t="s">
        <v>1886</v>
      </c>
      <c r="D2436" s="835" t="s">
        <v>1887</v>
      </c>
      <c r="E2436" s="835" t="s">
        <v>1890</v>
      </c>
      <c r="F2436" s="835" t="s">
        <v>1278</v>
      </c>
      <c r="G2436" s="835" t="s">
        <v>1891</v>
      </c>
    </row>
    <row r="2437" spans="1:7">
      <c r="A2437" s="835" t="s">
        <v>1434</v>
      </c>
      <c r="B2437" s="835" t="s">
        <v>516</v>
      </c>
      <c r="C2437" s="835" t="s">
        <v>1886</v>
      </c>
      <c r="D2437" s="835" t="s">
        <v>1887</v>
      </c>
      <c r="E2437" s="835" t="s">
        <v>1890</v>
      </c>
      <c r="F2437" s="835" t="s">
        <v>1278</v>
      </c>
      <c r="G2437" s="835" t="s">
        <v>1891</v>
      </c>
    </row>
    <row r="2438" spans="1:7">
      <c r="A2438" s="835" t="s">
        <v>924</v>
      </c>
      <c r="B2438" s="835" t="s">
        <v>516</v>
      </c>
      <c r="C2438" s="835" t="s">
        <v>1886</v>
      </c>
      <c r="D2438" s="835" t="s">
        <v>1887</v>
      </c>
      <c r="E2438" s="835" t="s">
        <v>1890</v>
      </c>
      <c r="F2438" s="835" t="s">
        <v>1278</v>
      </c>
      <c r="G2438" s="835" t="s">
        <v>1891</v>
      </c>
    </row>
    <row r="2439" spans="1:7">
      <c r="A2439" s="835" t="s">
        <v>951</v>
      </c>
      <c r="B2439" s="835" t="s">
        <v>516</v>
      </c>
      <c r="C2439" s="835" t="s">
        <v>1886</v>
      </c>
      <c r="D2439" s="835" t="s">
        <v>1887</v>
      </c>
      <c r="E2439" s="835" t="s">
        <v>1890</v>
      </c>
      <c r="F2439" s="835" t="s">
        <v>1278</v>
      </c>
      <c r="G2439" s="835" t="s">
        <v>1891</v>
      </c>
    </row>
    <row r="2440" spans="1:7">
      <c r="A2440" s="835" t="s">
        <v>980</v>
      </c>
      <c r="B2440" s="835" t="s">
        <v>531</v>
      </c>
      <c r="C2440" s="835" t="s">
        <v>1886</v>
      </c>
      <c r="D2440" s="835" t="s">
        <v>1887</v>
      </c>
      <c r="E2440" s="835" t="s">
        <v>1872</v>
      </c>
      <c r="F2440" s="835" t="s">
        <v>977</v>
      </c>
      <c r="G2440" s="835" t="s">
        <v>1889</v>
      </c>
    </row>
    <row r="2441" spans="1:7">
      <c r="A2441" s="835" t="s">
        <v>1023</v>
      </c>
      <c r="B2441" s="835" t="s">
        <v>522</v>
      </c>
      <c r="C2441" s="835" t="s">
        <v>1886</v>
      </c>
      <c r="D2441" s="835" t="s">
        <v>1887</v>
      </c>
      <c r="E2441" s="835" t="s">
        <v>1892</v>
      </c>
      <c r="F2441" s="835" t="s">
        <v>1020</v>
      </c>
      <c r="G2441" s="835" t="s">
        <v>1889</v>
      </c>
    </row>
    <row r="2442" spans="1:7">
      <c r="A2442" s="835" t="s">
        <v>971</v>
      </c>
      <c r="B2442" s="835" t="s">
        <v>1893</v>
      </c>
      <c r="C2442" s="835" t="s">
        <v>1886</v>
      </c>
      <c r="D2442" s="835" t="s">
        <v>1887</v>
      </c>
      <c r="E2442" s="835" t="s">
        <v>1879</v>
      </c>
      <c r="F2442" s="835" t="s">
        <v>968</v>
      </c>
      <c r="G2442" s="835" t="s">
        <v>1889</v>
      </c>
    </row>
    <row r="2443" spans="1:7">
      <c r="A2443" s="835" t="s">
        <v>1325</v>
      </c>
      <c r="B2443" s="835" t="s">
        <v>1926</v>
      </c>
      <c r="C2443" s="835" t="s">
        <v>1886</v>
      </c>
      <c r="D2443" s="835" t="s">
        <v>1887</v>
      </c>
      <c r="E2443" s="835" t="s">
        <v>1866</v>
      </c>
      <c r="F2443" s="835" t="s">
        <v>1014</v>
      </c>
      <c r="G2443" s="835" t="s">
        <v>1889</v>
      </c>
    </row>
    <row r="2444" spans="1:7">
      <c r="A2444" s="835" t="s">
        <v>1507</v>
      </c>
      <c r="B2444" s="835" t="s">
        <v>534</v>
      </c>
      <c r="C2444" s="835" t="s">
        <v>1886</v>
      </c>
      <c r="D2444" s="835" t="s">
        <v>1887</v>
      </c>
      <c r="E2444" s="835" t="s">
        <v>1870</v>
      </c>
      <c r="F2444" s="835" t="s">
        <v>435</v>
      </c>
      <c r="G2444" s="835" t="s">
        <v>1889</v>
      </c>
    </row>
    <row r="2445" spans="1:7">
      <c r="A2445" s="835" t="s">
        <v>966</v>
      </c>
      <c r="B2445" s="835" t="s">
        <v>964</v>
      </c>
      <c r="C2445" s="835" t="s">
        <v>1886</v>
      </c>
      <c r="D2445" s="835" t="s">
        <v>1887</v>
      </c>
      <c r="E2445" s="835" t="s">
        <v>1895</v>
      </c>
      <c r="F2445" s="835" t="s">
        <v>953</v>
      </c>
      <c r="G2445" s="835" t="s">
        <v>1889</v>
      </c>
    </row>
    <row r="2446" spans="1:7">
      <c r="A2446" s="835" t="s">
        <v>1457</v>
      </c>
      <c r="B2446" s="835" t="s">
        <v>523</v>
      </c>
      <c r="C2446" s="835" t="s">
        <v>1886</v>
      </c>
      <c r="D2446" s="835" t="s">
        <v>1887</v>
      </c>
      <c r="E2446" s="835" t="s">
        <v>1896</v>
      </c>
      <c r="F2446" s="835" t="s">
        <v>1454</v>
      </c>
      <c r="G2446" s="835" t="s">
        <v>1889</v>
      </c>
    </row>
    <row r="2447" spans="1:7">
      <c r="A2447" s="835" t="s">
        <v>1066</v>
      </c>
      <c r="B2447" s="835" t="s">
        <v>521</v>
      </c>
      <c r="C2447" s="835" t="s">
        <v>1886</v>
      </c>
      <c r="D2447" s="835" t="s">
        <v>1887</v>
      </c>
      <c r="E2447" s="835" t="s">
        <v>1897</v>
      </c>
      <c r="F2447" s="835" t="s">
        <v>1894</v>
      </c>
      <c r="G2447" s="835" t="s">
        <v>1889</v>
      </c>
    </row>
    <row r="2448" spans="1:7">
      <c r="A2448" s="835" t="s">
        <v>1488</v>
      </c>
      <c r="B2448" s="835" t="s">
        <v>521</v>
      </c>
      <c r="C2448" s="835" t="s">
        <v>1886</v>
      </c>
      <c r="D2448" s="835" t="s">
        <v>1887</v>
      </c>
      <c r="E2448" s="835" t="s">
        <v>1897</v>
      </c>
      <c r="F2448" s="835" t="s">
        <v>1898</v>
      </c>
      <c r="G2448" s="835" t="s">
        <v>1889</v>
      </c>
    </row>
    <row r="2449" spans="1:7">
      <c r="A2449" s="835" t="s">
        <v>1305</v>
      </c>
      <c r="B2449" s="835" t="s">
        <v>1899</v>
      </c>
      <c r="C2449" s="835" t="s">
        <v>1886</v>
      </c>
      <c r="D2449" s="835" t="s">
        <v>1887</v>
      </c>
      <c r="E2449" s="835" t="s">
        <v>1900</v>
      </c>
      <c r="F2449" s="835" t="s">
        <v>977</v>
      </c>
      <c r="G2449" s="835" t="s">
        <v>1889</v>
      </c>
    </row>
    <row r="2450" spans="1:7">
      <c r="A2450" s="835" t="s">
        <v>882</v>
      </c>
      <c r="B2450" s="835" t="s">
        <v>1899</v>
      </c>
      <c r="C2450" s="835" t="s">
        <v>1886</v>
      </c>
      <c r="D2450" s="835" t="s">
        <v>1887</v>
      </c>
      <c r="E2450" s="835" t="s">
        <v>1900</v>
      </c>
      <c r="F2450" s="835" t="s">
        <v>1201</v>
      </c>
      <c r="G2450" s="835" t="s">
        <v>1889</v>
      </c>
    </row>
    <row r="2451" spans="1:7">
      <c r="A2451" s="835" t="s">
        <v>1392</v>
      </c>
      <c r="B2451" s="835" t="s">
        <v>1899</v>
      </c>
      <c r="C2451" s="835" t="s">
        <v>1886</v>
      </c>
      <c r="D2451" s="835" t="s">
        <v>1887</v>
      </c>
      <c r="E2451" s="835" t="s">
        <v>1900</v>
      </c>
      <c r="F2451" s="835" t="s">
        <v>1201</v>
      </c>
      <c r="G2451" s="835" t="s">
        <v>1889</v>
      </c>
    </row>
    <row r="2452" spans="1:7">
      <c r="A2452" s="835" t="s">
        <v>1344</v>
      </c>
      <c r="B2452" s="835" t="s">
        <v>1901</v>
      </c>
      <c r="C2452" s="835" t="s">
        <v>1886</v>
      </c>
      <c r="D2452" s="835" t="s">
        <v>1887</v>
      </c>
      <c r="E2452" s="835" t="s">
        <v>1871</v>
      </c>
      <c r="F2452" s="835" t="s">
        <v>1902</v>
      </c>
      <c r="G2452" s="835" t="s">
        <v>1889</v>
      </c>
    </row>
    <row r="2453" spans="1:7">
      <c r="A2453" s="835" t="s">
        <v>410</v>
      </c>
      <c r="B2453" s="835" t="s">
        <v>525</v>
      </c>
      <c r="C2453" s="835" t="s">
        <v>1886</v>
      </c>
      <c r="D2453" s="835" t="s">
        <v>1887</v>
      </c>
      <c r="E2453" s="835" t="s">
        <v>1877</v>
      </c>
      <c r="F2453" s="835" t="s">
        <v>410</v>
      </c>
      <c r="G2453" s="835" t="s">
        <v>1889</v>
      </c>
    </row>
    <row r="2454" spans="1:7">
      <c r="A2454" s="835" t="s">
        <v>929</v>
      </c>
      <c r="B2454" s="835" t="s">
        <v>525</v>
      </c>
      <c r="C2454" s="835" t="s">
        <v>1886</v>
      </c>
      <c r="D2454" s="835" t="s">
        <v>1887</v>
      </c>
      <c r="E2454" s="835" t="s">
        <v>1877</v>
      </c>
      <c r="F2454" s="835" t="s">
        <v>1903</v>
      </c>
      <c r="G2454" s="835" t="s">
        <v>1889</v>
      </c>
    </row>
    <row r="2455" spans="1:7">
      <c r="A2455" s="835" t="s">
        <v>945</v>
      </c>
      <c r="B2455" s="835" t="s">
        <v>546</v>
      </c>
      <c r="C2455" s="835" t="s">
        <v>1886</v>
      </c>
      <c r="D2455" s="835" t="s">
        <v>1887</v>
      </c>
      <c r="E2455" s="835" t="s">
        <v>1904</v>
      </c>
      <c r="F2455" s="835" t="s">
        <v>945</v>
      </c>
      <c r="G2455" s="835" t="s">
        <v>1889</v>
      </c>
    </row>
    <row r="2456" spans="1:7">
      <c r="A2456" s="835" t="s">
        <v>762</v>
      </c>
      <c r="B2456" s="835" t="s">
        <v>520</v>
      </c>
      <c r="C2456" s="835" t="s">
        <v>1886</v>
      </c>
      <c r="D2456" s="835" t="s">
        <v>1887</v>
      </c>
      <c r="E2456" s="835" t="s">
        <v>1905</v>
      </c>
      <c r="F2456" s="835" t="s">
        <v>762</v>
      </c>
      <c r="G2456" s="835" t="s">
        <v>1891</v>
      </c>
    </row>
    <row r="2457" spans="1:7">
      <c r="A2457" s="835" t="s">
        <v>777</v>
      </c>
      <c r="B2457" s="835" t="s">
        <v>520</v>
      </c>
      <c r="C2457" s="835" t="s">
        <v>1886</v>
      </c>
      <c r="D2457" s="835" t="s">
        <v>1887</v>
      </c>
      <c r="E2457" s="835" t="s">
        <v>1905</v>
      </c>
      <c r="F2457" s="835" t="s">
        <v>1105</v>
      </c>
      <c r="G2457" s="835" t="s">
        <v>1891</v>
      </c>
    </row>
    <row r="2458" spans="1:7">
      <c r="A2458" s="835" t="s">
        <v>780</v>
      </c>
      <c r="B2458" s="835" t="s">
        <v>520</v>
      </c>
      <c r="C2458" s="835" t="s">
        <v>1886</v>
      </c>
      <c r="D2458" s="835" t="s">
        <v>1887</v>
      </c>
      <c r="E2458" s="835" t="s">
        <v>1905</v>
      </c>
      <c r="F2458" s="835" t="s">
        <v>1105</v>
      </c>
      <c r="G2458" s="835" t="s">
        <v>1891</v>
      </c>
    </row>
    <row r="2459" spans="1:7">
      <c r="A2459" s="835" t="s">
        <v>787</v>
      </c>
      <c r="B2459" s="835" t="s">
        <v>520</v>
      </c>
      <c r="C2459" s="835" t="s">
        <v>1886</v>
      </c>
      <c r="D2459" s="835" t="s">
        <v>1887</v>
      </c>
      <c r="E2459" s="835" t="s">
        <v>1905</v>
      </c>
      <c r="F2459" s="835" t="s">
        <v>784</v>
      </c>
      <c r="G2459" s="835" t="s">
        <v>1891</v>
      </c>
    </row>
    <row r="2460" spans="1:7">
      <c r="A2460" s="835" t="s">
        <v>1110</v>
      </c>
      <c r="B2460" s="835" t="s">
        <v>520</v>
      </c>
      <c r="C2460" s="835" t="s">
        <v>1886</v>
      </c>
      <c r="D2460" s="835" t="s">
        <v>1887</v>
      </c>
      <c r="E2460" s="835" t="s">
        <v>1905</v>
      </c>
      <c r="F2460" s="835" t="s">
        <v>784</v>
      </c>
      <c r="G2460" s="835" t="s">
        <v>1891</v>
      </c>
    </row>
    <row r="2461" spans="1:7">
      <c r="A2461" s="835" t="s">
        <v>743</v>
      </c>
      <c r="B2461" s="835" t="s">
        <v>520</v>
      </c>
      <c r="C2461" s="835" t="s">
        <v>1886</v>
      </c>
      <c r="D2461" s="835" t="s">
        <v>1887</v>
      </c>
      <c r="E2461" s="835" t="s">
        <v>1905</v>
      </c>
      <c r="F2461" s="835" t="s">
        <v>793</v>
      </c>
      <c r="G2461" s="835" t="s">
        <v>1891</v>
      </c>
    </row>
    <row r="2462" spans="1:7">
      <c r="A2462" s="835" t="s">
        <v>407</v>
      </c>
      <c r="B2462" s="835" t="s">
        <v>520</v>
      </c>
      <c r="C2462" s="835" t="s">
        <v>1886</v>
      </c>
      <c r="D2462" s="835" t="s">
        <v>1887</v>
      </c>
      <c r="E2462" s="835" t="s">
        <v>1905</v>
      </c>
      <c r="F2462" s="835" t="s">
        <v>793</v>
      </c>
      <c r="G2462" s="835" t="s">
        <v>1891</v>
      </c>
    </row>
    <row r="2463" spans="1:7">
      <c r="A2463" s="838" t="s">
        <v>804</v>
      </c>
      <c r="B2463" s="837" t="s">
        <v>520</v>
      </c>
      <c r="C2463" s="837" t="s">
        <v>1886</v>
      </c>
      <c r="D2463" s="837" t="s">
        <v>1887</v>
      </c>
      <c r="E2463" s="837" t="s">
        <v>1905</v>
      </c>
      <c r="F2463" s="837" t="s">
        <v>1906</v>
      </c>
      <c r="G2463" s="837" t="s">
        <v>1891</v>
      </c>
    </row>
    <row r="2464" spans="1:7">
      <c r="A2464" s="838" t="s">
        <v>736</v>
      </c>
      <c r="B2464" s="837" t="s">
        <v>520</v>
      </c>
      <c r="C2464" s="837" t="s">
        <v>1886</v>
      </c>
      <c r="D2464" s="837" t="s">
        <v>1887</v>
      </c>
      <c r="E2464" s="837" t="s">
        <v>1905</v>
      </c>
      <c r="F2464" s="837" t="s">
        <v>789</v>
      </c>
      <c r="G2464" s="837" t="s">
        <v>1891</v>
      </c>
    </row>
    <row r="2465" spans="1:7">
      <c r="A2465" s="838" t="s">
        <v>406</v>
      </c>
      <c r="B2465" s="837" t="s">
        <v>520</v>
      </c>
      <c r="C2465" s="837" t="s">
        <v>1886</v>
      </c>
      <c r="D2465" s="837" t="s">
        <v>1887</v>
      </c>
      <c r="E2465" s="837" t="s">
        <v>1905</v>
      </c>
      <c r="F2465" s="837" t="s">
        <v>789</v>
      </c>
      <c r="G2465" s="837" t="s">
        <v>1891</v>
      </c>
    </row>
    <row r="2466" spans="1:7">
      <c r="A2466" s="838" t="s">
        <v>1908</v>
      </c>
      <c r="B2466" s="837" t="s">
        <v>520</v>
      </c>
      <c r="C2466" s="837" t="s">
        <v>1886</v>
      </c>
      <c r="D2466" s="837" t="s">
        <v>1887</v>
      </c>
      <c r="E2466" s="837" t="s">
        <v>1905</v>
      </c>
      <c r="F2466" s="837" t="s">
        <v>1907</v>
      </c>
      <c r="G2466" s="837" t="s">
        <v>1891</v>
      </c>
    </row>
    <row r="2467" spans="1:7">
      <c r="A2467" s="838" t="s">
        <v>918</v>
      </c>
      <c r="B2467" s="837" t="s">
        <v>526</v>
      </c>
      <c r="C2467" s="837" t="s">
        <v>1886</v>
      </c>
      <c r="D2467" s="837" t="s">
        <v>1887</v>
      </c>
      <c r="E2467" s="837" t="s">
        <v>1878</v>
      </c>
      <c r="F2467" s="837" t="s">
        <v>909</v>
      </c>
      <c r="G2467" s="837" t="s">
        <v>1889</v>
      </c>
    </row>
    <row r="2468" spans="1:7">
      <c r="A2468" s="838" t="s">
        <v>1026</v>
      </c>
      <c r="B2468" s="837" t="s">
        <v>526</v>
      </c>
      <c r="C2468" s="837" t="s">
        <v>1886</v>
      </c>
      <c r="D2468" s="837" t="s">
        <v>1887</v>
      </c>
      <c r="E2468" s="837" t="s">
        <v>1878</v>
      </c>
      <c r="F2468" s="837" t="s">
        <v>811</v>
      </c>
      <c r="G2468" s="837" t="s">
        <v>1889</v>
      </c>
    </row>
    <row r="2469" spans="1:7">
      <c r="A2469" s="838" t="s">
        <v>971</v>
      </c>
      <c r="B2469" s="837" t="s">
        <v>1893</v>
      </c>
      <c r="C2469" s="837" t="s">
        <v>1909</v>
      </c>
      <c r="D2469" s="837" t="s">
        <v>1910</v>
      </c>
      <c r="E2469" s="837" t="s">
        <v>1877</v>
      </c>
      <c r="F2469" s="837" t="s">
        <v>968</v>
      </c>
      <c r="G2469" s="837" t="s">
        <v>1889</v>
      </c>
    </row>
    <row r="2470" spans="1:7">
      <c r="A2470" s="838" t="s">
        <v>1066</v>
      </c>
      <c r="B2470" s="837" t="s">
        <v>521</v>
      </c>
      <c r="C2470" s="837" t="s">
        <v>1886</v>
      </c>
      <c r="D2470" s="837" t="s">
        <v>1887</v>
      </c>
      <c r="E2470" s="837" t="s">
        <v>1897</v>
      </c>
      <c r="F2470" s="837" t="s">
        <v>1894</v>
      </c>
      <c r="G2470" s="837" t="s">
        <v>1889</v>
      </c>
    </row>
    <row r="2471" spans="1:7">
      <c r="A2471" s="838" t="s">
        <v>1488</v>
      </c>
      <c r="B2471" s="837" t="s">
        <v>521</v>
      </c>
      <c r="C2471" s="837" t="s">
        <v>1886</v>
      </c>
      <c r="D2471" s="837" t="s">
        <v>1887</v>
      </c>
      <c r="E2471" s="837" t="s">
        <v>1897</v>
      </c>
      <c r="F2471" s="837" t="s">
        <v>1898</v>
      </c>
      <c r="G2471" s="837" t="s">
        <v>1889</v>
      </c>
    </row>
    <row r="2472" spans="1:7">
      <c r="A2472" s="838" t="s">
        <v>999</v>
      </c>
      <c r="B2472" s="837" t="s">
        <v>540</v>
      </c>
      <c r="C2472" s="837" t="s">
        <v>1909</v>
      </c>
      <c r="D2472" s="837" t="s">
        <v>1910</v>
      </c>
      <c r="E2472" s="837" t="s">
        <v>1865</v>
      </c>
      <c r="F2472" s="837" t="s">
        <v>994</v>
      </c>
      <c r="G2472" s="837" t="s">
        <v>1889</v>
      </c>
    </row>
    <row r="2473" spans="1:7">
      <c r="A2473" s="838" t="s">
        <v>1018</v>
      </c>
      <c r="B2473" s="837" t="s">
        <v>540</v>
      </c>
      <c r="C2473" s="837" t="s">
        <v>1909</v>
      </c>
      <c r="D2473" s="837" t="s">
        <v>1910</v>
      </c>
      <c r="E2473" s="837" t="s">
        <v>1865</v>
      </c>
      <c r="F2473" s="837" t="s">
        <v>1014</v>
      </c>
      <c r="G2473" s="837" t="s">
        <v>1889</v>
      </c>
    </row>
    <row r="2474" spans="1:7">
      <c r="A2474" s="838" t="s">
        <v>956</v>
      </c>
      <c r="B2474" s="837" t="s">
        <v>538</v>
      </c>
      <c r="C2474" s="837" t="s">
        <v>1909</v>
      </c>
      <c r="D2474" s="837" t="s">
        <v>1910</v>
      </c>
      <c r="E2474" s="837" t="s">
        <v>1869</v>
      </c>
      <c r="F2474" s="837" t="s">
        <v>953</v>
      </c>
      <c r="G2474" s="837" t="s">
        <v>1889</v>
      </c>
    </row>
    <row r="2475" spans="1:7">
      <c r="A2475" s="838" t="s">
        <v>959</v>
      </c>
      <c r="B2475" s="837" t="s">
        <v>538</v>
      </c>
      <c r="C2475" s="837" t="s">
        <v>1909</v>
      </c>
      <c r="D2475" s="837" t="s">
        <v>1910</v>
      </c>
      <c r="E2475" s="837" t="s">
        <v>1869</v>
      </c>
      <c r="F2475" s="837" t="s">
        <v>953</v>
      </c>
      <c r="G2475" s="837" t="s">
        <v>1889</v>
      </c>
    </row>
    <row r="2476" spans="1:7">
      <c r="A2476" s="838" t="s">
        <v>385</v>
      </c>
      <c r="B2476" s="837" t="s">
        <v>538</v>
      </c>
      <c r="C2476" s="837" t="s">
        <v>1909</v>
      </c>
      <c r="D2476" s="837" t="s">
        <v>1910</v>
      </c>
      <c r="E2476" s="837" t="s">
        <v>1869</v>
      </c>
      <c r="F2476" s="837" t="s">
        <v>953</v>
      </c>
      <c r="G2476" s="837" t="s">
        <v>1889</v>
      </c>
    </row>
    <row r="2477" spans="1:7">
      <c r="A2477" s="838" t="s">
        <v>726</v>
      </c>
      <c r="B2477" s="837" t="s">
        <v>516</v>
      </c>
      <c r="C2477" s="837" t="s">
        <v>1909</v>
      </c>
      <c r="D2477" s="837" t="s">
        <v>1910</v>
      </c>
      <c r="E2477" s="837" t="s">
        <v>1905</v>
      </c>
      <c r="F2477" s="837" t="s">
        <v>726</v>
      </c>
      <c r="G2477" s="837" t="s">
        <v>1891</v>
      </c>
    </row>
    <row r="2478" spans="1:7">
      <c r="A2478" s="838" t="s">
        <v>404</v>
      </c>
      <c r="B2478" s="837" t="s">
        <v>516</v>
      </c>
      <c r="C2478" s="837" t="s">
        <v>1909</v>
      </c>
      <c r="D2478" s="837" t="s">
        <v>1910</v>
      </c>
      <c r="E2478" s="837" t="s">
        <v>1905</v>
      </c>
      <c r="F2478" s="837" t="s">
        <v>726</v>
      </c>
      <c r="G2478" s="837" t="s">
        <v>1891</v>
      </c>
    </row>
    <row r="2479" spans="1:7">
      <c r="A2479" s="838" t="s">
        <v>397</v>
      </c>
      <c r="B2479" s="837" t="s">
        <v>516</v>
      </c>
      <c r="C2479" s="837" t="s">
        <v>1909</v>
      </c>
      <c r="D2479" s="837" t="s">
        <v>1910</v>
      </c>
      <c r="E2479" s="837" t="s">
        <v>1905</v>
      </c>
      <c r="F2479" s="837" t="s">
        <v>726</v>
      </c>
      <c r="G2479" s="837" t="s">
        <v>1891</v>
      </c>
    </row>
    <row r="2480" spans="1:7">
      <c r="A2480" s="838" t="s">
        <v>758</v>
      </c>
      <c r="B2480" s="837" t="s">
        <v>516</v>
      </c>
      <c r="C2480" s="837" t="s">
        <v>1909</v>
      </c>
      <c r="D2480" s="837" t="s">
        <v>1910</v>
      </c>
      <c r="E2480" s="837" t="s">
        <v>1905</v>
      </c>
      <c r="F2480" s="837" t="s">
        <v>811</v>
      </c>
      <c r="G2480" s="837" t="s">
        <v>1891</v>
      </c>
    </row>
    <row r="2481" spans="1:7">
      <c r="A2481" s="838" t="s">
        <v>1023</v>
      </c>
      <c r="B2481" s="837" t="s">
        <v>522</v>
      </c>
      <c r="C2481" s="837" t="s">
        <v>1909</v>
      </c>
      <c r="D2481" s="837" t="s">
        <v>1910</v>
      </c>
      <c r="E2481" s="837" t="s">
        <v>1895</v>
      </c>
      <c r="F2481" s="837" t="s">
        <v>1020</v>
      </c>
      <c r="G2481" s="837" t="s">
        <v>1889</v>
      </c>
    </row>
    <row r="2482" spans="1:7">
      <c r="A2482" s="838" t="s">
        <v>1063</v>
      </c>
      <c r="B2482" s="837" t="s">
        <v>522</v>
      </c>
      <c r="C2482" s="837" t="s">
        <v>1909</v>
      </c>
      <c r="D2482" s="837" t="s">
        <v>1910</v>
      </c>
      <c r="E2482" s="837" t="s">
        <v>1895</v>
      </c>
      <c r="F2482" s="837" t="s">
        <v>1894</v>
      </c>
      <c r="G2482" s="837" t="s">
        <v>1889</v>
      </c>
    </row>
    <row r="2483" spans="1:7">
      <c r="A2483" s="838" t="s">
        <v>882</v>
      </c>
      <c r="B2483" s="837" t="s">
        <v>522</v>
      </c>
      <c r="C2483" s="837" t="s">
        <v>1909</v>
      </c>
      <c r="D2483" s="837" t="s">
        <v>1910</v>
      </c>
      <c r="E2483" s="837" t="s">
        <v>1895</v>
      </c>
      <c r="F2483" s="837" t="s">
        <v>1201</v>
      </c>
      <c r="G2483" s="837" t="s">
        <v>1889</v>
      </c>
    </row>
    <row r="2484" spans="1:7">
      <c r="A2484" s="838" t="s">
        <v>370</v>
      </c>
      <c r="B2484" s="837" t="s">
        <v>1893</v>
      </c>
      <c r="C2484" s="837" t="s">
        <v>1909</v>
      </c>
      <c r="D2484" s="837" t="s">
        <v>1910</v>
      </c>
      <c r="E2484" s="837" t="s">
        <v>1877</v>
      </c>
      <c r="F2484" s="837" t="s">
        <v>1911</v>
      </c>
      <c r="G2484" s="837" t="s">
        <v>1889</v>
      </c>
    </row>
    <row r="2485" spans="1:7">
      <c r="A2485" s="838" t="s">
        <v>836</v>
      </c>
      <c r="B2485" s="837" t="s">
        <v>1893</v>
      </c>
      <c r="C2485" s="837" t="s">
        <v>1909</v>
      </c>
      <c r="D2485" s="837" t="s">
        <v>1910</v>
      </c>
      <c r="E2485" s="837" t="s">
        <v>1877</v>
      </c>
      <c r="F2485" s="837" t="s">
        <v>1911</v>
      </c>
      <c r="G2485" s="837" t="s">
        <v>1889</v>
      </c>
    </row>
    <row r="2486" spans="1:7">
      <c r="A2486" s="838" t="s">
        <v>971</v>
      </c>
      <c r="B2486" s="837" t="s">
        <v>1893</v>
      </c>
      <c r="C2486" s="837" t="s">
        <v>1909</v>
      </c>
      <c r="D2486" s="837" t="s">
        <v>1910</v>
      </c>
      <c r="E2486" s="837" t="s">
        <v>1877</v>
      </c>
      <c r="F2486" s="837" t="s">
        <v>968</v>
      </c>
      <c r="G2486" s="837" t="s">
        <v>1889</v>
      </c>
    </row>
    <row r="2487" spans="1:7">
      <c r="A2487" s="838" t="s">
        <v>1028</v>
      </c>
      <c r="B2487" s="837" t="s">
        <v>1912</v>
      </c>
      <c r="C2487" s="837" t="s">
        <v>1909</v>
      </c>
      <c r="D2487" s="837" t="s">
        <v>1910</v>
      </c>
      <c r="E2487" s="837" t="s">
        <v>1873</v>
      </c>
      <c r="F2487" s="837" t="s">
        <v>1028</v>
      </c>
      <c r="G2487" s="837" t="s">
        <v>1889</v>
      </c>
    </row>
    <row r="2488" spans="1:7">
      <c r="A2488" s="838" t="s">
        <v>966</v>
      </c>
      <c r="B2488" s="837" t="s">
        <v>964</v>
      </c>
      <c r="C2488" s="837" t="s">
        <v>1909</v>
      </c>
      <c r="D2488" s="837" t="s">
        <v>1910</v>
      </c>
      <c r="E2488" s="837" t="s">
        <v>1904</v>
      </c>
      <c r="F2488" s="837" t="s">
        <v>953</v>
      </c>
      <c r="G2488" s="837" t="s">
        <v>1889</v>
      </c>
    </row>
    <row r="2489" spans="1:7">
      <c r="A2489" s="838" t="s">
        <v>1055</v>
      </c>
      <c r="B2489" s="837" t="s">
        <v>521</v>
      </c>
      <c r="C2489" s="837" t="s">
        <v>1909</v>
      </c>
      <c r="D2489" s="837" t="s">
        <v>1910</v>
      </c>
      <c r="E2489" s="837" t="s">
        <v>1913</v>
      </c>
      <c r="F2489" s="837" t="s">
        <v>1052</v>
      </c>
      <c r="G2489" s="837" t="s">
        <v>1889</v>
      </c>
    </row>
    <row r="2490" spans="1:7">
      <c r="A2490" s="838" t="s">
        <v>1066</v>
      </c>
      <c r="B2490" s="837" t="s">
        <v>521</v>
      </c>
      <c r="C2490" s="837" t="s">
        <v>1909</v>
      </c>
      <c r="D2490" s="837" t="s">
        <v>1910</v>
      </c>
      <c r="E2490" s="837" t="s">
        <v>1913</v>
      </c>
      <c r="F2490" s="837" t="s">
        <v>1894</v>
      </c>
      <c r="G2490" s="837" t="s">
        <v>1889</v>
      </c>
    </row>
    <row r="2491" spans="1:7">
      <c r="A2491" s="838" t="s">
        <v>975</v>
      </c>
      <c r="B2491" s="837" t="s">
        <v>521</v>
      </c>
      <c r="C2491" s="837" t="s">
        <v>1909</v>
      </c>
      <c r="D2491" s="837" t="s">
        <v>1910</v>
      </c>
      <c r="E2491" s="837" t="s">
        <v>1913</v>
      </c>
      <c r="F2491" s="837" t="s">
        <v>968</v>
      </c>
      <c r="G2491" s="837" t="s">
        <v>1889</v>
      </c>
    </row>
    <row r="2492" spans="1:7">
      <c r="A2492" s="838" t="s">
        <v>1045</v>
      </c>
      <c r="B2492" s="837" t="s">
        <v>521</v>
      </c>
      <c r="C2492" s="837" t="s">
        <v>1909</v>
      </c>
      <c r="D2492" s="837" t="s">
        <v>1910</v>
      </c>
      <c r="E2492" s="837" t="s">
        <v>1913</v>
      </c>
      <c r="F2492" s="837" t="s">
        <v>1898</v>
      </c>
      <c r="G2492" s="837" t="s">
        <v>1889</v>
      </c>
    </row>
    <row r="2493" spans="1:7">
      <c r="A2493" s="838" t="s">
        <v>863</v>
      </c>
      <c r="B2493" s="837" t="s">
        <v>1914</v>
      </c>
      <c r="C2493" s="837" t="s">
        <v>1909</v>
      </c>
      <c r="D2493" s="837" t="s">
        <v>1910</v>
      </c>
      <c r="E2493" s="837" t="s">
        <v>1878</v>
      </c>
      <c r="F2493" s="837" t="s">
        <v>863</v>
      </c>
      <c r="G2493" s="837" t="s">
        <v>1889</v>
      </c>
    </row>
    <row r="2494" spans="1:7">
      <c r="A2494" s="838" t="s">
        <v>943</v>
      </c>
      <c r="B2494" s="837" t="s">
        <v>1920</v>
      </c>
      <c r="C2494" s="837" t="s">
        <v>1909</v>
      </c>
      <c r="D2494" s="837" t="s">
        <v>1910</v>
      </c>
      <c r="E2494" s="837" t="s">
        <v>138</v>
      </c>
      <c r="F2494" s="837" t="s">
        <v>806</v>
      </c>
      <c r="G2494" s="837" t="s">
        <v>1889</v>
      </c>
    </row>
    <row r="2495" spans="1:7">
      <c r="A2495" s="838" t="s">
        <v>937</v>
      </c>
      <c r="B2495" s="837" t="s">
        <v>1920</v>
      </c>
      <c r="C2495" s="837" t="s">
        <v>1909</v>
      </c>
      <c r="D2495" s="837" t="s">
        <v>1910</v>
      </c>
      <c r="E2495" s="837" t="s">
        <v>138</v>
      </c>
      <c r="F2495" s="837" t="s">
        <v>806</v>
      </c>
      <c r="G2495" s="837" t="s">
        <v>1889</v>
      </c>
    </row>
    <row r="2496" spans="1:7">
      <c r="A2496" s="838" t="s">
        <v>1037</v>
      </c>
      <c r="B2496" s="837" t="s">
        <v>1901</v>
      </c>
      <c r="C2496" s="837" t="s">
        <v>1909</v>
      </c>
      <c r="D2496" s="837" t="s">
        <v>1910</v>
      </c>
      <c r="E2496" s="837" t="s">
        <v>1867</v>
      </c>
      <c r="F2496" s="837" t="s">
        <v>1032</v>
      </c>
      <c r="G2496" s="837" t="s">
        <v>1889</v>
      </c>
    </row>
    <row r="2497" spans="1:7">
      <c r="A2497" s="838" t="s">
        <v>410</v>
      </c>
      <c r="B2497" s="837" t="s">
        <v>525</v>
      </c>
      <c r="C2497" s="837" t="s">
        <v>1909</v>
      </c>
      <c r="D2497" s="837" t="s">
        <v>1910</v>
      </c>
      <c r="E2497" s="837" t="s">
        <v>1875</v>
      </c>
      <c r="F2497" s="837" t="s">
        <v>410</v>
      </c>
      <c r="G2497" s="837" t="s">
        <v>1889</v>
      </c>
    </row>
    <row r="2498" spans="1:7">
      <c r="A2498" s="838" t="s">
        <v>549</v>
      </c>
      <c r="B2498" s="837" t="s">
        <v>525</v>
      </c>
      <c r="C2498" s="837" t="s">
        <v>1909</v>
      </c>
      <c r="D2498" s="837" t="s">
        <v>1910</v>
      </c>
      <c r="E2498" s="837" t="s">
        <v>1875</v>
      </c>
      <c r="F2498" s="837" t="s">
        <v>410</v>
      </c>
      <c r="G2498" s="837" t="s">
        <v>1889</v>
      </c>
    </row>
    <row r="2499" spans="1:7">
      <c r="A2499" s="838" t="s">
        <v>874</v>
      </c>
      <c r="B2499" s="837" t="s">
        <v>525</v>
      </c>
      <c r="C2499" s="837" t="s">
        <v>1909</v>
      </c>
      <c r="D2499" s="837" t="s">
        <v>1910</v>
      </c>
      <c r="E2499" s="837" t="s">
        <v>1875</v>
      </c>
      <c r="F2499" s="837" t="s">
        <v>410</v>
      </c>
      <c r="G2499" s="837" t="s">
        <v>1889</v>
      </c>
    </row>
    <row r="2500" spans="1:7">
      <c r="A2500" s="838" t="s">
        <v>548</v>
      </c>
      <c r="B2500" s="837" t="s">
        <v>525</v>
      </c>
      <c r="C2500" s="837" t="s">
        <v>1909</v>
      </c>
      <c r="D2500" s="837" t="s">
        <v>1910</v>
      </c>
      <c r="E2500" s="837" t="s">
        <v>1875</v>
      </c>
      <c r="F2500" s="837" t="s">
        <v>410</v>
      </c>
      <c r="G2500" s="837" t="s">
        <v>1889</v>
      </c>
    </row>
    <row r="2501" spans="1:7">
      <c r="A2501" s="838" t="s">
        <v>986</v>
      </c>
      <c r="B2501" s="837" t="s">
        <v>525</v>
      </c>
      <c r="C2501" s="837" t="s">
        <v>1909</v>
      </c>
      <c r="D2501" s="837" t="s">
        <v>1910</v>
      </c>
      <c r="E2501" s="837" t="s">
        <v>1875</v>
      </c>
      <c r="F2501" s="837" t="s">
        <v>982</v>
      </c>
      <c r="G2501" s="837" t="s">
        <v>1889</v>
      </c>
    </row>
    <row r="2502" spans="1:7">
      <c r="A2502" s="838" t="s">
        <v>929</v>
      </c>
      <c r="B2502" s="837" t="s">
        <v>525</v>
      </c>
      <c r="C2502" s="837" t="s">
        <v>1909</v>
      </c>
      <c r="D2502" s="837" t="s">
        <v>1910</v>
      </c>
      <c r="E2502" s="837" t="s">
        <v>1875</v>
      </c>
      <c r="F2502" s="837" t="s">
        <v>1903</v>
      </c>
      <c r="G2502" s="837" t="s">
        <v>1889</v>
      </c>
    </row>
    <row r="2503" spans="1:7">
      <c r="A2503" s="838" t="s">
        <v>931</v>
      </c>
      <c r="B2503" s="837" t="s">
        <v>525</v>
      </c>
      <c r="C2503" s="837" t="s">
        <v>1909</v>
      </c>
      <c r="D2503" s="837" t="s">
        <v>1910</v>
      </c>
      <c r="E2503" s="837" t="s">
        <v>1875</v>
      </c>
      <c r="F2503" s="837" t="s">
        <v>1903</v>
      </c>
      <c r="G2503" s="837" t="s">
        <v>1889</v>
      </c>
    </row>
    <row r="2504" spans="1:7">
      <c r="A2504" s="838" t="s">
        <v>895</v>
      </c>
      <c r="B2504" s="837" t="s">
        <v>525</v>
      </c>
      <c r="C2504" s="837" t="s">
        <v>1909</v>
      </c>
      <c r="D2504" s="837" t="s">
        <v>1910</v>
      </c>
      <c r="E2504" s="837" t="s">
        <v>1875</v>
      </c>
      <c r="F2504" s="837" t="s">
        <v>884</v>
      </c>
      <c r="G2504" s="837" t="s">
        <v>1889</v>
      </c>
    </row>
    <row r="2505" spans="1:7">
      <c r="A2505" s="838" t="s">
        <v>897</v>
      </c>
      <c r="B2505" s="837" t="s">
        <v>525</v>
      </c>
      <c r="C2505" s="837" t="s">
        <v>1909</v>
      </c>
      <c r="D2505" s="837" t="s">
        <v>1910</v>
      </c>
      <c r="E2505" s="837" t="s">
        <v>1875</v>
      </c>
      <c r="F2505" s="837" t="s">
        <v>884</v>
      </c>
      <c r="G2505" s="837" t="s">
        <v>1889</v>
      </c>
    </row>
    <row r="2506" spans="1:7">
      <c r="A2506" s="838" t="s">
        <v>899</v>
      </c>
      <c r="B2506" s="837" t="s">
        <v>525</v>
      </c>
      <c r="C2506" s="837" t="s">
        <v>1909</v>
      </c>
      <c r="D2506" s="837" t="s">
        <v>1910</v>
      </c>
      <c r="E2506" s="837" t="s">
        <v>1875</v>
      </c>
      <c r="F2506" s="837" t="s">
        <v>884</v>
      </c>
      <c r="G2506" s="837" t="s">
        <v>1889</v>
      </c>
    </row>
    <row r="2507" spans="1:7">
      <c r="A2507" s="838" t="s">
        <v>991</v>
      </c>
      <c r="B2507" s="837" t="s">
        <v>525</v>
      </c>
      <c r="C2507" s="837" t="s">
        <v>1909</v>
      </c>
      <c r="D2507" s="837" t="s">
        <v>1910</v>
      </c>
      <c r="E2507" s="837" t="s">
        <v>1875</v>
      </c>
      <c r="F2507" s="837" t="s">
        <v>552</v>
      </c>
      <c r="G2507" s="837" t="s">
        <v>1889</v>
      </c>
    </row>
    <row r="2508" spans="1:7">
      <c r="A2508" s="838" t="s">
        <v>945</v>
      </c>
      <c r="B2508" s="837" t="s">
        <v>546</v>
      </c>
      <c r="C2508" s="837" t="s">
        <v>1909</v>
      </c>
      <c r="D2508" s="837" t="s">
        <v>1910</v>
      </c>
      <c r="E2508" s="837" t="s">
        <v>1915</v>
      </c>
      <c r="F2508" s="837" t="s">
        <v>945</v>
      </c>
      <c r="G2508" s="837" t="s">
        <v>1889</v>
      </c>
    </row>
    <row r="2509" spans="1:7">
      <c r="A2509" s="838" t="s">
        <v>762</v>
      </c>
      <c r="B2509" s="837" t="s">
        <v>515</v>
      </c>
      <c r="C2509" s="837" t="s">
        <v>1909</v>
      </c>
      <c r="D2509" s="837" t="s">
        <v>1910</v>
      </c>
      <c r="E2509" s="837" t="s">
        <v>1916</v>
      </c>
      <c r="F2509" s="837" t="s">
        <v>762</v>
      </c>
      <c r="G2509" s="837" t="s">
        <v>1891</v>
      </c>
    </row>
    <row r="2510" spans="1:7">
      <c r="A2510" s="838" t="s">
        <v>719</v>
      </c>
      <c r="B2510" s="837" t="s">
        <v>515</v>
      </c>
      <c r="C2510" s="837" t="s">
        <v>1909</v>
      </c>
      <c r="D2510" s="837" t="s">
        <v>1910</v>
      </c>
      <c r="E2510" s="837" t="s">
        <v>1916</v>
      </c>
      <c r="F2510" s="837" t="s">
        <v>1105</v>
      </c>
      <c r="G2510" s="837" t="s">
        <v>1891</v>
      </c>
    </row>
    <row r="2511" spans="1:7">
      <c r="A2511" s="838" t="s">
        <v>722</v>
      </c>
      <c r="B2511" s="837" t="s">
        <v>515</v>
      </c>
      <c r="C2511" s="837" t="s">
        <v>1909</v>
      </c>
      <c r="D2511" s="837" t="s">
        <v>1910</v>
      </c>
      <c r="E2511" s="837" t="s">
        <v>1916</v>
      </c>
      <c r="F2511" s="837" t="s">
        <v>1105</v>
      </c>
      <c r="G2511" s="837" t="s">
        <v>1891</v>
      </c>
    </row>
    <row r="2512" spans="1:7">
      <c r="A2512" s="838" t="s">
        <v>743</v>
      </c>
      <c r="B2512" s="837" t="s">
        <v>515</v>
      </c>
      <c r="C2512" s="837" t="s">
        <v>1909</v>
      </c>
      <c r="D2512" s="837" t="s">
        <v>1910</v>
      </c>
      <c r="E2512" s="837" t="s">
        <v>1916</v>
      </c>
      <c r="F2512" s="837" t="s">
        <v>793</v>
      </c>
      <c r="G2512" s="837" t="s">
        <v>1891</v>
      </c>
    </row>
    <row r="2513" spans="1:7">
      <c r="A2513" s="838" t="s">
        <v>400</v>
      </c>
      <c r="B2513" s="837" t="s">
        <v>515</v>
      </c>
      <c r="C2513" s="837" t="s">
        <v>1909</v>
      </c>
      <c r="D2513" s="837" t="s">
        <v>1910</v>
      </c>
      <c r="E2513" s="837" t="s">
        <v>1916</v>
      </c>
      <c r="F2513" s="837" t="s">
        <v>793</v>
      </c>
      <c r="G2513" s="837" t="s">
        <v>1891</v>
      </c>
    </row>
    <row r="2514" spans="1:7">
      <c r="A2514" s="838" t="s">
        <v>750</v>
      </c>
      <c r="B2514" s="837" t="s">
        <v>515</v>
      </c>
      <c r="C2514" s="837" t="s">
        <v>1909</v>
      </c>
      <c r="D2514" s="837" t="s">
        <v>1910</v>
      </c>
      <c r="E2514" s="837" t="s">
        <v>1916</v>
      </c>
      <c r="F2514" s="837" t="s">
        <v>1906</v>
      </c>
      <c r="G2514" s="837" t="s">
        <v>1891</v>
      </c>
    </row>
    <row r="2515" spans="1:7">
      <c r="A2515" s="838" t="s">
        <v>736</v>
      </c>
      <c r="B2515" s="837" t="s">
        <v>515</v>
      </c>
      <c r="C2515" s="837" t="s">
        <v>1909</v>
      </c>
      <c r="D2515" s="837" t="s">
        <v>1910</v>
      </c>
      <c r="E2515" s="837" t="s">
        <v>1916</v>
      </c>
      <c r="F2515" s="837" t="s">
        <v>789</v>
      </c>
      <c r="G2515" s="837" t="s">
        <v>1891</v>
      </c>
    </row>
    <row r="2516" spans="1:7">
      <c r="A2516" s="838" t="s">
        <v>399</v>
      </c>
      <c r="B2516" s="837" t="s">
        <v>515</v>
      </c>
      <c r="C2516" s="837" t="s">
        <v>1909</v>
      </c>
      <c r="D2516" s="837" t="s">
        <v>1910</v>
      </c>
      <c r="E2516" s="837" t="s">
        <v>1916</v>
      </c>
      <c r="F2516" s="837" t="s">
        <v>789</v>
      </c>
      <c r="G2516" s="837" t="s">
        <v>1891</v>
      </c>
    </row>
    <row r="2517" spans="1:7">
      <c r="A2517" s="838" t="s">
        <v>1917</v>
      </c>
      <c r="B2517" s="837" t="s">
        <v>515</v>
      </c>
      <c r="C2517" s="837" t="s">
        <v>1909</v>
      </c>
      <c r="D2517" s="837" t="s">
        <v>1910</v>
      </c>
      <c r="E2517" s="837" t="s">
        <v>1916</v>
      </c>
      <c r="F2517" s="837" t="s">
        <v>1907</v>
      </c>
      <c r="G2517" s="837" t="s">
        <v>1891</v>
      </c>
    </row>
    <row r="2518" spans="1:7">
      <c r="A2518" s="838" t="s">
        <v>762</v>
      </c>
      <c r="B2518" s="837" t="s">
        <v>520</v>
      </c>
      <c r="C2518" s="837" t="s">
        <v>1909</v>
      </c>
      <c r="D2518" s="837" t="s">
        <v>1910</v>
      </c>
      <c r="E2518" s="837" t="s">
        <v>1918</v>
      </c>
      <c r="F2518" s="837" t="s">
        <v>762</v>
      </c>
      <c r="G2518" s="837" t="s">
        <v>1891</v>
      </c>
    </row>
    <row r="2519" spans="1:7">
      <c r="A2519" s="838" t="s">
        <v>777</v>
      </c>
      <c r="B2519" s="837" t="s">
        <v>520</v>
      </c>
      <c r="C2519" s="837" t="s">
        <v>1909</v>
      </c>
      <c r="D2519" s="837" t="s">
        <v>1910</v>
      </c>
      <c r="E2519" s="837" t="s">
        <v>1918</v>
      </c>
      <c r="F2519" s="837" t="s">
        <v>1105</v>
      </c>
      <c r="G2519" s="837" t="s">
        <v>1891</v>
      </c>
    </row>
    <row r="2520" spans="1:7">
      <c r="A2520" s="838" t="s">
        <v>780</v>
      </c>
      <c r="B2520" s="837" t="s">
        <v>520</v>
      </c>
      <c r="C2520" s="837" t="s">
        <v>1909</v>
      </c>
      <c r="D2520" s="837" t="s">
        <v>1910</v>
      </c>
      <c r="E2520" s="837" t="s">
        <v>1918</v>
      </c>
      <c r="F2520" s="837" t="s">
        <v>1105</v>
      </c>
      <c r="G2520" s="837" t="s">
        <v>1891</v>
      </c>
    </row>
    <row r="2521" spans="1:7">
      <c r="A2521" s="838" t="s">
        <v>787</v>
      </c>
      <c r="B2521" s="837" t="s">
        <v>520</v>
      </c>
      <c r="C2521" s="837" t="s">
        <v>1909</v>
      </c>
      <c r="D2521" s="837" t="s">
        <v>1910</v>
      </c>
      <c r="E2521" s="837" t="s">
        <v>1918</v>
      </c>
      <c r="F2521" s="837" t="s">
        <v>784</v>
      </c>
      <c r="G2521" s="837" t="s">
        <v>1891</v>
      </c>
    </row>
    <row r="2522" spans="1:7">
      <c r="A2522" s="838" t="s">
        <v>798</v>
      </c>
      <c r="B2522" s="837" t="s">
        <v>520</v>
      </c>
      <c r="C2522" s="837" t="s">
        <v>1909</v>
      </c>
      <c r="D2522" s="837" t="s">
        <v>1910</v>
      </c>
      <c r="E2522" s="837" t="s">
        <v>1918</v>
      </c>
      <c r="F2522" s="837" t="s">
        <v>793</v>
      </c>
      <c r="G2522" s="837" t="s">
        <v>1891</v>
      </c>
    </row>
    <row r="2523" spans="1:7">
      <c r="A2523" s="838" t="s">
        <v>743</v>
      </c>
      <c r="B2523" s="837" t="s">
        <v>520</v>
      </c>
      <c r="C2523" s="837" t="s">
        <v>1909</v>
      </c>
      <c r="D2523" s="837" t="s">
        <v>1910</v>
      </c>
      <c r="E2523" s="837" t="s">
        <v>1918</v>
      </c>
      <c r="F2523" s="837" t="s">
        <v>793</v>
      </c>
      <c r="G2523" s="837" t="s">
        <v>1891</v>
      </c>
    </row>
    <row r="2524" spans="1:7">
      <c r="A2524" s="838" t="s">
        <v>407</v>
      </c>
      <c r="B2524" s="837" t="s">
        <v>520</v>
      </c>
      <c r="C2524" s="837" t="s">
        <v>1909</v>
      </c>
      <c r="D2524" s="837" t="s">
        <v>1910</v>
      </c>
      <c r="E2524" s="837" t="s">
        <v>1918</v>
      </c>
      <c r="F2524" s="837" t="s">
        <v>793</v>
      </c>
      <c r="G2524" s="837" t="s">
        <v>1891</v>
      </c>
    </row>
    <row r="2525" spans="1:7">
      <c r="A2525" s="838" t="s">
        <v>804</v>
      </c>
      <c r="B2525" s="837" t="s">
        <v>520</v>
      </c>
      <c r="C2525" s="837" t="s">
        <v>1909</v>
      </c>
      <c r="D2525" s="837" t="s">
        <v>1910</v>
      </c>
      <c r="E2525" s="837" t="s">
        <v>1918</v>
      </c>
      <c r="F2525" s="837" t="s">
        <v>1906</v>
      </c>
      <c r="G2525" s="837" t="s">
        <v>1891</v>
      </c>
    </row>
    <row r="2526" spans="1:7">
      <c r="A2526" s="838" t="s">
        <v>736</v>
      </c>
      <c r="B2526" s="837" t="s">
        <v>520</v>
      </c>
      <c r="C2526" s="837" t="s">
        <v>1909</v>
      </c>
      <c r="D2526" s="837" t="s">
        <v>1910</v>
      </c>
      <c r="E2526" s="837" t="s">
        <v>1918</v>
      </c>
      <c r="F2526" s="837" t="s">
        <v>789</v>
      </c>
      <c r="G2526" s="837" t="s">
        <v>1891</v>
      </c>
    </row>
    <row r="2527" spans="1:7">
      <c r="A2527" s="838" t="s">
        <v>406</v>
      </c>
      <c r="B2527" s="837" t="s">
        <v>520</v>
      </c>
      <c r="C2527" s="837" t="s">
        <v>1909</v>
      </c>
      <c r="D2527" s="837" t="s">
        <v>1910</v>
      </c>
      <c r="E2527" s="837" t="s">
        <v>1918</v>
      </c>
      <c r="F2527" s="837" t="s">
        <v>789</v>
      </c>
      <c r="G2527" s="837" t="s">
        <v>1891</v>
      </c>
    </row>
    <row r="2528" spans="1:7">
      <c r="A2528" s="838" t="s">
        <v>1908</v>
      </c>
      <c r="B2528" s="837" t="s">
        <v>520</v>
      </c>
      <c r="C2528" s="837" t="s">
        <v>1909</v>
      </c>
      <c r="D2528" s="837" t="s">
        <v>1910</v>
      </c>
      <c r="E2528" s="837" t="s">
        <v>1918</v>
      </c>
      <c r="F2528" s="837" t="s">
        <v>1907</v>
      </c>
      <c r="G2528" s="837" t="s">
        <v>1891</v>
      </c>
    </row>
    <row r="2529" spans="1:7">
      <c r="A2529" s="838" t="s">
        <v>918</v>
      </c>
      <c r="B2529" s="837" t="s">
        <v>526</v>
      </c>
      <c r="C2529" s="837" t="s">
        <v>1909</v>
      </c>
      <c r="D2529" s="837" t="s">
        <v>1910</v>
      </c>
      <c r="E2529" s="837" t="s">
        <v>1876</v>
      </c>
      <c r="F2529" s="837" t="s">
        <v>909</v>
      </c>
      <c r="G2529" s="837" t="s">
        <v>1889</v>
      </c>
    </row>
    <row r="2530" spans="1:7">
      <c r="A2530" s="838" t="s">
        <v>915</v>
      </c>
      <c r="B2530" s="837" t="s">
        <v>526</v>
      </c>
      <c r="C2530" s="837" t="s">
        <v>1909</v>
      </c>
      <c r="D2530" s="837" t="s">
        <v>1910</v>
      </c>
      <c r="E2530" s="837" t="s">
        <v>1876</v>
      </c>
      <c r="F2530" s="837" t="s">
        <v>909</v>
      </c>
      <c r="G2530" s="837" t="s">
        <v>1889</v>
      </c>
    </row>
    <row r="2531" spans="1:7">
      <c r="A2531" s="838" t="s">
        <v>913</v>
      </c>
      <c r="B2531" s="837" t="s">
        <v>526</v>
      </c>
      <c r="C2531" s="837" t="s">
        <v>1909</v>
      </c>
      <c r="D2531" s="837" t="s">
        <v>1910</v>
      </c>
      <c r="E2531" s="837" t="s">
        <v>1876</v>
      </c>
      <c r="F2531" s="837" t="s">
        <v>909</v>
      </c>
      <c r="G2531" s="837" t="s">
        <v>1889</v>
      </c>
    </row>
    <row r="2532" spans="1:7">
      <c r="A2532" s="838" t="s">
        <v>912</v>
      </c>
      <c r="B2532" s="837" t="s">
        <v>526</v>
      </c>
      <c r="C2532" s="837" t="s">
        <v>1909</v>
      </c>
      <c r="D2532" s="837" t="s">
        <v>1910</v>
      </c>
      <c r="E2532" s="837" t="s">
        <v>1876</v>
      </c>
      <c r="F2532" s="837" t="s">
        <v>909</v>
      </c>
      <c r="G2532" s="837" t="s">
        <v>1889</v>
      </c>
    </row>
    <row r="2533" spans="1:7">
      <c r="A2533" s="838" t="s">
        <v>1026</v>
      </c>
      <c r="B2533" s="837" t="s">
        <v>526</v>
      </c>
      <c r="C2533" s="837" t="s">
        <v>1909</v>
      </c>
      <c r="D2533" s="837" t="s">
        <v>1910</v>
      </c>
      <c r="E2533" s="837" t="s">
        <v>1876</v>
      </c>
      <c r="F2533" s="837" t="s">
        <v>811</v>
      </c>
      <c r="G2533" s="837" t="s">
        <v>1889</v>
      </c>
    </row>
    <row r="2534" spans="1:7">
      <c r="A2534" s="838" t="s">
        <v>373</v>
      </c>
      <c r="B2534" s="837" t="s">
        <v>526</v>
      </c>
      <c r="C2534" s="837" t="s">
        <v>1909</v>
      </c>
      <c r="D2534" s="837" t="s">
        <v>1910</v>
      </c>
      <c r="E2534" s="837" t="s">
        <v>1876</v>
      </c>
      <c r="F2534" s="837" t="s">
        <v>1911</v>
      </c>
      <c r="G2534" s="837" t="s">
        <v>1889</v>
      </c>
    </row>
    <row r="2535" spans="1:7">
      <c r="A2535" s="838" t="s">
        <v>836</v>
      </c>
      <c r="B2535" s="837" t="s">
        <v>526</v>
      </c>
      <c r="C2535" s="837" t="s">
        <v>1909</v>
      </c>
      <c r="D2535" s="837" t="s">
        <v>1910</v>
      </c>
      <c r="E2535" s="837" t="s">
        <v>1876</v>
      </c>
      <c r="F2535" s="837" t="s">
        <v>1911</v>
      </c>
      <c r="G2535" s="837" t="s">
        <v>1889</v>
      </c>
    </row>
    <row r="2536" spans="1:7">
      <c r="A2536" s="838" t="s">
        <v>1200</v>
      </c>
      <c r="B2536" s="837" t="s">
        <v>539</v>
      </c>
      <c r="C2536" s="837" t="s">
        <v>1886</v>
      </c>
      <c r="D2536" s="837" t="s">
        <v>1887</v>
      </c>
      <c r="E2536" s="837" t="s">
        <v>1888</v>
      </c>
      <c r="F2536" s="837" t="s">
        <v>1193</v>
      </c>
      <c r="G2536" s="837" t="s">
        <v>1889</v>
      </c>
    </row>
    <row r="2537" spans="1:7">
      <c r="A2537" s="838" t="s">
        <v>997</v>
      </c>
      <c r="B2537" s="837" t="s">
        <v>540</v>
      </c>
      <c r="C2537" s="837" t="s">
        <v>1886</v>
      </c>
      <c r="D2537" s="837" t="s">
        <v>1887</v>
      </c>
      <c r="E2537" s="837" t="s">
        <v>1867</v>
      </c>
      <c r="F2537" s="837" t="s">
        <v>994</v>
      </c>
      <c r="G2537" s="837" t="s">
        <v>1889</v>
      </c>
    </row>
    <row r="2538" spans="1:7">
      <c r="A2538" s="838" t="s">
        <v>1204</v>
      </c>
      <c r="B2538" s="837" t="s">
        <v>538</v>
      </c>
      <c r="C2538" s="837" t="s">
        <v>1886</v>
      </c>
      <c r="D2538" s="837" t="s">
        <v>1887</v>
      </c>
      <c r="E2538" s="837" t="s">
        <v>1868</v>
      </c>
      <c r="F2538" s="837" t="s">
        <v>1201</v>
      </c>
      <c r="G2538" s="837" t="s">
        <v>1889</v>
      </c>
    </row>
    <row r="2539" spans="1:7">
      <c r="A2539" s="838" t="s">
        <v>956</v>
      </c>
      <c r="B2539" s="837" t="s">
        <v>538</v>
      </c>
      <c r="C2539" s="837" t="s">
        <v>1886</v>
      </c>
      <c r="D2539" s="837" t="s">
        <v>1887</v>
      </c>
      <c r="E2539" s="837" t="s">
        <v>1868</v>
      </c>
      <c r="F2539" s="837" t="s">
        <v>953</v>
      </c>
      <c r="G2539" s="837" t="s">
        <v>1889</v>
      </c>
    </row>
    <row r="2540" spans="1:7">
      <c r="A2540" s="838" t="s">
        <v>959</v>
      </c>
      <c r="B2540" s="837" t="s">
        <v>538</v>
      </c>
      <c r="C2540" s="837" t="s">
        <v>1886</v>
      </c>
      <c r="D2540" s="837" t="s">
        <v>1887</v>
      </c>
      <c r="E2540" s="837" t="s">
        <v>1868</v>
      </c>
      <c r="F2540" s="837" t="s">
        <v>953</v>
      </c>
      <c r="G2540" s="837" t="s">
        <v>1889</v>
      </c>
    </row>
    <row r="2541" spans="1:7">
      <c r="A2541" s="838" t="s">
        <v>385</v>
      </c>
      <c r="B2541" s="837" t="s">
        <v>538</v>
      </c>
      <c r="C2541" s="837" t="s">
        <v>1886</v>
      </c>
      <c r="D2541" s="837" t="s">
        <v>1887</v>
      </c>
      <c r="E2541" s="837" t="s">
        <v>1868</v>
      </c>
      <c r="F2541" s="837" t="s">
        <v>953</v>
      </c>
      <c r="G2541" s="837" t="s">
        <v>1889</v>
      </c>
    </row>
    <row r="2542" spans="1:7">
      <c r="A2542" s="838" t="s">
        <v>726</v>
      </c>
      <c r="B2542" s="837" t="s">
        <v>516</v>
      </c>
      <c r="C2542" s="837" t="s">
        <v>1886</v>
      </c>
      <c r="D2542" s="837" t="s">
        <v>1887</v>
      </c>
      <c r="E2542" s="837" t="s">
        <v>1890</v>
      </c>
      <c r="F2542" s="837" t="s">
        <v>726</v>
      </c>
      <c r="G2542" s="837" t="s">
        <v>1891</v>
      </c>
    </row>
    <row r="2543" spans="1:7">
      <c r="A2543" s="838" t="s">
        <v>1281</v>
      </c>
      <c r="B2543" s="837" t="s">
        <v>516</v>
      </c>
      <c r="C2543" s="837" t="s">
        <v>1886</v>
      </c>
      <c r="D2543" s="837" t="s">
        <v>1887</v>
      </c>
      <c r="E2543" s="837" t="s">
        <v>1890</v>
      </c>
      <c r="F2543" s="837" t="s">
        <v>1278</v>
      </c>
      <c r="G2543" s="837" t="s">
        <v>1891</v>
      </c>
    </row>
    <row r="2544" spans="1:7">
      <c r="A2544" s="838" t="s">
        <v>924</v>
      </c>
      <c r="B2544" s="837" t="s">
        <v>516</v>
      </c>
      <c r="C2544" s="837" t="s">
        <v>1886</v>
      </c>
      <c r="D2544" s="837" t="s">
        <v>1887</v>
      </c>
      <c r="E2544" s="837" t="s">
        <v>1890</v>
      </c>
      <c r="F2544" s="837" t="s">
        <v>1278</v>
      </c>
      <c r="G2544" s="837" t="s">
        <v>1891</v>
      </c>
    </row>
    <row r="2545" spans="1:7">
      <c r="A2545" s="838" t="s">
        <v>951</v>
      </c>
      <c r="B2545" s="837" t="s">
        <v>516</v>
      </c>
      <c r="C2545" s="837" t="s">
        <v>1886</v>
      </c>
      <c r="D2545" s="837" t="s">
        <v>1887</v>
      </c>
      <c r="E2545" s="837" t="s">
        <v>1890</v>
      </c>
      <c r="F2545" s="837" t="s">
        <v>1278</v>
      </c>
      <c r="G2545" s="837" t="s">
        <v>1891</v>
      </c>
    </row>
    <row r="2546" spans="1:7">
      <c r="A2546" s="838" t="s">
        <v>980</v>
      </c>
      <c r="B2546" s="837" t="s">
        <v>531</v>
      </c>
      <c r="C2546" s="837" t="s">
        <v>1886</v>
      </c>
      <c r="D2546" s="837" t="s">
        <v>1887</v>
      </c>
      <c r="E2546" s="837" t="s">
        <v>1872</v>
      </c>
      <c r="F2546" s="837" t="s">
        <v>977</v>
      </c>
      <c r="G2546" s="837" t="s">
        <v>1889</v>
      </c>
    </row>
    <row r="2547" spans="1:7">
      <c r="A2547" s="838" t="s">
        <v>1447</v>
      </c>
      <c r="B2547" s="837" t="s">
        <v>531</v>
      </c>
      <c r="C2547" s="837" t="s">
        <v>1886</v>
      </c>
      <c r="D2547" s="837" t="s">
        <v>1887</v>
      </c>
      <c r="E2547" s="837" t="s">
        <v>1872</v>
      </c>
      <c r="F2547" s="837" t="s">
        <v>1287</v>
      </c>
      <c r="G2547" s="837" t="s">
        <v>1889</v>
      </c>
    </row>
    <row r="2548" spans="1:7">
      <c r="A2548" s="838" t="s">
        <v>1060</v>
      </c>
      <c r="B2548" s="837" t="s">
        <v>1921</v>
      </c>
      <c r="C2548" s="837" t="s">
        <v>1886</v>
      </c>
      <c r="D2548" s="837" t="s">
        <v>1887</v>
      </c>
      <c r="E2548" s="837" t="s">
        <v>1876</v>
      </c>
      <c r="F2548" s="837" t="s">
        <v>1894</v>
      </c>
      <c r="G2548" s="837" t="s">
        <v>1889</v>
      </c>
    </row>
    <row r="2549" spans="1:7">
      <c r="A2549" s="838" t="s">
        <v>1023</v>
      </c>
      <c r="B2549" s="837" t="s">
        <v>522</v>
      </c>
      <c r="C2549" s="837" t="s">
        <v>1886</v>
      </c>
      <c r="D2549" s="837" t="s">
        <v>1887</v>
      </c>
      <c r="E2549" s="837" t="s">
        <v>1892</v>
      </c>
      <c r="F2549" s="837" t="s">
        <v>1020</v>
      </c>
      <c r="G2549" s="837" t="s">
        <v>1889</v>
      </c>
    </row>
    <row r="2550" spans="1:7">
      <c r="A2550" s="838" t="s">
        <v>971</v>
      </c>
      <c r="B2550" s="837" t="s">
        <v>1893</v>
      </c>
      <c r="C2550" s="837" t="s">
        <v>1886</v>
      </c>
      <c r="D2550" s="837" t="s">
        <v>1887</v>
      </c>
      <c r="E2550" s="837" t="s">
        <v>1879</v>
      </c>
      <c r="F2550" s="837" t="s">
        <v>968</v>
      </c>
      <c r="G2550" s="837" t="s">
        <v>1889</v>
      </c>
    </row>
    <row r="2551" spans="1:7">
      <c r="A2551" s="838" t="s">
        <v>1012</v>
      </c>
      <c r="B2551" s="837" t="s">
        <v>1893</v>
      </c>
      <c r="C2551" s="837" t="s">
        <v>1886</v>
      </c>
      <c r="D2551" s="837" t="s">
        <v>1887</v>
      </c>
      <c r="E2551" s="837" t="s">
        <v>1879</v>
      </c>
      <c r="F2551" s="837" t="s">
        <v>994</v>
      </c>
      <c r="G2551" s="837" t="s">
        <v>1889</v>
      </c>
    </row>
    <row r="2552" spans="1:7">
      <c r="A2552" s="838" t="s">
        <v>1507</v>
      </c>
      <c r="B2552" s="837" t="s">
        <v>534</v>
      </c>
      <c r="C2552" s="837" t="s">
        <v>1886</v>
      </c>
      <c r="D2552" s="837" t="s">
        <v>1887</v>
      </c>
      <c r="E2552" s="837" t="s">
        <v>1870</v>
      </c>
      <c r="F2552" s="837" t="s">
        <v>1894</v>
      </c>
      <c r="G2552" s="837" t="s">
        <v>1889</v>
      </c>
    </row>
    <row r="2553" spans="1:7">
      <c r="A2553" s="838" t="s">
        <v>966</v>
      </c>
      <c r="B2553" s="837" t="s">
        <v>964</v>
      </c>
      <c r="C2553" s="837" t="s">
        <v>1886</v>
      </c>
      <c r="D2553" s="837" t="s">
        <v>1887</v>
      </c>
      <c r="E2553" s="837" t="s">
        <v>1895</v>
      </c>
      <c r="F2553" s="837" t="s">
        <v>953</v>
      </c>
      <c r="G2553" s="837" t="s">
        <v>1889</v>
      </c>
    </row>
    <row r="2554" spans="1:7">
      <c r="A2554" s="838" t="s">
        <v>1457</v>
      </c>
      <c r="B2554" s="837" t="s">
        <v>523</v>
      </c>
      <c r="C2554" s="837" t="s">
        <v>1886</v>
      </c>
      <c r="D2554" s="837" t="s">
        <v>1887</v>
      </c>
      <c r="E2554" s="837" t="s">
        <v>1896</v>
      </c>
      <c r="F2554" s="837" t="s">
        <v>1454</v>
      </c>
      <c r="G2554" s="837" t="s">
        <v>1889</v>
      </c>
    </row>
    <row r="2555" spans="1:7">
      <c r="A2555" s="838" t="s">
        <v>1055</v>
      </c>
      <c r="B2555" s="837" t="s">
        <v>521</v>
      </c>
      <c r="C2555" s="837" t="s">
        <v>1886</v>
      </c>
      <c r="D2555" s="837" t="s">
        <v>1887</v>
      </c>
      <c r="E2555" s="837" t="s">
        <v>1897</v>
      </c>
      <c r="F2555" s="837" t="s">
        <v>1052</v>
      </c>
      <c r="G2555" s="837" t="s">
        <v>1889</v>
      </c>
    </row>
    <row r="2556" spans="1:7">
      <c r="A2556" s="838" t="s">
        <v>1066</v>
      </c>
      <c r="B2556" s="837" t="s">
        <v>521</v>
      </c>
      <c r="C2556" s="837" t="s">
        <v>1886</v>
      </c>
      <c r="D2556" s="837" t="s">
        <v>1887</v>
      </c>
      <c r="E2556" s="837" t="s">
        <v>1897</v>
      </c>
      <c r="F2556" s="837" t="s">
        <v>1894</v>
      </c>
      <c r="G2556" s="837" t="s">
        <v>1889</v>
      </c>
    </row>
    <row r="2557" spans="1:7">
      <c r="A2557" s="838" t="s">
        <v>1208</v>
      </c>
      <c r="B2557" s="837" t="s">
        <v>521</v>
      </c>
      <c r="C2557" s="837" t="s">
        <v>1886</v>
      </c>
      <c r="D2557" s="837" t="s">
        <v>1887</v>
      </c>
      <c r="E2557" s="837" t="s">
        <v>1897</v>
      </c>
      <c r="F2557" s="837" t="s">
        <v>1201</v>
      </c>
      <c r="G2557" s="837" t="s">
        <v>1889</v>
      </c>
    </row>
    <row r="2558" spans="1:7">
      <c r="A2558" s="838" t="s">
        <v>975</v>
      </c>
      <c r="B2558" s="837" t="s">
        <v>521</v>
      </c>
      <c r="C2558" s="837" t="s">
        <v>1886</v>
      </c>
      <c r="D2558" s="837" t="s">
        <v>1887</v>
      </c>
      <c r="E2558" s="837" t="s">
        <v>1897</v>
      </c>
      <c r="F2558" s="837" t="s">
        <v>968</v>
      </c>
      <c r="G2558" s="837" t="s">
        <v>1889</v>
      </c>
    </row>
    <row r="2559" spans="1:7">
      <c r="A2559" s="838" t="s">
        <v>1488</v>
      </c>
      <c r="B2559" s="837" t="s">
        <v>521</v>
      </c>
      <c r="C2559" s="837" t="s">
        <v>1886</v>
      </c>
      <c r="D2559" s="837" t="s">
        <v>1887</v>
      </c>
      <c r="E2559" s="837" t="s">
        <v>1897</v>
      </c>
      <c r="F2559" s="837" t="s">
        <v>1898</v>
      </c>
      <c r="G2559" s="837" t="s">
        <v>1889</v>
      </c>
    </row>
    <row r="2560" spans="1:7">
      <c r="A2560" s="838" t="s">
        <v>1041</v>
      </c>
      <c r="B2560" s="837" t="s">
        <v>521</v>
      </c>
      <c r="C2560" s="837" t="s">
        <v>1886</v>
      </c>
      <c r="D2560" s="837" t="s">
        <v>1887</v>
      </c>
      <c r="E2560" s="837" t="s">
        <v>1897</v>
      </c>
      <c r="F2560" s="837" t="s">
        <v>1898</v>
      </c>
      <c r="G2560" s="837" t="s">
        <v>1889</v>
      </c>
    </row>
    <row r="2561" spans="1:7">
      <c r="A2561" s="838" t="s">
        <v>940</v>
      </c>
      <c r="B2561" s="837" t="s">
        <v>1920</v>
      </c>
      <c r="C2561" s="837" t="s">
        <v>1886</v>
      </c>
      <c r="D2561" s="837" t="s">
        <v>1887</v>
      </c>
      <c r="E2561" s="837" t="s">
        <v>138</v>
      </c>
      <c r="F2561" s="837" t="s">
        <v>806</v>
      </c>
      <c r="G2561" s="837" t="s">
        <v>1889</v>
      </c>
    </row>
    <row r="2562" spans="1:7">
      <c r="A2562" s="838" t="s">
        <v>937</v>
      </c>
      <c r="B2562" s="837" t="s">
        <v>1920</v>
      </c>
      <c r="C2562" s="837" t="s">
        <v>1886</v>
      </c>
      <c r="D2562" s="837" t="s">
        <v>1887</v>
      </c>
      <c r="E2562" s="837" t="s">
        <v>138</v>
      </c>
      <c r="F2562" s="837" t="s">
        <v>806</v>
      </c>
      <c r="G2562" s="837" t="s">
        <v>1889</v>
      </c>
    </row>
    <row r="2563" spans="1:7">
      <c r="A2563" s="838" t="s">
        <v>882</v>
      </c>
      <c r="B2563" s="837" t="s">
        <v>1899</v>
      </c>
      <c r="C2563" s="837" t="s">
        <v>1886</v>
      </c>
      <c r="D2563" s="837" t="s">
        <v>1887</v>
      </c>
      <c r="E2563" s="837" t="s">
        <v>1900</v>
      </c>
      <c r="F2563" s="837" t="s">
        <v>1201</v>
      </c>
      <c r="G2563" s="837" t="s">
        <v>1889</v>
      </c>
    </row>
    <row r="2564" spans="1:7">
      <c r="A2564" s="838" t="s">
        <v>1392</v>
      </c>
      <c r="B2564" s="837" t="s">
        <v>1899</v>
      </c>
      <c r="C2564" s="837" t="s">
        <v>1886</v>
      </c>
      <c r="D2564" s="837" t="s">
        <v>1887</v>
      </c>
      <c r="E2564" s="837" t="s">
        <v>1900</v>
      </c>
      <c r="F2564" s="837" t="s">
        <v>1201</v>
      </c>
      <c r="G2564" s="837" t="s">
        <v>1889</v>
      </c>
    </row>
    <row r="2565" spans="1:7">
      <c r="A2565" s="838" t="s">
        <v>869</v>
      </c>
      <c r="B2565" s="837" t="s">
        <v>1901</v>
      </c>
      <c r="C2565" s="837" t="s">
        <v>1886</v>
      </c>
      <c r="D2565" s="837" t="s">
        <v>1887</v>
      </c>
      <c r="E2565" s="837" t="s">
        <v>1871</v>
      </c>
      <c r="F2565" s="837" t="s">
        <v>869</v>
      </c>
      <c r="G2565" s="837" t="s">
        <v>1889</v>
      </c>
    </row>
    <row r="2566" spans="1:7">
      <c r="A2566" s="838" t="s">
        <v>929</v>
      </c>
      <c r="B2566" s="837" t="s">
        <v>525</v>
      </c>
      <c r="C2566" s="837" t="s">
        <v>1886</v>
      </c>
      <c r="D2566" s="837" t="s">
        <v>1887</v>
      </c>
      <c r="E2566" s="837" t="s">
        <v>1877</v>
      </c>
      <c r="F2566" s="837" t="s">
        <v>1903</v>
      </c>
      <c r="G2566" s="837" t="s">
        <v>1889</v>
      </c>
    </row>
    <row r="2567" spans="1:7">
      <c r="A2567" s="838" t="s">
        <v>945</v>
      </c>
      <c r="B2567" s="837" t="s">
        <v>546</v>
      </c>
      <c r="C2567" s="837" t="s">
        <v>1886</v>
      </c>
      <c r="D2567" s="837" t="s">
        <v>1887</v>
      </c>
      <c r="E2567" s="837" t="s">
        <v>1904</v>
      </c>
      <c r="F2567" s="837" t="s">
        <v>945</v>
      </c>
      <c r="G2567" s="837" t="s">
        <v>1889</v>
      </c>
    </row>
    <row r="2568" spans="1:7">
      <c r="A2568" s="838" t="s">
        <v>762</v>
      </c>
      <c r="B2568" s="837" t="s">
        <v>520</v>
      </c>
      <c r="C2568" s="837" t="s">
        <v>1886</v>
      </c>
      <c r="D2568" s="837" t="s">
        <v>1887</v>
      </c>
      <c r="E2568" s="837" t="s">
        <v>1905</v>
      </c>
      <c r="F2568" s="837" t="s">
        <v>762</v>
      </c>
      <c r="G2568" s="837" t="s">
        <v>1891</v>
      </c>
    </row>
    <row r="2569" spans="1:7">
      <c r="A2569" s="838" t="s">
        <v>777</v>
      </c>
      <c r="B2569" s="837" t="s">
        <v>520</v>
      </c>
      <c r="C2569" s="837" t="s">
        <v>1886</v>
      </c>
      <c r="D2569" s="837" t="s">
        <v>1887</v>
      </c>
      <c r="E2569" s="837" t="s">
        <v>1905</v>
      </c>
      <c r="F2569" s="837" t="s">
        <v>1105</v>
      </c>
      <c r="G2569" s="837" t="s">
        <v>1891</v>
      </c>
    </row>
    <row r="2570" spans="1:7">
      <c r="A2570" s="838" t="s">
        <v>780</v>
      </c>
      <c r="B2570" s="837" t="s">
        <v>520</v>
      </c>
      <c r="C2570" s="837" t="s">
        <v>1886</v>
      </c>
      <c r="D2570" s="837" t="s">
        <v>1887</v>
      </c>
      <c r="E2570" s="837" t="s">
        <v>1905</v>
      </c>
      <c r="F2570" s="837" t="s">
        <v>1105</v>
      </c>
      <c r="G2570" s="837" t="s">
        <v>1891</v>
      </c>
    </row>
    <row r="2571" spans="1:7">
      <c r="A2571" s="838" t="s">
        <v>787</v>
      </c>
      <c r="B2571" s="837" t="s">
        <v>520</v>
      </c>
      <c r="C2571" s="837" t="s">
        <v>1886</v>
      </c>
      <c r="D2571" s="837" t="s">
        <v>1887</v>
      </c>
      <c r="E2571" s="837" t="s">
        <v>1905</v>
      </c>
      <c r="F2571" s="837" t="s">
        <v>784</v>
      </c>
      <c r="G2571" s="837" t="s">
        <v>1891</v>
      </c>
    </row>
    <row r="2572" spans="1:7">
      <c r="A2572" s="838" t="s">
        <v>743</v>
      </c>
      <c r="B2572" s="837" t="s">
        <v>520</v>
      </c>
      <c r="C2572" s="837" t="s">
        <v>1886</v>
      </c>
      <c r="D2572" s="837" t="s">
        <v>1887</v>
      </c>
      <c r="E2572" s="837" t="s">
        <v>1905</v>
      </c>
      <c r="F2572" s="837" t="s">
        <v>793</v>
      </c>
      <c r="G2572" s="837" t="s">
        <v>1891</v>
      </c>
    </row>
    <row r="2573" spans="1:7">
      <c r="A2573" s="838" t="s">
        <v>804</v>
      </c>
      <c r="B2573" s="837" t="s">
        <v>520</v>
      </c>
      <c r="C2573" s="837" t="s">
        <v>1886</v>
      </c>
      <c r="D2573" s="837" t="s">
        <v>1887</v>
      </c>
      <c r="E2573" s="837" t="s">
        <v>1905</v>
      </c>
      <c r="F2573" s="837" t="s">
        <v>1906</v>
      </c>
      <c r="G2573" s="837" t="s">
        <v>1891</v>
      </c>
    </row>
    <row r="2574" spans="1:7">
      <c r="A2574" s="838" t="s">
        <v>736</v>
      </c>
      <c r="B2574" s="837" t="s">
        <v>520</v>
      </c>
      <c r="C2574" s="837" t="s">
        <v>1886</v>
      </c>
      <c r="D2574" s="837" t="s">
        <v>1887</v>
      </c>
      <c r="E2574" s="837" t="s">
        <v>1905</v>
      </c>
      <c r="F2574" s="837" t="s">
        <v>789</v>
      </c>
      <c r="G2574" s="837" t="s">
        <v>1891</v>
      </c>
    </row>
    <row r="2575" spans="1:7">
      <c r="A2575" s="838" t="s">
        <v>1908</v>
      </c>
      <c r="B2575" s="837" t="s">
        <v>520</v>
      </c>
      <c r="C2575" s="837" t="s">
        <v>1886</v>
      </c>
      <c r="D2575" s="837" t="s">
        <v>1887</v>
      </c>
      <c r="E2575" s="837" t="s">
        <v>1905</v>
      </c>
      <c r="F2575" s="837" t="s">
        <v>1907</v>
      </c>
      <c r="G2575" s="837" t="s">
        <v>1891</v>
      </c>
    </row>
    <row r="2576" spans="1:7">
      <c r="A2576" s="838" t="s">
        <v>1443</v>
      </c>
      <c r="B2576" s="837" t="s">
        <v>1148</v>
      </c>
      <c r="C2576" s="837" t="s">
        <v>1886</v>
      </c>
      <c r="D2576" s="837" t="s">
        <v>1887</v>
      </c>
      <c r="E2576" s="837" t="s">
        <v>1915</v>
      </c>
      <c r="F2576" s="837" t="s">
        <v>1287</v>
      </c>
      <c r="G2576" s="837" t="s">
        <v>1889</v>
      </c>
    </row>
    <row r="2577" spans="1:7">
      <c r="A2577" s="838" t="s">
        <v>918</v>
      </c>
      <c r="B2577" s="837" t="s">
        <v>526</v>
      </c>
      <c r="C2577" s="837" t="s">
        <v>1886</v>
      </c>
      <c r="D2577" s="837" t="s">
        <v>1887</v>
      </c>
      <c r="E2577" s="837" t="s">
        <v>1878</v>
      </c>
      <c r="F2577" s="837" t="s">
        <v>909</v>
      </c>
      <c r="G2577" s="837" t="s">
        <v>1889</v>
      </c>
    </row>
    <row r="2578" spans="1:7">
      <c r="A2578" s="838" t="s">
        <v>912</v>
      </c>
      <c r="B2578" s="837" t="s">
        <v>526</v>
      </c>
      <c r="C2578" s="837" t="s">
        <v>1886</v>
      </c>
      <c r="D2578" s="837" t="s">
        <v>1887</v>
      </c>
      <c r="E2578" s="837" t="s">
        <v>1878</v>
      </c>
      <c r="F2578" s="837" t="s">
        <v>909</v>
      </c>
      <c r="G2578" s="837" t="s">
        <v>1889</v>
      </c>
    </row>
    <row r="2579" spans="1:7">
      <c r="A2579" s="838" t="s">
        <v>1001</v>
      </c>
      <c r="B2579" s="837" t="s">
        <v>540</v>
      </c>
      <c r="C2579" s="837" t="s">
        <v>1909</v>
      </c>
      <c r="D2579" s="837" t="s">
        <v>1910</v>
      </c>
      <c r="E2579" s="837" t="s">
        <v>1865</v>
      </c>
      <c r="F2579" s="837" t="s">
        <v>994</v>
      </c>
      <c r="G2579" s="837" t="s">
        <v>1889</v>
      </c>
    </row>
    <row r="2580" spans="1:7">
      <c r="A2580" s="838" t="s">
        <v>1018</v>
      </c>
      <c r="B2580" s="837" t="s">
        <v>540</v>
      </c>
      <c r="C2580" s="837" t="s">
        <v>1909</v>
      </c>
      <c r="D2580" s="837" t="s">
        <v>1910</v>
      </c>
      <c r="E2580" s="837" t="s">
        <v>1865</v>
      </c>
      <c r="F2580" s="837" t="s">
        <v>1014</v>
      </c>
      <c r="G2580" s="837" t="s">
        <v>1889</v>
      </c>
    </row>
    <row r="2581" spans="1:7">
      <c r="A2581" s="838" t="s">
        <v>726</v>
      </c>
      <c r="B2581" s="837" t="s">
        <v>516</v>
      </c>
      <c r="C2581" s="837" t="s">
        <v>1909</v>
      </c>
      <c r="D2581" s="837" t="s">
        <v>1910</v>
      </c>
      <c r="E2581" s="837" t="s">
        <v>1905</v>
      </c>
      <c r="F2581" s="837" t="s">
        <v>726</v>
      </c>
      <c r="G2581" s="837" t="s">
        <v>1891</v>
      </c>
    </row>
    <row r="2582" spans="1:7">
      <c r="A2582" s="838" t="s">
        <v>758</v>
      </c>
      <c r="B2582" s="837" t="s">
        <v>516</v>
      </c>
      <c r="C2582" s="837" t="s">
        <v>1909</v>
      </c>
      <c r="D2582" s="837" t="s">
        <v>1910</v>
      </c>
      <c r="E2582" s="837" t="s">
        <v>1905</v>
      </c>
      <c r="F2582" s="837" t="s">
        <v>811</v>
      </c>
      <c r="G2582" s="837" t="s">
        <v>1891</v>
      </c>
    </row>
    <row r="2583" spans="1:7">
      <c r="A2583" s="838" t="s">
        <v>1063</v>
      </c>
      <c r="B2583" s="837" t="s">
        <v>522</v>
      </c>
      <c r="C2583" s="837" t="s">
        <v>1909</v>
      </c>
      <c r="D2583" s="837" t="s">
        <v>1910</v>
      </c>
      <c r="E2583" s="837" t="s">
        <v>1895</v>
      </c>
      <c r="F2583" s="837" t="s">
        <v>1894</v>
      </c>
      <c r="G2583" s="837" t="s">
        <v>1889</v>
      </c>
    </row>
    <row r="2584" spans="1:7">
      <c r="A2584" s="838" t="s">
        <v>836</v>
      </c>
      <c r="B2584" s="837" t="s">
        <v>1893</v>
      </c>
      <c r="C2584" s="837" t="s">
        <v>1909</v>
      </c>
      <c r="D2584" s="837" t="s">
        <v>1910</v>
      </c>
      <c r="E2584" s="837" t="s">
        <v>1877</v>
      </c>
      <c r="F2584" s="837" t="s">
        <v>1911</v>
      </c>
      <c r="G2584" s="837" t="s">
        <v>1889</v>
      </c>
    </row>
    <row r="2585" spans="1:7">
      <c r="A2585" s="838" t="s">
        <v>1012</v>
      </c>
      <c r="B2585" s="837" t="s">
        <v>1926</v>
      </c>
      <c r="C2585" s="837" t="s">
        <v>1909</v>
      </c>
      <c r="D2585" s="837" t="s">
        <v>1910</v>
      </c>
      <c r="E2585" s="837" t="s">
        <v>1879</v>
      </c>
      <c r="F2585" s="837" t="s">
        <v>994</v>
      </c>
      <c r="G2585" s="837" t="s">
        <v>1889</v>
      </c>
    </row>
    <row r="2586" spans="1:7">
      <c r="A2586" s="838" t="s">
        <v>1028</v>
      </c>
      <c r="B2586" s="837" t="s">
        <v>1912</v>
      </c>
      <c r="C2586" s="837" t="s">
        <v>1909</v>
      </c>
      <c r="D2586" s="837" t="s">
        <v>1910</v>
      </c>
      <c r="E2586" s="837" t="s">
        <v>1873</v>
      </c>
      <c r="F2586" s="837" t="s">
        <v>1028</v>
      </c>
      <c r="G2586" s="837" t="s">
        <v>1889</v>
      </c>
    </row>
    <row r="2587" spans="1:7">
      <c r="A2587" s="838" t="s">
        <v>869</v>
      </c>
      <c r="B2587" s="837" t="s">
        <v>1901</v>
      </c>
      <c r="C2587" s="837" t="s">
        <v>1909</v>
      </c>
      <c r="D2587" s="837" t="s">
        <v>1910</v>
      </c>
      <c r="E2587" s="837" t="s">
        <v>1867</v>
      </c>
      <c r="F2587" s="837" t="s">
        <v>869</v>
      </c>
      <c r="G2587" s="837" t="s">
        <v>1889</v>
      </c>
    </row>
    <row r="2588" spans="1:7">
      <c r="A2588" s="838" t="s">
        <v>1037</v>
      </c>
      <c r="B2588" s="837" t="s">
        <v>1901</v>
      </c>
      <c r="C2588" s="837" t="s">
        <v>1909</v>
      </c>
      <c r="D2588" s="837" t="s">
        <v>1910</v>
      </c>
      <c r="E2588" s="837" t="s">
        <v>1867</v>
      </c>
      <c r="F2588" s="837" t="s">
        <v>1032</v>
      </c>
      <c r="G2588" s="837" t="s">
        <v>1889</v>
      </c>
    </row>
    <row r="2589" spans="1:7">
      <c r="A2589" s="838" t="s">
        <v>410</v>
      </c>
      <c r="B2589" s="837" t="s">
        <v>525</v>
      </c>
      <c r="C2589" s="837" t="s">
        <v>1909</v>
      </c>
      <c r="D2589" s="837" t="s">
        <v>1910</v>
      </c>
      <c r="E2589" s="837" t="s">
        <v>1875</v>
      </c>
      <c r="F2589" s="837" t="s">
        <v>410</v>
      </c>
      <c r="G2589" s="837" t="s">
        <v>1889</v>
      </c>
    </row>
    <row r="2590" spans="1:7">
      <c r="A2590" s="838" t="s">
        <v>861</v>
      </c>
      <c r="B2590" s="837" t="s">
        <v>525</v>
      </c>
      <c r="C2590" s="837" t="s">
        <v>1909</v>
      </c>
      <c r="D2590" s="837" t="s">
        <v>1910</v>
      </c>
      <c r="E2590" s="837" t="s">
        <v>1875</v>
      </c>
      <c r="F2590" s="837" t="s">
        <v>1911</v>
      </c>
      <c r="G2590" s="837" t="s">
        <v>1889</v>
      </c>
    </row>
    <row r="2591" spans="1:7">
      <c r="A2591" s="838" t="s">
        <v>929</v>
      </c>
      <c r="B2591" s="837" t="s">
        <v>525</v>
      </c>
      <c r="C2591" s="837" t="s">
        <v>1909</v>
      </c>
      <c r="D2591" s="837" t="s">
        <v>1910</v>
      </c>
      <c r="E2591" s="837" t="s">
        <v>1875</v>
      </c>
      <c r="F2591" s="837" t="s">
        <v>1903</v>
      </c>
      <c r="G2591" s="837" t="s">
        <v>1889</v>
      </c>
    </row>
    <row r="2592" spans="1:7">
      <c r="A2592" s="838" t="s">
        <v>888</v>
      </c>
      <c r="B2592" s="837" t="s">
        <v>525</v>
      </c>
      <c r="C2592" s="837" t="s">
        <v>1909</v>
      </c>
      <c r="D2592" s="837" t="s">
        <v>1910</v>
      </c>
      <c r="E2592" s="837" t="s">
        <v>1875</v>
      </c>
      <c r="F2592" s="837" t="s">
        <v>884</v>
      </c>
      <c r="G2592" s="837" t="s">
        <v>1889</v>
      </c>
    </row>
    <row r="2593" spans="1:7">
      <c r="A2593" s="838" t="s">
        <v>719</v>
      </c>
      <c r="B2593" s="837" t="s">
        <v>515</v>
      </c>
      <c r="C2593" s="837" t="s">
        <v>1909</v>
      </c>
      <c r="D2593" s="837" t="s">
        <v>1910</v>
      </c>
      <c r="E2593" s="837" t="s">
        <v>1916</v>
      </c>
      <c r="F2593" s="837" t="s">
        <v>1105</v>
      </c>
      <c r="G2593" s="837" t="s">
        <v>1891</v>
      </c>
    </row>
    <row r="2594" spans="1:7">
      <c r="A2594" s="838" t="s">
        <v>722</v>
      </c>
      <c r="B2594" s="837" t="s">
        <v>515</v>
      </c>
      <c r="C2594" s="837" t="s">
        <v>1909</v>
      </c>
      <c r="D2594" s="837" t="s">
        <v>1910</v>
      </c>
      <c r="E2594" s="837" t="s">
        <v>1916</v>
      </c>
      <c r="F2594" s="837" t="s">
        <v>1105</v>
      </c>
      <c r="G2594" s="837" t="s">
        <v>1891</v>
      </c>
    </row>
    <row r="2595" spans="1:7">
      <c r="A2595" s="838" t="s">
        <v>743</v>
      </c>
      <c r="B2595" s="837" t="s">
        <v>515</v>
      </c>
      <c r="C2595" s="837" t="s">
        <v>1909</v>
      </c>
      <c r="D2595" s="837" t="s">
        <v>1910</v>
      </c>
      <c r="E2595" s="837" t="s">
        <v>1916</v>
      </c>
      <c r="F2595" s="837" t="s">
        <v>793</v>
      </c>
      <c r="G2595" s="837" t="s">
        <v>1891</v>
      </c>
    </row>
    <row r="2596" spans="1:7">
      <c r="A2596" s="838" t="s">
        <v>750</v>
      </c>
      <c r="B2596" s="837" t="s">
        <v>515</v>
      </c>
      <c r="C2596" s="837" t="s">
        <v>1909</v>
      </c>
      <c r="D2596" s="837" t="s">
        <v>1910</v>
      </c>
      <c r="E2596" s="837" t="s">
        <v>1916</v>
      </c>
      <c r="F2596" s="837" t="s">
        <v>1906</v>
      </c>
      <c r="G2596" s="837" t="s">
        <v>1891</v>
      </c>
    </row>
    <row r="2597" spans="1:7">
      <c r="A2597" s="838" t="s">
        <v>736</v>
      </c>
      <c r="B2597" s="837" t="s">
        <v>515</v>
      </c>
      <c r="C2597" s="837" t="s">
        <v>1909</v>
      </c>
      <c r="D2597" s="837" t="s">
        <v>1910</v>
      </c>
      <c r="E2597" s="837" t="s">
        <v>1916</v>
      </c>
      <c r="F2597" s="837" t="s">
        <v>789</v>
      </c>
      <c r="G2597" s="837" t="s">
        <v>1891</v>
      </c>
    </row>
    <row r="2598" spans="1:7">
      <c r="A2598" s="838" t="s">
        <v>1908</v>
      </c>
      <c r="B2598" s="837" t="s">
        <v>515</v>
      </c>
      <c r="C2598" s="837" t="s">
        <v>1909</v>
      </c>
      <c r="D2598" s="837" t="s">
        <v>1910</v>
      </c>
      <c r="E2598" s="837" t="s">
        <v>1916</v>
      </c>
      <c r="F2598" s="837" t="s">
        <v>1907</v>
      </c>
      <c r="G2598" s="837" t="s">
        <v>1891</v>
      </c>
    </row>
    <row r="2599" spans="1:7">
      <c r="A2599" s="838" t="s">
        <v>918</v>
      </c>
      <c r="B2599" s="837" t="s">
        <v>526</v>
      </c>
      <c r="C2599" s="837" t="s">
        <v>1909</v>
      </c>
      <c r="D2599" s="837" t="s">
        <v>1910</v>
      </c>
      <c r="E2599" s="837" t="s">
        <v>1876</v>
      </c>
      <c r="F2599" s="837" t="s">
        <v>909</v>
      </c>
      <c r="G2599" s="837" t="s">
        <v>1889</v>
      </c>
    </row>
    <row r="2600" spans="1:7">
      <c r="A2600" s="838" t="s">
        <v>915</v>
      </c>
      <c r="B2600" s="837" t="s">
        <v>526</v>
      </c>
      <c r="C2600" s="837" t="s">
        <v>1909</v>
      </c>
      <c r="D2600" s="837" t="s">
        <v>1910</v>
      </c>
      <c r="E2600" s="837" t="s">
        <v>1876</v>
      </c>
      <c r="F2600" s="837" t="s">
        <v>909</v>
      </c>
      <c r="G2600" s="837" t="s">
        <v>1889</v>
      </c>
    </row>
    <row r="2601" spans="1:7">
      <c r="A2601" s="838" t="s">
        <v>912</v>
      </c>
      <c r="B2601" s="837" t="s">
        <v>526</v>
      </c>
      <c r="C2601" s="837" t="s">
        <v>1909</v>
      </c>
      <c r="D2601" s="837" t="s">
        <v>1910</v>
      </c>
      <c r="E2601" s="837" t="s">
        <v>1876</v>
      </c>
      <c r="F2601" s="837" t="s">
        <v>909</v>
      </c>
      <c r="G2601" s="837" t="s">
        <v>1889</v>
      </c>
    </row>
    <row r="2602" spans="1:7">
      <c r="A2602" s="838" t="s">
        <v>1026</v>
      </c>
      <c r="B2602" s="837" t="s">
        <v>526</v>
      </c>
      <c r="C2602" s="837" t="s">
        <v>1909</v>
      </c>
      <c r="D2602" s="837" t="s">
        <v>1910</v>
      </c>
      <c r="E2602" s="837" t="s">
        <v>1876</v>
      </c>
      <c r="F2602" s="837" t="s">
        <v>811</v>
      </c>
      <c r="G2602" s="837" t="s">
        <v>1889</v>
      </c>
    </row>
    <row r="2603" spans="1:7">
      <c r="A2603" s="838" t="s">
        <v>833</v>
      </c>
      <c r="B2603" s="837" t="s">
        <v>526</v>
      </c>
      <c r="C2603" s="837" t="s">
        <v>1909</v>
      </c>
      <c r="D2603" s="837" t="s">
        <v>1910</v>
      </c>
      <c r="E2603" s="837" t="s">
        <v>1876</v>
      </c>
      <c r="F2603" s="837" t="s">
        <v>1911</v>
      </c>
      <c r="G2603" s="837" t="s">
        <v>1889</v>
      </c>
    </row>
    <row r="2604" spans="1:7">
      <c r="A2604" s="838" t="s">
        <v>853</v>
      </c>
      <c r="B2604" s="837" t="s">
        <v>526</v>
      </c>
      <c r="C2604" s="837" t="s">
        <v>1909</v>
      </c>
      <c r="D2604" s="837" t="s">
        <v>1910</v>
      </c>
      <c r="E2604" s="837" t="s">
        <v>1876</v>
      </c>
      <c r="F2604" s="837" t="s">
        <v>1911</v>
      </c>
      <c r="G2604" s="837" t="s">
        <v>1889</v>
      </c>
    </row>
    <row r="2605" spans="1:7">
      <c r="A2605" s="838" t="s">
        <v>841</v>
      </c>
      <c r="B2605" s="837" t="s">
        <v>526</v>
      </c>
      <c r="C2605" s="837" t="s">
        <v>1909</v>
      </c>
      <c r="D2605" s="837" t="s">
        <v>1910</v>
      </c>
      <c r="E2605" s="837" t="s">
        <v>1876</v>
      </c>
      <c r="F2605" s="837" t="s">
        <v>1911</v>
      </c>
      <c r="G2605" s="837" t="s">
        <v>1889</v>
      </c>
    </row>
    <row r="2606" spans="1:7">
      <c r="A2606" s="838" t="s">
        <v>857</v>
      </c>
      <c r="B2606" s="837" t="s">
        <v>526</v>
      </c>
      <c r="C2606" s="837" t="s">
        <v>1909</v>
      </c>
      <c r="D2606" s="837" t="s">
        <v>1910</v>
      </c>
      <c r="E2606" s="837" t="s">
        <v>1876</v>
      </c>
      <c r="F2606" s="837" t="s">
        <v>1911</v>
      </c>
      <c r="G2606" s="837" t="s">
        <v>1889</v>
      </c>
    </row>
    <row r="2607" spans="1:7">
      <c r="A2607" s="838" t="s">
        <v>1226</v>
      </c>
      <c r="B2607" s="837" t="s">
        <v>533</v>
      </c>
      <c r="C2607" s="837" t="s">
        <v>1922</v>
      </c>
      <c r="D2607" s="837" t="s">
        <v>1923</v>
      </c>
      <c r="E2607" s="837" t="s">
        <v>1924</v>
      </c>
      <c r="F2607" s="837" t="s">
        <v>1210</v>
      </c>
      <c r="G2607" s="837" t="s">
        <v>1889</v>
      </c>
    </row>
    <row r="2608" spans="1:7">
      <c r="A2608" s="838" t="s">
        <v>1204</v>
      </c>
      <c r="B2608" s="837" t="s">
        <v>538</v>
      </c>
      <c r="C2608" s="837" t="s">
        <v>1922</v>
      </c>
      <c r="D2608" s="837" t="s">
        <v>1923</v>
      </c>
      <c r="E2608" s="837" t="s">
        <v>1868</v>
      </c>
      <c r="F2608" s="837" t="s">
        <v>1201</v>
      </c>
      <c r="G2608" s="837" t="s">
        <v>1889</v>
      </c>
    </row>
    <row r="2609" spans="1:7">
      <c r="A2609" s="838" t="s">
        <v>726</v>
      </c>
      <c r="B2609" s="837" t="s">
        <v>516</v>
      </c>
      <c r="C2609" s="837" t="s">
        <v>1922</v>
      </c>
      <c r="D2609" s="837" t="s">
        <v>1923</v>
      </c>
      <c r="E2609" s="837" t="s">
        <v>1890</v>
      </c>
      <c r="F2609" s="837" t="s">
        <v>726</v>
      </c>
      <c r="G2609" s="837" t="s">
        <v>1891</v>
      </c>
    </row>
    <row r="2610" spans="1:7">
      <c r="A2610" s="838" t="s">
        <v>1066</v>
      </c>
      <c r="B2610" s="837" t="s">
        <v>521</v>
      </c>
      <c r="C2610" s="837" t="s">
        <v>1922</v>
      </c>
      <c r="D2610" s="837" t="s">
        <v>1923</v>
      </c>
      <c r="E2610" s="837" t="s">
        <v>1897</v>
      </c>
      <c r="F2610" s="837" t="s">
        <v>1894</v>
      </c>
      <c r="G2610" s="837" t="s">
        <v>1889</v>
      </c>
    </row>
    <row r="2611" spans="1:7">
      <c r="A2611" s="838" t="s">
        <v>897</v>
      </c>
      <c r="B2611" s="837" t="s">
        <v>525</v>
      </c>
      <c r="C2611" s="837" t="s">
        <v>1922</v>
      </c>
      <c r="D2611" s="837" t="s">
        <v>1923</v>
      </c>
      <c r="E2611" s="837" t="s">
        <v>1877</v>
      </c>
      <c r="F2611" s="837" t="s">
        <v>884</v>
      </c>
      <c r="G2611" s="837" t="s">
        <v>1889</v>
      </c>
    </row>
    <row r="2612" spans="1:7">
      <c r="A2612" s="838" t="s">
        <v>777</v>
      </c>
      <c r="B2612" s="837" t="s">
        <v>520</v>
      </c>
      <c r="C2612" s="837" t="s">
        <v>1922</v>
      </c>
      <c r="D2612" s="837" t="s">
        <v>1923</v>
      </c>
      <c r="E2612" s="837" t="s">
        <v>1905</v>
      </c>
      <c r="F2612" s="837" t="s">
        <v>1105</v>
      </c>
      <c r="G2612" s="837" t="s">
        <v>1891</v>
      </c>
    </row>
    <row r="2613" spans="1:7">
      <c r="A2613" s="838" t="s">
        <v>780</v>
      </c>
      <c r="B2613" s="837" t="s">
        <v>520</v>
      </c>
      <c r="C2613" s="837" t="s">
        <v>1922</v>
      </c>
      <c r="D2613" s="837" t="s">
        <v>1923</v>
      </c>
      <c r="E2613" s="837" t="s">
        <v>1905</v>
      </c>
      <c r="F2613" s="837" t="s">
        <v>1105</v>
      </c>
      <c r="G2613" s="837" t="s">
        <v>1891</v>
      </c>
    </row>
    <row r="2614" spans="1:7">
      <c r="A2614" s="838" t="s">
        <v>804</v>
      </c>
      <c r="B2614" s="837" t="s">
        <v>520</v>
      </c>
      <c r="C2614" s="837" t="s">
        <v>1922</v>
      </c>
      <c r="D2614" s="837" t="s">
        <v>1923</v>
      </c>
      <c r="E2614" s="837" t="s">
        <v>1905</v>
      </c>
      <c r="F2614" s="837" t="s">
        <v>1906</v>
      </c>
      <c r="G2614" s="837" t="s">
        <v>1891</v>
      </c>
    </row>
    <row r="2615" spans="1:7">
      <c r="A2615" s="838" t="s">
        <v>736</v>
      </c>
      <c r="B2615" s="837" t="s">
        <v>520</v>
      </c>
      <c r="C2615" s="837" t="s">
        <v>1922</v>
      </c>
      <c r="D2615" s="837" t="s">
        <v>1923</v>
      </c>
      <c r="E2615" s="837" t="s">
        <v>1905</v>
      </c>
      <c r="F2615" s="837" t="s">
        <v>789</v>
      </c>
      <c r="G2615" s="837" t="s">
        <v>1891</v>
      </c>
    </row>
    <row r="2616" spans="1:7">
      <c r="A2616" s="838" t="s">
        <v>1908</v>
      </c>
      <c r="B2616" s="837" t="s">
        <v>520</v>
      </c>
      <c r="C2616" s="837" t="s">
        <v>1922</v>
      </c>
      <c r="D2616" s="837" t="s">
        <v>1923</v>
      </c>
      <c r="E2616" s="837" t="s">
        <v>1905</v>
      </c>
      <c r="F2616" s="837" t="s">
        <v>1907</v>
      </c>
      <c r="G2616" s="837" t="s">
        <v>1891</v>
      </c>
    </row>
    <row r="2617" spans="1:7">
      <c r="A2617" s="838" t="s">
        <v>1200</v>
      </c>
      <c r="B2617" s="837" t="s">
        <v>539</v>
      </c>
      <c r="C2617" s="837" t="s">
        <v>1886</v>
      </c>
      <c r="D2617" s="837" t="s">
        <v>1887</v>
      </c>
      <c r="E2617" s="837" t="s">
        <v>1888</v>
      </c>
      <c r="F2617" s="837" t="s">
        <v>1193</v>
      </c>
      <c r="G2617" s="837" t="s">
        <v>1889</v>
      </c>
    </row>
    <row r="2618" spans="1:7">
      <c r="A2618" s="838" t="s">
        <v>1001</v>
      </c>
      <c r="B2618" s="837" t="s">
        <v>540</v>
      </c>
      <c r="C2618" s="837" t="s">
        <v>1886</v>
      </c>
      <c r="D2618" s="837" t="s">
        <v>1887</v>
      </c>
      <c r="E2618" s="837" t="s">
        <v>1867</v>
      </c>
      <c r="F2618" s="837" t="s">
        <v>994</v>
      </c>
      <c r="G2618" s="837" t="s">
        <v>1889</v>
      </c>
    </row>
    <row r="2619" spans="1:7">
      <c r="A2619" s="838" t="s">
        <v>1204</v>
      </c>
      <c r="B2619" s="837" t="s">
        <v>538</v>
      </c>
      <c r="C2619" s="837" t="s">
        <v>1886</v>
      </c>
      <c r="D2619" s="837" t="s">
        <v>1887</v>
      </c>
      <c r="E2619" s="837" t="s">
        <v>1868</v>
      </c>
      <c r="F2619" s="837" t="s">
        <v>1201</v>
      </c>
      <c r="G2619" s="837" t="s">
        <v>1889</v>
      </c>
    </row>
    <row r="2620" spans="1:7">
      <c r="A2620" s="838" t="s">
        <v>959</v>
      </c>
      <c r="B2620" s="837" t="s">
        <v>538</v>
      </c>
      <c r="C2620" s="837" t="s">
        <v>1886</v>
      </c>
      <c r="D2620" s="837" t="s">
        <v>1887</v>
      </c>
      <c r="E2620" s="837" t="s">
        <v>1868</v>
      </c>
      <c r="F2620" s="837" t="s">
        <v>953</v>
      </c>
      <c r="G2620" s="837" t="s">
        <v>1889</v>
      </c>
    </row>
    <row r="2621" spans="1:7">
      <c r="A2621" s="838" t="s">
        <v>385</v>
      </c>
      <c r="B2621" s="837" t="s">
        <v>538</v>
      </c>
      <c r="C2621" s="837" t="s">
        <v>1886</v>
      </c>
      <c r="D2621" s="837" t="s">
        <v>1887</v>
      </c>
      <c r="E2621" s="837" t="s">
        <v>1868</v>
      </c>
      <c r="F2621" s="837" t="s">
        <v>953</v>
      </c>
      <c r="G2621" s="837" t="s">
        <v>1889</v>
      </c>
    </row>
    <row r="2622" spans="1:7">
      <c r="A2622" s="838" t="s">
        <v>726</v>
      </c>
      <c r="B2622" s="837" t="s">
        <v>516</v>
      </c>
      <c r="C2622" s="837" t="s">
        <v>1886</v>
      </c>
      <c r="D2622" s="837" t="s">
        <v>1887</v>
      </c>
      <c r="E2622" s="837" t="s">
        <v>1890</v>
      </c>
      <c r="F2622" s="837" t="s">
        <v>726</v>
      </c>
      <c r="G2622" s="837" t="s">
        <v>1891</v>
      </c>
    </row>
    <row r="2623" spans="1:7">
      <c r="A2623" s="838" t="s">
        <v>758</v>
      </c>
      <c r="B2623" s="837" t="s">
        <v>516</v>
      </c>
      <c r="C2623" s="837" t="s">
        <v>1886</v>
      </c>
      <c r="D2623" s="837" t="s">
        <v>1887</v>
      </c>
      <c r="E2623" s="837" t="s">
        <v>1890</v>
      </c>
      <c r="F2623" s="837" t="s">
        <v>811</v>
      </c>
      <c r="G2623" s="837" t="s">
        <v>1891</v>
      </c>
    </row>
    <row r="2624" spans="1:7">
      <c r="A2624" s="838" t="s">
        <v>1281</v>
      </c>
      <c r="B2624" s="837" t="s">
        <v>516</v>
      </c>
      <c r="C2624" s="837" t="s">
        <v>1886</v>
      </c>
      <c r="D2624" s="837" t="s">
        <v>1887</v>
      </c>
      <c r="E2624" s="837" t="s">
        <v>1890</v>
      </c>
      <c r="F2624" s="837" t="s">
        <v>1278</v>
      </c>
      <c r="G2624" s="837" t="s">
        <v>1891</v>
      </c>
    </row>
    <row r="2625" spans="1:7">
      <c r="A2625" s="838" t="s">
        <v>1434</v>
      </c>
      <c r="B2625" s="837" t="s">
        <v>516</v>
      </c>
      <c r="C2625" s="837" t="s">
        <v>1886</v>
      </c>
      <c r="D2625" s="837" t="s">
        <v>1887</v>
      </c>
      <c r="E2625" s="837" t="s">
        <v>1890</v>
      </c>
      <c r="F2625" s="837" t="s">
        <v>1278</v>
      </c>
      <c r="G2625" s="837" t="s">
        <v>1891</v>
      </c>
    </row>
    <row r="2626" spans="1:7">
      <c r="A2626" s="838" t="s">
        <v>924</v>
      </c>
      <c r="B2626" s="837" t="s">
        <v>516</v>
      </c>
      <c r="C2626" s="837" t="s">
        <v>1886</v>
      </c>
      <c r="D2626" s="837" t="s">
        <v>1887</v>
      </c>
      <c r="E2626" s="837" t="s">
        <v>1890</v>
      </c>
      <c r="F2626" s="837" t="s">
        <v>1278</v>
      </c>
      <c r="G2626" s="837" t="s">
        <v>1891</v>
      </c>
    </row>
    <row r="2627" spans="1:7">
      <c r="A2627" s="838" t="s">
        <v>951</v>
      </c>
      <c r="B2627" s="837" t="s">
        <v>516</v>
      </c>
      <c r="C2627" s="837" t="s">
        <v>1886</v>
      </c>
      <c r="D2627" s="837" t="s">
        <v>1887</v>
      </c>
      <c r="E2627" s="837" t="s">
        <v>1890</v>
      </c>
      <c r="F2627" s="837" t="s">
        <v>1278</v>
      </c>
      <c r="G2627" s="837" t="s">
        <v>1891</v>
      </c>
    </row>
    <row r="2628" spans="1:7">
      <c r="A2628" s="838" t="s">
        <v>980</v>
      </c>
      <c r="B2628" s="837" t="s">
        <v>531</v>
      </c>
      <c r="C2628" s="837" t="s">
        <v>1886</v>
      </c>
      <c r="D2628" s="837" t="s">
        <v>1887</v>
      </c>
      <c r="E2628" s="837" t="s">
        <v>1872</v>
      </c>
      <c r="F2628" s="837" t="s">
        <v>977</v>
      </c>
      <c r="G2628" s="837" t="s">
        <v>1889</v>
      </c>
    </row>
    <row r="2629" spans="1:7">
      <c r="A2629" s="838" t="s">
        <v>1447</v>
      </c>
      <c r="B2629" s="837" t="s">
        <v>531</v>
      </c>
      <c r="C2629" s="837" t="s">
        <v>1886</v>
      </c>
      <c r="D2629" s="837" t="s">
        <v>1887</v>
      </c>
      <c r="E2629" s="837" t="s">
        <v>1872</v>
      </c>
      <c r="F2629" s="837" t="s">
        <v>1287</v>
      </c>
      <c r="G2629" s="837" t="s">
        <v>1889</v>
      </c>
    </row>
    <row r="2630" spans="1:7">
      <c r="A2630" s="838" t="s">
        <v>1028</v>
      </c>
      <c r="B2630" s="837" t="s">
        <v>1921</v>
      </c>
      <c r="C2630" s="837" t="s">
        <v>1886</v>
      </c>
      <c r="D2630" s="837" t="s">
        <v>1887</v>
      </c>
      <c r="E2630" s="837" t="s">
        <v>1876</v>
      </c>
      <c r="F2630" s="837" t="s">
        <v>1028</v>
      </c>
      <c r="G2630" s="837" t="s">
        <v>1889</v>
      </c>
    </row>
    <row r="2631" spans="1:7">
      <c r="A2631" s="838" t="s">
        <v>1023</v>
      </c>
      <c r="B2631" s="837" t="s">
        <v>522</v>
      </c>
      <c r="C2631" s="837" t="s">
        <v>1886</v>
      </c>
      <c r="D2631" s="837" t="s">
        <v>1887</v>
      </c>
      <c r="E2631" s="837" t="s">
        <v>1892</v>
      </c>
      <c r="F2631" s="837" t="s">
        <v>1020</v>
      </c>
      <c r="G2631" s="837" t="s">
        <v>1889</v>
      </c>
    </row>
    <row r="2632" spans="1:7">
      <c r="A2632" s="838" t="s">
        <v>971</v>
      </c>
      <c r="B2632" s="837" t="s">
        <v>1893</v>
      </c>
      <c r="C2632" s="837" t="s">
        <v>1886</v>
      </c>
      <c r="D2632" s="837" t="s">
        <v>1887</v>
      </c>
      <c r="E2632" s="837" t="s">
        <v>1879</v>
      </c>
      <c r="F2632" s="837" t="s">
        <v>968</v>
      </c>
      <c r="G2632" s="837" t="s">
        <v>1889</v>
      </c>
    </row>
    <row r="2633" spans="1:7">
      <c r="A2633" s="838" t="s">
        <v>1325</v>
      </c>
      <c r="B2633" s="837" t="s">
        <v>1926</v>
      </c>
      <c r="C2633" s="837" t="s">
        <v>1886</v>
      </c>
      <c r="D2633" s="837" t="s">
        <v>1887</v>
      </c>
      <c r="E2633" s="837" t="s">
        <v>1866</v>
      </c>
      <c r="F2633" s="837" t="s">
        <v>1014</v>
      </c>
      <c r="G2633" s="837" t="s">
        <v>1889</v>
      </c>
    </row>
    <row r="2634" spans="1:7">
      <c r="A2634" s="838" t="s">
        <v>1507</v>
      </c>
      <c r="B2634" s="837" t="s">
        <v>534</v>
      </c>
      <c r="C2634" s="837" t="s">
        <v>1886</v>
      </c>
      <c r="D2634" s="837" t="s">
        <v>1887</v>
      </c>
      <c r="E2634" s="837" t="s">
        <v>1870</v>
      </c>
      <c r="F2634" s="837" t="s">
        <v>1894</v>
      </c>
      <c r="G2634" s="837" t="s">
        <v>1889</v>
      </c>
    </row>
    <row r="2635" spans="1:7">
      <c r="A2635" s="838" t="s">
        <v>966</v>
      </c>
      <c r="B2635" s="837" t="s">
        <v>964</v>
      </c>
      <c r="C2635" s="837" t="s">
        <v>1886</v>
      </c>
      <c r="D2635" s="837" t="s">
        <v>1887</v>
      </c>
      <c r="E2635" s="837" t="s">
        <v>1895</v>
      </c>
      <c r="F2635" s="837" t="s">
        <v>953</v>
      </c>
      <c r="G2635" s="837" t="s">
        <v>1889</v>
      </c>
    </row>
    <row r="2636" spans="1:7">
      <c r="A2636" s="838" t="s">
        <v>1457</v>
      </c>
      <c r="B2636" s="837" t="s">
        <v>523</v>
      </c>
      <c r="C2636" s="837" t="s">
        <v>1886</v>
      </c>
      <c r="D2636" s="837" t="s">
        <v>1887</v>
      </c>
      <c r="E2636" s="837" t="s">
        <v>1896</v>
      </c>
      <c r="F2636" s="837" t="s">
        <v>1454</v>
      </c>
      <c r="G2636" s="837" t="s">
        <v>1889</v>
      </c>
    </row>
    <row r="2637" spans="1:7">
      <c r="A2637" s="838" t="s">
        <v>1055</v>
      </c>
      <c r="B2637" s="837" t="s">
        <v>521</v>
      </c>
      <c r="C2637" s="837" t="s">
        <v>1886</v>
      </c>
      <c r="D2637" s="837" t="s">
        <v>1887</v>
      </c>
      <c r="E2637" s="837" t="s">
        <v>1897</v>
      </c>
      <c r="F2637" s="837" t="s">
        <v>1052</v>
      </c>
      <c r="G2637" s="837" t="s">
        <v>1889</v>
      </c>
    </row>
    <row r="2638" spans="1:7">
      <c r="A2638" s="838" t="s">
        <v>1066</v>
      </c>
      <c r="B2638" s="837" t="s">
        <v>521</v>
      </c>
      <c r="C2638" s="837" t="s">
        <v>1886</v>
      </c>
      <c r="D2638" s="837" t="s">
        <v>1887</v>
      </c>
      <c r="E2638" s="837" t="s">
        <v>1897</v>
      </c>
      <c r="F2638" s="837" t="s">
        <v>1894</v>
      </c>
      <c r="G2638" s="837" t="s">
        <v>1889</v>
      </c>
    </row>
    <row r="2639" spans="1:7">
      <c r="A2639" s="838" t="s">
        <v>1208</v>
      </c>
      <c r="B2639" s="837" t="s">
        <v>521</v>
      </c>
      <c r="C2639" s="837" t="s">
        <v>1886</v>
      </c>
      <c r="D2639" s="837" t="s">
        <v>1887</v>
      </c>
      <c r="E2639" s="837" t="s">
        <v>1897</v>
      </c>
      <c r="F2639" s="837" t="s">
        <v>1201</v>
      </c>
      <c r="G2639" s="837" t="s">
        <v>1889</v>
      </c>
    </row>
    <row r="2640" spans="1:7">
      <c r="A2640" s="838" t="s">
        <v>975</v>
      </c>
      <c r="B2640" s="837" t="s">
        <v>521</v>
      </c>
      <c r="C2640" s="837" t="s">
        <v>1886</v>
      </c>
      <c r="D2640" s="837" t="s">
        <v>1887</v>
      </c>
      <c r="E2640" s="837" t="s">
        <v>1897</v>
      </c>
      <c r="F2640" s="837" t="s">
        <v>968</v>
      </c>
      <c r="G2640" s="837" t="s">
        <v>1889</v>
      </c>
    </row>
    <row r="2641" spans="1:7">
      <c r="A2641" s="838" t="s">
        <v>1488</v>
      </c>
      <c r="B2641" s="837" t="s">
        <v>521</v>
      </c>
      <c r="C2641" s="837" t="s">
        <v>1886</v>
      </c>
      <c r="D2641" s="837" t="s">
        <v>1887</v>
      </c>
      <c r="E2641" s="837" t="s">
        <v>1897</v>
      </c>
      <c r="F2641" s="837" t="s">
        <v>1898</v>
      </c>
      <c r="G2641" s="837" t="s">
        <v>1889</v>
      </c>
    </row>
    <row r="2642" spans="1:7">
      <c r="A2642" s="838" t="s">
        <v>1041</v>
      </c>
      <c r="B2642" s="837" t="s">
        <v>521</v>
      </c>
      <c r="C2642" s="837" t="s">
        <v>1886</v>
      </c>
      <c r="D2642" s="837" t="s">
        <v>1887</v>
      </c>
      <c r="E2642" s="837" t="s">
        <v>1897</v>
      </c>
      <c r="F2642" s="837" t="s">
        <v>1898</v>
      </c>
      <c r="G2642" s="837" t="s">
        <v>1889</v>
      </c>
    </row>
    <row r="2643" spans="1:7">
      <c r="A2643" s="838" t="s">
        <v>943</v>
      </c>
      <c r="B2643" s="837" t="s">
        <v>1920</v>
      </c>
      <c r="C2643" s="837" t="s">
        <v>1886</v>
      </c>
      <c r="D2643" s="837" t="s">
        <v>1887</v>
      </c>
      <c r="E2643" s="837" t="s">
        <v>138</v>
      </c>
      <c r="F2643" s="837" t="s">
        <v>806</v>
      </c>
      <c r="G2643" s="837" t="s">
        <v>1889</v>
      </c>
    </row>
    <row r="2644" spans="1:7">
      <c r="A2644" s="838" t="s">
        <v>882</v>
      </c>
      <c r="B2644" s="837" t="s">
        <v>1899</v>
      </c>
      <c r="C2644" s="837" t="s">
        <v>1886</v>
      </c>
      <c r="D2644" s="837" t="s">
        <v>1887</v>
      </c>
      <c r="E2644" s="837" t="s">
        <v>1900</v>
      </c>
      <c r="F2644" s="837" t="s">
        <v>1201</v>
      </c>
      <c r="G2644" s="837" t="s">
        <v>1889</v>
      </c>
    </row>
    <row r="2645" spans="1:7">
      <c r="A2645" s="838" t="s">
        <v>1392</v>
      </c>
      <c r="B2645" s="837" t="s">
        <v>1899</v>
      </c>
      <c r="C2645" s="837" t="s">
        <v>1886</v>
      </c>
      <c r="D2645" s="837" t="s">
        <v>1887</v>
      </c>
      <c r="E2645" s="837" t="s">
        <v>1900</v>
      </c>
      <c r="F2645" s="837" t="s">
        <v>1201</v>
      </c>
      <c r="G2645" s="837" t="s">
        <v>1889</v>
      </c>
    </row>
    <row r="2646" spans="1:7">
      <c r="A2646" s="838" t="s">
        <v>1344</v>
      </c>
      <c r="B2646" s="837" t="s">
        <v>1901</v>
      </c>
      <c r="C2646" s="837" t="s">
        <v>1886</v>
      </c>
      <c r="D2646" s="837" t="s">
        <v>1887</v>
      </c>
      <c r="E2646" s="837" t="s">
        <v>1871</v>
      </c>
      <c r="F2646" s="837" t="s">
        <v>1902</v>
      </c>
      <c r="G2646" s="837" t="s">
        <v>1889</v>
      </c>
    </row>
    <row r="2647" spans="1:7">
      <c r="A2647" s="838" t="s">
        <v>929</v>
      </c>
      <c r="B2647" s="837" t="s">
        <v>525</v>
      </c>
      <c r="C2647" s="837" t="s">
        <v>1886</v>
      </c>
      <c r="D2647" s="837" t="s">
        <v>1887</v>
      </c>
      <c r="E2647" s="837" t="s">
        <v>1877</v>
      </c>
      <c r="F2647" s="837" t="s">
        <v>1903</v>
      </c>
      <c r="G2647" s="837" t="s">
        <v>1889</v>
      </c>
    </row>
    <row r="2648" spans="1:7">
      <c r="A2648" s="838" t="s">
        <v>945</v>
      </c>
      <c r="B2648" s="837" t="s">
        <v>546</v>
      </c>
      <c r="C2648" s="837" t="s">
        <v>1886</v>
      </c>
      <c r="D2648" s="837" t="s">
        <v>1887</v>
      </c>
      <c r="E2648" s="837" t="s">
        <v>1904</v>
      </c>
      <c r="F2648" s="837" t="s">
        <v>945</v>
      </c>
      <c r="G2648" s="837" t="s">
        <v>1889</v>
      </c>
    </row>
    <row r="2649" spans="1:7">
      <c r="A2649" s="838" t="s">
        <v>762</v>
      </c>
      <c r="B2649" s="837" t="s">
        <v>520</v>
      </c>
      <c r="C2649" s="837" t="s">
        <v>1886</v>
      </c>
      <c r="D2649" s="837" t="s">
        <v>1887</v>
      </c>
      <c r="E2649" s="837" t="s">
        <v>1905</v>
      </c>
      <c r="F2649" s="837" t="s">
        <v>762</v>
      </c>
      <c r="G2649" s="837" t="s">
        <v>1891</v>
      </c>
    </row>
    <row r="2650" spans="1:7">
      <c r="A2650" s="838" t="s">
        <v>777</v>
      </c>
      <c r="B2650" s="837" t="s">
        <v>520</v>
      </c>
      <c r="C2650" s="837" t="s">
        <v>1886</v>
      </c>
      <c r="D2650" s="837" t="s">
        <v>1887</v>
      </c>
      <c r="E2650" s="837" t="s">
        <v>1905</v>
      </c>
      <c r="F2650" s="837" t="s">
        <v>1105</v>
      </c>
      <c r="G2650" s="837" t="s">
        <v>1891</v>
      </c>
    </row>
    <row r="2651" spans="1:7">
      <c r="A2651" s="838" t="s">
        <v>780</v>
      </c>
      <c r="B2651" s="837" t="s">
        <v>520</v>
      </c>
      <c r="C2651" s="837" t="s">
        <v>1886</v>
      </c>
      <c r="D2651" s="837" t="s">
        <v>1887</v>
      </c>
      <c r="E2651" s="837" t="s">
        <v>1905</v>
      </c>
      <c r="F2651" s="837" t="s">
        <v>1105</v>
      </c>
      <c r="G2651" s="837" t="s">
        <v>1891</v>
      </c>
    </row>
    <row r="2652" spans="1:7">
      <c r="A2652" s="838" t="s">
        <v>804</v>
      </c>
      <c r="B2652" s="837" t="s">
        <v>520</v>
      </c>
      <c r="C2652" s="837" t="s">
        <v>1886</v>
      </c>
      <c r="D2652" s="837" t="s">
        <v>1887</v>
      </c>
      <c r="E2652" s="837" t="s">
        <v>1905</v>
      </c>
      <c r="F2652" s="837" t="s">
        <v>1906</v>
      </c>
      <c r="G2652" s="837" t="s">
        <v>1891</v>
      </c>
    </row>
    <row r="2653" spans="1:7">
      <c r="A2653" s="838" t="s">
        <v>736</v>
      </c>
      <c r="B2653" s="837" t="s">
        <v>520</v>
      </c>
      <c r="C2653" s="837" t="s">
        <v>1886</v>
      </c>
      <c r="D2653" s="837" t="s">
        <v>1887</v>
      </c>
      <c r="E2653" s="837" t="s">
        <v>1905</v>
      </c>
      <c r="F2653" s="837" t="s">
        <v>789</v>
      </c>
      <c r="G2653" s="837" t="s">
        <v>1891</v>
      </c>
    </row>
    <row r="2654" spans="1:7">
      <c r="A2654" s="838" t="s">
        <v>1908</v>
      </c>
      <c r="B2654" s="837" t="s">
        <v>520</v>
      </c>
      <c r="C2654" s="837" t="s">
        <v>1886</v>
      </c>
      <c r="D2654" s="837" t="s">
        <v>1887</v>
      </c>
      <c r="E2654" s="837" t="s">
        <v>1905</v>
      </c>
      <c r="F2654" s="837" t="s">
        <v>1907</v>
      </c>
      <c r="G2654" s="837" t="s">
        <v>1891</v>
      </c>
    </row>
    <row r="2655" spans="1:7">
      <c r="A2655" s="838" t="s">
        <v>918</v>
      </c>
      <c r="B2655" s="837" t="s">
        <v>526</v>
      </c>
      <c r="C2655" s="837" t="s">
        <v>1886</v>
      </c>
      <c r="D2655" s="837" t="s">
        <v>1887</v>
      </c>
      <c r="E2655" s="837" t="s">
        <v>1878</v>
      </c>
      <c r="F2655" s="837" t="s">
        <v>909</v>
      </c>
      <c r="G2655" s="837" t="s">
        <v>1889</v>
      </c>
    </row>
    <row r="2656" spans="1:7">
      <c r="A2656" s="838" t="s">
        <v>915</v>
      </c>
      <c r="B2656" s="837" t="s">
        <v>526</v>
      </c>
      <c r="C2656" s="837" t="s">
        <v>1886</v>
      </c>
      <c r="D2656" s="837" t="s">
        <v>1887</v>
      </c>
      <c r="E2656" s="837" t="s">
        <v>1878</v>
      </c>
      <c r="F2656" s="837" t="s">
        <v>909</v>
      </c>
      <c r="G2656" s="837" t="s">
        <v>1889</v>
      </c>
    </row>
    <row r="2657" spans="1:7">
      <c r="A2657" s="838" t="s">
        <v>1050</v>
      </c>
      <c r="B2657" s="837" t="s">
        <v>540</v>
      </c>
      <c r="C2657" s="837" t="s">
        <v>1909</v>
      </c>
      <c r="D2657" s="837" t="s">
        <v>1910</v>
      </c>
      <c r="E2657" s="837" t="s">
        <v>1865</v>
      </c>
      <c r="F2657" s="837" t="s">
        <v>994</v>
      </c>
      <c r="G2657" s="837" t="s">
        <v>1889</v>
      </c>
    </row>
    <row r="2658" spans="1:7">
      <c r="A2658" s="838" t="s">
        <v>1001</v>
      </c>
      <c r="B2658" s="837" t="s">
        <v>540</v>
      </c>
      <c r="C2658" s="837" t="s">
        <v>1909</v>
      </c>
      <c r="D2658" s="837" t="s">
        <v>1910</v>
      </c>
      <c r="E2658" s="837" t="s">
        <v>1865</v>
      </c>
      <c r="F2658" s="837" t="s">
        <v>994</v>
      </c>
      <c r="G2658" s="837" t="s">
        <v>1889</v>
      </c>
    </row>
    <row r="2659" spans="1:7">
      <c r="A2659" s="838" t="s">
        <v>1018</v>
      </c>
      <c r="B2659" s="837" t="s">
        <v>540</v>
      </c>
      <c r="C2659" s="837" t="s">
        <v>1909</v>
      </c>
      <c r="D2659" s="837" t="s">
        <v>1910</v>
      </c>
      <c r="E2659" s="837" t="s">
        <v>1865</v>
      </c>
      <c r="F2659" s="837" t="s">
        <v>1014</v>
      </c>
      <c r="G2659" s="837" t="s">
        <v>1889</v>
      </c>
    </row>
    <row r="2660" spans="1:7">
      <c r="A2660" s="838" t="s">
        <v>726</v>
      </c>
      <c r="B2660" s="837" t="s">
        <v>516</v>
      </c>
      <c r="C2660" s="837" t="s">
        <v>1909</v>
      </c>
      <c r="D2660" s="837" t="s">
        <v>1910</v>
      </c>
      <c r="E2660" s="837" t="s">
        <v>1905</v>
      </c>
      <c r="F2660" s="837" t="s">
        <v>726</v>
      </c>
      <c r="G2660" s="837" t="s">
        <v>1891</v>
      </c>
    </row>
    <row r="2661" spans="1:7">
      <c r="A2661" s="838" t="s">
        <v>758</v>
      </c>
      <c r="B2661" s="837" t="s">
        <v>516</v>
      </c>
      <c r="C2661" s="837" t="s">
        <v>1909</v>
      </c>
      <c r="D2661" s="837" t="s">
        <v>1910</v>
      </c>
      <c r="E2661" s="837" t="s">
        <v>1905</v>
      </c>
      <c r="F2661" s="837" t="s">
        <v>811</v>
      </c>
      <c r="G2661" s="837" t="s">
        <v>1891</v>
      </c>
    </row>
    <row r="2662" spans="1:7">
      <c r="A2662" s="838" t="s">
        <v>820</v>
      </c>
      <c r="B2662" s="837" t="s">
        <v>516</v>
      </c>
      <c r="C2662" s="837" t="s">
        <v>1909</v>
      </c>
      <c r="D2662" s="837" t="s">
        <v>1910</v>
      </c>
      <c r="E2662" s="837" t="s">
        <v>1905</v>
      </c>
      <c r="F2662" s="837" t="s">
        <v>1898</v>
      </c>
      <c r="G2662" s="837" t="s">
        <v>1891</v>
      </c>
    </row>
    <row r="2663" spans="1:7">
      <c r="A2663" s="838" t="s">
        <v>1023</v>
      </c>
      <c r="B2663" s="837" t="s">
        <v>522</v>
      </c>
      <c r="C2663" s="837" t="s">
        <v>1909</v>
      </c>
      <c r="D2663" s="837" t="s">
        <v>1910</v>
      </c>
      <c r="E2663" s="837" t="s">
        <v>1895</v>
      </c>
      <c r="F2663" s="837" t="s">
        <v>1020</v>
      </c>
      <c r="G2663" s="837" t="s">
        <v>1889</v>
      </c>
    </row>
    <row r="2664" spans="1:7">
      <c r="A2664" s="838" t="s">
        <v>836</v>
      </c>
      <c r="B2664" s="837" t="s">
        <v>1893</v>
      </c>
      <c r="C2664" s="837" t="s">
        <v>1909</v>
      </c>
      <c r="D2664" s="837" t="s">
        <v>1910</v>
      </c>
      <c r="E2664" s="837" t="s">
        <v>1877</v>
      </c>
      <c r="F2664" s="837" t="s">
        <v>1911</v>
      </c>
      <c r="G2664" s="837" t="s">
        <v>1889</v>
      </c>
    </row>
    <row r="2665" spans="1:7">
      <c r="A2665" s="838" t="s">
        <v>971</v>
      </c>
      <c r="B2665" s="837" t="s">
        <v>1893</v>
      </c>
      <c r="C2665" s="837" t="s">
        <v>1909</v>
      </c>
      <c r="D2665" s="837" t="s">
        <v>1910</v>
      </c>
      <c r="E2665" s="837" t="s">
        <v>1877</v>
      </c>
      <c r="F2665" s="837" t="s">
        <v>968</v>
      </c>
      <c r="G2665" s="837" t="s">
        <v>1889</v>
      </c>
    </row>
    <row r="2666" spans="1:7">
      <c r="A2666" s="838" t="s">
        <v>1012</v>
      </c>
      <c r="B2666" s="837" t="s">
        <v>1926</v>
      </c>
      <c r="C2666" s="837" t="s">
        <v>1909</v>
      </c>
      <c r="D2666" s="837" t="s">
        <v>1910</v>
      </c>
      <c r="E2666" s="837" t="s">
        <v>1879</v>
      </c>
      <c r="F2666" s="837" t="s">
        <v>994</v>
      </c>
      <c r="G2666" s="837" t="s">
        <v>1889</v>
      </c>
    </row>
    <row r="2667" spans="1:7">
      <c r="A2667" s="838" t="s">
        <v>1028</v>
      </c>
      <c r="B2667" s="837" t="s">
        <v>1912</v>
      </c>
      <c r="C2667" s="837" t="s">
        <v>1909</v>
      </c>
      <c r="D2667" s="837" t="s">
        <v>1910</v>
      </c>
      <c r="E2667" s="837" t="s">
        <v>1873</v>
      </c>
      <c r="F2667" s="837" t="s">
        <v>1028</v>
      </c>
      <c r="G2667" s="837" t="s">
        <v>1889</v>
      </c>
    </row>
    <row r="2668" spans="1:7">
      <c r="A2668" s="838" t="s">
        <v>1066</v>
      </c>
      <c r="B2668" s="837" t="s">
        <v>521</v>
      </c>
      <c r="C2668" s="837" t="s">
        <v>1909</v>
      </c>
      <c r="D2668" s="837" t="s">
        <v>1910</v>
      </c>
      <c r="E2668" s="837" t="s">
        <v>1913</v>
      </c>
      <c r="F2668" s="837" t="s">
        <v>1894</v>
      </c>
      <c r="G2668" s="837" t="s">
        <v>1889</v>
      </c>
    </row>
    <row r="2669" spans="1:7">
      <c r="A2669" s="838" t="s">
        <v>1041</v>
      </c>
      <c r="B2669" s="837" t="s">
        <v>521</v>
      </c>
      <c r="C2669" s="837" t="s">
        <v>1909</v>
      </c>
      <c r="D2669" s="837" t="s">
        <v>1910</v>
      </c>
      <c r="E2669" s="837" t="s">
        <v>1913</v>
      </c>
      <c r="F2669" s="837" t="s">
        <v>1898</v>
      </c>
      <c r="G2669" s="837" t="s">
        <v>1889</v>
      </c>
    </row>
    <row r="2670" spans="1:7">
      <c r="A2670" s="838" t="s">
        <v>869</v>
      </c>
      <c r="B2670" s="837" t="s">
        <v>1901</v>
      </c>
      <c r="C2670" s="837" t="s">
        <v>1909</v>
      </c>
      <c r="D2670" s="837" t="s">
        <v>1910</v>
      </c>
      <c r="E2670" s="837" t="s">
        <v>1867</v>
      </c>
      <c r="F2670" s="837" t="s">
        <v>869</v>
      </c>
      <c r="G2670" s="837" t="s">
        <v>1889</v>
      </c>
    </row>
    <row r="2671" spans="1:7">
      <c r="A2671" s="838" t="s">
        <v>410</v>
      </c>
      <c r="B2671" s="837" t="s">
        <v>525</v>
      </c>
      <c r="C2671" s="837" t="s">
        <v>1909</v>
      </c>
      <c r="D2671" s="837" t="s">
        <v>1910</v>
      </c>
      <c r="E2671" s="837" t="s">
        <v>1875</v>
      </c>
      <c r="F2671" s="837" t="s">
        <v>410</v>
      </c>
      <c r="G2671" s="837" t="s">
        <v>1889</v>
      </c>
    </row>
    <row r="2672" spans="1:7">
      <c r="A2672" s="838" t="s">
        <v>861</v>
      </c>
      <c r="B2672" s="837" t="s">
        <v>525</v>
      </c>
      <c r="C2672" s="837" t="s">
        <v>1909</v>
      </c>
      <c r="D2672" s="837" t="s">
        <v>1910</v>
      </c>
      <c r="E2672" s="837" t="s">
        <v>1875</v>
      </c>
      <c r="F2672" s="837" t="s">
        <v>1911</v>
      </c>
      <c r="G2672" s="837" t="s">
        <v>1889</v>
      </c>
    </row>
    <row r="2673" spans="1:7">
      <c r="A2673" s="838" t="s">
        <v>929</v>
      </c>
      <c r="B2673" s="837" t="s">
        <v>525</v>
      </c>
      <c r="C2673" s="837" t="s">
        <v>1909</v>
      </c>
      <c r="D2673" s="837" t="s">
        <v>1910</v>
      </c>
      <c r="E2673" s="837" t="s">
        <v>1875</v>
      </c>
      <c r="F2673" s="837" t="s">
        <v>1903</v>
      </c>
      <c r="G2673" s="837" t="s">
        <v>1889</v>
      </c>
    </row>
    <row r="2674" spans="1:7">
      <c r="A2674" s="838" t="s">
        <v>934</v>
      </c>
      <c r="B2674" s="837" t="s">
        <v>525</v>
      </c>
      <c r="C2674" s="837" t="s">
        <v>1909</v>
      </c>
      <c r="D2674" s="837" t="s">
        <v>1910</v>
      </c>
      <c r="E2674" s="837" t="s">
        <v>1875</v>
      </c>
      <c r="F2674" s="837" t="s">
        <v>1903</v>
      </c>
      <c r="G2674" s="837" t="s">
        <v>1889</v>
      </c>
    </row>
    <row r="2675" spans="1:7">
      <c r="A2675" s="838" t="s">
        <v>991</v>
      </c>
      <c r="B2675" s="837" t="s">
        <v>525</v>
      </c>
      <c r="C2675" s="837" t="s">
        <v>1909</v>
      </c>
      <c r="D2675" s="837" t="s">
        <v>1910</v>
      </c>
      <c r="E2675" s="837" t="s">
        <v>1875</v>
      </c>
      <c r="F2675" s="837" t="s">
        <v>552</v>
      </c>
      <c r="G2675" s="837" t="s">
        <v>1889</v>
      </c>
    </row>
    <row r="2676" spans="1:7">
      <c r="A2676" s="838" t="s">
        <v>762</v>
      </c>
      <c r="B2676" s="837" t="s">
        <v>515</v>
      </c>
      <c r="C2676" s="837" t="s">
        <v>1909</v>
      </c>
      <c r="D2676" s="837" t="s">
        <v>1910</v>
      </c>
      <c r="E2676" s="837" t="s">
        <v>1916</v>
      </c>
      <c r="F2676" s="837" t="s">
        <v>762</v>
      </c>
      <c r="G2676" s="837" t="s">
        <v>1891</v>
      </c>
    </row>
    <row r="2677" spans="1:7">
      <c r="A2677" s="838" t="s">
        <v>719</v>
      </c>
      <c r="B2677" s="837" t="s">
        <v>515</v>
      </c>
      <c r="C2677" s="837" t="s">
        <v>1909</v>
      </c>
      <c r="D2677" s="837" t="s">
        <v>1910</v>
      </c>
      <c r="E2677" s="837" t="s">
        <v>1916</v>
      </c>
      <c r="F2677" s="837" t="s">
        <v>1105</v>
      </c>
      <c r="G2677" s="837" t="s">
        <v>1891</v>
      </c>
    </row>
    <row r="2678" spans="1:7">
      <c r="A2678" s="838" t="s">
        <v>722</v>
      </c>
      <c r="B2678" s="837" t="s">
        <v>515</v>
      </c>
      <c r="C2678" s="837" t="s">
        <v>1909</v>
      </c>
      <c r="D2678" s="837" t="s">
        <v>1910</v>
      </c>
      <c r="E2678" s="837" t="s">
        <v>1916</v>
      </c>
      <c r="F2678" s="837" t="s">
        <v>1105</v>
      </c>
      <c r="G2678" s="837" t="s">
        <v>1891</v>
      </c>
    </row>
    <row r="2679" spans="1:7">
      <c r="A2679" s="838" t="s">
        <v>750</v>
      </c>
      <c r="B2679" s="837" t="s">
        <v>515</v>
      </c>
      <c r="C2679" s="837" t="s">
        <v>1909</v>
      </c>
      <c r="D2679" s="837" t="s">
        <v>1910</v>
      </c>
      <c r="E2679" s="837" t="s">
        <v>1916</v>
      </c>
      <c r="F2679" s="837" t="s">
        <v>1906</v>
      </c>
      <c r="G2679" s="837" t="s">
        <v>1891</v>
      </c>
    </row>
    <row r="2680" spans="1:7">
      <c r="A2680" s="838" t="s">
        <v>736</v>
      </c>
      <c r="B2680" s="837" t="s">
        <v>515</v>
      </c>
      <c r="C2680" s="837" t="s">
        <v>1909</v>
      </c>
      <c r="D2680" s="837" t="s">
        <v>1910</v>
      </c>
      <c r="E2680" s="837" t="s">
        <v>1916</v>
      </c>
      <c r="F2680" s="837" t="s">
        <v>789</v>
      </c>
      <c r="G2680" s="837" t="s">
        <v>1891</v>
      </c>
    </row>
    <row r="2681" spans="1:7">
      <c r="A2681" s="838" t="s">
        <v>1908</v>
      </c>
      <c r="B2681" s="837" t="s">
        <v>515</v>
      </c>
      <c r="C2681" s="837" t="s">
        <v>1909</v>
      </c>
      <c r="D2681" s="837" t="s">
        <v>1910</v>
      </c>
      <c r="E2681" s="837" t="s">
        <v>1916</v>
      </c>
      <c r="F2681" s="837" t="s">
        <v>1907</v>
      </c>
      <c r="G2681" s="837" t="s">
        <v>1891</v>
      </c>
    </row>
    <row r="2682" spans="1:7">
      <c r="A2682" s="838" t="s">
        <v>762</v>
      </c>
      <c r="B2682" s="837" t="s">
        <v>520</v>
      </c>
      <c r="C2682" s="837" t="s">
        <v>1909</v>
      </c>
      <c r="D2682" s="837" t="s">
        <v>1910</v>
      </c>
      <c r="E2682" s="837" t="s">
        <v>1918</v>
      </c>
      <c r="F2682" s="837" t="s">
        <v>762</v>
      </c>
      <c r="G2682" s="837" t="s">
        <v>1891</v>
      </c>
    </row>
    <row r="2683" spans="1:7">
      <c r="A2683" s="838" t="s">
        <v>777</v>
      </c>
      <c r="B2683" s="837" t="s">
        <v>520</v>
      </c>
      <c r="C2683" s="837" t="s">
        <v>1909</v>
      </c>
      <c r="D2683" s="837" t="s">
        <v>1910</v>
      </c>
      <c r="E2683" s="837" t="s">
        <v>1918</v>
      </c>
      <c r="F2683" s="837" t="s">
        <v>1105</v>
      </c>
      <c r="G2683" s="837" t="s">
        <v>1891</v>
      </c>
    </row>
    <row r="2684" spans="1:7">
      <c r="A2684" s="838" t="s">
        <v>780</v>
      </c>
      <c r="B2684" s="837" t="s">
        <v>520</v>
      </c>
      <c r="C2684" s="837" t="s">
        <v>1909</v>
      </c>
      <c r="D2684" s="837" t="s">
        <v>1910</v>
      </c>
      <c r="E2684" s="837" t="s">
        <v>1918</v>
      </c>
      <c r="F2684" s="837" t="s">
        <v>1105</v>
      </c>
      <c r="G2684" s="837" t="s">
        <v>1891</v>
      </c>
    </row>
    <row r="2685" spans="1:7">
      <c r="A2685" s="838" t="s">
        <v>787</v>
      </c>
      <c r="B2685" s="837" t="s">
        <v>520</v>
      </c>
      <c r="C2685" s="837" t="s">
        <v>1909</v>
      </c>
      <c r="D2685" s="837" t="s">
        <v>1910</v>
      </c>
      <c r="E2685" s="837" t="s">
        <v>1918</v>
      </c>
      <c r="F2685" s="837" t="s">
        <v>784</v>
      </c>
      <c r="G2685" s="837" t="s">
        <v>1891</v>
      </c>
    </row>
    <row r="2686" spans="1:7">
      <c r="A2686" s="838" t="s">
        <v>798</v>
      </c>
      <c r="B2686" s="837" t="s">
        <v>520</v>
      </c>
      <c r="C2686" s="837" t="s">
        <v>1909</v>
      </c>
      <c r="D2686" s="837" t="s">
        <v>1910</v>
      </c>
      <c r="E2686" s="837" t="s">
        <v>1918</v>
      </c>
      <c r="F2686" s="837" t="s">
        <v>793</v>
      </c>
      <c r="G2686" s="837" t="s">
        <v>1891</v>
      </c>
    </row>
    <row r="2687" spans="1:7">
      <c r="A2687" s="838" t="s">
        <v>804</v>
      </c>
      <c r="B2687" s="837" t="s">
        <v>520</v>
      </c>
      <c r="C2687" s="837" t="s">
        <v>1909</v>
      </c>
      <c r="D2687" s="837" t="s">
        <v>1910</v>
      </c>
      <c r="E2687" s="837" t="s">
        <v>1918</v>
      </c>
      <c r="F2687" s="837" t="s">
        <v>1906</v>
      </c>
      <c r="G2687" s="837" t="s">
        <v>1891</v>
      </c>
    </row>
    <row r="2688" spans="1:7">
      <c r="A2688" s="838" t="s">
        <v>736</v>
      </c>
      <c r="B2688" s="837" t="s">
        <v>520</v>
      </c>
      <c r="C2688" s="837" t="s">
        <v>1909</v>
      </c>
      <c r="D2688" s="837" t="s">
        <v>1910</v>
      </c>
      <c r="E2688" s="837" t="s">
        <v>1918</v>
      </c>
      <c r="F2688" s="837" t="s">
        <v>789</v>
      </c>
      <c r="G2688" s="837" t="s">
        <v>1891</v>
      </c>
    </row>
    <row r="2689" spans="1:7">
      <c r="A2689" s="838" t="s">
        <v>1908</v>
      </c>
      <c r="B2689" s="837" t="s">
        <v>520</v>
      </c>
      <c r="C2689" s="837" t="s">
        <v>1909</v>
      </c>
      <c r="D2689" s="837" t="s">
        <v>1910</v>
      </c>
      <c r="E2689" s="837" t="s">
        <v>1918</v>
      </c>
      <c r="F2689" s="837" t="s">
        <v>1907</v>
      </c>
      <c r="G2689" s="837" t="s">
        <v>1891</v>
      </c>
    </row>
    <row r="2690" spans="1:7">
      <c r="A2690" s="838" t="s">
        <v>912</v>
      </c>
      <c r="B2690" s="837" t="s">
        <v>526</v>
      </c>
      <c r="C2690" s="837" t="s">
        <v>1909</v>
      </c>
      <c r="D2690" s="837" t="s">
        <v>1910</v>
      </c>
      <c r="E2690" s="837" t="s">
        <v>1876</v>
      </c>
      <c r="F2690" s="837" t="s">
        <v>909</v>
      </c>
      <c r="G2690" s="837" t="s">
        <v>1889</v>
      </c>
    </row>
    <row r="2691" spans="1:7">
      <c r="A2691" s="838" t="s">
        <v>1026</v>
      </c>
      <c r="B2691" s="837" t="s">
        <v>526</v>
      </c>
      <c r="C2691" s="837" t="s">
        <v>1909</v>
      </c>
      <c r="D2691" s="837" t="s">
        <v>1910</v>
      </c>
      <c r="E2691" s="837" t="s">
        <v>1876</v>
      </c>
      <c r="F2691" s="837" t="s">
        <v>811</v>
      </c>
      <c r="G2691" s="837" t="s">
        <v>1889</v>
      </c>
    </row>
    <row r="2692" spans="1:7">
      <c r="A2692" s="838" t="s">
        <v>836</v>
      </c>
      <c r="B2692" s="837" t="s">
        <v>526</v>
      </c>
      <c r="C2692" s="837" t="s">
        <v>1909</v>
      </c>
      <c r="D2692" s="837" t="s">
        <v>1910</v>
      </c>
      <c r="E2692" s="837" t="s">
        <v>1876</v>
      </c>
      <c r="F2692" s="837" t="s">
        <v>1911</v>
      </c>
      <c r="G2692" s="837" t="s">
        <v>1889</v>
      </c>
    </row>
    <row r="2693" spans="1:7">
      <c r="A2693" s="838" t="s">
        <v>1291</v>
      </c>
      <c r="B2693" s="837" t="s">
        <v>1148</v>
      </c>
      <c r="C2693" s="837" t="s">
        <v>1922</v>
      </c>
      <c r="D2693" s="837" t="s">
        <v>1923</v>
      </c>
      <c r="E2693" s="837" t="s">
        <v>1915</v>
      </c>
      <c r="F2693" s="837" t="s">
        <v>1287</v>
      </c>
      <c r="G2693" s="837" t="s">
        <v>1889</v>
      </c>
    </row>
    <row r="2694" spans="1:7">
      <c r="A2694" s="837" t="s">
        <v>1200</v>
      </c>
      <c r="B2694" s="837" t="s">
        <v>539</v>
      </c>
      <c r="C2694" s="837" t="s">
        <v>1886</v>
      </c>
      <c r="D2694" s="837" t="s">
        <v>1887</v>
      </c>
      <c r="E2694" s="837" t="s">
        <v>1888</v>
      </c>
      <c r="F2694" s="837" t="s">
        <v>1193</v>
      </c>
      <c r="G2694" s="837" t="s">
        <v>1889</v>
      </c>
    </row>
    <row r="2695" spans="1:7">
      <c r="A2695" s="837" t="s">
        <v>1204</v>
      </c>
      <c r="B2695" s="837" t="s">
        <v>538</v>
      </c>
      <c r="C2695" s="837" t="s">
        <v>1886</v>
      </c>
      <c r="D2695" s="837" t="s">
        <v>1887</v>
      </c>
      <c r="E2695" s="837" t="s">
        <v>1868</v>
      </c>
      <c r="F2695" s="837" t="s">
        <v>1201</v>
      </c>
      <c r="G2695" s="837" t="s">
        <v>1889</v>
      </c>
    </row>
    <row r="2696" spans="1:7">
      <c r="A2696" s="837" t="s">
        <v>956</v>
      </c>
      <c r="B2696" s="837" t="s">
        <v>538</v>
      </c>
      <c r="C2696" s="837" t="s">
        <v>1886</v>
      </c>
      <c r="D2696" s="837" t="s">
        <v>1887</v>
      </c>
      <c r="E2696" s="837" t="s">
        <v>1868</v>
      </c>
      <c r="F2696" s="837" t="s">
        <v>953</v>
      </c>
      <c r="G2696" s="837" t="s">
        <v>1889</v>
      </c>
    </row>
    <row r="2697" spans="1:7">
      <c r="A2697" s="837" t="s">
        <v>959</v>
      </c>
      <c r="B2697" s="837" t="s">
        <v>538</v>
      </c>
      <c r="C2697" s="837" t="s">
        <v>1886</v>
      </c>
      <c r="D2697" s="837" t="s">
        <v>1887</v>
      </c>
      <c r="E2697" s="837" t="s">
        <v>1868</v>
      </c>
      <c r="F2697" s="837" t="s">
        <v>953</v>
      </c>
      <c r="G2697" s="837" t="s">
        <v>1889</v>
      </c>
    </row>
    <row r="2698" spans="1:7">
      <c r="A2698" s="837" t="s">
        <v>385</v>
      </c>
      <c r="B2698" s="837" t="s">
        <v>538</v>
      </c>
      <c r="C2698" s="837" t="s">
        <v>1886</v>
      </c>
      <c r="D2698" s="837" t="s">
        <v>1887</v>
      </c>
      <c r="E2698" s="837" t="s">
        <v>1868</v>
      </c>
      <c r="F2698" s="837" t="s">
        <v>953</v>
      </c>
      <c r="G2698" s="837" t="s">
        <v>1889</v>
      </c>
    </row>
    <row r="2699" spans="1:7">
      <c r="A2699" s="837" t="s">
        <v>726</v>
      </c>
      <c r="B2699" s="837" t="s">
        <v>516</v>
      </c>
      <c r="C2699" s="837" t="s">
        <v>1886</v>
      </c>
      <c r="D2699" s="837" t="s">
        <v>1887</v>
      </c>
      <c r="E2699" s="837" t="s">
        <v>1890</v>
      </c>
      <c r="F2699" s="837" t="s">
        <v>726</v>
      </c>
      <c r="G2699" s="837" t="s">
        <v>1891</v>
      </c>
    </row>
    <row r="2700" spans="1:7">
      <c r="A2700" s="837" t="s">
        <v>758</v>
      </c>
      <c r="B2700" s="837" t="s">
        <v>516</v>
      </c>
      <c r="C2700" s="837" t="s">
        <v>1886</v>
      </c>
      <c r="D2700" s="837" t="s">
        <v>1887</v>
      </c>
      <c r="E2700" s="837" t="s">
        <v>1890</v>
      </c>
      <c r="F2700" s="837" t="s">
        <v>811</v>
      </c>
      <c r="G2700" s="837" t="s">
        <v>1891</v>
      </c>
    </row>
    <row r="2701" spans="1:7">
      <c r="A2701" s="837" t="s">
        <v>1281</v>
      </c>
      <c r="B2701" s="837" t="s">
        <v>516</v>
      </c>
      <c r="C2701" s="837" t="s">
        <v>1886</v>
      </c>
      <c r="D2701" s="837" t="s">
        <v>1887</v>
      </c>
      <c r="E2701" s="837" t="s">
        <v>1890</v>
      </c>
      <c r="F2701" s="837" t="s">
        <v>1278</v>
      </c>
      <c r="G2701" s="837" t="s">
        <v>1891</v>
      </c>
    </row>
    <row r="2702" spans="1:7">
      <c r="A2702" s="837" t="s">
        <v>423</v>
      </c>
      <c r="B2702" s="837" t="s">
        <v>516</v>
      </c>
      <c r="C2702" s="837" t="s">
        <v>1886</v>
      </c>
      <c r="D2702" s="837" t="s">
        <v>1887</v>
      </c>
      <c r="E2702" s="837" t="s">
        <v>1890</v>
      </c>
      <c r="F2702" s="837" t="s">
        <v>1278</v>
      </c>
      <c r="G2702" s="837" t="s">
        <v>1891</v>
      </c>
    </row>
    <row r="2703" spans="1:7">
      <c r="A2703" s="837" t="s">
        <v>951</v>
      </c>
      <c r="B2703" s="837" t="s">
        <v>516</v>
      </c>
      <c r="C2703" s="837" t="s">
        <v>1886</v>
      </c>
      <c r="D2703" s="837" t="s">
        <v>1887</v>
      </c>
      <c r="E2703" s="837" t="s">
        <v>1890</v>
      </c>
      <c r="F2703" s="837" t="s">
        <v>1278</v>
      </c>
      <c r="G2703" s="837" t="s">
        <v>1891</v>
      </c>
    </row>
    <row r="2704" spans="1:7">
      <c r="A2704" s="837" t="s">
        <v>980</v>
      </c>
      <c r="B2704" s="837" t="s">
        <v>531</v>
      </c>
      <c r="C2704" s="837" t="s">
        <v>1886</v>
      </c>
      <c r="D2704" s="837" t="s">
        <v>1887</v>
      </c>
      <c r="E2704" s="837" t="s">
        <v>1872</v>
      </c>
      <c r="F2704" s="837" t="s">
        <v>977</v>
      </c>
      <c r="G2704" s="837" t="s">
        <v>1889</v>
      </c>
    </row>
    <row r="2705" spans="1:7">
      <c r="A2705" s="837" t="s">
        <v>1023</v>
      </c>
      <c r="B2705" s="837" t="s">
        <v>522</v>
      </c>
      <c r="C2705" s="837" t="s">
        <v>1886</v>
      </c>
      <c r="D2705" s="837" t="s">
        <v>1887</v>
      </c>
      <c r="E2705" s="837" t="s">
        <v>1892</v>
      </c>
      <c r="F2705" s="837" t="s">
        <v>1020</v>
      </c>
      <c r="G2705" s="837" t="s">
        <v>1889</v>
      </c>
    </row>
    <row r="2706" spans="1:7">
      <c r="A2706" s="837" t="s">
        <v>971</v>
      </c>
      <c r="B2706" s="837" t="s">
        <v>1893</v>
      </c>
      <c r="C2706" s="837" t="s">
        <v>1886</v>
      </c>
      <c r="D2706" s="837" t="s">
        <v>1887</v>
      </c>
      <c r="E2706" s="837" t="s">
        <v>1879</v>
      </c>
      <c r="F2706" s="837" t="s">
        <v>968</v>
      </c>
      <c r="G2706" s="837" t="s">
        <v>1889</v>
      </c>
    </row>
    <row r="2707" spans="1:7">
      <c r="A2707" s="837" t="s">
        <v>836</v>
      </c>
      <c r="B2707" s="837" t="s">
        <v>1893</v>
      </c>
      <c r="C2707" s="837" t="s">
        <v>1886</v>
      </c>
      <c r="D2707" s="837" t="s">
        <v>1887</v>
      </c>
      <c r="E2707" s="837" t="s">
        <v>1879</v>
      </c>
      <c r="F2707" s="837" t="s">
        <v>968</v>
      </c>
      <c r="G2707" s="837" t="s">
        <v>1889</v>
      </c>
    </row>
    <row r="2708" spans="1:7">
      <c r="A2708" s="837" t="s">
        <v>1507</v>
      </c>
      <c r="B2708" s="837" t="s">
        <v>534</v>
      </c>
      <c r="C2708" s="837" t="s">
        <v>1886</v>
      </c>
      <c r="D2708" s="837" t="s">
        <v>1887</v>
      </c>
      <c r="E2708" s="837" t="s">
        <v>1870</v>
      </c>
      <c r="F2708" s="837" t="s">
        <v>1894</v>
      </c>
      <c r="G2708" s="837" t="s">
        <v>1889</v>
      </c>
    </row>
    <row r="2709" spans="1:7">
      <c r="A2709" s="837" t="s">
        <v>966</v>
      </c>
      <c r="B2709" s="837" t="s">
        <v>964</v>
      </c>
      <c r="C2709" s="837" t="s">
        <v>1886</v>
      </c>
      <c r="D2709" s="837" t="s">
        <v>1887</v>
      </c>
      <c r="E2709" s="837" t="s">
        <v>1895</v>
      </c>
      <c r="F2709" s="837" t="s">
        <v>953</v>
      </c>
      <c r="G2709" s="837" t="s">
        <v>1889</v>
      </c>
    </row>
    <row r="2710" spans="1:7">
      <c r="A2710" s="837" t="s">
        <v>1457</v>
      </c>
      <c r="B2710" s="837" t="s">
        <v>523</v>
      </c>
      <c r="C2710" s="837" t="s">
        <v>1886</v>
      </c>
      <c r="D2710" s="837" t="s">
        <v>1887</v>
      </c>
      <c r="E2710" s="837" t="s">
        <v>1896</v>
      </c>
      <c r="F2710" s="837" t="s">
        <v>1454</v>
      </c>
      <c r="G2710" s="837" t="s">
        <v>1889</v>
      </c>
    </row>
    <row r="2711" spans="1:7">
      <c r="A2711" s="837" t="s">
        <v>1066</v>
      </c>
      <c r="B2711" s="837" t="s">
        <v>521</v>
      </c>
      <c r="C2711" s="837" t="s">
        <v>1886</v>
      </c>
      <c r="D2711" s="837" t="s">
        <v>1887</v>
      </c>
      <c r="E2711" s="837" t="s">
        <v>1897</v>
      </c>
      <c r="F2711" s="837" t="s">
        <v>1894</v>
      </c>
      <c r="G2711" s="837" t="s">
        <v>1889</v>
      </c>
    </row>
    <row r="2712" spans="1:7">
      <c r="A2712" s="837" t="s">
        <v>1488</v>
      </c>
      <c r="B2712" s="837" t="s">
        <v>521</v>
      </c>
      <c r="C2712" s="837" t="s">
        <v>1886</v>
      </c>
      <c r="D2712" s="837" t="s">
        <v>1887</v>
      </c>
      <c r="E2712" s="837" t="s">
        <v>1897</v>
      </c>
      <c r="F2712" s="837" t="s">
        <v>1898</v>
      </c>
      <c r="G2712" s="837" t="s">
        <v>1889</v>
      </c>
    </row>
    <row r="2713" spans="1:7">
      <c r="A2713" s="837" t="s">
        <v>1041</v>
      </c>
      <c r="B2713" s="837" t="s">
        <v>521</v>
      </c>
      <c r="C2713" s="837" t="s">
        <v>1886</v>
      </c>
      <c r="D2713" s="837" t="s">
        <v>1887</v>
      </c>
      <c r="E2713" s="837" t="s">
        <v>1897</v>
      </c>
      <c r="F2713" s="837" t="s">
        <v>1898</v>
      </c>
      <c r="G2713" s="837" t="s">
        <v>1889</v>
      </c>
    </row>
    <row r="2714" spans="1:7">
      <c r="A2714" s="837" t="s">
        <v>1305</v>
      </c>
      <c r="B2714" s="837" t="s">
        <v>1899</v>
      </c>
      <c r="C2714" s="837" t="s">
        <v>1886</v>
      </c>
      <c r="D2714" s="837" t="s">
        <v>1887</v>
      </c>
      <c r="E2714" s="837" t="s">
        <v>1900</v>
      </c>
      <c r="F2714" s="837" t="s">
        <v>977</v>
      </c>
      <c r="G2714" s="837" t="s">
        <v>1889</v>
      </c>
    </row>
    <row r="2715" spans="1:7">
      <c r="A2715" s="837" t="s">
        <v>882</v>
      </c>
      <c r="B2715" s="837" t="s">
        <v>1899</v>
      </c>
      <c r="C2715" s="837" t="s">
        <v>1886</v>
      </c>
      <c r="D2715" s="837" t="s">
        <v>1887</v>
      </c>
      <c r="E2715" s="837" t="s">
        <v>1900</v>
      </c>
      <c r="F2715" s="837" t="s">
        <v>1201</v>
      </c>
      <c r="G2715" s="837" t="s">
        <v>1889</v>
      </c>
    </row>
    <row r="2716" spans="1:7">
      <c r="A2716" s="837" t="s">
        <v>1392</v>
      </c>
      <c r="B2716" s="837" t="s">
        <v>1899</v>
      </c>
      <c r="C2716" s="837" t="s">
        <v>1886</v>
      </c>
      <c r="D2716" s="837" t="s">
        <v>1887</v>
      </c>
      <c r="E2716" s="837" t="s">
        <v>1900</v>
      </c>
      <c r="F2716" s="837" t="s">
        <v>1201</v>
      </c>
      <c r="G2716" s="837" t="s">
        <v>1889</v>
      </c>
    </row>
    <row r="2717" spans="1:7">
      <c r="A2717" s="837" t="s">
        <v>1344</v>
      </c>
      <c r="B2717" s="837" t="s">
        <v>1901</v>
      </c>
      <c r="C2717" s="837" t="s">
        <v>1886</v>
      </c>
      <c r="D2717" s="837" t="s">
        <v>1887</v>
      </c>
      <c r="E2717" s="837" t="s">
        <v>1871</v>
      </c>
      <c r="F2717" s="837" t="s">
        <v>1902</v>
      </c>
      <c r="G2717" s="837" t="s">
        <v>1889</v>
      </c>
    </row>
    <row r="2718" spans="1:7">
      <c r="A2718" s="837" t="s">
        <v>410</v>
      </c>
      <c r="B2718" s="837" t="s">
        <v>525</v>
      </c>
      <c r="C2718" s="837" t="s">
        <v>1886</v>
      </c>
      <c r="D2718" s="837" t="s">
        <v>1887</v>
      </c>
      <c r="E2718" s="837" t="s">
        <v>1877</v>
      </c>
      <c r="F2718" s="837" t="s">
        <v>410</v>
      </c>
      <c r="G2718" s="837" t="s">
        <v>1889</v>
      </c>
    </row>
    <row r="2719" spans="1:7">
      <c r="A2719" s="837" t="s">
        <v>929</v>
      </c>
      <c r="B2719" s="837" t="s">
        <v>525</v>
      </c>
      <c r="C2719" s="837" t="s">
        <v>1886</v>
      </c>
      <c r="D2719" s="837" t="s">
        <v>1887</v>
      </c>
      <c r="E2719" s="837" t="s">
        <v>1877</v>
      </c>
      <c r="F2719" s="837" t="s">
        <v>1903</v>
      </c>
      <c r="G2719" s="837" t="s">
        <v>1889</v>
      </c>
    </row>
    <row r="2720" spans="1:7">
      <c r="A2720" s="837" t="s">
        <v>991</v>
      </c>
      <c r="B2720" s="837" t="s">
        <v>525</v>
      </c>
      <c r="C2720" s="837" t="s">
        <v>1886</v>
      </c>
      <c r="D2720" s="837" t="s">
        <v>1887</v>
      </c>
      <c r="E2720" s="837" t="s">
        <v>1877</v>
      </c>
      <c r="F2720" s="837" t="s">
        <v>552</v>
      </c>
      <c r="G2720" s="837" t="s">
        <v>1889</v>
      </c>
    </row>
    <row r="2721" spans="1:7">
      <c r="A2721" s="837" t="s">
        <v>945</v>
      </c>
      <c r="B2721" s="837" t="s">
        <v>546</v>
      </c>
      <c r="C2721" s="837" t="s">
        <v>1886</v>
      </c>
      <c r="D2721" s="837" t="s">
        <v>1887</v>
      </c>
      <c r="E2721" s="837" t="s">
        <v>1904</v>
      </c>
      <c r="F2721" s="837" t="s">
        <v>945</v>
      </c>
      <c r="G2721" s="837" t="s">
        <v>1889</v>
      </c>
    </row>
    <row r="2722" spans="1:7">
      <c r="A2722" s="837" t="s">
        <v>777</v>
      </c>
      <c r="B2722" s="837" t="s">
        <v>520</v>
      </c>
      <c r="C2722" s="837" t="s">
        <v>1886</v>
      </c>
      <c r="D2722" s="837" t="s">
        <v>1887</v>
      </c>
      <c r="E2722" s="837" t="s">
        <v>1905</v>
      </c>
      <c r="F2722" s="837" t="s">
        <v>1105</v>
      </c>
      <c r="G2722" s="837" t="s">
        <v>1891</v>
      </c>
    </row>
    <row r="2723" spans="1:7">
      <c r="A2723" s="837" t="s">
        <v>780</v>
      </c>
      <c r="B2723" s="837" t="s">
        <v>520</v>
      </c>
      <c r="C2723" s="837" t="s">
        <v>1886</v>
      </c>
      <c r="D2723" s="837" t="s">
        <v>1887</v>
      </c>
      <c r="E2723" s="837" t="s">
        <v>1905</v>
      </c>
      <c r="F2723" s="837" t="s">
        <v>1105</v>
      </c>
      <c r="G2723" s="837" t="s">
        <v>1891</v>
      </c>
    </row>
    <row r="2724" spans="1:7">
      <c r="A2724" s="837" t="s">
        <v>787</v>
      </c>
      <c r="B2724" s="837" t="s">
        <v>520</v>
      </c>
      <c r="C2724" s="837" t="s">
        <v>1886</v>
      </c>
      <c r="D2724" s="837" t="s">
        <v>1887</v>
      </c>
      <c r="E2724" s="837" t="s">
        <v>1905</v>
      </c>
      <c r="F2724" s="837" t="s">
        <v>784</v>
      </c>
      <c r="G2724" s="837" t="s">
        <v>1891</v>
      </c>
    </row>
    <row r="2725" spans="1:7">
      <c r="A2725" s="837" t="s">
        <v>743</v>
      </c>
      <c r="B2725" s="837" t="s">
        <v>520</v>
      </c>
      <c r="C2725" s="837" t="s">
        <v>1886</v>
      </c>
      <c r="D2725" s="837" t="s">
        <v>1887</v>
      </c>
      <c r="E2725" s="837" t="s">
        <v>1905</v>
      </c>
      <c r="F2725" s="837" t="s">
        <v>793</v>
      </c>
      <c r="G2725" s="837" t="s">
        <v>1891</v>
      </c>
    </row>
    <row r="2726" spans="1:7">
      <c r="A2726" s="837" t="s">
        <v>804</v>
      </c>
      <c r="B2726" s="837" t="s">
        <v>520</v>
      </c>
      <c r="C2726" s="837" t="s">
        <v>1886</v>
      </c>
      <c r="D2726" s="837" t="s">
        <v>1887</v>
      </c>
      <c r="E2726" s="837" t="s">
        <v>1905</v>
      </c>
      <c r="F2726" s="837" t="s">
        <v>1906</v>
      </c>
      <c r="G2726" s="837" t="s">
        <v>1891</v>
      </c>
    </row>
    <row r="2727" spans="1:7">
      <c r="A2727" s="837" t="s">
        <v>736</v>
      </c>
      <c r="B2727" s="837" t="s">
        <v>520</v>
      </c>
      <c r="C2727" s="837" t="s">
        <v>1886</v>
      </c>
      <c r="D2727" s="837" t="s">
        <v>1887</v>
      </c>
      <c r="E2727" s="837" t="s">
        <v>1905</v>
      </c>
      <c r="F2727" s="837" t="s">
        <v>789</v>
      </c>
      <c r="G2727" s="837" t="s">
        <v>1891</v>
      </c>
    </row>
    <row r="2728" spans="1:7">
      <c r="A2728" s="837" t="s">
        <v>1908</v>
      </c>
      <c r="B2728" s="837" t="s">
        <v>520</v>
      </c>
      <c r="C2728" s="837" t="s">
        <v>1886</v>
      </c>
      <c r="D2728" s="837" t="s">
        <v>1887</v>
      </c>
      <c r="E2728" s="837" t="s">
        <v>1905</v>
      </c>
      <c r="F2728" s="837" t="s">
        <v>1907</v>
      </c>
      <c r="G2728" s="837" t="s">
        <v>1891</v>
      </c>
    </row>
    <row r="2729" spans="1:7">
      <c r="A2729" s="837" t="s">
        <v>918</v>
      </c>
      <c r="B2729" s="837" t="s">
        <v>526</v>
      </c>
      <c r="C2729" s="837" t="s">
        <v>1886</v>
      </c>
      <c r="D2729" s="837" t="s">
        <v>1887</v>
      </c>
      <c r="E2729" s="837" t="s">
        <v>1878</v>
      </c>
      <c r="F2729" s="837" t="s">
        <v>909</v>
      </c>
      <c r="G2729" s="837" t="s">
        <v>1889</v>
      </c>
    </row>
    <row r="2730" spans="1:7">
      <c r="A2730" s="837" t="s">
        <v>912</v>
      </c>
      <c r="B2730" s="837" t="s">
        <v>526</v>
      </c>
      <c r="C2730" s="837" t="s">
        <v>1886</v>
      </c>
      <c r="D2730" s="837" t="s">
        <v>1887</v>
      </c>
      <c r="E2730" s="837" t="s">
        <v>1878</v>
      </c>
      <c r="F2730" s="837" t="s">
        <v>909</v>
      </c>
      <c r="G2730" s="837" t="s">
        <v>1889</v>
      </c>
    </row>
    <row r="2731" spans="1:7">
      <c r="A2731" s="837" t="s">
        <v>1026</v>
      </c>
      <c r="B2731" s="837" t="s">
        <v>526</v>
      </c>
      <c r="C2731" s="837" t="s">
        <v>1886</v>
      </c>
      <c r="D2731" s="837" t="s">
        <v>1887</v>
      </c>
      <c r="E2731" s="837" t="s">
        <v>1878</v>
      </c>
      <c r="F2731" s="837" t="s">
        <v>811</v>
      </c>
      <c r="G2731" s="837" t="s">
        <v>1889</v>
      </c>
    </row>
    <row r="2732" spans="1:7">
      <c r="A2732" s="837" t="s">
        <v>1018</v>
      </c>
      <c r="B2732" s="837" t="s">
        <v>540</v>
      </c>
      <c r="C2732" s="837" t="s">
        <v>1909</v>
      </c>
      <c r="D2732" s="837" t="s">
        <v>1910</v>
      </c>
      <c r="E2732" s="837" t="s">
        <v>1865</v>
      </c>
      <c r="F2732" s="837" t="s">
        <v>1014</v>
      </c>
      <c r="G2732" s="837" t="s">
        <v>1889</v>
      </c>
    </row>
    <row r="2733" spans="1:7">
      <c r="A2733" s="837" t="s">
        <v>726</v>
      </c>
      <c r="B2733" s="837" t="s">
        <v>516</v>
      </c>
      <c r="C2733" s="837" t="s">
        <v>1909</v>
      </c>
      <c r="D2733" s="837" t="s">
        <v>1910</v>
      </c>
      <c r="E2733" s="837" t="s">
        <v>1905</v>
      </c>
      <c r="F2733" s="837" t="s">
        <v>726</v>
      </c>
      <c r="G2733" s="837" t="s">
        <v>1891</v>
      </c>
    </row>
    <row r="2734" spans="1:7">
      <c r="A2734" s="837" t="s">
        <v>980</v>
      </c>
      <c r="B2734" s="837" t="s">
        <v>531</v>
      </c>
      <c r="C2734" s="837" t="s">
        <v>1909</v>
      </c>
      <c r="D2734" s="837" t="s">
        <v>1910</v>
      </c>
      <c r="E2734" s="837" t="s">
        <v>1872</v>
      </c>
      <c r="F2734" s="837" t="s">
        <v>977</v>
      </c>
      <c r="G2734" s="837" t="s">
        <v>1889</v>
      </c>
    </row>
    <row r="2735" spans="1:7">
      <c r="A2735" s="837" t="s">
        <v>1063</v>
      </c>
      <c r="B2735" s="837" t="s">
        <v>522</v>
      </c>
      <c r="C2735" s="837" t="s">
        <v>1909</v>
      </c>
      <c r="D2735" s="837" t="s">
        <v>1910</v>
      </c>
      <c r="E2735" s="837" t="s">
        <v>1895</v>
      </c>
      <c r="F2735" s="837" t="s">
        <v>1894</v>
      </c>
      <c r="G2735" s="837" t="s">
        <v>1889</v>
      </c>
    </row>
    <row r="2736" spans="1:7">
      <c r="A2736" s="837" t="s">
        <v>882</v>
      </c>
      <c r="B2736" s="837" t="s">
        <v>522</v>
      </c>
      <c r="C2736" s="837" t="s">
        <v>1909</v>
      </c>
      <c r="D2736" s="837" t="s">
        <v>1910</v>
      </c>
      <c r="E2736" s="837" t="s">
        <v>1895</v>
      </c>
      <c r="F2736" s="837" t="s">
        <v>1201</v>
      </c>
      <c r="G2736" s="837" t="s">
        <v>1889</v>
      </c>
    </row>
    <row r="2737" spans="1:7">
      <c r="A2737" s="837" t="s">
        <v>836</v>
      </c>
      <c r="B2737" s="837" t="s">
        <v>1893</v>
      </c>
      <c r="C2737" s="837" t="s">
        <v>1909</v>
      </c>
      <c r="D2737" s="837" t="s">
        <v>1910</v>
      </c>
      <c r="E2737" s="837" t="s">
        <v>1877</v>
      </c>
      <c r="F2737" s="837" t="s">
        <v>1911</v>
      </c>
      <c r="G2737" s="837" t="s">
        <v>1889</v>
      </c>
    </row>
    <row r="2738" spans="1:7">
      <c r="A2738" s="837" t="s">
        <v>971</v>
      </c>
      <c r="B2738" s="837" t="s">
        <v>1893</v>
      </c>
      <c r="C2738" s="837" t="s">
        <v>1909</v>
      </c>
      <c r="D2738" s="837" t="s">
        <v>1910</v>
      </c>
      <c r="E2738" s="837" t="s">
        <v>1877</v>
      </c>
      <c r="F2738" s="837" t="s">
        <v>968</v>
      </c>
      <c r="G2738" s="837" t="s">
        <v>1889</v>
      </c>
    </row>
    <row r="2739" spans="1:7">
      <c r="A2739" s="837" t="s">
        <v>1028</v>
      </c>
      <c r="B2739" s="837" t="s">
        <v>1912</v>
      </c>
      <c r="C2739" s="837" t="s">
        <v>1909</v>
      </c>
      <c r="D2739" s="837" t="s">
        <v>1910</v>
      </c>
      <c r="E2739" s="837" t="s">
        <v>1873</v>
      </c>
      <c r="F2739" s="837" t="s">
        <v>1028</v>
      </c>
      <c r="G2739" s="837" t="s">
        <v>1889</v>
      </c>
    </row>
    <row r="2740" spans="1:7">
      <c r="A2740" s="837" t="s">
        <v>1066</v>
      </c>
      <c r="B2740" s="837" t="s">
        <v>521</v>
      </c>
      <c r="C2740" s="837" t="s">
        <v>1909</v>
      </c>
      <c r="D2740" s="837" t="s">
        <v>1910</v>
      </c>
      <c r="E2740" s="837" t="s">
        <v>1913</v>
      </c>
      <c r="F2740" s="837" t="s">
        <v>1894</v>
      </c>
      <c r="G2740" s="837" t="s">
        <v>1889</v>
      </c>
    </row>
    <row r="2741" spans="1:7">
      <c r="A2741" s="837" t="s">
        <v>975</v>
      </c>
      <c r="B2741" s="837" t="s">
        <v>521</v>
      </c>
      <c r="C2741" s="837" t="s">
        <v>1909</v>
      </c>
      <c r="D2741" s="837" t="s">
        <v>1910</v>
      </c>
      <c r="E2741" s="837" t="s">
        <v>1913</v>
      </c>
      <c r="F2741" s="837" t="s">
        <v>968</v>
      </c>
      <c r="G2741" s="837" t="s">
        <v>1889</v>
      </c>
    </row>
    <row r="2742" spans="1:7">
      <c r="A2742" s="837" t="s">
        <v>1045</v>
      </c>
      <c r="B2742" s="837" t="s">
        <v>521</v>
      </c>
      <c r="C2742" s="837" t="s">
        <v>1909</v>
      </c>
      <c r="D2742" s="837" t="s">
        <v>1910</v>
      </c>
      <c r="E2742" s="837" t="s">
        <v>1913</v>
      </c>
      <c r="F2742" s="837" t="s">
        <v>1898</v>
      </c>
      <c r="G2742" s="837" t="s">
        <v>1889</v>
      </c>
    </row>
    <row r="2743" spans="1:7">
      <c r="A2743" s="837" t="s">
        <v>863</v>
      </c>
      <c r="B2743" s="837" t="s">
        <v>1914</v>
      </c>
      <c r="C2743" s="837" t="s">
        <v>1909</v>
      </c>
      <c r="D2743" s="837" t="s">
        <v>1910</v>
      </c>
      <c r="E2743" s="837" t="s">
        <v>1878</v>
      </c>
      <c r="F2743" s="837" t="s">
        <v>863</v>
      </c>
      <c r="G2743" s="837" t="s">
        <v>1889</v>
      </c>
    </row>
    <row r="2744" spans="1:7">
      <c r="A2744" s="837" t="s">
        <v>869</v>
      </c>
      <c r="B2744" s="837" t="s">
        <v>1901</v>
      </c>
      <c r="C2744" s="837" t="s">
        <v>1909</v>
      </c>
      <c r="D2744" s="837" t="s">
        <v>1910</v>
      </c>
      <c r="E2744" s="837" t="s">
        <v>1867</v>
      </c>
      <c r="F2744" s="837" t="s">
        <v>869</v>
      </c>
      <c r="G2744" s="837" t="s">
        <v>1889</v>
      </c>
    </row>
    <row r="2745" spans="1:7">
      <c r="A2745" s="837" t="s">
        <v>1037</v>
      </c>
      <c r="B2745" s="837" t="s">
        <v>1901</v>
      </c>
      <c r="C2745" s="837" t="s">
        <v>1909</v>
      </c>
      <c r="D2745" s="837" t="s">
        <v>1910</v>
      </c>
      <c r="E2745" s="837" t="s">
        <v>1867</v>
      </c>
      <c r="F2745" s="837" t="s">
        <v>1032</v>
      </c>
      <c r="G2745" s="837" t="s">
        <v>1889</v>
      </c>
    </row>
    <row r="2746" spans="1:7">
      <c r="A2746" s="837" t="s">
        <v>410</v>
      </c>
      <c r="B2746" s="837" t="s">
        <v>525</v>
      </c>
      <c r="C2746" s="837" t="s">
        <v>1909</v>
      </c>
      <c r="D2746" s="837" t="s">
        <v>1910</v>
      </c>
      <c r="E2746" s="837" t="s">
        <v>1875</v>
      </c>
      <c r="F2746" s="837" t="s">
        <v>410</v>
      </c>
      <c r="G2746" s="837" t="s">
        <v>1889</v>
      </c>
    </row>
    <row r="2747" spans="1:7">
      <c r="A2747" s="837" t="s">
        <v>986</v>
      </c>
      <c r="B2747" s="837" t="s">
        <v>525</v>
      </c>
      <c r="C2747" s="837" t="s">
        <v>1909</v>
      </c>
      <c r="D2747" s="837" t="s">
        <v>1910</v>
      </c>
      <c r="E2747" s="837" t="s">
        <v>1875</v>
      </c>
      <c r="F2747" s="837" t="s">
        <v>982</v>
      </c>
      <c r="G2747" s="837" t="s">
        <v>1889</v>
      </c>
    </row>
    <row r="2748" spans="1:7">
      <c r="A2748" s="837" t="s">
        <v>929</v>
      </c>
      <c r="B2748" s="837" t="s">
        <v>525</v>
      </c>
      <c r="C2748" s="837" t="s">
        <v>1909</v>
      </c>
      <c r="D2748" s="837" t="s">
        <v>1910</v>
      </c>
      <c r="E2748" s="837" t="s">
        <v>1875</v>
      </c>
      <c r="F2748" s="837" t="s">
        <v>1903</v>
      </c>
      <c r="G2748" s="837" t="s">
        <v>1889</v>
      </c>
    </row>
    <row r="2749" spans="1:7">
      <c r="A2749" s="837" t="s">
        <v>897</v>
      </c>
      <c r="B2749" s="837" t="s">
        <v>525</v>
      </c>
      <c r="C2749" s="837" t="s">
        <v>1909</v>
      </c>
      <c r="D2749" s="837" t="s">
        <v>1910</v>
      </c>
      <c r="E2749" s="837" t="s">
        <v>1875</v>
      </c>
      <c r="F2749" s="837" t="s">
        <v>884</v>
      </c>
      <c r="G2749" s="837" t="s">
        <v>1889</v>
      </c>
    </row>
    <row r="2750" spans="1:7">
      <c r="A2750" s="837" t="s">
        <v>945</v>
      </c>
      <c r="B2750" s="837" t="s">
        <v>546</v>
      </c>
      <c r="C2750" s="837" t="s">
        <v>1909</v>
      </c>
      <c r="D2750" s="837" t="s">
        <v>1910</v>
      </c>
      <c r="E2750" s="837" t="s">
        <v>1915</v>
      </c>
      <c r="F2750" s="837" t="s">
        <v>945</v>
      </c>
      <c r="G2750" s="837" t="s">
        <v>1889</v>
      </c>
    </row>
    <row r="2751" spans="1:7">
      <c r="A2751" s="837" t="s">
        <v>719</v>
      </c>
      <c r="B2751" s="837" t="s">
        <v>515</v>
      </c>
      <c r="C2751" s="837" t="s">
        <v>1909</v>
      </c>
      <c r="D2751" s="837" t="s">
        <v>1910</v>
      </c>
      <c r="E2751" s="837" t="s">
        <v>1916</v>
      </c>
      <c r="F2751" s="837" t="s">
        <v>1105</v>
      </c>
      <c r="G2751" s="837" t="s">
        <v>1891</v>
      </c>
    </row>
    <row r="2752" spans="1:7">
      <c r="A2752" s="837" t="s">
        <v>722</v>
      </c>
      <c r="B2752" s="837" t="s">
        <v>515</v>
      </c>
      <c r="C2752" s="837" t="s">
        <v>1909</v>
      </c>
      <c r="D2752" s="837" t="s">
        <v>1910</v>
      </c>
      <c r="E2752" s="837" t="s">
        <v>1916</v>
      </c>
      <c r="F2752" s="837" t="s">
        <v>1105</v>
      </c>
      <c r="G2752" s="837" t="s">
        <v>1891</v>
      </c>
    </row>
    <row r="2753" spans="1:7">
      <c r="A2753" s="837" t="s">
        <v>743</v>
      </c>
      <c r="B2753" s="837" t="s">
        <v>515</v>
      </c>
      <c r="C2753" s="837" t="s">
        <v>1909</v>
      </c>
      <c r="D2753" s="837" t="s">
        <v>1910</v>
      </c>
      <c r="E2753" s="837" t="s">
        <v>1916</v>
      </c>
      <c r="F2753" s="837" t="s">
        <v>793</v>
      </c>
      <c r="G2753" s="837" t="s">
        <v>1891</v>
      </c>
    </row>
    <row r="2754" spans="1:7">
      <c r="A2754" s="837" t="s">
        <v>750</v>
      </c>
      <c r="B2754" s="837" t="s">
        <v>515</v>
      </c>
      <c r="C2754" s="837" t="s">
        <v>1909</v>
      </c>
      <c r="D2754" s="837" t="s">
        <v>1910</v>
      </c>
      <c r="E2754" s="837" t="s">
        <v>1916</v>
      </c>
      <c r="F2754" s="837" t="s">
        <v>1906</v>
      </c>
      <c r="G2754" s="837" t="s">
        <v>1891</v>
      </c>
    </row>
    <row r="2755" spans="1:7">
      <c r="A2755" s="837" t="s">
        <v>736</v>
      </c>
      <c r="B2755" s="837" t="s">
        <v>515</v>
      </c>
      <c r="C2755" s="837" t="s">
        <v>1909</v>
      </c>
      <c r="D2755" s="837" t="s">
        <v>1910</v>
      </c>
      <c r="E2755" s="837" t="s">
        <v>1916</v>
      </c>
      <c r="F2755" s="837" t="s">
        <v>789</v>
      </c>
      <c r="G2755" s="837" t="s">
        <v>1891</v>
      </c>
    </row>
    <row r="2756" spans="1:7">
      <c r="A2756" s="837" t="s">
        <v>1917</v>
      </c>
      <c r="B2756" s="837" t="s">
        <v>515</v>
      </c>
      <c r="C2756" s="837" t="s">
        <v>1909</v>
      </c>
      <c r="D2756" s="837" t="s">
        <v>1910</v>
      </c>
      <c r="E2756" s="837" t="s">
        <v>1916</v>
      </c>
      <c r="F2756" s="837" t="s">
        <v>1907</v>
      </c>
      <c r="G2756" s="837" t="s">
        <v>1891</v>
      </c>
    </row>
    <row r="2757" spans="1:7">
      <c r="A2757" s="837" t="s">
        <v>762</v>
      </c>
      <c r="B2757" s="837" t="s">
        <v>520</v>
      </c>
      <c r="C2757" s="837" t="s">
        <v>1909</v>
      </c>
      <c r="D2757" s="837" t="s">
        <v>1910</v>
      </c>
      <c r="E2757" s="837" t="s">
        <v>1918</v>
      </c>
      <c r="F2757" s="837" t="s">
        <v>762</v>
      </c>
      <c r="G2757" s="837" t="s">
        <v>1891</v>
      </c>
    </row>
    <row r="2758" spans="1:7">
      <c r="A2758" s="837" t="s">
        <v>777</v>
      </c>
      <c r="B2758" s="837" t="s">
        <v>520</v>
      </c>
      <c r="C2758" s="837" t="s">
        <v>1909</v>
      </c>
      <c r="D2758" s="837" t="s">
        <v>1910</v>
      </c>
      <c r="E2758" s="837" t="s">
        <v>1918</v>
      </c>
      <c r="F2758" s="837" t="s">
        <v>1105</v>
      </c>
      <c r="G2758" s="837" t="s">
        <v>1891</v>
      </c>
    </row>
    <row r="2759" spans="1:7">
      <c r="A2759" s="837" t="s">
        <v>780</v>
      </c>
      <c r="B2759" s="837" t="s">
        <v>520</v>
      </c>
      <c r="C2759" s="837" t="s">
        <v>1909</v>
      </c>
      <c r="D2759" s="837" t="s">
        <v>1910</v>
      </c>
      <c r="E2759" s="837" t="s">
        <v>1918</v>
      </c>
      <c r="F2759" s="837" t="s">
        <v>1105</v>
      </c>
      <c r="G2759" s="837" t="s">
        <v>1891</v>
      </c>
    </row>
    <row r="2760" spans="1:7">
      <c r="A2760" s="837" t="s">
        <v>787</v>
      </c>
      <c r="B2760" s="837" t="s">
        <v>520</v>
      </c>
      <c r="C2760" s="837" t="s">
        <v>1909</v>
      </c>
      <c r="D2760" s="837" t="s">
        <v>1910</v>
      </c>
      <c r="E2760" s="837" t="s">
        <v>1918</v>
      </c>
      <c r="F2760" s="837" t="s">
        <v>784</v>
      </c>
      <c r="G2760" s="837" t="s">
        <v>1891</v>
      </c>
    </row>
    <row r="2761" spans="1:7">
      <c r="A2761" s="837" t="s">
        <v>743</v>
      </c>
      <c r="B2761" s="837" t="s">
        <v>520</v>
      </c>
      <c r="C2761" s="837" t="s">
        <v>1909</v>
      </c>
      <c r="D2761" s="837" t="s">
        <v>1910</v>
      </c>
      <c r="E2761" s="837" t="s">
        <v>1918</v>
      </c>
      <c r="F2761" s="837" t="s">
        <v>793</v>
      </c>
      <c r="G2761" s="837" t="s">
        <v>1891</v>
      </c>
    </row>
    <row r="2762" spans="1:7">
      <c r="A2762" s="837" t="s">
        <v>804</v>
      </c>
      <c r="B2762" s="837" t="s">
        <v>520</v>
      </c>
      <c r="C2762" s="837" t="s">
        <v>1909</v>
      </c>
      <c r="D2762" s="837" t="s">
        <v>1910</v>
      </c>
      <c r="E2762" s="837" t="s">
        <v>1918</v>
      </c>
      <c r="F2762" s="837" t="s">
        <v>1906</v>
      </c>
      <c r="G2762" s="837" t="s">
        <v>1891</v>
      </c>
    </row>
    <row r="2763" spans="1:7">
      <c r="A2763" s="837" t="s">
        <v>736</v>
      </c>
      <c r="B2763" s="837" t="s">
        <v>520</v>
      </c>
      <c r="C2763" s="837" t="s">
        <v>1909</v>
      </c>
      <c r="D2763" s="837" t="s">
        <v>1910</v>
      </c>
      <c r="E2763" s="837" t="s">
        <v>1918</v>
      </c>
      <c r="F2763" s="837" t="s">
        <v>789</v>
      </c>
      <c r="G2763" s="837" t="s">
        <v>1891</v>
      </c>
    </row>
    <row r="2764" spans="1:7">
      <c r="A2764" s="837" t="s">
        <v>1908</v>
      </c>
      <c r="B2764" s="837" t="s">
        <v>520</v>
      </c>
      <c r="C2764" s="837" t="s">
        <v>1909</v>
      </c>
      <c r="D2764" s="837" t="s">
        <v>1910</v>
      </c>
      <c r="E2764" s="837" t="s">
        <v>1918</v>
      </c>
      <c r="F2764" s="837" t="s">
        <v>1907</v>
      </c>
      <c r="G2764" s="837" t="s">
        <v>1891</v>
      </c>
    </row>
    <row r="2765" spans="1:7">
      <c r="A2765" s="837" t="s">
        <v>915</v>
      </c>
      <c r="B2765" s="837" t="s">
        <v>526</v>
      </c>
      <c r="C2765" s="837" t="s">
        <v>1909</v>
      </c>
      <c r="D2765" s="837" t="s">
        <v>1910</v>
      </c>
      <c r="E2765" s="837" t="s">
        <v>1876</v>
      </c>
      <c r="F2765" s="837" t="s">
        <v>909</v>
      </c>
      <c r="G2765" s="837" t="s">
        <v>1889</v>
      </c>
    </row>
    <row r="2766" spans="1:7">
      <c r="A2766" s="837" t="s">
        <v>912</v>
      </c>
      <c r="B2766" s="837" t="s">
        <v>526</v>
      </c>
      <c r="C2766" s="837" t="s">
        <v>1909</v>
      </c>
      <c r="D2766" s="837" t="s">
        <v>1910</v>
      </c>
      <c r="E2766" s="837" t="s">
        <v>1876</v>
      </c>
      <c r="F2766" s="837" t="s">
        <v>909</v>
      </c>
      <c r="G2766" s="837" t="s">
        <v>1889</v>
      </c>
    </row>
    <row r="2767" spans="1:7">
      <c r="A2767" s="837" t="s">
        <v>1026</v>
      </c>
      <c r="B2767" s="837" t="s">
        <v>526</v>
      </c>
      <c r="C2767" s="837" t="s">
        <v>1909</v>
      </c>
      <c r="D2767" s="837" t="s">
        <v>1910</v>
      </c>
      <c r="E2767" s="837" t="s">
        <v>1876</v>
      </c>
      <c r="F2767" s="837" t="s">
        <v>811</v>
      </c>
      <c r="G2767" s="837" t="s">
        <v>1889</v>
      </c>
    </row>
    <row r="2768" spans="1:7">
      <c r="A2768" s="837" t="s">
        <v>836</v>
      </c>
      <c r="B2768" s="837" t="s">
        <v>526</v>
      </c>
      <c r="C2768" s="837" t="s">
        <v>1909</v>
      </c>
      <c r="D2768" s="837" t="s">
        <v>1910</v>
      </c>
      <c r="E2768" s="837" t="s">
        <v>1876</v>
      </c>
      <c r="F2768" s="837" t="s">
        <v>1911</v>
      </c>
      <c r="G2768" s="837" t="s">
        <v>1889</v>
      </c>
    </row>
    <row r="2769" spans="1:7">
      <c r="A2769" s="837" t="s">
        <v>1200</v>
      </c>
      <c r="B2769" s="837" t="s">
        <v>539</v>
      </c>
      <c r="C2769" s="837" t="s">
        <v>1886</v>
      </c>
      <c r="D2769" s="837" t="s">
        <v>1887</v>
      </c>
      <c r="E2769" s="837" t="s">
        <v>1888</v>
      </c>
      <c r="F2769" s="837" t="s">
        <v>1193</v>
      </c>
      <c r="G2769" s="837" t="s">
        <v>1889</v>
      </c>
    </row>
    <row r="2770" spans="1:7">
      <c r="A2770" s="837" t="s">
        <v>959</v>
      </c>
      <c r="B2770" s="837" t="s">
        <v>538</v>
      </c>
      <c r="C2770" s="837" t="s">
        <v>1886</v>
      </c>
      <c r="D2770" s="837" t="s">
        <v>1887</v>
      </c>
      <c r="E2770" s="837" t="s">
        <v>1868</v>
      </c>
      <c r="F2770" s="837" t="s">
        <v>953</v>
      </c>
      <c r="G2770" s="837" t="s">
        <v>1889</v>
      </c>
    </row>
    <row r="2771" spans="1:7">
      <c r="A2771" s="837" t="s">
        <v>726</v>
      </c>
      <c r="B2771" s="837" t="s">
        <v>516</v>
      </c>
      <c r="C2771" s="837" t="s">
        <v>1886</v>
      </c>
      <c r="D2771" s="837" t="s">
        <v>1887</v>
      </c>
      <c r="E2771" s="837" t="s">
        <v>1890</v>
      </c>
      <c r="F2771" s="837" t="s">
        <v>726</v>
      </c>
      <c r="G2771" s="837" t="s">
        <v>1891</v>
      </c>
    </row>
    <row r="2772" spans="1:7">
      <c r="A2772" s="837" t="s">
        <v>758</v>
      </c>
      <c r="B2772" s="837" t="s">
        <v>516</v>
      </c>
      <c r="C2772" s="837" t="s">
        <v>1886</v>
      </c>
      <c r="D2772" s="837" t="s">
        <v>1887</v>
      </c>
      <c r="E2772" s="837" t="s">
        <v>1890</v>
      </c>
      <c r="F2772" s="837" t="s">
        <v>811</v>
      </c>
      <c r="G2772" s="837" t="s">
        <v>1891</v>
      </c>
    </row>
    <row r="2773" spans="1:7">
      <c r="A2773" s="837" t="s">
        <v>980</v>
      </c>
      <c r="B2773" s="837" t="s">
        <v>531</v>
      </c>
      <c r="C2773" s="837" t="s">
        <v>1886</v>
      </c>
      <c r="D2773" s="837" t="s">
        <v>1887</v>
      </c>
      <c r="E2773" s="837" t="s">
        <v>1872</v>
      </c>
      <c r="F2773" s="837" t="s">
        <v>977</v>
      </c>
      <c r="G2773" s="837" t="s">
        <v>1889</v>
      </c>
    </row>
    <row r="2774" spans="1:7">
      <c r="A2774" s="837" t="s">
        <v>971</v>
      </c>
      <c r="B2774" s="837" t="s">
        <v>1893</v>
      </c>
      <c r="C2774" s="837" t="s">
        <v>1886</v>
      </c>
      <c r="D2774" s="837" t="s">
        <v>1887</v>
      </c>
      <c r="E2774" s="837" t="s">
        <v>1879</v>
      </c>
      <c r="F2774" s="837" t="s">
        <v>968</v>
      </c>
      <c r="G2774" s="837" t="s">
        <v>1889</v>
      </c>
    </row>
    <row r="2775" spans="1:7">
      <c r="A2775" s="837" t="s">
        <v>1507</v>
      </c>
      <c r="B2775" s="837" t="s">
        <v>534</v>
      </c>
      <c r="C2775" s="837" t="s">
        <v>1886</v>
      </c>
      <c r="D2775" s="837" t="s">
        <v>1887</v>
      </c>
      <c r="E2775" s="837" t="s">
        <v>1870</v>
      </c>
      <c r="F2775" s="837" t="s">
        <v>1894</v>
      </c>
      <c r="G2775" s="837" t="s">
        <v>1889</v>
      </c>
    </row>
    <row r="2776" spans="1:7">
      <c r="A2776" s="837" t="s">
        <v>1457</v>
      </c>
      <c r="B2776" s="837" t="s">
        <v>523</v>
      </c>
      <c r="C2776" s="837" t="s">
        <v>1886</v>
      </c>
      <c r="D2776" s="837" t="s">
        <v>1887</v>
      </c>
      <c r="E2776" s="837" t="s">
        <v>1896</v>
      </c>
      <c r="F2776" s="837" t="s">
        <v>1454</v>
      </c>
      <c r="G2776" s="837" t="s">
        <v>1889</v>
      </c>
    </row>
    <row r="2777" spans="1:7">
      <c r="A2777" s="837" t="s">
        <v>943</v>
      </c>
      <c r="B2777" s="837" t="s">
        <v>1920</v>
      </c>
      <c r="C2777" s="837" t="s">
        <v>1886</v>
      </c>
      <c r="D2777" s="837" t="s">
        <v>1887</v>
      </c>
      <c r="E2777" s="837" t="s">
        <v>138</v>
      </c>
      <c r="F2777" s="837" t="s">
        <v>806</v>
      </c>
      <c r="G2777" s="837" t="s">
        <v>1889</v>
      </c>
    </row>
    <row r="2778" spans="1:7">
      <c r="A2778" s="837" t="s">
        <v>940</v>
      </c>
      <c r="B2778" s="837" t="s">
        <v>1920</v>
      </c>
      <c r="C2778" s="837" t="s">
        <v>1886</v>
      </c>
      <c r="D2778" s="837" t="s">
        <v>1887</v>
      </c>
      <c r="E2778" s="837" t="s">
        <v>138</v>
      </c>
      <c r="F2778" s="837" t="s">
        <v>806</v>
      </c>
      <c r="G2778" s="837" t="s">
        <v>1889</v>
      </c>
    </row>
    <row r="2779" spans="1:7">
      <c r="A2779" s="837" t="s">
        <v>937</v>
      </c>
      <c r="B2779" s="837" t="s">
        <v>1920</v>
      </c>
      <c r="C2779" s="837" t="s">
        <v>1886</v>
      </c>
      <c r="D2779" s="837" t="s">
        <v>1887</v>
      </c>
      <c r="E2779" s="837" t="s">
        <v>138</v>
      </c>
      <c r="F2779" s="837" t="s">
        <v>806</v>
      </c>
      <c r="G2779" s="837" t="s">
        <v>1889</v>
      </c>
    </row>
    <row r="2780" spans="1:7">
      <c r="A2780" s="837" t="s">
        <v>882</v>
      </c>
      <c r="B2780" s="837" t="s">
        <v>1899</v>
      </c>
      <c r="C2780" s="837" t="s">
        <v>1886</v>
      </c>
      <c r="D2780" s="837" t="s">
        <v>1887</v>
      </c>
      <c r="E2780" s="837" t="s">
        <v>1900</v>
      </c>
      <c r="F2780" s="837" t="s">
        <v>1201</v>
      </c>
      <c r="G2780" s="837" t="s">
        <v>1889</v>
      </c>
    </row>
    <row r="2781" spans="1:7">
      <c r="A2781" s="837" t="s">
        <v>1392</v>
      </c>
      <c r="B2781" s="837" t="s">
        <v>1899</v>
      </c>
      <c r="C2781" s="837" t="s">
        <v>1886</v>
      </c>
      <c r="D2781" s="837" t="s">
        <v>1887</v>
      </c>
      <c r="E2781" s="837" t="s">
        <v>1900</v>
      </c>
      <c r="F2781" s="837" t="s">
        <v>1201</v>
      </c>
      <c r="G2781" s="837" t="s">
        <v>1889</v>
      </c>
    </row>
    <row r="2782" spans="1:7">
      <c r="A2782" s="837" t="s">
        <v>945</v>
      </c>
      <c r="B2782" s="837" t="s">
        <v>546</v>
      </c>
      <c r="C2782" s="837" t="s">
        <v>1886</v>
      </c>
      <c r="D2782" s="837" t="s">
        <v>1887</v>
      </c>
      <c r="E2782" s="837" t="s">
        <v>1904</v>
      </c>
      <c r="F2782" s="837" t="s">
        <v>945</v>
      </c>
      <c r="G2782" s="837" t="s">
        <v>1889</v>
      </c>
    </row>
    <row r="2783" spans="1:7">
      <c r="A2783" s="837" t="s">
        <v>777</v>
      </c>
      <c r="B2783" s="837" t="s">
        <v>520</v>
      </c>
      <c r="C2783" s="837" t="s">
        <v>1886</v>
      </c>
      <c r="D2783" s="837" t="s">
        <v>1887</v>
      </c>
      <c r="E2783" s="837" t="s">
        <v>1905</v>
      </c>
      <c r="F2783" s="837" t="s">
        <v>1105</v>
      </c>
      <c r="G2783" s="837" t="s">
        <v>1891</v>
      </c>
    </row>
    <row r="2784" spans="1:7">
      <c r="A2784" s="837" t="s">
        <v>780</v>
      </c>
      <c r="B2784" s="837" t="s">
        <v>520</v>
      </c>
      <c r="C2784" s="837" t="s">
        <v>1886</v>
      </c>
      <c r="D2784" s="837" t="s">
        <v>1887</v>
      </c>
      <c r="E2784" s="837" t="s">
        <v>1905</v>
      </c>
      <c r="F2784" s="837" t="s">
        <v>1105</v>
      </c>
      <c r="G2784" s="837" t="s">
        <v>1891</v>
      </c>
    </row>
    <row r="2785" spans="1:7">
      <c r="A2785" s="837" t="s">
        <v>787</v>
      </c>
      <c r="B2785" s="837" t="s">
        <v>520</v>
      </c>
      <c r="C2785" s="837" t="s">
        <v>1886</v>
      </c>
      <c r="D2785" s="837" t="s">
        <v>1887</v>
      </c>
      <c r="E2785" s="837" t="s">
        <v>1905</v>
      </c>
      <c r="F2785" s="837" t="s">
        <v>784</v>
      </c>
      <c r="G2785" s="837" t="s">
        <v>1891</v>
      </c>
    </row>
    <row r="2786" spans="1:7">
      <c r="A2786" s="837" t="s">
        <v>743</v>
      </c>
      <c r="B2786" s="837" t="s">
        <v>520</v>
      </c>
      <c r="C2786" s="837" t="s">
        <v>1886</v>
      </c>
      <c r="D2786" s="837" t="s">
        <v>1887</v>
      </c>
      <c r="E2786" s="837" t="s">
        <v>1905</v>
      </c>
      <c r="F2786" s="837" t="s">
        <v>793</v>
      </c>
      <c r="G2786" s="837" t="s">
        <v>1891</v>
      </c>
    </row>
    <row r="2787" spans="1:7">
      <c r="A2787" s="837" t="s">
        <v>804</v>
      </c>
      <c r="B2787" s="837" t="s">
        <v>520</v>
      </c>
      <c r="C2787" s="837" t="s">
        <v>1886</v>
      </c>
      <c r="D2787" s="837" t="s">
        <v>1887</v>
      </c>
      <c r="E2787" s="837" t="s">
        <v>1905</v>
      </c>
      <c r="F2787" s="837" t="s">
        <v>1906</v>
      </c>
      <c r="G2787" s="837" t="s">
        <v>1891</v>
      </c>
    </row>
    <row r="2788" spans="1:7">
      <c r="A2788" s="837" t="s">
        <v>736</v>
      </c>
      <c r="B2788" s="837" t="s">
        <v>520</v>
      </c>
      <c r="C2788" s="837" t="s">
        <v>1886</v>
      </c>
      <c r="D2788" s="837" t="s">
        <v>1887</v>
      </c>
      <c r="E2788" s="837" t="s">
        <v>1905</v>
      </c>
      <c r="F2788" s="837" t="s">
        <v>789</v>
      </c>
      <c r="G2788" s="837" t="s">
        <v>1891</v>
      </c>
    </row>
    <row r="2789" spans="1:7">
      <c r="A2789" s="837" t="s">
        <v>1908</v>
      </c>
      <c r="B2789" s="837" t="s">
        <v>520</v>
      </c>
      <c r="C2789" s="837" t="s">
        <v>1886</v>
      </c>
      <c r="D2789" s="837" t="s">
        <v>1887</v>
      </c>
      <c r="E2789" s="837" t="s">
        <v>1905</v>
      </c>
      <c r="F2789" s="837" t="s">
        <v>1907</v>
      </c>
      <c r="G2789" s="837" t="s">
        <v>1891</v>
      </c>
    </row>
    <row r="2790" spans="1:7">
      <c r="A2790" s="837" t="s">
        <v>912</v>
      </c>
      <c r="B2790" s="837" t="s">
        <v>526</v>
      </c>
      <c r="C2790" s="837" t="s">
        <v>1886</v>
      </c>
      <c r="D2790" s="837" t="s">
        <v>1887</v>
      </c>
      <c r="E2790" s="837" t="s">
        <v>1878</v>
      </c>
      <c r="F2790" s="837" t="s">
        <v>909</v>
      </c>
      <c r="G2790" s="837" t="s">
        <v>1889</v>
      </c>
    </row>
    <row r="2791" spans="1:7">
      <c r="A2791" s="837" t="s">
        <v>959</v>
      </c>
      <c r="B2791" s="837" t="s">
        <v>538</v>
      </c>
      <c r="C2791" s="837" t="s">
        <v>1886</v>
      </c>
      <c r="D2791" s="837" t="s">
        <v>1887</v>
      </c>
      <c r="E2791" s="837" t="s">
        <v>1868</v>
      </c>
      <c r="F2791" s="837" t="s">
        <v>953</v>
      </c>
      <c r="G2791" s="837" t="s">
        <v>1889</v>
      </c>
    </row>
    <row r="2792" spans="1:7">
      <c r="A2792" s="837" t="s">
        <v>726</v>
      </c>
      <c r="B2792" s="837" t="s">
        <v>516</v>
      </c>
      <c r="C2792" s="837" t="s">
        <v>1886</v>
      </c>
      <c r="D2792" s="837" t="s">
        <v>1887</v>
      </c>
      <c r="E2792" s="837" t="s">
        <v>1890</v>
      </c>
      <c r="F2792" s="837" t="s">
        <v>726</v>
      </c>
      <c r="G2792" s="837" t="s">
        <v>1891</v>
      </c>
    </row>
    <row r="2793" spans="1:7">
      <c r="A2793" s="837" t="s">
        <v>869</v>
      </c>
      <c r="B2793" s="837" t="s">
        <v>1901</v>
      </c>
      <c r="C2793" s="837" t="s">
        <v>1886</v>
      </c>
      <c r="D2793" s="837" t="s">
        <v>1887</v>
      </c>
      <c r="E2793" s="837" t="s">
        <v>1871</v>
      </c>
      <c r="F2793" s="837" t="s">
        <v>869</v>
      </c>
      <c r="G2793" s="837" t="s">
        <v>1889</v>
      </c>
    </row>
    <row r="2794" spans="1:7">
      <c r="A2794" s="837" t="s">
        <v>1344</v>
      </c>
      <c r="B2794" s="837" t="s">
        <v>1901</v>
      </c>
      <c r="C2794" s="837" t="s">
        <v>1886</v>
      </c>
      <c r="D2794" s="837" t="s">
        <v>1887</v>
      </c>
      <c r="E2794" s="837" t="s">
        <v>1871</v>
      </c>
      <c r="F2794" s="837" t="s">
        <v>1902</v>
      </c>
      <c r="G2794" s="837" t="s">
        <v>1889</v>
      </c>
    </row>
    <row r="2795" spans="1:7">
      <c r="A2795" s="837" t="s">
        <v>777</v>
      </c>
      <c r="B2795" s="837" t="s">
        <v>520</v>
      </c>
      <c r="C2795" s="837" t="s">
        <v>1886</v>
      </c>
      <c r="D2795" s="837" t="s">
        <v>1887</v>
      </c>
      <c r="E2795" s="837" t="s">
        <v>1905</v>
      </c>
      <c r="F2795" s="837" t="s">
        <v>1105</v>
      </c>
      <c r="G2795" s="837" t="s">
        <v>1891</v>
      </c>
    </row>
    <row r="2796" spans="1:7">
      <c r="A2796" s="837" t="s">
        <v>780</v>
      </c>
      <c r="B2796" s="837" t="s">
        <v>520</v>
      </c>
      <c r="C2796" s="837" t="s">
        <v>1886</v>
      </c>
      <c r="D2796" s="837" t="s">
        <v>1887</v>
      </c>
      <c r="E2796" s="837" t="s">
        <v>1905</v>
      </c>
      <c r="F2796" s="837" t="s">
        <v>1105</v>
      </c>
      <c r="G2796" s="837" t="s">
        <v>1891</v>
      </c>
    </row>
    <row r="2797" spans="1:7">
      <c r="A2797" s="837" t="s">
        <v>804</v>
      </c>
      <c r="B2797" s="837" t="s">
        <v>520</v>
      </c>
      <c r="C2797" s="837" t="s">
        <v>1886</v>
      </c>
      <c r="D2797" s="837" t="s">
        <v>1887</v>
      </c>
      <c r="E2797" s="837" t="s">
        <v>1905</v>
      </c>
      <c r="F2797" s="837" t="s">
        <v>1906</v>
      </c>
      <c r="G2797" s="837" t="s">
        <v>1891</v>
      </c>
    </row>
    <row r="2798" spans="1:7">
      <c r="A2798" s="837" t="s">
        <v>736</v>
      </c>
      <c r="B2798" s="837" t="s">
        <v>520</v>
      </c>
      <c r="C2798" s="837" t="s">
        <v>1886</v>
      </c>
      <c r="D2798" s="837" t="s">
        <v>1887</v>
      </c>
      <c r="E2798" s="837" t="s">
        <v>1905</v>
      </c>
      <c r="F2798" s="837" t="s">
        <v>789</v>
      </c>
      <c r="G2798" s="837" t="s">
        <v>1891</v>
      </c>
    </row>
    <row r="2799" spans="1:7">
      <c r="A2799" s="837" t="s">
        <v>1908</v>
      </c>
      <c r="B2799" s="837" t="s">
        <v>520</v>
      </c>
      <c r="C2799" s="837" t="s">
        <v>1886</v>
      </c>
      <c r="D2799" s="837" t="s">
        <v>1887</v>
      </c>
      <c r="E2799" s="837" t="s">
        <v>1905</v>
      </c>
      <c r="F2799" s="837" t="s">
        <v>1907</v>
      </c>
      <c r="G2799" s="837" t="s">
        <v>1891</v>
      </c>
    </row>
    <row r="2800" spans="1:7">
      <c r="A2800" s="837" t="s">
        <v>912</v>
      </c>
      <c r="B2800" s="837" t="s">
        <v>526</v>
      </c>
      <c r="C2800" s="837" t="s">
        <v>1886</v>
      </c>
      <c r="D2800" s="837" t="s">
        <v>1887</v>
      </c>
      <c r="E2800" s="837" t="s">
        <v>1878</v>
      </c>
      <c r="F2800" s="837" t="s">
        <v>909</v>
      </c>
      <c r="G2800" s="837" t="s">
        <v>1889</v>
      </c>
    </row>
    <row r="2801" spans="1:7">
      <c r="A2801" s="837" t="s">
        <v>1050</v>
      </c>
      <c r="B2801" s="837" t="s">
        <v>540</v>
      </c>
      <c r="C2801" s="837" t="s">
        <v>1886</v>
      </c>
      <c r="D2801" s="837" t="s">
        <v>1887</v>
      </c>
      <c r="E2801" s="837" t="s">
        <v>1867</v>
      </c>
      <c r="F2801" s="837" t="s">
        <v>994</v>
      </c>
      <c r="G2801" s="837" t="s">
        <v>1889</v>
      </c>
    </row>
    <row r="2802" spans="1:7">
      <c r="A2802" s="837" t="s">
        <v>997</v>
      </c>
      <c r="B2802" s="837" t="s">
        <v>540</v>
      </c>
      <c r="C2802" s="837" t="s">
        <v>1886</v>
      </c>
      <c r="D2802" s="837" t="s">
        <v>1887</v>
      </c>
      <c r="E2802" s="837" t="s">
        <v>1867</v>
      </c>
      <c r="F2802" s="837" t="s">
        <v>994</v>
      </c>
      <c r="G2802" s="837" t="s">
        <v>1889</v>
      </c>
    </row>
    <row r="2803" spans="1:7">
      <c r="A2803" s="837" t="s">
        <v>1001</v>
      </c>
      <c r="B2803" s="837" t="s">
        <v>540</v>
      </c>
      <c r="C2803" s="837" t="s">
        <v>1886</v>
      </c>
      <c r="D2803" s="837" t="s">
        <v>1887</v>
      </c>
      <c r="E2803" s="837" t="s">
        <v>1867</v>
      </c>
      <c r="F2803" s="837" t="s">
        <v>994</v>
      </c>
      <c r="G2803" s="837" t="s">
        <v>1889</v>
      </c>
    </row>
    <row r="2804" spans="1:7">
      <c r="A2804" s="837" t="s">
        <v>726</v>
      </c>
      <c r="B2804" s="837" t="s">
        <v>516</v>
      </c>
      <c r="C2804" s="837" t="s">
        <v>1886</v>
      </c>
      <c r="D2804" s="837" t="s">
        <v>1887</v>
      </c>
      <c r="E2804" s="837" t="s">
        <v>1890</v>
      </c>
      <c r="F2804" s="837" t="s">
        <v>726</v>
      </c>
      <c r="G2804" s="837" t="s">
        <v>1891</v>
      </c>
    </row>
    <row r="2805" spans="1:7">
      <c r="A2805" s="837" t="s">
        <v>1447</v>
      </c>
      <c r="B2805" s="837" t="s">
        <v>531</v>
      </c>
      <c r="C2805" s="837" t="s">
        <v>1886</v>
      </c>
      <c r="D2805" s="837" t="s">
        <v>1887</v>
      </c>
      <c r="E2805" s="837" t="s">
        <v>1872</v>
      </c>
      <c r="F2805" s="837" t="s">
        <v>1287</v>
      </c>
      <c r="G2805" s="837" t="s">
        <v>1889</v>
      </c>
    </row>
    <row r="2806" spans="1:7">
      <c r="A2806" s="837" t="s">
        <v>971</v>
      </c>
      <c r="B2806" s="837" t="s">
        <v>1893</v>
      </c>
      <c r="C2806" s="837" t="s">
        <v>1886</v>
      </c>
      <c r="D2806" s="837" t="s">
        <v>1887</v>
      </c>
      <c r="E2806" s="837" t="s">
        <v>1879</v>
      </c>
      <c r="F2806" s="837" t="s">
        <v>968</v>
      </c>
      <c r="G2806" s="837" t="s">
        <v>1889</v>
      </c>
    </row>
    <row r="2807" spans="1:7">
      <c r="A2807" s="837" t="s">
        <v>943</v>
      </c>
      <c r="B2807" s="837" t="s">
        <v>1920</v>
      </c>
      <c r="C2807" s="837" t="s">
        <v>1886</v>
      </c>
      <c r="D2807" s="837" t="s">
        <v>1887</v>
      </c>
      <c r="E2807" s="837" t="s">
        <v>138</v>
      </c>
      <c r="F2807" s="837" t="s">
        <v>806</v>
      </c>
      <c r="G2807" s="837" t="s">
        <v>1889</v>
      </c>
    </row>
    <row r="2808" spans="1:7">
      <c r="A2808" s="837" t="s">
        <v>940</v>
      </c>
      <c r="B2808" s="837" t="s">
        <v>1920</v>
      </c>
      <c r="C2808" s="837" t="s">
        <v>1886</v>
      </c>
      <c r="D2808" s="837" t="s">
        <v>1887</v>
      </c>
      <c r="E2808" s="837" t="s">
        <v>138</v>
      </c>
      <c r="F2808" s="837" t="s">
        <v>806</v>
      </c>
      <c r="G2808" s="837" t="s">
        <v>1889</v>
      </c>
    </row>
    <row r="2809" spans="1:7">
      <c r="A2809" s="837" t="s">
        <v>810</v>
      </c>
      <c r="B2809" s="837" t="s">
        <v>1920</v>
      </c>
      <c r="C2809" s="837" t="s">
        <v>1886</v>
      </c>
      <c r="D2809" s="837" t="s">
        <v>1887</v>
      </c>
      <c r="E2809" s="837" t="s">
        <v>138</v>
      </c>
      <c r="F2809" s="837" t="s">
        <v>806</v>
      </c>
      <c r="G2809" s="837" t="s">
        <v>1889</v>
      </c>
    </row>
    <row r="2810" spans="1:7">
      <c r="A2810" s="837" t="s">
        <v>937</v>
      </c>
      <c r="B2810" s="837" t="s">
        <v>1920</v>
      </c>
      <c r="C2810" s="837" t="s">
        <v>1886</v>
      </c>
      <c r="D2810" s="837" t="s">
        <v>1887</v>
      </c>
      <c r="E2810" s="837" t="s">
        <v>138</v>
      </c>
      <c r="F2810" s="837" t="s">
        <v>806</v>
      </c>
      <c r="G2810" s="837" t="s">
        <v>1889</v>
      </c>
    </row>
    <row r="2811" spans="1:7">
      <c r="A2811" s="837" t="s">
        <v>882</v>
      </c>
      <c r="B2811" s="837" t="s">
        <v>1899</v>
      </c>
      <c r="C2811" s="837" t="s">
        <v>1886</v>
      </c>
      <c r="D2811" s="837" t="s">
        <v>1887</v>
      </c>
      <c r="E2811" s="837" t="s">
        <v>1900</v>
      </c>
      <c r="F2811" s="837" t="s">
        <v>1201</v>
      </c>
      <c r="G2811" s="837" t="s">
        <v>1889</v>
      </c>
    </row>
    <row r="2812" spans="1:7">
      <c r="A2812" s="837" t="s">
        <v>945</v>
      </c>
      <c r="B2812" s="837" t="s">
        <v>546</v>
      </c>
      <c r="C2812" s="837" t="s">
        <v>1886</v>
      </c>
      <c r="D2812" s="837" t="s">
        <v>1887</v>
      </c>
      <c r="E2812" s="837" t="s">
        <v>1904</v>
      </c>
      <c r="F2812" s="837" t="s">
        <v>945</v>
      </c>
      <c r="G2812" s="837" t="s">
        <v>1889</v>
      </c>
    </row>
    <row r="2813" spans="1:7">
      <c r="A2813" s="837" t="s">
        <v>1314</v>
      </c>
      <c r="B2813" s="837" t="s">
        <v>1928</v>
      </c>
      <c r="C2813" s="837" t="s">
        <v>1886</v>
      </c>
      <c r="D2813" s="837" t="s">
        <v>1887</v>
      </c>
      <c r="E2813" s="837" t="s">
        <v>1913</v>
      </c>
      <c r="F2813" s="837" t="s">
        <v>994</v>
      </c>
      <c r="G2813" s="837" t="s">
        <v>1889</v>
      </c>
    </row>
    <row r="2814" spans="1:7">
      <c r="A2814" s="837" t="s">
        <v>762</v>
      </c>
      <c r="B2814" s="837" t="s">
        <v>520</v>
      </c>
      <c r="C2814" s="837" t="s">
        <v>1886</v>
      </c>
      <c r="D2814" s="837" t="s">
        <v>1887</v>
      </c>
      <c r="E2814" s="837" t="s">
        <v>1905</v>
      </c>
      <c r="F2814" s="837" t="s">
        <v>762</v>
      </c>
      <c r="G2814" s="837" t="s">
        <v>1891</v>
      </c>
    </row>
    <row r="2815" spans="1:7">
      <c r="A2815" s="837" t="s">
        <v>777</v>
      </c>
      <c r="B2815" s="837" t="s">
        <v>520</v>
      </c>
      <c r="C2815" s="837" t="s">
        <v>1886</v>
      </c>
      <c r="D2815" s="837" t="s">
        <v>1887</v>
      </c>
      <c r="E2815" s="837" t="s">
        <v>1905</v>
      </c>
      <c r="F2815" s="837" t="s">
        <v>1105</v>
      </c>
      <c r="G2815" s="837" t="s">
        <v>1891</v>
      </c>
    </row>
    <row r="2816" spans="1:7">
      <c r="A2816" s="837" t="s">
        <v>780</v>
      </c>
      <c r="B2816" s="837" t="s">
        <v>520</v>
      </c>
      <c r="C2816" s="837" t="s">
        <v>1886</v>
      </c>
      <c r="D2816" s="837" t="s">
        <v>1887</v>
      </c>
      <c r="E2816" s="837" t="s">
        <v>1905</v>
      </c>
      <c r="F2816" s="837" t="s">
        <v>1105</v>
      </c>
      <c r="G2816" s="837" t="s">
        <v>1891</v>
      </c>
    </row>
    <row r="2817" spans="1:7">
      <c r="A2817" s="837" t="s">
        <v>804</v>
      </c>
      <c r="B2817" s="837" t="s">
        <v>520</v>
      </c>
      <c r="C2817" s="837" t="s">
        <v>1886</v>
      </c>
      <c r="D2817" s="837" t="s">
        <v>1887</v>
      </c>
      <c r="E2817" s="837" t="s">
        <v>1905</v>
      </c>
      <c r="F2817" s="837" t="s">
        <v>1906</v>
      </c>
      <c r="G2817" s="837" t="s">
        <v>1891</v>
      </c>
    </row>
    <row r="2818" spans="1:7">
      <c r="A2818" s="837" t="s">
        <v>736</v>
      </c>
      <c r="B2818" s="837" t="s">
        <v>520</v>
      </c>
      <c r="C2818" s="837" t="s">
        <v>1886</v>
      </c>
      <c r="D2818" s="837" t="s">
        <v>1887</v>
      </c>
      <c r="E2818" s="837" t="s">
        <v>1905</v>
      </c>
      <c r="F2818" s="837" t="s">
        <v>789</v>
      </c>
      <c r="G2818" s="837" t="s">
        <v>1891</v>
      </c>
    </row>
    <row r="2819" spans="1:7">
      <c r="A2819" s="837" t="s">
        <v>1908</v>
      </c>
      <c r="B2819" s="837" t="s">
        <v>520</v>
      </c>
      <c r="C2819" s="837" t="s">
        <v>1886</v>
      </c>
      <c r="D2819" s="837" t="s">
        <v>1887</v>
      </c>
      <c r="E2819" s="837" t="s">
        <v>1905</v>
      </c>
      <c r="F2819" s="837" t="s">
        <v>1907</v>
      </c>
      <c r="G2819" s="837" t="s">
        <v>1891</v>
      </c>
    </row>
    <row r="2820" spans="1:7">
      <c r="A2820" s="837" t="s">
        <v>912</v>
      </c>
      <c r="B2820" s="837" t="s">
        <v>526</v>
      </c>
      <c r="C2820" s="837" t="s">
        <v>1886</v>
      </c>
      <c r="D2820" s="837" t="s">
        <v>1887</v>
      </c>
      <c r="E2820" s="837" t="s">
        <v>1878</v>
      </c>
      <c r="F2820" s="837" t="s">
        <v>909</v>
      </c>
      <c r="G2820" s="837" t="s">
        <v>1889</v>
      </c>
    </row>
    <row r="2821" spans="1:7">
      <c r="A2821" s="837" t="s">
        <v>726</v>
      </c>
      <c r="B2821" s="837" t="s">
        <v>516</v>
      </c>
      <c r="C2821" s="837" t="s">
        <v>1886</v>
      </c>
      <c r="D2821" s="837" t="s">
        <v>1887</v>
      </c>
      <c r="E2821" s="837" t="s">
        <v>1890</v>
      </c>
      <c r="F2821" s="837" t="s">
        <v>726</v>
      </c>
      <c r="G2821" s="837" t="s">
        <v>1891</v>
      </c>
    </row>
    <row r="2822" spans="1:7">
      <c r="A2822" s="837" t="s">
        <v>1028</v>
      </c>
      <c r="B2822" s="837" t="s">
        <v>1921</v>
      </c>
      <c r="C2822" s="837" t="s">
        <v>1886</v>
      </c>
      <c r="D2822" s="837" t="s">
        <v>1887</v>
      </c>
      <c r="E2822" s="837" t="s">
        <v>1876</v>
      </c>
      <c r="F2822" s="837" t="s">
        <v>1028</v>
      </c>
      <c r="G2822" s="837" t="s">
        <v>1889</v>
      </c>
    </row>
    <row r="2823" spans="1:7">
      <c r="A2823" s="837" t="s">
        <v>971</v>
      </c>
      <c r="B2823" s="837" t="s">
        <v>1893</v>
      </c>
      <c r="C2823" s="837" t="s">
        <v>1886</v>
      </c>
      <c r="D2823" s="837" t="s">
        <v>1887</v>
      </c>
      <c r="E2823" s="837" t="s">
        <v>1879</v>
      </c>
      <c r="F2823" s="837" t="s">
        <v>968</v>
      </c>
      <c r="G2823" s="837" t="s">
        <v>1889</v>
      </c>
    </row>
    <row r="2824" spans="1:7">
      <c r="A2824" s="837" t="s">
        <v>929</v>
      </c>
      <c r="B2824" s="837" t="s">
        <v>525</v>
      </c>
      <c r="C2824" s="837" t="s">
        <v>1886</v>
      </c>
      <c r="D2824" s="837" t="s">
        <v>1887</v>
      </c>
      <c r="E2824" s="837" t="s">
        <v>1877</v>
      </c>
      <c r="F2824" s="837" t="s">
        <v>1903</v>
      </c>
      <c r="G2824" s="837" t="s">
        <v>1889</v>
      </c>
    </row>
    <row r="2825" spans="1:7">
      <c r="A2825" s="837" t="s">
        <v>991</v>
      </c>
      <c r="B2825" s="837" t="s">
        <v>525</v>
      </c>
      <c r="C2825" s="837" t="s">
        <v>1886</v>
      </c>
      <c r="D2825" s="837" t="s">
        <v>1887</v>
      </c>
      <c r="E2825" s="837" t="s">
        <v>1877</v>
      </c>
      <c r="F2825" s="837" t="s">
        <v>552</v>
      </c>
      <c r="G2825" s="837" t="s">
        <v>1889</v>
      </c>
    </row>
    <row r="2826" spans="1:7">
      <c r="A2826" s="837" t="s">
        <v>777</v>
      </c>
      <c r="B2826" s="837" t="s">
        <v>520</v>
      </c>
      <c r="C2826" s="837" t="s">
        <v>1886</v>
      </c>
      <c r="D2826" s="837" t="s">
        <v>1887</v>
      </c>
      <c r="E2826" s="837" t="s">
        <v>1905</v>
      </c>
      <c r="F2826" s="837" t="s">
        <v>1105</v>
      </c>
      <c r="G2826" s="837" t="s">
        <v>1891</v>
      </c>
    </row>
    <row r="2827" spans="1:7">
      <c r="A2827" s="837" t="s">
        <v>780</v>
      </c>
      <c r="B2827" s="837" t="s">
        <v>520</v>
      </c>
      <c r="C2827" s="837" t="s">
        <v>1886</v>
      </c>
      <c r="D2827" s="837" t="s">
        <v>1887</v>
      </c>
      <c r="E2827" s="837" t="s">
        <v>1905</v>
      </c>
      <c r="F2827" s="837" t="s">
        <v>1105</v>
      </c>
      <c r="G2827" s="837" t="s">
        <v>1891</v>
      </c>
    </row>
    <row r="2828" spans="1:7">
      <c r="A2828" s="837" t="s">
        <v>804</v>
      </c>
      <c r="B2828" s="837" t="s">
        <v>520</v>
      </c>
      <c r="C2828" s="837" t="s">
        <v>1886</v>
      </c>
      <c r="D2828" s="837" t="s">
        <v>1887</v>
      </c>
      <c r="E2828" s="837" t="s">
        <v>1905</v>
      </c>
      <c r="F2828" s="837" t="s">
        <v>1906</v>
      </c>
      <c r="G2828" s="837" t="s">
        <v>1891</v>
      </c>
    </row>
    <row r="2829" spans="1:7">
      <c r="A2829" s="837" t="s">
        <v>736</v>
      </c>
      <c r="B2829" s="837" t="s">
        <v>520</v>
      </c>
      <c r="C2829" s="837" t="s">
        <v>1886</v>
      </c>
      <c r="D2829" s="837" t="s">
        <v>1887</v>
      </c>
      <c r="E2829" s="837" t="s">
        <v>1905</v>
      </c>
      <c r="F2829" s="837" t="s">
        <v>789</v>
      </c>
      <c r="G2829" s="837" t="s">
        <v>1891</v>
      </c>
    </row>
    <row r="2830" spans="1:7">
      <c r="A2830" s="837" t="s">
        <v>1908</v>
      </c>
      <c r="B2830" s="837" t="s">
        <v>520</v>
      </c>
      <c r="C2830" s="837" t="s">
        <v>1886</v>
      </c>
      <c r="D2830" s="837" t="s">
        <v>1887</v>
      </c>
      <c r="E2830" s="837" t="s">
        <v>1905</v>
      </c>
      <c r="F2830" s="837" t="s">
        <v>1907</v>
      </c>
      <c r="G2830" s="837" t="s">
        <v>1891</v>
      </c>
    </row>
    <row r="2831" spans="1:7">
      <c r="A2831" s="837" t="s">
        <v>1026</v>
      </c>
      <c r="B2831" s="837" t="s">
        <v>526</v>
      </c>
      <c r="C2831" s="837" t="s">
        <v>1886</v>
      </c>
      <c r="D2831" s="837" t="s">
        <v>1887</v>
      </c>
      <c r="E2831" s="837" t="s">
        <v>1878</v>
      </c>
      <c r="F2831" s="837" t="s">
        <v>811</v>
      </c>
      <c r="G2831" s="837" t="s">
        <v>1889</v>
      </c>
    </row>
    <row r="2832" spans="1:7">
      <c r="A2832" s="837" t="s">
        <v>1221</v>
      </c>
      <c r="B2832" s="837" t="s">
        <v>533</v>
      </c>
      <c r="C2832" s="837" t="s">
        <v>1922</v>
      </c>
      <c r="D2832" s="837" t="s">
        <v>1923</v>
      </c>
      <c r="E2832" s="837" t="s">
        <v>1924</v>
      </c>
      <c r="F2832" s="837" t="s">
        <v>1210</v>
      </c>
      <c r="G2832" s="837" t="s">
        <v>1889</v>
      </c>
    </row>
    <row r="2833" spans="1:7">
      <c r="A2833" s="837" t="s">
        <v>1235</v>
      </c>
      <c r="B2833" s="837" t="s">
        <v>533</v>
      </c>
      <c r="C2833" s="837" t="s">
        <v>1922</v>
      </c>
      <c r="D2833" s="837" t="s">
        <v>1923</v>
      </c>
      <c r="E2833" s="837" t="s">
        <v>1924</v>
      </c>
      <c r="F2833" s="837" t="s">
        <v>1210</v>
      </c>
      <c r="G2833" s="837" t="s">
        <v>1889</v>
      </c>
    </row>
    <row r="2834" spans="1:7">
      <c r="A2834" s="837" t="s">
        <v>1200</v>
      </c>
      <c r="B2834" s="837" t="s">
        <v>539</v>
      </c>
      <c r="C2834" s="837" t="s">
        <v>1922</v>
      </c>
      <c r="D2834" s="837" t="s">
        <v>1923</v>
      </c>
      <c r="E2834" s="837" t="s">
        <v>1888</v>
      </c>
      <c r="F2834" s="837" t="s">
        <v>1193</v>
      </c>
      <c r="G2834" s="837" t="s">
        <v>1889</v>
      </c>
    </row>
    <row r="2835" spans="1:7">
      <c r="A2835" s="837" t="s">
        <v>997</v>
      </c>
      <c r="B2835" s="837" t="s">
        <v>540</v>
      </c>
      <c r="C2835" s="837" t="s">
        <v>1922</v>
      </c>
      <c r="D2835" s="837" t="s">
        <v>1923</v>
      </c>
      <c r="E2835" s="837" t="s">
        <v>1867</v>
      </c>
      <c r="F2835" s="837" t="s">
        <v>994</v>
      </c>
      <c r="G2835" s="837" t="s">
        <v>1889</v>
      </c>
    </row>
    <row r="2836" spans="1:7">
      <c r="A2836" s="837" t="s">
        <v>1006</v>
      </c>
      <c r="B2836" s="837" t="s">
        <v>540</v>
      </c>
      <c r="C2836" s="837" t="s">
        <v>1922</v>
      </c>
      <c r="D2836" s="837" t="s">
        <v>1923</v>
      </c>
      <c r="E2836" s="837" t="s">
        <v>1867</v>
      </c>
      <c r="F2836" s="837" t="s">
        <v>994</v>
      </c>
      <c r="G2836" s="837" t="s">
        <v>1889</v>
      </c>
    </row>
    <row r="2837" spans="1:7">
      <c r="A2837" s="837" t="s">
        <v>1001</v>
      </c>
      <c r="B2837" s="837" t="s">
        <v>540</v>
      </c>
      <c r="C2837" s="837" t="s">
        <v>1922</v>
      </c>
      <c r="D2837" s="837" t="s">
        <v>1923</v>
      </c>
      <c r="E2837" s="837" t="s">
        <v>1867</v>
      </c>
      <c r="F2837" s="837" t="s">
        <v>994</v>
      </c>
      <c r="G2837" s="837" t="s">
        <v>1889</v>
      </c>
    </row>
    <row r="2838" spans="1:7">
      <c r="A2838" s="837" t="s">
        <v>1204</v>
      </c>
      <c r="B2838" s="837" t="s">
        <v>538</v>
      </c>
      <c r="C2838" s="837" t="s">
        <v>1922</v>
      </c>
      <c r="D2838" s="837" t="s">
        <v>1923</v>
      </c>
      <c r="E2838" s="837" t="s">
        <v>1868</v>
      </c>
      <c r="F2838" s="837" t="s">
        <v>1201</v>
      </c>
      <c r="G2838" s="837" t="s">
        <v>1889</v>
      </c>
    </row>
    <row r="2839" spans="1:7">
      <c r="A2839" s="837" t="s">
        <v>959</v>
      </c>
      <c r="B2839" s="837" t="s">
        <v>538</v>
      </c>
      <c r="C2839" s="837" t="s">
        <v>1922</v>
      </c>
      <c r="D2839" s="837" t="s">
        <v>1923</v>
      </c>
      <c r="E2839" s="837" t="s">
        <v>1868</v>
      </c>
      <c r="F2839" s="837" t="s">
        <v>953</v>
      </c>
      <c r="G2839" s="837" t="s">
        <v>1889</v>
      </c>
    </row>
    <row r="2840" spans="1:7">
      <c r="A2840" s="837" t="s">
        <v>726</v>
      </c>
      <c r="B2840" s="837" t="s">
        <v>516</v>
      </c>
      <c r="C2840" s="837" t="s">
        <v>1922</v>
      </c>
      <c r="D2840" s="837" t="s">
        <v>1923</v>
      </c>
      <c r="E2840" s="837" t="s">
        <v>1890</v>
      </c>
      <c r="F2840" s="837" t="s">
        <v>726</v>
      </c>
      <c r="G2840" s="837" t="s">
        <v>1891</v>
      </c>
    </row>
    <row r="2841" spans="1:7">
      <c r="A2841" s="837" t="s">
        <v>971</v>
      </c>
      <c r="B2841" s="837" t="s">
        <v>1893</v>
      </c>
      <c r="C2841" s="837" t="s">
        <v>1922</v>
      </c>
      <c r="D2841" s="837" t="s">
        <v>1923</v>
      </c>
      <c r="E2841" s="837" t="s">
        <v>1879</v>
      </c>
      <c r="F2841" s="837" t="s">
        <v>968</v>
      </c>
      <c r="G2841" s="837" t="s">
        <v>1889</v>
      </c>
    </row>
    <row r="2842" spans="1:7">
      <c r="A2842" s="837" t="s">
        <v>1055</v>
      </c>
      <c r="B2842" s="837" t="s">
        <v>521</v>
      </c>
      <c r="C2842" s="837" t="s">
        <v>1922</v>
      </c>
      <c r="D2842" s="837" t="s">
        <v>1923</v>
      </c>
      <c r="E2842" s="837" t="s">
        <v>1897</v>
      </c>
      <c r="F2842" s="837" t="s">
        <v>1052</v>
      </c>
      <c r="G2842" s="837" t="s">
        <v>1889</v>
      </c>
    </row>
    <row r="2843" spans="1:7">
      <c r="A2843" s="837" t="s">
        <v>1176</v>
      </c>
      <c r="B2843" s="837" t="s">
        <v>1914</v>
      </c>
      <c r="C2843" s="837" t="s">
        <v>1922</v>
      </c>
      <c r="D2843" s="837" t="s">
        <v>1923</v>
      </c>
      <c r="E2843" s="837" t="s">
        <v>1865</v>
      </c>
      <c r="F2843" s="837" t="s">
        <v>1176</v>
      </c>
      <c r="G2843" s="837" t="s">
        <v>1889</v>
      </c>
    </row>
    <row r="2844" spans="1:7">
      <c r="A2844" s="837" t="s">
        <v>943</v>
      </c>
      <c r="B2844" s="837" t="s">
        <v>1920</v>
      </c>
      <c r="C2844" s="837" t="s">
        <v>1922</v>
      </c>
      <c r="D2844" s="837" t="s">
        <v>1923</v>
      </c>
      <c r="E2844" s="837" t="s">
        <v>138</v>
      </c>
      <c r="F2844" s="837" t="s">
        <v>806</v>
      </c>
      <c r="G2844" s="837" t="s">
        <v>1889</v>
      </c>
    </row>
    <row r="2845" spans="1:7">
      <c r="A2845" s="837" t="s">
        <v>940</v>
      </c>
      <c r="B2845" s="837" t="s">
        <v>1920</v>
      </c>
      <c r="C2845" s="837" t="s">
        <v>1922</v>
      </c>
      <c r="D2845" s="837" t="s">
        <v>1923</v>
      </c>
      <c r="E2845" s="837" t="s">
        <v>138</v>
      </c>
      <c r="F2845" s="837" t="s">
        <v>806</v>
      </c>
      <c r="G2845" s="837" t="s">
        <v>1889</v>
      </c>
    </row>
    <row r="2846" spans="1:7">
      <c r="A2846" s="837" t="s">
        <v>937</v>
      </c>
      <c r="B2846" s="837" t="s">
        <v>1920</v>
      </c>
      <c r="C2846" s="837" t="s">
        <v>1922</v>
      </c>
      <c r="D2846" s="837" t="s">
        <v>1923</v>
      </c>
      <c r="E2846" s="837" t="s">
        <v>138</v>
      </c>
      <c r="F2846" s="837" t="s">
        <v>806</v>
      </c>
      <c r="G2846" s="837" t="s">
        <v>1889</v>
      </c>
    </row>
    <row r="2847" spans="1:7">
      <c r="A2847" s="837" t="s">
        <v>882</v>
      </c>
      <c r="B2847" s="837" t="s">
        <v>1899</v>
      </c>
      <c r="C2847" s="837" t="s">
        <v>1922</v>
      </c>
      <c r="D2847" s="837" t="s">
        <v>1923</v>
      </c>
      <c r="E2847" s="837" t="s">
        <v>1900</v>
      </c>
      <c r="F2847" s="837" t="s">
        <v>1201</v>
      </c>
      <c r="G2847" s="837" t="s">
        <v>1889</v>
      </c>
    </row>
    <row r="2848" spans="1:7">
      <c r="A2848" s="837" t="s">
        <v>897</v>
      </c>
      <c r="B2848" s="837" t="s">
        <v>525</v>
      </c>
      <c r="C2848" s="837" t="s">
        <v>1922</v>
      </c>
      <c r="D2848" s="837" t="s">
        <v>1923</v>
      </c>
      <c r="E2848" s="837" t="s">
        <v>1877</v>
      </c>
      <c r="F2848" s="837" t="s">
        <v>884</v>
      </c>
      <c r="G2848" s="837" t="s">
        <v>1889</v>
      </c>
    </row>
    <row r="2849" spans="1:7">
      <c r="A2849" s="837" t="s">
        <v>945</v>
      </c>
      <c r="B2849" s="837" t="s">
        <v>546</v>
      </c>
      <c r="C2849" s="837" t="s">
        <v>1922</v>
      </c>
      <c r="D2849" s="837" t="s">
        <v>1923</v>
      </c>
      <c r="E2849" s="837" t="s">
        <v>1904</v>
      </c>
      <c r="F2849" s="837" t="s">
        <v>945</v>
      </c>
      <c r="G2849" s="837" t="s">
        <v>1889</v>
      </c>
    </row>
    <row r="2850" spans="1:7">
      <c r="A2850" s="837" t="s">
        <v>777</v>
      </c>
      <c r="B2850" s="837" t="s">
        <v>520</v>
      </c>
      <c r="C2850" s="837" t="s">
        <v>1922</v>
      </c>
      <c r="D2850" s="837" t="s">
        <v>1923</v>
      </c>
      <c r="E2850" s="837" t="s">
        <v>1905</v>
      </c>
      <c r="F2850" s="837" t="s">
        <v>1105</v>
      </c>
      <c r="G2850" s="837" t="s">
        <v>1891</v>
      </c>
    </row>
    <row r="2851" spans="1:7">
      <c r="A2851" s="837" t="s">
        <v>780</v>
      </c>
      <c r="B2851" s="837" t="s">
        <v>520</v>
      </c>
      <c r="C2851" s="837" t="s">
        <v>1922</v>
      </c>
      <c r="D2851" s="837" t="s">
        <v>1923</v>
      </c>
      <c r="E2851" s="837" t="s">
        <v>1905</v>
      </c>
      <c r="F2851" s="837" t="s">
        <v>1105</v>
      </c>
      <c r="G2851" s="837" t="s">
        <v>1891</v>
      </c>
    </row>
    <row r="2852" spans="1:7">
      <c r="A2852" s="837" t="s">
        <v>804</v>
      </c>
      <c r="B2852" s="837" t="s">
        <v>520</v>
      </c>
      <c r="C2852" s="837" t="s">
        <v>1922</v>
      </c>
      <c r="D2852" s="837" t="s">
        <v>1923</v>
      </c>
      <c r="E2852" s="837" t="s">
        <v>1905</v>
      </c>
      <c r="F2852" s="837" t="s">
        <v>1906</v>
      </c>
      <c r="G2852" s="837" t="s">
        <v>1891</v>
      </c>
    </row>
    <row r="2853" spans="1:7">
      <c r="A2853" s="837" t="s">
        <v>736</v>
      </c>
      <c r="B2853" s="837" t="s">
        <v>520</v>
      </c>
      <c r="C2853" s="837" t="s">
        <v>1922</v>
      </c>
      <c r="D2853" s="837" t="s">
        <v>1923</v>
      </c>
      <c r="E2853" s="837" t="s">
        <v>1905</v>
      </c>
      <c r="F2853" s="837" t="s">
        <v>789</v>
      </c>
      <c r="G2853" s="837" t="s">
        <v>1891</v>
      </c>
    </row>
    <row r="2854" spans="1:7">
      <c r="A2854" s="837" t="s">
        <v>1908</v>
      </c>
      <c r="B2854" s="837" t="s">
        <v>520</v>
      </c>
      <c r="C2854" s="837" t="s">
        <v>1922</v>
      </c>
      <c r="D2854" s="837" t="s">
        <v>1923</v>
      </c>
      <c r="E2854" s="837" t="s">
        <v>1905</v>
      </c>
      <c r="F2854" s="837" t="s">
        <v>1907</v>
      </c>
      <c r="G2854" s="837" t="s">
        <v>1891</v>
      </c>
    </row>
    <row r="2855" spans="1:7">
      <c r="A2855" s="837" t="s">
        <v>1291</v>
      </c>
      <c r="B2855" s="837" t="s">
        <v>1148</v>
      </c>
      <c r="C2855" s="837" t="s">
        <v>1922</v>
      </c>
      <c r="D2855" s="837" t="s">
        <v>1923</v>
      </c>
      <c r="E2855" s="837" t="s">
        <v>1915</v>
      </c>
      <c r="F2855" s="837" t="s">
        <v>1287</v>
      </c>
      <c r="G2855" s="837" t="s">
        <v>1889</v>
      </c>
    </row>
    <row r="2856" spans="1:7">
      <c r="A2856" s="837" t="s">
        <v>1297</v>
      </c>
      <c r="B2856" s="837" t="s">
        <v>1148</v>
      </c>
      <c r="C2856" s="837" t="s">
        <v>1922</v>
      </c>
      <c r="D2856" s="837" t="s">
        <v>1923</v>
      </c>
      <c r="E2856" s="837" t="s">
        <v>1915</v>
      </c>
      <c r="F2856" s="837" t="s">
        <v>1287</v>
      </c>
      <c r="G2856" s="837" t="s">
        <v>1889</v>
      </c>
    </row>
    <row r="2857" spans="1:7">
      <c r="A2857" s="837" t="s">
        <v>912</v>
      </c>
      <c r="B2857" s="837" t="s">
        <v>526</v>
      </c>
      <c r="C2857" s="837" t="s">
        <v>1922</v>
      </c>
      <c r="D2857" s="837" t="s">
        <v>1923</v>
      </c>
      <c r="E2857" s="837" t="s">
        <v>1878</v>
      </c>
      <c r="F2857" s="837" t="s">
        <v>909</v>
      </c>
      <c r="G2857" s="837" t="s">
        <v>1889</v>
      </c>
    </row>
    <row r="2858" spans="1:7">
      <c r="A2858" s="837" t="s">
        <v>1204</v>
      </c>
      <c r="B2858" s="837" t="s">
        <v>538</v>
      </c>
      <c r="C2858" s="837" t="s">
        <v>1886</v>
      </c>
      <c r="D2858" s="837" t="s">
        <v>1887</v>
      </c>
      <c r="E2858" s="837" t="s">
        <v>1868</v>
      </c>
      <c r="F2858" s="837" t="s">
        <v>1201</v>
      </c>
      <c r="G2858" s="837" t="s">
        <v>1889</v>
      </c>
    </row>
    <row r="2859" spans="1:7">
      <c r="A2859" s="837" t="s">
        <v>959</v>
      </c>
      <c r="B2859" s="837" t="s">
        <v>538</v>
      </c>
      <c r="C2859" s="837" t="s">
        <v>1886</v>
      </c>
      <c r="D2859" s="837" t="s">
        <v>1887</v>
      </c>
      <c r="E2859" s="837" t="s">
        <v>1868</v>
      </c>
      <c r="F2859" s="837" t="s">
        <v>953</v>
      </c>
      <c r="G2859" s="837" t="s">
        <v>1889</v>
      </c>
    </row>
    <row r="2860" spans="1:7">
      <c r="A2860" s="837" t="s">
        <v>1269</v>
      </c>
      <c r="B2860" s="837" t="s">
        <v>547</v>
      </c>
      <c r="C2860" s="837" t="s">
        <v>1886</v>
      </c>
      <c r="D2860" s="837" t="s">
        <v>1887</v>
      </c>
      <c r="E2860" s="837" t="s">
        <v>1925</v>
      </c>
      <c r="F2860" s="837" t="s">
        <v>1419</v>
      </c>
      <c r="G2860" s="837" t="s">
        <v>1889</v>
      </c>
    </row>
    <row r="2861" spans="1:7">
      <c r="A2861" s="837" t="s">
        <v>726</v>
      </c>
      <c r="B2861" s="837" t="s">
        <v>516</v>
      </c>
      <c r="C2861" s="837" t="s">
        <v>1886</v>
      </c>
      <c r="D2861" s="837" t="s">
        <v>1887</v>
      </c>
      <c r="E2861" s="837" t="s">
        <v>1890</v>
      </c>
      <c r="F2861" s="837" t="s">
        <v>726</v>
      </c>
      <c r="G2861" s="837" t="s">
        <v>1891</v>
      </c>
    </row>
    <row r="2862" spans="1:7">
      <c r="A2862" s="837" t="s">
        <v>971</v>
      </c>
      <c r="B2862" s="837" t="s">
        <v>1893</v>
      </c>
      <c r="C2862" s="837" t="s">
        <v>1886</v>
      </c>
      <c r="D2862" s="837" t="s">
        <v>1887</v>
      </c>
      <c r="E2862" s="837" t="s">
        <v>1879</v>
      </c>
      <c r="F2862" s="837" t="s">
        <v>968</v>
      </c>
      <c r="G2862" s="837" t="s">
        <v>1889</v>
      </c>
    </row>
    <row r="2863" spans="1:7">
      <c r="A2863" s="837" t="s">
        <v>943</v>
      </c>
      <c r="B2863" s="837" t="s">
        <v>1920</v>
      </c>
      <c r="C2863" s="837" t="s">
        <v>1886</v>
      </c>
      <c r="D2863" s="837" t="s">
        <v>1887</v>
      </c>
      <c r="E2863" s="837" t="s">
        <v>138</v>
      </c>
      <c r="F2863" s="837" t="s">
        <v>806</v>
      </c>
      <c r="G2863" s="837" t="s">
        <v>1889</v>
      </c>
    </row>
    <row r="2864" spans="1:7">
      <c r="A2864" s="837" t="s">
        <v>940</v>
      </c>
      <c r="B2864" s="837" t="s">
        <v>1920</v>
      </c>
      <c r="C2864" s="837" t="s">
        <v>1886</v>
      </c>
      <c r="D2864" s="837" t="s">
        <v>1887</v>
      </c>
      <c r="E2864" s="837" t="s">
        <v>138</v>
      </c>
      <c r="F2864" s="837" t="s">
        <v>806</v>
      </c>
      <c r="G2864" s="837" t="s">
        <v>1889</v>
      </c>
    </row>
    <row r="2865" spans="1:7">
      <c r="A2865" s="837" t="s">
        <v>937</v>
      </c>
      <c r="B2865" s="837" t="s">
        <v>1920</v>
      </c>
      <c r="C2865" s="837" t="s">
        <v>1886</v>
      </c>
      <c r="D2865" s="837" t="s">
        <v>1887</v>
      </c>
      <c r="E2865" s="837" t="s">
        <v>138</v>
      </c>
      <c r="F2865" s="837" t="s">
        <v>806</v>
      </c>
      <c r="G2865" s="837" t="s">
        <v>1889</v>
      </c>
    </row>
    <row r="2866" spans="1:7">
      <c r="A2866" s="837" t="s">
        <v>882</v>
      </c>
      <c r="B2866" s="837" t="s">
        <v>1899</v>
      </c>
      <c r="C2866" s="837" t="s">
        <v>1886</v>
      </c>
      <c r="D2866" s="837" t="s">
        <v>1887</v>
      </c>
      <c r="E2866" s="837" t="s">
        <v>1900</v>
      </c>
      <c r="F2866" s="837" t="s">
        <v>1201</v>
      </c>
      <c r="G2866" s="837" t="s">
        <v>1889</v>
      </c>
    </row>
    <row r="2867" spans="1:7">
      <c r="A2867" s="837" t="s">
        <v>869</v>
      </c>
      <c r="B2867" s="837" t="s">
        <v>1901</v>
      </c>
      <c r="C2867" s="837" t="s">
        <v>1886</v>
      </c>
      <c r="D2867" s="837" t="s">
        <v>1887</v>
      </c>
      <c r="E2867" s="837" t="s">
        <v>1871</v>
      </c>
      <c r="F2867" s="837" t="s">
        <v>869</v>
      </c>
      <c r="G2867" s="837" t="s">
        <v>1889</v>
      </c>
    </row>
    <row r="2868" spans="1:7">
      <c r="A2868" s="837" t="s">
        <v>1344</v>
      </c>
      <c r="B2868" s="837" t="s">
        <v>1901</v>
      </c>
      <c r="C2868" s="837" t="s">
        <v>1886</v>
      </c>
      <c r="D2868" s="837" t="s">
        <v>1887</v>
      </c>
      <c r="E2868" s="837" t="s">
        <v>1871</v>
      </c>
      <c r="F2868" s="837" t="s">
        <v>1902</v>
      </c>
      <c r="G2868" s="837" t="s">
        <v>1889</v>
      </c>
    </row>
    <row r="2869" spans="1:7">
      <c r="A2869" s="837" t="s">
        <v>945</v>
      </c>
      <c r="B2869" s="837" t="s">
        <v>546</v>
      </c>
      <c r="C2869" s="837" t="s">
        <v>1886</v>
      </c>
      <c r="D2869" s="837" t="s">
        <v>1887</v>
      </c>
      <c r="E2869" s="837" t="s">
        <v>1904</v>
      </c>
      <c r="F2869" s="837" t="s">
        <v>945</v>
      </c>
      <c r="G2869" s="837" t="s">
        <v>1889</v>
      </c>
    </row>
    <row r="2870" spans="1:7">
      <c r="A2870" s="837" t="s">
        <v>777</v>
      </c>
      <c r="B2870" s="837" t="s">
        <v>520</v>
      </c>
      <c r="C2870" s="837" t="s">
        <v>1886</v>
      </c>
      <c r="D2870" s="837" t="s">
        <v>1887</v>
      </c>
      <c r="E2870" s="837" t="s">
        <v>1905</v>
      </c>
      <c r="F2870" s="837" t="s">
        <v>1105</v>
      </c>
      <c r="G2870" s="837" t="s">
        <v>1891</v>
      </c>
    </row>
    <row r="2871" spans="1:7">
      <c r="A2871" s="837" t="s">
        <v>780</v>
      </c>
      <c r="B2871" s="837" t="s">
        <v>520</v>
      </c>
      <c r="C2871" s="837" t="s">
        <v>1886</v>
      </c>
      <c r="D2871" s="837" t="s">
        <v>1887</v>
      </c>
      <c r="E2871" s="837" t="s">
        <v>1905</v>
      </c>
      <c r="F2871" s="837" t="s">
        <v>1105</v>
      </c>
      <c r="G2871" s="837" t="s">
        <v>1891</v>
      </c>
    </row>
    <row r="2872" spans="1:7">
      <c r="A2872" s="837" t="s">
        <v>804</v>
      </c>
      <c r="B2872" s="837" t="s">
        <v>520</v>
      </c>
      <c r="C2872" s="837" t="s">
        <v>1886</v>
      </c>
      <c r="D2872" s="837" t="s">
        <v>1887</v>
      </c>
      <c r="E2872" s="837" t="s">
        <v>1905</v>
      </c>
      <c r="F2872" s="837" t="s">
        <v>1906</v>
      </c>
      <c r="G2872" s="837" t="s">
        <v>1891</v>
      </c>
    </row>
    <row r="2873" spans="1:7">
      <c r="A2873" s="837" t="s">
        <v>736</v>
      </c>
      <c r="B2873" s="837" t="s">
        <v>520</v>
      </c>
      <c r="C2873" s="837" t="s">
        <v>1886</v>
      </c>
      <c r="D2873" s="837" t="s">
        <v>1887</v>
      </c>
      <c r="E2873" s="837" t="s">
        <v>1905</v>
      </c>
      <c r="F2873" s="837" t="s">
        <v>789</v>
      </c>
      <c r="G2873" s="837" t="s">
        <v>1891</v>
      </c>
    </row>
    <row r="2874" spans="1:7">
      <c r="A2874" s="837" t="s">
        <v>1908</v>
      </c>
      <c r="B2874" s="837" t="s">
        <v>520</v>
      </c>
      <c r="C2874" s="837" t="s">
        <v>1886</v>
      </c>
      <c r="D2874" s="837" t="s">
        <v>1887</v>
      </c>
      <c r="E2874" s="837" t="s">
        <v>1905</v>
      </c>
      <c r="F2874" s="837" t="s">
        <v>1907</v>
      </c>
      <c r="G2874" s="837" t="s">
        <v>1891</v>
      </c>
    </row>
    <row r="2875" spans="1:7">
      <c r="A2875" s="837" t="s">
        <v>912</v>
      </c>
      <c r="B2875" s="837" t="s">
        <v>526</v>
      </c>
      <c r="C2875" s="837" t="s">
        <v>1886</v>
      </c>
      <c r="D2875" s="837" t="s">
        <v>1887</v>
      </c>
      <c r="E2875" s="837" t="s">
        <v>1878</v>
      </c>
      <c r="F2875" s="837" t="s">
        <v>909</v>
      </c>
      <c r="G2875" s="837" t="s">
        <v>1889</v>
      </c>
    </row>
    <row r="2876" spans="1:7">
      <c r="A2876" s="837" t="s">
        <v>959</v>
      </c>
      <c r="B2876" s="837" t="s">
        <v>538</v>
      </c>
      <c r="C2876" s="837" t="s">
        <v>1886</v>
      </c>
      <c r="D2876" s="837" t="s">
        <v>1887</v>
      </c>
      <c r="E2876" s="837" t="s">
        <v>1868</v>
      </c>
      <c r="F2876" s="837" t="s">
        <v>953</v>
      </c>
      <c r="G2876" s="837" t="s">
        <v>1889</v>
      </c>
    </row>
    <row r="2877" spans="1:7">
      <c r="A2877" s="837" t="s">
        <v>726</v>
      </c>
      <c r="B2877" s="837" t="s">
        <v>516</v>
      </c>
      <c r="C2877" s="837" t="s">
        <v>1886</v>
      </c>
      <c r="D2877" s="837" t="s">
        <v>1887</v>
      </c>
      <c r="E2877" s="837" t="s">
        <v>1890</v>
      </c>
      <c r="F2877" s="837" t="s">
        <v>726</v>
      </c>
      <c r="G2877" s="837" t="s">
        <v>1891</v>
      </c>
    </row>
    <row r="2878" spans="1:7">
      <c r="A2878" s="837" t="s">
        <v>971</v>
      </c>
      <c r="B2878" s="837" t="s">
        <v>1893</v>
      </c>
      <c r="C2878" s="837" t="s">
        <v>1886</v>
      </c>
      <c r="D2878" s="837" t="s">
        <v>1887</v>
      </c>
      <c r="E2878" s="837" t="s">
        <v>1879</v>
      </c>
      <c r="F2878" s="837" t="s">
        <v>968</v>
      </c>
      <c r="G2878" s="837" t="s">
        <v>1889</v>
      </c>
    </row>
    <row r="2879" spans="1:7">
      <c r="A2879" s="837" t="s">
        <v>929</v>
      </c>
      <c r="B2879" s="837" t="s">
        <v>525</v>
      </c>
      <c r="C2879" s="837" t="s">
        <v>1886</v>
      </c>
      <c r="D2879" s="837" t="s">
        <v>1887</v>
      </c>
      <c r="E2879" s="837" t="s">
        <v>1877</v>
      </c>
      <c r="F2879" s="837" t="s">
        <v>1903</v>
      </c>
      <c r="G2879" s="837" t="s">
        <v>1889</v>
      </c>
    </row>
    <row r="2880" spans="1:7">
      <c r="A2880" s="837" t="s">
        <v>777</v>
      </c>
      <c r="B2880" s="837" t="s">
        <v>520</v>
      </c>
      <c r="C2880" s="837" t="s">
        <v>1886</v>
      </c>
      <c r="D2880" s="837" t="s">
        <v>1887</v>
      </c>
      <c r="E2880" s="837" t="s">
        <v>1905</v>
      </c>
      <c r="F2880" s="837" t="s">
        <v>1105</v>
      </c>
      <c r="G2880" s="837" t="s">
        <v>1891</v>
      </c>
    </row>
    <row r="2881" spans="1:7">
      <c r="A2881" s="837" t="s">
        <v>780</v>
      </c>
      <c r="B2881" s="837" t="s">
        <v>520</v>
      </c>
      <c r="C2881" s="837" t="s">
        <v>1886</v>
      </c>
      <c r="D2881" s="837" t="s">
        <v>1887</v>
      </c>
      <c r="E2881" s="837" t="s">
        <v>1905</v>
      </c>
      <c r="F2881" s="837" t="s">
        <v>1105</v>
      </c>
      <c r="G2881" s="837" t="s">
        <v>1891</v>
      </c>
    </row>
    <row r="2882" spans="1:7">
      <c r="A2882" s="837" t="s">
        <v>804</v>
      </c>
      <c r="B2882" s="837" t="s">
        <v>520</v>
      </c>
      <c r="C2882" s="837" t="s">
        <v>1886</v>
      </c>
      <c r="D2882" s="837" t="s">
        <v>1887</v>
      </c>
      <c r="E2882" s="837" t="s">
        <v>1905</v>
      </c>
      <c r="F2882" s="837" t="s">
        <v>1906</v>
      </c>
      <c r="G2882" s="837" t="s">
        <v>1891</v>
      </c>
    </row>
    <row r="2883" spans="1:7">
      <c r="A2883" s="837" t="s">
        <v>736</v>
      </c>
      <c r="B2883" s="837" t="s">
        <v>520</v>
      </c>
      <c r="C2883" s="837" t="s">
        <v>1886</v>
      </c>
      <c r="D2883" s="837" t="s">
        <v>1887</v>
      </c>
      <c r="E2883" s="837" t="s">
        <v>1905</v>
      </c>
      <c r="F2883" s="837" t="s">
        <v>789</v>
      </c>
      <c r="G2883" s="837" t="s">
        <v>1891</v>
      </c>
    </row>
    <row r="2884" spans="1:7">
      <c r="A2884" s="837" t="s">
        <v>1908</v>
      </c>
      <c r="B2884" s="837" t="s">
        <v>520</v>
      </c>
      <c r="C2884" s="837" t="s">
        <v>1886</v>
      </c>
      <c r="D2884" s="837" t="s">
        <v>1887</v>
      </c>
      <c r="E2884" s="837" t="s">
        <v>1905</v>
      </c>
      <c r="F2884" s="837" t="s">
        <v>1907</v>
      </c>
      <c r="G2884" s="837" t="s">
        <v>1891</v>
      </c>
    </row>
    <row r="2885" spans="1:7">
      <c r="A2885" s="837" t="s">
        <v>912</v>
      </c>
      <c r="B2885" s="837" t="s">
        <v>526</v>
      </c>
      <c r="C2885" s="837" t="s">
        <v>1886</v>
      </c>
      <c r="D2885" s="837" t="s">
        <v>1887</v>
      </c>
      <c r="E2885" s="837" t="s">
        <v>1878</v>
      </c>
      <c r="F2885" s="837" t="s">
        <v>909</v>
      </c>
      <c r="G2885" s="837" t="s">
        <v>1889</v>
      </c>
    </row>
    <row r="2886" spans="1:7">
      <c r="A2886" s="837" t="s">
        <v>1407</v>
      </c>
      <c r="B2886" s="837" t="s">
        <v>533</v>
      </c>
      <c r="C2886" s="837" t="s">
        <v>1886</v>
      </c>
      <c r="D2886" s="837" t="s">
        <v>1887</v>
      </c>
      <c r="E2886" s="837" t="s">
        <v>1924</v>
      </c>
      <c r="F2886" s="837" t="s">
        <v>1407</v>
      </c>
      <c r="G2886" s="837" t="s">
        <v>1889</v>
      </c>
    </row>
    <row r="2887" spans="1:7">
      <c r="A2887" s="837" t="s">
        <v>1452</v>
      </c>
      <c r="B2887" s="837" t="s">
        <v>533</v>
      </c>
      <c r="C2887" s="837" t="s">
        <v>1886</v>
      </c>
      <c r="D2887" s="837" t="s">
        <v>1887</v>
      </c>
      <c r="E2887" s="837" t="s">
        <v>1924</v>
      </c>
      <c r="F2887" s="837" t="s">
        <v>1287</v>
      </c>
      <c r="G2887" s="837" t="s">
        <v>1889</v>
      </c>
    </row>
    <row r="2888" spans="1:7">
      <c r="A2888" s="837" t="s">
        <v>1328</v>
      </c>
      <c r="B2888" s="837" t="s">
        <v>540</v>
      </c>
      <c r="C2888" s="837" t="s">
        <v>1886</v>
      </c>
      <c r="D2888" s="837" t="s">
        <v>1887</v>
      </c>
      <c r="E2888" s="837" t="s">
        <v>1867</v>
      </c>
      <c r="F2888" s="837" t="s">
        <v>1014</v>
      </c>
      <c r="G2888" s="837" t="s">
        <v>1889</v>
      </c>
    </row>
    <row r="2889" spans="1:7">
      <c r="A2889" s="837" t="s">
        <v>1204</v>
      </c>
      <c r="B2889" s="837" t="s">
        <v>538</v>
      </c>
      <c r="C2889" s="837" t="s">
        <v>1886</v>
      </c>
      <c r="D2889" s="837" t="s">
        <v>1887</v>
      </c>
      <c r="E2889" s="837" t="s">
        <v>1868</v>
      </c>
      <c r="F2889" s="837" t="s">
        <v>1201</v>
      </c>
      <c r="G2889" s="837" t="s">
        <v>1889</v>
      </c>
    </row>
    <row r="2890" spans="1:7">
      <c r="A2890" s="837" t="s">
        <v>956</v>
      </c>
      <c r="B2890" s="837" t="s">
        <v>538</v>
      </c>
      <c r="C2890" s="837" t="s">
        <v>1886</v>
      </c>
      <c r="D2890" s="837" t="s">
        <v>1887</v>
      </c>
      <c r="E2890" s="837" t="s">
        <v>1868</v>
      </c>
      <c r="F2890" s="837" t="s">
        <v>953</v>
      </c>
      <c r="G2890" s="837" t="s">
        <v>1889</v>
      </c>
    </row>
    <row r="2891" spans="1:7">
      <c r="A2891" s="837" t="s">
        <v>959</v>
      </c>
      <c r="B2891" s="837" t="s">
        <v>538</v>
      </c>
      <c r="C2891" s="837" t="s">
        <v>1886</v>
      </c>
      <c r="D2891" s="837" t="s">
        <v>1887</v>
      </c>
      <c r="E2891" s="837" t="s">
        <v>1868</v>
      </c>
      <c r="F2891" s="837" t="s">
        <v>953</v>
      </c>
      <c r="G2891" s="837" t="s">
        <v>1889</v>
      </c>
    </row>
    <row r="2892" spans="1:7">
      <c r="A2892" s="837" t="s">
        <v>1269</v>
      </c>
      <c r="B2892" s="837" t="s">
        <v>547</v>
      </c>
      <c r="C2892" s="837" t="s">
        <v>1886</v>
      </c>
      <c r="D2892" s="837" t="s">
        <v>1887</v>
      </c>
      <c r="E2892" s="837" t="s">
        <v>1925</v>
      </c>
      <c r="F2892" s="837" t="s">
        <v>1419</v>
      </c>
      <c r="G2892" s="837" t="s">
        <v>1889</v>
      </c>
    </row>
    <row r="2893" spans="1:7">
      <c r="A2893" s="837" t="s">
        <v>726</v>
      </c>
      <c r="B2893" s="837" t="s">
        <v>516</v>
      </c>
      <c r="C2893" s="837" t="s">
        <v>1886</v>
      </c>
      <c r="D2893" s="837" t="s">
        <v>1887</v>
      </c>
      <c r="E2893" s="837" t="s">
        <v>1890</v>
      </c>
      <c r="F2893" s="837" t="s">
        <v>726</v>
      </c>
      <c r="G2893" s="837" t="s">
        <v>1891</v>
      </c>
    </row>
    <row r="2894" spans="1:7">
      <c r="A2894" s="837" t="s">
        <v>758</v>
      </c>
      <c r="B2894" s="837" t="s">
        <v>516</v>
      </c>
      <c r="C2894" s="837" t="s">
        <v>1886</v>
      </c>
      <c r="D2894" s="837" t="s">
        <v>1887</v>
      </c>
      <c r="E2894" s="837" t="s">
        <v>1890</v>
      </c>
      <c r="F2894" s="837" t="s">
        <v>811</v>
      </c>
      <c r="G2894" s="837" t="s">
        <v>1891</v>
      </c>
    </row>
    <row r="2895" spans="1:7">
      <c r="A2895" s="837" t="s">
        <v>820</v>
      </c>
      <c r="B2895" s="837" t="s">
        <v>516</v>
      </c>
      <c r="C2895" s="837" t="s">
        <v>1886</v>
      </c>
      <c r="D2895" s="837" t="s">
        <v>1887</v>
      </c>
      <c r="E2895" s="837" t="s">
        <v>1890</v>
      </c>
      <c r="F2895" s="837" t="s">
        <v>1898</v>
      </c>
      <c r="G2895" s="837" t="s">
        <v>1891</v>
      </c>
    </row>
    <row r="2896" spans="1:7">
      <c r="A2896" s="837" t="s">
        <v>1281</v>
      </c>
      <c r="B2896" s="837" t="s">
        <v>516</v>
      </c>
      <c r="C2896" s="837" t="s">
        <v>1886</v>
      </c>
      <c r="D2896" s="837" t="s">
        <v>1887</v>
      </c>
      <c r="E2896" s="837" t="s">
        <v>1890</v>
      </c>
      <c r="F2896" s="837" t="s">
        <v>1278</v>
      </c>
      <c r="G2896" s="837" t="s">
        <v>1891</v>
      </c>
    </row>
    <row r="2897" spans="1:7">
      <c r="A2897" s="837" t="s">
        <v>423</v>
      </c>
      <c r="B2897" s="837" t="s">
        <v>516</v>
      </c>
      <c r="C2897" s="837" t="s">
        <v>1886</v>
      </c>
      <c r="D2897" s="837" t="s">
        <v>1887</v>
      </c>
      <c r="E2897" s="837" t="s">
        <v>1890</v>
      </c>
      <c r="F2897" s="837" t="s">
        <v>1278</v>
      </c>
      <c r="G2897" s="837" t="s">
        <v>1891</v>
      </c>
    </row>
    <row r="2898" spans="1:7">
      <c r="A2898" s="837" t="s">
        <v>924</v>
      </c>
      <c r="B2898" s="837" t="s">
        <v>516</v>
      </c>
      <c r="C2898" s="837" t="s">
        <v>1886</v>
      </c>
      <c r="D2898" s="837" t="s">
        <v>1887</v>
      </c>
      <c r="E2898" s="837" t="s">
        <v>1890</v>
      </c>
      <c r="F2898" s="837" t="s">
        <v>1278</v>
      </c>
      <c r="G2898" s="837" t="s">
        <v>1891</v>
      </c>
    </row>
    <row r="2899" spans="1:7">
      <c r="A2899" s="837" t="s">
        <v>951</v>
      </c>
      <c r="B2899" s="837" t="s">
        <v>516</v>
      </c>
      <c r="C2899" s="837" t="s">
        <v>1886</v>
      </c>
      <c r="D2899" s="837" t="s">
        <v>1887</v>
      </c>
      <c r="E2899" s="837" t="s">
        <v>1890</v>
      </c>
      <c r="F2899" s="837" t="s">
        <v>1278</v>
      </c>
      <c r="G2899" s="837" t="s">
        <v>1891</v>
      </c>
    </row>
    <row r="2900" spans="1:7">
      <c r="A2900" s="837" t="s">
        <v>980</v>
      </c>
      <c r="B2900" s="837" t="s">
        <v>531</v>
      </c>
      <c r="C2900" s="837" t="s">
        <v>1886</v>
      </c>
      <c r="D2900" s="837" t="s">
        <v>1887</v>
      </c>
      <c r="E2900" s="837" t="s">
        <v>1872</v>
      </c>
      <c r="F2900" s="837" t="s">
        <v>977</v>
      </c>
      <c r="G2900" s="837" t="s">
        <v>1889</v>
      </c>
    </row>
    <row r="2901" spans="1:7">
      <c r="A2901" s="837" t="s">
        <v>1447</v>
      </c>
      <c r="B2901" s="837" t="s">
        <v>531</v>
      </c>
      <c r="C2901" s="837" t="s">
        <v>1886</v>
      </c>
      <c r="D2901" s="837" t="s">
        <v>1887</v>
      </c>
      <c r="E2901" s="837" t="s">
        <v>1872</v>
      </c>
      <c r="F2901" s="837" t="s">
        <v>1287</v>
      </c>
      <c r="G2901" s="837" t="s">
        <v>1889</v>
      </c>
    </row>
    <row r="2902" spans="1:7">
      <c r="A2902" s="837" t="s">
        <v>1060</v>
      </c>
      <c r="B2902" s="837" t="s">
        <v>1921</v>
      </c>
      <c r="C2902" s="837" t="s">
        <v>1886</v>
      </c>
      <c r="D2902" s="837" t="s">
        <v>1887</v>
      </c>
      <c r="E2902" s="837" t="s">
        <v>1876</v>
      </c>
      <c r="F2902" s="837" t="s">
        <v>1894</v>
      </c>
      <c r="G2902" s="837" t="s">
        <v>1889</v>
      </c>
    </row>
    <row r="2903" spans="1:7">
      <c r="A2903" s="837" t="s">
        <v>1028</v>
      </c>
      <c r="B2903" s="837" t="s">
        <v>1921</v>
      </c>
      <c r="C2903" s="837" t="s">
        <v>1886</v>
      </c>
      <c r="D2903" s="837" t="s">
        <v>1887</v>
      </c>
      <c r="E2903" s="837" t="s">
        <v>1876</v>
      </c>
      <c r="F2903" s="837" t="s">
        <v>1028</v>
      </c>
      <c r="G2903" s="837" t="s">
        <v>1889</v>
      </c>
    </row>
    <row r="2904" spans="1:7">
      <c r="A2904" s="837" t="s">
        <v>1023</v>
      </c>
      <c r="B2904" s="837" t="s">
        <v>522</v>
      </c>
      <c r="C2904" s="837" t="s">
        <v>1886</v>
      </c>
      <c r="D2904" s="837" t="s">
        <v>1887</v>
      </c>
      <c r="E2904" s="837" t="s">
        <v>1892</v>
      </c>
      <c r="F2904" s="837" t="s">
        <v>1020</v>
      </c>
      <c r="G2904" s="837" t="s">
        <v>1889</v>
      </c>
    </row>
    <row r="2905" spans="1:7">
      <c r="A2905" s="837" t="s">
        <v>971</v>
      </c>
      <c r="B2905" s="837" t="s">
        <v>1893</v>
      </c>
      <c r="C2905" s="837" t="s">
        <v>1886</v>
      </c>
      <c r="D2905" s="837" t="s">
        <v>1887</v>
      </c>
      <c r="E2905" s="837" t="s">
        <v>1879</v>
      </c>
      <c r="F2905" s="837" t="s">
        <v>968</v>
      </c>
      <c r="G2905" s="837" t="s">
        <v>1889</v>
      </c>
    </row>
    <row r="2906" spans="1:7">
      <c r="A2906" s="837" t="s">
        <v>1325</v>
      </c>
      <c r="B2906" s="837" t="s">
        <v>1926</v>
      </c>
      <c r="C2906" s="837" t="s">
        <v>1886</v>
      </c>
      <c r="D2906" s="837" t="s">
        <v>1887</v>
      </c>
      <c r="E2906" s="837" t="s">
        <v>1866</v>
      </c>
      <c r="F2906" s="837" t="s">
        <v>1014</v>
      </c>
      <c r="G2906" s="837" t="s">
        <v>1889</v>
      </c>
    </row>
    <row r="2907" spans="1:7">
      <c r="A2907" s="837" t="s">
        <v>1066</v>
      </c>
      <c r="B2907" s="837" t="s">
        <v>521</v>
      </c>
      <c r="C2907" s="837" t="s">
        <v>1886</v>
      </c>
      <c r="D2907" s="837" t="s">
        <v>1887</v>
      </c>
      <c r="E2907" s="837" t="s">
        <v>1897</v>
      </c>
      <c r="F2907" s="837" t="s">
        <v>1894</v>
      </c>
      <c r="G2907" s="837" t="s">
        <v>1889</v>
      </c>
    </row>
    <row r="2908" spans="1:7">
      <c r="A2908" s="837" t="s">
        <v>1208</v>
      </c>
      <c r="B2908" s="837" t="s">
        <v>521</v>
      </c>
      <c r="C2908" s="837" t="s">
        <v>1886</v>
      </c>
      <c r="D2908" s="837" t="s">
        <v>1887</v>
      </c>
      <c r="E2908" s="837" t="s">
        <v>1897</v>
      </c>
      <c r="F2908" s="837" t="s">
        <v>1201</v>
      </c>
      <c r="G2908" s="837" t="s">
        <v>1889</v>
      </c>
    </row>
    <row r="2909" spans="1:7">
      <c r="A2909" s="837" t="s">
        <v>975</v>
      </c>
      <c r="B2909" s="837" t="s">
        <v>521</v>
      </c>
      <c r="C2909" s="837" t="s">
        <v>1886</v>
      </c>
      <c r="D2909" s="837" t="s">
        <v>1887</v>
      </c>
      <c r="E2909" s="837" t="s">
        <v>1897</v>
      </c>
      <c r="F2909" s="837" t="s">
        <v>968</v>
      </c>
      <c r="G2909" s="837" t="s">
        <v>1889</v>
      </c>
    </row>
    <row r="2910" spans="1:7">
      <c r="A2910" s="837" t="s">
        <v>1488</v>
      </c>
      <c r="B2910" s="837" t="s">
        <v>521</v>
      </c>
      <c r="C2910" s="837" t="s">
        <v>1886</v>
      </c>
      <c r="D2910" s="837" t="s">
        <v>1887</v>
      </c>
      <c r="E2910" s="837" t="s">
        <v>1897</v>
      </c>
      <c r="F2910" s="837" t="s">
        <v>1898</v>
      </c>
      <c r="G2910" s="837" t="s">
        <v>1889</v>
      </c>
    </row>
    <row r="2911" spans="1:7">
      <c r="A2911" s="837" t="s">
        <v>1041</v>
      </c>
      <c r="B2911" s="837" t="s">
        <v>521</v>
      </c>
      <c r="C2911" s="837" t="s">
        <v>1886</v>
      </c>
      <c r="D2911" s="837" t="s">
        <v>1887</v>
      </c>
      <c r="E2911" s="837" t="s">
        <v>1897</v>
      </c>
      <c r="F2911" s="837" t="s">
        <v>1898</v>
      </c>
      <c r="G2911" s="837" t="s">
        <v>1889</v>
      </c>
    </row>
    <row r="2912" spans="1:7">
      <c r="A2912" s="837" t="s">
        <v>1305</v>
      </c>
      <c r="B2912" s="837" t="s">
        <v>1899</v>
      </c>
      <c r="C2912" s="837" t="s">
        <v>1886</v>
      </c>
      <c r="D2912" s="837" t="s">
        <v>1887</v>
      </c>
      <c r="E2912" s="837" t="s">
        <v>1900</v>
      </c>
      <c r="F2912" s="837" t="s">
        <v>977</v>
      </c>
      <c r="G2912" s="837" t="s">
        <v>1889</v>
      </c>
    </row>
    <row r="2913" spans="1:7">
      <c r="A2913" s="837" t="s">
        <v>882</v>
      </c>
      <c r="B2913" s="837" t="s">
        <v>1899</v>
      </c>
      <c r="C2913" s="837" t="s">
        <v>1886</v>
      </c>
      <c r="D2913" s="837" t="s">
        <v>1887</v>
      </c>
      <c r="E2913" s="837" t="s">
        <v>1900</v>
      </c>
      <c r="F2913" s="837" t="s">
        <v>1201</v>
      </c>
      <c r="G2913" s="837" t="s">
        <v>1889</v>
      </c>
    </row>
    <row r="2914" spans="1:7">
      <c r="A2914" s="837" t="s">
        <v>869</v>
      </c>
      <c r="B2914" s="837" t="s">
        <v>1901</v>
      </c>
      <c r="C2914" s="837" t="s">
        <v>1886</v>
      </c>
      <c r="D2914" s="837" t="s">
        <v>1887</v>
      </c>
      <c r="E2914" s="837" t="s">
        <v>1871</v>
      </c>
      <c r="F2914" s="837" t="s">
        <v>869</v>
      </c>
      <c r="G2914" s="837" t="s">
        <v>1889</v>
      </c>
    </row>
    <row r="2915" spans="1:7">
      <c r="A2915" s="837" t="s">
        <v>1344</v>
      </c>
      <c r="B2915" s="837" t="s">
        <v>1901</v>
      </c>
      <c r="C2915" s="837" t="s">
        <v>1886</v>
      </c>
      <c r="D2915" s="837" t="s">
        <v>1887</v>
      </c>
      <c r="E2915" s="837" t="s">
        <v>1871</v>
      </c>
      <c r="F2915" s="837" t="s">
        <v>1902</v>
      </c>
      <c r="G2915" s="837" t="s">
        <v>1889</v>
      </c>
    </row>
    <row r="2916" spans="1:7">
      <c r="A2916" s="837" t="s">
        <v>410</v>
      </c>
      <c r="B2916" s="837" t="s">
        <v>525</v>
      </c>
      <c r="C2916" s="837" t="s">
        <v>1886</v>
      </c>
      <c r="D2916" s="837" t="s">
        <v>1887</v>
      </c>
      <c r="E2916" s="837" t="s">
        <v>1877</v>
      </c>
      <c r="F2916" s="837" t="s">
        <v>410</v>
      </c>
      <c r="G2916" s="837" t="s">
        <v>1889</v>
      </c>
    </row>
    <row r="2917" spans="1:7">
      <c r="A2917" s="837" t="s">
        <v>929</v>
      </c>
      <c r="B2917" s="837" t="s">
        <v>525</v>
      </c>
      <c r="C2917" s="837" t="s">
        <v>1886</v>
      </c>
      <c r="D2917" s="837" t="s">
        <v>1887</v>
      </c>
      <c r="E2917" s="837" t="s">
        <v>1877</v>
      </c>
      <c r="F2917" s="837" t="s">
        <v>1903</v>
      </c>
      <c r="G2917" s="837" t="s">
        <v>1889</v>
      </c>
    </row>
    <row r="2918" spans="1:7">
      <c r="A2918" s="837" t="s">
        <v>1260</v>
      </c>
      <c r="B2918" s="837" t="s">
        <v>525</v>
      </c>
      <c r="C2918" s="837" t="s">
        <v>1886</v>
      </c>
      <c r="D2918" s="837" t="s">
        <v>1887</v>
      </c>
      <c r="E2918" s="837" t="s">
        <v>1877</v>
      </c>
      <c r="F2918" s="837" t="s">
        <v>1903</v>
      </c>
      <c r="G2918" s="837" t="s">
        <v>1889</v>
      </c>
    </row>
    <row r="2919" spans="1:7">
      <c r="A2919" s="837" t="s">
        <v>934</v>
      </c>
      <c r="B2919" s="837" t="s">
        <v>525</v>
      </c>
      <c r="C2919" s="837" t="s">
        <v>1886</v>
      </c>
      <c r="D2919" s="837" t="s">
        <v>1887</v>
      </c>
      <c r="E2919" s="837" t="s">
        <v>1877</v>
      </c>
      <c r="F2919" s="837" t="s">
        <v>1903</v>
      </c>
      <c r="G2919" s="837" t="s">
        <v>1889</v>
      </c>
    </row>
    <row r="2920" spans="1:7">
      <c r="A2920" s="837" t="s">
        <v>1255</v>
      </c>
      <c r="B2920" s="837" t="s">
        <v>525</v>
      </c>
      <c r="C2920" s="837" t="s">
        <v>1886</v>
      </c>
      <c r="D2920" s="837" t="s">
        <v>1887</v>
      </c>
      <c r="E2920" s="837" t="s">
        <v>1877</v>
      </c>
      <c r="F2920" s="837" t="s">
        <v>1903</v>
      </c>
      <c r="G2920" s="837" t="s">
        <v>1889</v>
      </c>
    </row>
    <row r="2921" spans="1:7">
      <c r="A2921" s="837" t="s">
        <v>945</v>
      </c>
      <c r="B2921" s="837" t="s">
        <v>546</v>
      </c>
      <c r="C2921" s="837" t="s">
        <v>1886</v>
      </c>
      <c r="D2921" s="837" t="s">
        <v>1887</v>
      </c>
      <c r="E2921" s="837" t="s">
        <v>1904</v>
      </c>
      <c r="F2921" s="837" t="s">
        <v>945</v>
      </c>
      <c r="G2921" s="837" t="s">
        <v>1889</v>
      </c>
    </row>
    <row r="2922" spans="1:7">
      <c r="A2922" s="837" t="s">
        <v>762</v>
      </c>
      <c r="B2922" s="837" t="s">
        <v>520</v>
      </c>
      <c r="C2922" s="837" t="s">
        <v>1886</v>
      </c>
      <c r="D2922" s="837" t="s">
        <v>1887</v>
      </c>
      <c r="E2922" s="837" t="s">
        <v>1905</v>
      </c>
      <c r="F2922" s="837" t="s">
        <v>762</v>
      </c>
      <c r="G2922" s="837" t="s">
        <v>1891</v>
      </c>
    </row>
    <row r="2923" spans="1:7">
      <c r="A2923" s="837" t="s">
        <v>777</v>
      </c>
      <c r="B2923" s="837" t="s">
        <v>520</v>
      </c>
      <c r="C2923" s="837" t="s">
        <v>1886</v>
      </c>
      <c r="D2923" s="837" t="s">
        <v>1887</v>
      </c>
      <c r="E2923" s="837" t="s">
        <v>1905</v>
      </c>
      <c r="F2923" s="837" t="s">
        <v>1105</v>
      </c>
      <c r="G2923" s="837" t="s">
        <v>1891</v>
      </c>
    </row>
    <row r="2924" spans="1:7">
      <c r="A2924" s="837" t="s">
        <v>780</v>
      </c>
      <c r="B2924" s="837" t="s">
        <v>520</v>
      </c>
      <c r="C2924" s="837" t="s">
        <v>1886</v>
      </c>
      <c r="D2924" s="837" t="s">
        <v>1887</v>
      </c>
      <c r="E2924" s="837" t="s">
        <v>1905</v>
      </c>
      <c r="F2924" s="837" t="s">
        <v>1105</v>
      </c>
      <c r="G2924" s="837" t="s">
        <v>1891</v>
      </c>
    </row>
    <row r="2925" spans="1:7">
      <c r="A2925" s="837" t="s">
        <v>787</v>
      </c>
      <c r="B2925" s="837" t="s">
        <v>520</v>
      </c>
      <c r="C2925" s="837" t="s">
        <v>1886</v>
      </c>
      <c r="D2925" s="837" t="s">
        <v>1887</v>
      </c>
      <c r="E2925" s="837" t="s">
        <v>1905</v>
      </c>
      <c r="F2925" s="837" t="s">
        <v>784</v>
      </c>
      <c r="G2925" s="837" t="s">
        <v>1891</v>
      </c>
    </row>
    <row r="2926" spans="1:7">
      <c r="A2926" s="837" t="s">
        <v>743</v>
      </c>
      <c r="B2926" s="837" t="s">
        <v>520</v>
      </c>
      <c r="C2926" s="837" t="s">
        <v>1886</v>
      </c>
      <c r="D2926" s="837" t="s">
        <v>1887</v>
      </c>
      <c r="E2926" s="837" t="s">
        <v>1905</v>
      </c>
      <c r="F2926" s="837" t="s">
        <v>793</v>
      </c>
      <c r="G2926" s="837" t="s">
        <v>1891</v>
      </c>
    </row>
    <row r="2927" spans="1:7">
      <c r="A2927" s="837" t="s">
        <v>804</v>
      </c>
      <c r="B2927" s="837" t="s">
        <v>520</v>
      </c>
      <c r="C2927" s="837" t="s">
        <v>1886</v>
      </c>
      <c r="D2927" s="837" t="s">
        <v>1887</v>
      </c>
      <c r="E2927" s="837" t="s">
        <v>1905</v>
      </c>
      <c r="F2927" s="837" t="s">
        <v>1906</v>
      </c>
      <c r="G2927" s="837" t="s">
        <v>1891</v>
      </c>
    </row>
    <row r="2928" spans="1:7">
      <c r="A2928" s="837" t="s">
        <v>736</v>
      </c>
      <c r="B2928" s="837" t="s">
        <v>520</v>
      </c>
      <c r="C2928" s="837" t="s">
        <v>1886</v>
      </c>
      <c r="D2928" s="837" t="s">
        <v>1887</v>
      </c>
      <c r="E2928" s="837" t="s">
        <v>1905</v>
      </c>
      <c r="F2928" s="837" t="s">
        <v>789</v>
      </c>
      <c r="G2928" s="837" t="s">
        <v>1891</v>
      </c>
    </row>
    <row r="2929" spans="1:7">
      <c r="A2929" s="837" t="s">
        <v>1908</v>
      </c>
      <c r="B2929" s="837" t="s">
        <v>520</v>
      </c>
      <c r="C2929" s="837" t="s">
        <v>1886</v>
      </c>
      <c r="D2929" s="837" t="s">
        <v>1887</v>
      </c>
      <c r="E2929" s="837" t="s">
        <v>1905</v>
      </c>
      <c r="F2929" s="837" t="s">
        <v>1907</v>
      </c>
      <c r="G2929" s="837" t="s">
        <v>1891</v>
      </c>
    </row>
    <row r="2930" spans="1:7">
      <c r="A2930" s="837" t="s">
        <v>918</v>
      </c>
      <c r="B2930" s="837" t="s">
        <v>526</v>
      </c>
      <c r="C2930" s="837" t="s">
        <v>1886</v>
      </c>
      <c r="D2930" s="837" t="s">
        <v>1887</v>
      </c>
      <c r="E2930" s="837" t="s">
        <v>1878</v>
      </c>
      <c r="F2930" s="837" t="s">
        <v>909</v>
      </c>
      <c r="G2930" s="837" t="s">
        <v>1889</v>
      </c>
    </row>
    <row r="2931" spans="1:7">
      <c r="A2931" s="837" t="s">
        <v>912</v>
      </c>
      <c r="B2931" s="837" t="s">
        <v>526</v>
      </c>
      <c r="C2931" s="837" t="s">
        <v>1886</v>
      </c>
      <c r="D2931" s="837" t="s">
        <v>1887</v>
      </c>
      <c r="E2931" s="837" t="s">
        <v>1878</v>
      </c>
      <c r="F2931" s="837" t="s">
        <v>909</v>
      </c>
      <c r="G2931" s="837" t="s">
        <v>1889</v>
      </c>
    </row>
    <row r="2932" spans="1:7">
      <c r="A2932" s="837" t="s">
        <v>726</v>
      </c>
      <c r="B2932" s="837" t="s">
        <v>516</v>
      </c>
      <c r="C2932" s="837" t="s">
        <v>1886</v>
      </c>
      <c r="D2932" s="837" t="s">
        <v>1887</v>
      </c>
      <c r="E2932" s="837" t="s">
        <v>1890</v>
      </c>
      <c r="F2932" s="837" t="s">
        <v>726</v>
      </c>
      <c r="G2932" s="837" t="s">
        <v>1891</v>
      </c>
    </row>
    <row r="2933" spans="1:7">
      <c r="A2933" s="837" t="s">
        <v>777</v>
      </c>
      <c r="B2933" s="837" t="s">
        <v>520</v>
      </c>
      <c r="C2933" s="837" t="s">
        <v>1886</v>
      </c>
      <c r="D2933" s="837" t="s">
        <v>1887</v>
      </c>
      <c r="E2933" s="837" t="s">
        <v>1905</v>
      </c>
      <c r="F2933" s="837" t="s">
        <v>1105</v>
      </c>
      <c r="G2933" s="837" t="s">
        <v>1891</v>
      </c>
    </row>
    <row r="2934" spans="1:7">
      <c r="A2934" s="837" t="s">
        <v>780</v>
      </c>
      <c r="B2934" s="837" t="s">
        <v>520</v>
      </c>
      <c r="C2934" s="837" t="s">
        <v>1886</v>
      </c>
      <c r="D2934" s="837" t="s">
        <v>1887</v>
      </c>
      <c r="E2934" s="837" t="s">
        <v>1905</v>
      </c>
      <c r="F2934" s="837" t="s">
        <v>1105</v>
      </c>
      <c r="G2934" s="837" t="s">
        <v>1891</v>
      </c>
    </row>
    <row r="2935" spans="1:7">
      <c r="A2935" s="837" t="s">
        <v>804</v>
      </c>
      <c r="B2935" s="837" t="s">
        <v>520</v>
      </c>
      <c r="C2935" s="837" t="s">
        <v>1886</v>
      </c>
      <c r="D2935" s="837" t="s">
        <v>1887</v>
      </c>
      <c r="E2935" s="837" t="s">
        <v>1905</v>
      </c>
      <c r="F2935" s="837" t="s">
        <v>1906</v>
      </c>
      <c r="G2935" s="837" t="s">
        <v>1891</v>
      </c>
    </row>
    <row r="2936" spans="1:7">
      <c r="A2936" s="837" t="s">
        <v>736</v>
      </c>
      <c r="B2936" s="837" t="s">
        <v>520</v>
      </c>
      <c r="C2936" s="837" t="s">
        <v>1886</v>
      </c>
      <c r="D2936" s="837" t="s">
        <v>1887</v>
      </c>
      <c r="E2936" s="837" t="s">
        <v>1905</v>
      </c>
      <c r="F2936" s="837" t="s">
        <v>789</v>
      </c>
      <c r="G2936" s="837" t="s">
        <v>1891</v>
      </c>
    </row>
    <row r="2937" spans="1:7">
      <c r="A2937" s="837" t="s">
        <v>1908</v>
      </c>
      <c r="B2937" s="837" t="s">
        <v>520</v>
      </c>
      <c r="C2937" s="837" t="s">
        <v>1886</v>
      </c>
      <c r="D2937" s="837" t="s">
        <v>1887</v>
      </c>
      <c r="E2937" s="837" t="s">
        <v>1905</v>
      </c>
      <c r="F2937" s="837" t="s">
        <v>1907</v>
      </c>
      <c r="G2937" s="837" t="s">
        <v>1891</v>
      </c>
    </row>
    <row r="2938" spans="1:7">
      <c r="A2938" s="837" t="s">
        <v>912</v>
      </c>
      <c r="B2938" s="837" t="s">
        <v>526</v>
      </c>
      <c r="C2938" s="837" t="s">
        <v>1886</v>
      </c>
      <c r="D2938" s="837" t="s">
        <v>1887</v>
      </c>
      <c r="E2938" s="837" t="s">
        <v>1878</v>
      </c>
      <c r="F2938" s="837" t="s">
        <v>909</v>
      </c>
      <c r="G2938" s="837" t="s">
        <v>1889</v>
      </c>
    </row>
    <row r="2939" spans="1:7">
      <c r="A2939" s="837" t="s">
        <v>959</v>
      </c>
      <c r="B2939" s="837" t="s">
        <v>538</v>
      </c>
      <c r="C2939" s="837" t="s">
        <v>1886</v>
      </c>
      <c r="D2939" s="837" t="s">
        <v>1887</v>
      </c>
      <c r="E2939" s="837" t="s">
        <v>1868</v>
      </c>
      <c r="F2939" s="837" t="s">
        <v>953</v>
      </c>
      <c r="G2939" s="837" t="s">
        <v>1889</v>
      </c>
    </row>
    <row r="2940" spans="1:7">
      <c r="A2940" s="837" t="s">
        <v>726</v>
      </c>
      <c r="B2940" s="837" t="s">
        <v>516</v>
      </c>
      <c r="C2940" s="837" t="s">
        <v>1886</v>
      </c>
      <c r="D2940" s="837" t="s">
        <v>1887</v>
      </c>
      <c r="E2940" s="837" t="s">
        <v>1890</v>
      </c>
      <c r="F2940" s="837" t="s">
        <v>726</v>
      </c>
      <c r="G2940" s="837" t="s">
        <v>1891</v>
      </c>
    </row>
    <row r="2941" spans="1:7">
      <c r="A2941" s="837" t="s">
        <v>924</v>
      </c>
      <c r="B2941" s="837" t="s">
        <v>516</v>
      </c>
      <c r="C2941" s="837" t="s">
        <v>1886</v>
      </c>
      <c r="D2941" s="837" t="s">
        <v>1887</v>
      </c>
      <c r="E2941" s="837" t="s">
        <v>1890</v>
      </c>
      <c r="F2941" s="837" t="s">
        <v>1278</v>
      </c>
      <c r="G2941" s="837" t="s">
        <v>1891</v>
      </c>
    </row>
    <row r="2942" spans="1:7">
      <c r="A2942" s="837" t="s">
        <v>1023</v>
      </c>
      <c r="B2942" s="837" t="s">
        <v>522</v>
      </c>
      <c r="C2942" s="837" t="s">
        <v>1886</v>
      </c>
      <c r="D2942" s="837" t="s">
        <v>1887</v>
      </c>
      <c r="E2942" s="837" t="s">
        <v>1892</v>
      </c>
      <c r="F2942" s="837" t="s">
        <v>1020</v>
      </c>
      <c r="G2942" s="837" t="s">
        <v>1889</v>
      </c>
    </row>
    <row r="2943" spans="1:7">
      <c r="A2943" s="837" t="s">
        <v>971</v>
      </c>
      <c r="B2943" s="837" t="s">
        <v>1893</v>
      </c>
      <c r="C2943" s="837" t="s">
        <v>1886</v>
      </c>
      <c r="D2943" s="837" t="s">
        <v>1887</v>
      </c>
      <c r="E2943" s="837" t="s">
        <v>1879</v>
      </c>
      <c r="F2943" s="837" t="s">
        <v>968</v>
      </c>
      <c r="G2943" s="837" t="s">
        <v>1889</v>
      </c>
    </row>
    <row r="2944" spans="1:7">
      <c r="A2944" s="837" t="s">
        <v>882</v>
      </c>
      <c r="B2944" s="837" t="s">
        <v>1899</v>
      </c>
      <c r="C2944" s="837" t="s">
        <v>1886</v>
      </c>
      <c r="D2944" s="837" t="s">
        <v>1887</v>
      </c>
      <c r="E2944" s="837" t="s">
        <v>1900</v>
      </c>
      <c r="F2944" s="837" t="s">
        <v>1201</v>
      </c>
      <c r="G2944" s="837" t="s">
        <v>1889</v>
      </c>
    </row>
    <row r="2945" spans="1:7">
      <c r="A2945" s="837" t="s">
        <v>777</v>
      </c>
      <c r="B2945" s="837" t="s">
        <v>520</v>
      </c>
      <c r="C2945" s="837" t="s">
        <v>1886</v>
      </c>
      <c r="D2945" s="837" t="s">
        <v>1887</v>
      </c>
      <c r="E2945" s="837" t="s">
        <v>1905</v>
      </c>
      <c r="F2945" s="837" t="s">
        <v>1105</v>
      </c>
      <c r="G2945" s="837" t="s">
        <v>1891</v>
      </c>
    </row>
    <row r="2946" spans="1:7">
      <c r="A2946" s="837" t="s">
        <v>780</v>
      </c>
      <c r="B2946" s="837" t="s">
        <v>520</v>
      </c>
      <c r="C2946" s="837" t="s">
        <v>1886</v>
      </c>
      <c r="D2946" s="837" t="s">
        <v>1887</v>
      </c>
      <c r="E2946" s="837" t="s">
        <v>1905</v>
      </c>
      <c r="F2946" s="837" t="s">
        <v>1105</v>
      </c>
      <c r="G2946" s="837" t="s">
        <v>1891</v>
      </c>
    </row>
    <row r="2947" spans="1:7">
      <c r="A2947" s="837" t="s">
        <v>804</v>
      </c>
      <c r="B2947" s="837" t="s">
        <v>520</v>
      </c>
      <c r="C2947" s="837" t="s">
        <v>1886</v>
      </c>
      <c r="D2947" s="837" t="s">
        <v>1887</v>
      </c>
      <c r="E2947" s="837" t="s">
        <v>1905</v>
      </c>
      <c r="F2947" s="837" t="s">
        <v>1906</v>
      </c>
      <c r="G2947" s="837" t="s">
        <v>1891</v>
      </c>
    </row>
    <row r="2948" spans="1:7">
      <c r="A2948" s="837" t="s">
        <v>736</v>
      </c>
      <c r="B2948" s="837" t="s">
        <v>520</v>
      </c>
      <c r="C2948" s="837" t="s">
        <v>1886</v>
      </c>
      <c r="D2948" s="837" t="s">
        <v>1887</v>
      </c>
      <c r="E2948" s="837" t="s">
        <v>1905</v>
      </c>
      <c r="F2948" s="837" t="s">
        <v>789</v>
      </c>
      <c r="G2948" s="837" t="s">
        <v>1891</v>
      </c>
    </row>
    <row r="2949" spans="1:7">
      <c r="A2949" s="837" t="s">
        <v>1908</v>
      </c>
      <c r="B2949" s="837" t="s">
        <v>520</v>
      </c>
      <c r="C2949" s="837" t="s">
        <v>1886</v>
      </c>
      <c r="D2949" s="837" t="s">
        <v>1887</v>
      </c>
      <c r="E2949" s="837" t="s">
        <v>1905</v>
      </c>
      <c r="F2949" s="837" t="s">
        <v>1907</v>
      </c>
      <c r="G2949" s="837" t="s">
        <v>1891</v>
      </c>
    </row>
    <row r="2950" spans="1:7">
      <c r="A2950" s="837" t="s">
        <v>912</v>
      </c>
      <c r="B2950" s="837" t="s">
        <v>526</v>
      </c>
      <c r="C2950" s="837" t="s">
        <v>1886</v>
      </c>
      <c r="D2950" s="837" t="s">
        <v>1887</v>
      </c>
      <c r="E2950" s="837" t="s">
        <v>1878</v>
      </c>
      <c r="F2950" s="837" t="s">
        <v>909</v>
      </c>
      <c r="G2950" s="837" t="s">
        <v>1889</v>
      </c>
    </row>
    <row r="2951" spans="1:7">
      <c r="A2951" s="837" t="s">
        <v>385</v>
      </c>
      <c r="B2951" s="837" t="s">
        <v>538</v>
      </c>
      <c r="C2951" s="837" t="s">
        <v>1886</v>
      </c>
      <c r="D2951" s="837" t="s">
        <v>1887</v>
      </c>
      <c r="E2951" s="837" t="s">
        <v>1868</v>
      </c>
      <c r="F2951" s="837" t="s">
        <v>953</v>
      </c>
      <c r="G2951" s="837" t="s">
        <v>1889</v>
      </c>
    </row>
    <row r="2952" spans="1:7">
      <c r="A2952" s="837" t="s">
        <v>726</v>
      </c>
      <c r="B2952" s="837" t="s">
        <v>516</v>
      </c>
      <c r="C2952" s="837" t="s">
        <v>1886</v>
      </c>
      <c r="D2952" s="837" t="s">
        <v>1887</v>
      </c>
      <c r="E2952" s="837" t="s">
        <v>1890</v>
      </c>
      <c r="F2952" s="837" t="s">
        <v>726</v>
      </c>
      <c r="G2952" s="837" t="s">
        <v>1891</v>
      </c>
    </row>
    <row r="2953" spans="1:7">
      <c r="A2953" s="837" t="s">
        <v>971</v>
      </c>
      <c r="B2953" s="837" t="s">
        <v>1893</v>
      </c>
      <c r="C2953" s="837" t="s">
        <v>1886</v>
      </c>
      <c r="D2953" s="837" t="s">
        <v>1887</v>
      </c>
      <c r="E2953" s="837" t="s">
        <v>1879</v>
      </c>
      <c r="F2953" s="837" t="s">
        <v>968</v>
      </c>
      <c r="G2953" s="837" t="s">
        <v>1889</v>
      </c>
    </row>
    <row r="2954" spans="1:7">
      <c r="A2954" s="837" t="s">
        <v>1507</v>
      </c>
      <c r="B2954" s="837" t="s">
        <v>534</v>
      </c>
      <c r="C2954" s="837" t="s">
        <v>1886</v>
      </c>
      <c r="D2954" s="837" t="s">
        <v>1887</v>
      </c>
      <c r="E2954" s="837" t="s">
        <v>1870</v>
      </c>
      <c r="F2954" s="837" t="s">
        <v>1894</v>
      </c>
      <c r="G2954" s="837" t="s">
        <v>1889</v>
      </c>
    </row>
    <row r="2955" spans="1:7">
      <c r="A2955" s="837" t="s">
        <v>966</v>
      </c>
      <c r="B2955" s="837" t="s">
        <v>964</v>
      </c>
      <c r="C2955" s="837" t="s">
        <v>1886</v>
      </c>
      <c r="D2955" s="837" t="s">
        <v>1887</v>
      </c>
      <c r="E2955" s="837" t="s">
        <v>1895</v>
      </c>
      <c r="F2955" s="837" t="s">
        <v>953</v>
      </c>
      <c r="G2955" s="837" t="s">
        <v>1889</v>
      </c>
    </row>
    <row r="2956" spans="1:7">
      <c r="A2956" s="837" t="s">
        <v>975</v>
      </c>
      <c r="B2956" s="837" t="s">
        <v>521</v>
      </c>
      <c r="C2956" s="837" t="s">
        <v>1886</v>
      </c>
      <c r="D2956" s="837" t="s">
        <v>1887</v>
      </c>
      <c r="E2956" s="837" t="s">
        <v>1897</v>
      </c>
      <c r="F2956" s="837" t="s">
        <v>968</v>
      </c>
      <c r="G2956" s="837" t="s">
        <v>1889</v>
      </c>
    </row>
    <row r="2957" spans="1:7">
      <c r="A2957" s="837" t="s">
        <v>943</v>
      </c>
      <c r="B2957" s="837" t="s">
        <v>1920</v>
      </c>
      <c r="C2957" s="837" t="s">
        <v>1886</v>
      </c>
      <c r="D2957" s="837" t="s">
        <v>1887</v>
      </c>
      <c r="E2957" s="837" t="s">
        <v>138</v>
      </c>
      <c r="F2957" s="837" t="s">
        <v>806</v>
      </c>
      <c r="G2957" s="837" t="s">
        <v>1889</v>
      </c>
    </row>
    <row r="2958" spans="1:7">
      <c r="A2958" s="837" t="s">
        <v>940</v>
      </c>
      <c r="B2958" s="837" t="s">
        <v>1920</v>
      </c>
      <c r="C2958" s="837" t="s">
        <v>1886</v>
      </c>
      <c r="D2958" s="837" t="s">
        <v>1887</v>
      </c>
      <c r="E2958" s="837" t="s">
        <v>138</v>
      </c>
      <c r="F2958" s="837" t="s">
        <v>806</v>
      </c>
      <c r="G2958" s="837" t="s">
        <v>1889</v>
      </c>
    </row>
    <row r="2959" spans="1:7">
      <c r="A2959" s="837" t="s">
        <v>937</v>
      </c>
      <c r="B2959" s="837" t="s">
        <v>1920</v>
      </c>
      <c r="C2959" s="837" t="s">
        <v>1886</v>
      </c>
      <c r="D2959" s="837" t="s">
        <v>1887</v>
      </c>
      <c r="E2959" s="837" t="s">
        <v>138</v>
      </c>
      <c r="F2959" s="837" t="s">
        <v>806</v>
      </c>
      <c r="G2959" s="837" t="s">
        <v>1889</v>
      </c>
    </row>
    <row r="2960" spans="1:7">
      <c r="A2960" s="837" t="s">
        <v>882</v>
      </c>
      <c r="B2960" s="837" t="s">
        <v>1899</v>
      </c>
      <c r="C2960" s="837" t="s">
        <v>1886</v>
      </c>
      <c r="D2960" s="837" t="s">
        <v>1887</v>
      </c>
      <c r="E2960" s="837" t="s">
        <v>1900</v>
      </c>
      <c r="F2960" s="837" t="s">
        <v>1201</v>
      </c>
      <c r="G2960" s="837" t="s">
        <v>1889</v>
      </c>
    </row>
    <row r="2961" spans="1:7">
      <c r="A2961" s="837" t="s">
        <v>410</v>
      </c>
      <c r="B2961" s="837" t="s">
        <v>525</v>
      </c>
      <c r="C2961" s="837" t="s">
        <v>1886</v>
      </c>
      <c r="D2961" s="837" t="s">
        <v>1887</v>
      </c>
      <c r="E2961" s="837" t="s">
        <v>1877</v>
      </c>
      <c r="F2961" s="837" t="s">
        <v>410</v>
      </c>
      <c r="G2961" s="837" t="s">
        <v>1889</v>
      </c>
    </row>
    <row r="2962" spans="1:7">
      <c r="A2962" s="837" t="s">
        <v>929</v>
      </c>
      <c r="B2962" s="837" t="s">
        <v>525</v>
      </c>
      <c r="C2962" s="837" t="s">
        <v>1886</v>
      </c>
      <c r="D2962" s="837" t="s">
        <v>1887</v>
      </c>
      <c r="E2962" s="837" t="s">
        <v>1877</v>
      </c>
      <c r="F2962" s="837" t="s">
        <v>1903</v>
      </c>
      <c r="G2962" s="837" t="s">
        <v>1889</v>
      </c>
    </row>
    <row r="2963" spans="1:7">
      <c r="A2963" s="837" t="s">
        <v>777</v>
      </c>
      <c r="B2963" s="837" t="s">
        <v>520</v>
      </c>
      <c r="C2963" s="837" t="s">
        <v>1886</v>
      </c>
      <c r="D2963" s="837" t="s">
        <v>1887</v>
      </c>
      <c r="E2963" s="837" t="s">
        <v>1905</v>
      </c>
      <c r="F2963" s="837" t="s">
        <v>1105</v>
      </c>
      <c r="G2963" s="837" t="s">
        <v>1891</v>
      </c>
    </row>
    <row r="2964" spans="1:7">
      <c r="A2964" s="837" t="s">
        <v>780</v>
      </c>
      <c r="B2964" s="837" t="s">
        <v>520</v>
      </c>
      <c r="C2964" s="837" t="s">
        <v>1886</v>
      </c>
      <c r="D2964" s="837" t="s">
        <v>1887</v>
      </c>
      <c r="E2964" s="837" t="s">
        <v>1905</v>
      </c>
      <c r="F2964" s="837" t="s">
        <v>1105</v>
      </c>
      <c r="G2964" s="837" t="s">
        <v>1891</v>
      </c>
    </row>
    <row r="2965" spans="1:7">
      <c r="A2965" s="837" t="s">
        <v>804</v>
      </c>
      <c r="B2965" s="837" t="s">
        <v>520</v>
      </c>
      <c r="C2965" s="837" t="s">
        <v>1886</v>
      </c>
      <c r="D2965" s="837" t="s">
        <v>1887</v>
      </c>
      <c r="E2965" s="837" t="s">
        <v>1905</v>
      </c>
      <c r="F2965" s="837" t="s">
        <v>1906</v>
      </c>
      <c r="G2965" s="837" t="s">
        <v>1891</v>
      </c>
    </row>
    <row r="2966" spans="1:7">
      <c r="A2966" s="837" t="s">
        <v>736</v>
      </c>
      <c r="B2966" s="837" t="s">
        <v>520</v>
      </c>
      <c r="C2966" s="837" t="s">
        <v>1886</v>
      </c>
      <c r="D2966" s="837" t="s">
        <v>1887</v>
      </c>
      <c r="E2966" s="837" t="s">
        <v>1905</v>
      </c>
      <c r="F2966" s="837" t="s">
        <v>789</v>
      </c>
      <c r="G2966" s="837" t="s">
        <v>1891</v>
      </c>
    </row>
    <row r="2967" spans="1:7">
      <c r="A2967" s="837" t="s">
        <v>1908</v>
      </c>
      <c r="B2967" s="837" t="s">
        <v>520</v>
      </c>
      <c r="C2967" s="837" t="s">
        <v>1886</v>
      </c>
      <c r="D2967" s="837" t="s">
        <v>1887</v>
      </c>
      <c r="E2967" s="837" t="s">
        <v>1905</v>
      </c>
      <c r="F2967" s="837" t="s">
        <v>1907</v>
      </c>
      <c r="G2967" s="837" t="s">
        <v>1891</v>
      </c>
    </row>
    <row r="2968" spans="1:7">
      <c r="A2968" s="837" t="s">
        <v>918</v>
      </c>
      <c r="B2968" s="837" t="s">
        <v>526</v>
      </c>
      <c r="C2968" s="837" t="s">
        <v>1886</v>
      </c>
      <c r="D2968" s="837" t="s">
        <v>1887</v>
      </c>
      <c r="E2968" s="837" t="s">
        <v>1878</v>
      </c>
      <c r="F2968" s="837" t="s">
        <v>909</v>
      </c>
      <c r="G2968" s="837" t="s">
        <v>1889</v>
      </c>
    </row>
    <row r="2969" spans="1:7">
      <c r="A2969" s="837" t="s">
        <v>912</v>
      </c>
      <c r="B2969" s="837" t="s">
        <v>526</v>
      </c>
      <c r="C2969" s="837" t="s">
        <v>1886</v>
      </c>
      <c r="D2969" s="837" t="s">
        <v>1887</v>
      </c>
      <c r="E2969" s="837" t="s">
        <v>1878</v>
      </c>
      <c r="F2969" s="837" t="s">
        <v>909</v>
      </c>
      <c r="G2969" s="837" t="s">
        <v>1889</v>
      </c>
    </row>
    <row r="2970" spans="1:7">
      <c r="A2970" s="837" t="s">
        <v>726</v>
      </c>
      <c r="B2970" s="837" t="s">
        <v>516</v>
      </c>
      <c r="C2970" s="837" t="s">
        <v>1886</v>
      </c>
      <c r="D2970" s="837" t="s">
        <v>1887</v>
      </c>
      <c r="E2970" s="837" t="s">
        <v>1890</v>
      </c>
      <c r="F2970" s="837" t="s">
        <v>726</v>
      </c>
      <c r="G2970" s="837" t="s">
        <v>1891</v>
      </c>
    </row>
    <row r="2971" spans="1:7">
      <c r="A2971" s="837" t="s">
        <v>971</v>
      </c>
      <c r="B2971" s="837" t="s">
        <v>1893</v>
      </c>
      <c r="C2971" s="837" t="s">
        <v>1886</v>
      </c>
      <c r="D2971" s="837" t="s">
        <v>1887</v>
      </c>
      <c r="E2971" s="837" t="s">
        <v>1879</v>
      </c>
      <c r="F2971" s="837" t="s">
        <v>968</v>
      </c>
      <c r="G2971" s="837" t="s">
        <v>1889</v>
      </c>
    </row>
    <row r="2972" spans="1:7">
      <c r="A2972" s="837" t="s">
        <v>1507</v>
      </c>
      <c r="B2972" s="837" t="s">
        <v>534</v>
      </c>
      <c r="C2972" s="837" t="s">
        <v>1886</v>
      </c>
      <c r="D2972" s="837" t="s">
        <v>1887</v>
      </c>
      <c r="E2972" s="837" t="s">
        <v>1870</v>
      </c>
      <c r="F2972" s="837" t="s">
        <v>1894</v>
      </c>
      <c r="G2972" s="837" t="s">
        <v>1889</v>
      </c>
    </row>
    <row r="2973" spans="1:7">
      <c r="A2973" s="837" t="s">
        <v>1495</v>
      </c>
      <c r="B2973" s="837" t="s">
        <v>521</v>
      </c>
      <c r="C2973" s="837" t="s">
        <v>1886</v>
      </c>
      <c r="D2973" s="837" t="s">
        <v>1887</v>
      </c>
      <c r="E2973" s="837" t="s">
        <v>1897</v>
      </c>
      <c r="F2973" s="837" t="s">
        <v>1491</v>
      </c>
      <c r="G2973" s="837" t="s">
        <v>1889</v>
      </c>
    </row>
    <row r="2974" spans="1:7">
      <c r="A2974" s="837" t="s">
        <v>882</v>
      </c>
      <c r="B2974" s="837" t="s">
        <v>1899</v>
      </c>
      <c r="C2974" s="837" t="s">
        <v>1886</v>
      </c>
      <c r="D2974" s="837" t="s">
        <v>1887</v>
      </c>
      <c r="E2974" s="837" t="s">
        <v>1900</v>
      </c>
      <c r="F2974" s="837" t="s">
        <v>1201</v>
      </c>
      <c r="G2974" s="837" t="s">
        <v>1889</v>
      </c>
    </row>
    <row r="2975" spans="1:7">
      <c r="A2975" s="837" t="s">
        <v>777</v>
      </c>
      <c r="B2975" s="837" t="s">
        <v>520</v>
      </c>
      <c r="C2975" s="837" t="s">
        <v>1886</v>
      </c>
      <c r="D2975" s="837" t="s">
        <v>1887</v>
      </c>
      <c r="E2975" s="837" t="s">
        <v>1905</v>
      </c>
      <c r="F2975" s="837" t="s">
        <v>1105</v>
      </c>
      <c r="G2975" s="837" t="s">
        <v>1891</v>
      </c>
    </row>
    <row r="2976" spans="1:7">
      <c r="A2976" s="837" t="s">
        <v>780</v>
      </c>
      <c r="B2976" s="837" t="s">
        <v>520</v>
      </c>
      <c r="C2976" s="837" t="s">
        <v>1886</v>
      </c>
      <c r="D2976" s="837" t="s">
        <v>1887</v>
      </c>
      <c r="E2976" s="837" t="s">
        <v>1905</v>
      </c>
      <c r="F2976" s="837" t="s">
        <v>1105</v>
      </c>
      <c r="G2976" s="837" t="s">
        <v>1891</v>
      </c>
    </row>
    <row r="2977" spans="1:7">
      <c r="A2977" s="837" t="s">
        <v>804</v>
      </c>
      <c r="B2977" s="837" t="s">
        <v>520</v>
      </c>
      <c r="C2977" s="837" t="s">
        <v>1886</v>
      </c>
      <c r="D2977" s="837" t="s">
        <v>1887</v>
      </c>
      <c r="E2977" s="837" t="s">
        <v>1905</v>
      </c>
      <c r="F2977" s="837" t="s">
        <v>1906</v>
      </c>
      <c r="G2977" s="837" t="s">
        <v>1891</v>
      </c>
    </row>
    <row r="2978" spans="1:7">
      <c r="A2978" s="837" t="s">
        <v>736</v>
      </c>
      <c r="B2978" s="837" t="s">
        <v>520</v>
      </c>
      <c r="C2978" s="837" t="s">
        <v>1886</v>
      </c>
      <c r="D2978" s="837" t="s">
        <v>1887</v>
      </c>
      <c r="E2978" s="837" t="s">
        <v>1905</v>
      </c>
      <c r="F2978" s="837" t="s">
        <v>789</v>
      </c>
      <c r="G2978" s="837" t="s">
        <v>1891</v>
      </c>
    </row>
    <row r="2979" spans="1:7">
      <c r="A2979" s="837" t="s">
        <v>1908</v>
      </c>
      <c r="B2979" s="837" t="s">
        <v>520</v>
      </c>
      <c r="C2979" s="837" t="s">
        <v>1886</v>
      </c>
      <c r="D2979" s="837" t="s">
        <v>1887</v>
      </c>
      <c r="E2979" s="837" t="s">
        <v>1905</v>
      </c>
      <c r="F2979" s="837" t="s">
        <v>1907</v>
      </c>
      <c r="G2979" s="837" t="s">
        <v>1891</v>
      </c>
    </row>
    <row r="2980" spans="1:7">
      <c r="A2980" s="837" t="s">
        <v>912</v>
      </c>
      <c r="B2980" s="837" t="s">
        <v>526</v>
      </c>
      <c r="C2980" s="837" t="s">
        <v>1886</v>
      </c>
      <c r="D2980" s="837" t="s">
        <v>1887</v>
      </c>
      <c r="E2980" s="837" t="s">
        <v>1878</v>
      </c>
      <c r="F2980" s="837" t="s">
        <v>909</v>
      </c>
      <c r="G2980" s="837" t="s">
        <v>1889</v>
      </c>
    </row>
    <row r="2981" spans="1:7">
      <c r="A2981" s="837" t="s">
        <v>959</v>
      </c>
      <c r="B2981" s="837" t="s">
        <v>538</v>
      </c>
      <c r="C2981" s="837" t="s">
        <v>1922</v>
      </c>
      <c r="D2981" s="837" t="s">
        <v>1923</v>
      </c>
      <c r="E2981" s="837" t="s">
        <v>1868</v>
      </c>
      <c r="F2981" s="837" t="s">
        <v>953</v>
      </c>
      <c r="G2981" s="837" t="s">
        <v>1889</v>
      </c>
    </row>
    <row r="2982" spans="1:7">
      <c r="A2982" s="837" t="s">
        <v>726</v>
      </c>
      <c r="B2982" s="837" t="s">
        <v>516</v>
      </c>
      <c r="C2982" s="837" t="s">
        <v>1922</v>
      </c>
      <c r="D2982" s="837" t="s">
        <v>1923</v>
      </c>
      <c r="E2982" s="837" t="s">
        <v>1890</v>
      </c>
      <c r="F2982" s="837" t="s">
        <v>726</v>
      </c>
      <c r="G2982" s="837" t="s">
        <v>1891</v>
      </c>
    </row>
    <row r="2983" spans="1:7">
      <c r="A2983" s="837" t="s">
        <v>971</v>
      </c>
      <c r="B2983" s="837" t="s">
        <v>1893</v>
      </c>
      <c r="C2983" s="837" t="s">
        <v>1922</v>
      </c>
      <c r="D2983" s="837" t="s">
        <v>1923</v>
      </c>
      <c r="E2983" s="837" t="s">
        <v>1879</v>
      </c>
      <c r="F2983" s="837" t="s">
        <v>968</v>
      </c>
      <c r="G2983" s="837" t="s">
        <v>1889</v>
      </c>
    </row>
    <row r="2984" spans="1:7">
      <c r="A2984" s="837" t="s">
        <v>1066</v>
      </c>
      <c r="B2984" s="837" t="s">
        <v>521</v>
      </c>
      <c r="C2984" s="837" t="s">
        <v>1922</v>
      </c>
      <c r="D2984" s="837" t="s">
        <v>1923</v>
      </c>
      <c r="E2984" s="837" t="s">
        <v>1897</v>
      </c>
      <c r="F2984" s="837" t="s">
        <v>1894</v>
      </c>
      <c r="G2984" s="837" t="s">
        <v>1889</v>
      </c>
    </row>
    <row r="2985" spans="1:7">
      <c r="A2985" s="837" t="s">
        <v>943</v>
      </c>
      <c r="B2985" s="837" t="s">
        <v>1920</v>
      </c>
      <c r="C2985" s="837" t="s">
        <v>1922</v>
      </c>
      <c r="D2985" s="837" t="s">
        <v>1923</v>
      </c>
      <c r="E2985" s="837" t="s">
        <v>138</v>
      </c>
      <c r="F2985" s="837" t="s">
        <v>806</v>
      </c>
      <c r="G2985" s="837" t="s">
        <v>1889</v>
      </c>
    </row>
    <row r="2986" spans="1:7">
      <c r="A2986" s="837" t="s">
        <v>937</v>
      </c>
      <c r="B2986" s="837" t="s">
        <v>1920</v>
      </c>
      <c r="C2986" s="837" t="s">
        <v>1922</v>
      </c>
      <c r="D2986" s="837" t="s">
        <v>1923</v>
      </c>
      <c r="E2986" s="837" t="s">
        <v>138</v>
      </c>
      <c r="F2986" s="837" t="s">
        <v>806</v>
      </c>
      <c r="G2986" s="837" t="s">
        <v>1889</v>
      </c>
    </row>
    <row r="2987" spans="1:7">
      <c r="A2987" s="837" t="s">
        <v>882</v>
      </c>
      <c r="B2987" s="837" t="s">
        <v>1899</v>
      </c>
      <c r="C2987" s="837" t="s">
        <v>1922</v>
      </c>
      <c r="D2987" s="837" t="s">
        <v>1923</v>
      </c>
      <c r="E2987" s="837" t="s">
        <v>1900</v>
      </c>
      <c r="F2987" s="837" t="s">
        <v>1201</v>
      </c>
      <c r="G2987" s="837" t="s">
        <v>1889</v>
      </c>
    </row>
    <row r="2988" spans="1:7">
      <c r="A2988" s="837" t="s">
        <v>929</v>
      </c>
      <c r="B2988" s="837" t="s">
        <v>525</v>
      </c>
      <c r="C2988" s="837" t="s">
        <v>1922</v>
      </c>
      <c r="D2988" s="837" t="s">
        <v>1923</v>
      </c>
      <c r="E2988" s="837" t="s">
        <v>1877</v>
      </c>
      <c r="F2988" s="837" t="s">
        <v>1903</v>
      </c>
      <c r="G2988" s="837" t="s">
        <v>1889</v>
      </c>
    </row>
    <row r="2989" spans="1:7">
      <c r="A2989" s="837" t="s">
        <v>777</v>
      </c>
      <c r="B2989" s="837" t="s">
        <v>520</v>
      </c>
      <c r="C2989" s="837" t="s">
        <v>1922</v>
      </c>
      <c r="D2989" s="837" t="s">
        <v>1923</v>
      </c>
      <c r="E2989" s="837" t="s">
        <v>1905</v>
      </c>
      <c r="F2989" s="837" t="s">
        <v>1105</v>
      </c>
      <c r="G2989" s="837" t="s">
        <v>1891</v>
      </c>
    </row>
    <row r="2990" spans="1:7">
      <c r="A2990" s="837" t="s">
        <v>780</v>
      </c>
      <c r="B2990" s="837" t="s">
        <v>520</v>
      </c>
      <c r="C2990" s="837" t="s">
        <v>1922</v>
      </c>
      <c r="D2990" s="837" t="s">
        <v>1923</v>
      </c>
      <c r="E2990" s="837" t="s">
        <v>1905</v>
      </c>
      <c r="F2990" s="837" t="s">
        <v>1105</v>
      </c>
      <c r="G2990" s="837" t="s">
        <v>1891</v>
      </c>
    </row>
    <row r="2991" spans="1:7">
      <c r="A2991" s="837" t="s">
        <v>804</v>
      </c>
      <c r="B2991" s="837" t="s">
        <v>520</v>
      </c>
      <c r="C2991" s="837" t="s">
        <v>1922</v>
      </c>
      <c r="D2991" s="837" t="s">
        <v>1923</v>
      </c>
      <c r="E2991" s="837" t="s">
        <v>1905</v>
      </c>
      <c r="F2991" s="837" t="s">
        <v>1906</v>
      </c>
      <c r="G2991" s="837" t="s">
        <v>1891</v>
      </c>
    </row>
    <row r="2992" spans="1:7">
      <c r="A2992" s="837" t="s">
        <v>736</v>
      </c>
      <c r="B2992" s="837" t="s">
        <v>520</v>
      </c>
      <c r="C2992" s="837" t="s">
        <v>1922</v>
      </c>
      <c r="D2992" s="837" t="s">
        <v>1923</v>
      </c>
      <c r="E2992" s="837" t="s">
        <v>1905</v>
      </c>
      <c r="F2992" s="837" t="s">
        <v>789</v>
      </c>
      <c r="G2992" s="837" t="s">
        <v>1891</v>
      </c>
    </row>
    <row r="2993" spans="1:7">
      <c r="A2993" s="837" t="s">
        <v>1908</v>
      </c>
      <c r="B2993" s="837" t="s">
        <v>520</v>
      </c>
      <c r="C2993" s="837" t="s">
        <v>1922</v>
      </c>
      <c r="D2993" s="837" t="s">
        <v>1923</v>
      </c>
      <c r="E2993" s="837" t="s">
        <v>1905</v>
      </c>
      <c r="F2993" s="837" t="s">
        <v>1907</v>
      </c>
      <c r="G2993" s="837" t="s">
        <v>1891</v>
      </c>
    </row>
    <row r="2994" spans="1:7">
      <c r="A2994" s="837" t="s">
        <v>912</v>
      </c>
      <c r="B2994" s="837" t="s">
        <v>526</v>
      </c>
      <c r="C2994" s="837" t="s">
        <v>1922</v>
      </c>
      <c r="D2994" s="837" t="s">
        <v>1923</v>
      </c>
      <c r="E2994" s="837" t="s">
        <v>1878</v>
      </c>
      <c r="F2994" s="837" t="s">
        <v>909</v>
      </c>
      <c r="G2994" s="837" t="s">
        <v>1889</v>
      </c>
    </row>
    <row r="2995" spans="1:7">
      <c r="A2995" s="837" t="s">
        <v>1221</v>
      </c>
      <c r="B2995" s="837" t="s">
        <v>533</v>
      </c>
      <c r="C2995" s="837" t="s">
        <v>1922</v>
      </c>
      <c r="D2995" s="837" t="s">
        <v>1923</v>
      </c>
      <c r="E2995" s="837" t="s">
        <v>1924</v>
      </c>
      <c r="F2995" s="837" t="s">
        <v>1210</v>
      </c>
      <c r="G2995" s="837" t="s">
        <v>1889</v>
      </c>
    </row>
    <row r="2996" spans="1:7">
      <c r="A2996" s="837" t="s">
        <v>1214</v>
      </c>
      <c r="B2996" s="837" t="s">
        <v>533</v>
      </c>
      <c r="C2996" s="837" t="s">
        <v>1922</v>
      </c>
      <c r="D2996" s="837" t="s">
        <v>1923</v>
      </c>
      <c r="E2996" s="837" t="s">
        <v>1924</v>
      </c>
      <c r="F2996" s="837" t="s">
        <v>1210</v>
      </c>
      <c r="G2996" s="837" t="s">
        <v>1889</v>
      </c>
    </row>
    <row r="2997" spans="1:7">
      <c r="A2997" s="837" t="s">
        <v>1226</v>
      </c>
      <c r="B2997" s="837" t="s">
        <v>533</v>
      </c>
      <c r="C2997" s="837" t="s">
        <v>1922</v>
      </c>
      <c r="D2997" s="837" t="s">
        <v>1923</v>
      </c>
      <c r="E2997" s="837" t="s">
        <v>1924</v>
      </c>
      <c r="F2997" s="837" t="s">
        <v>1210</v>
      </c>
      <c r="G2997" s="837" t="s">
        <v>1889</v>
      </c>
    </row>
    <row r="2998" spans="1:7">
      <c r="A2998" s="837" t="s">
        <v>997</v>
      </c>
      <c r="B2998" s="837" t="s">
        <v>540</v>
      </c>
      <c r="C2998" s="837" t="s">
        <v>1922</v>
      </c>
      <c r="D2998" s="837" t="s">
        <v>1923</v>
      </c>
      <c r="E2998" s="837" t="s">
        <v>1867</v>
      </c>
      <c r="F2998" s="837" t="s">
        <v>994</v>
      </c>
      <c r="G2998" s="837" t="s">
        <v>1889</v>
      </c>
    </row>
    <row r="2999" spans="1:7">
      <c r="A2999" s="837" t="s">
        <v>959</v>
      </c>
      <c r="B2999" s="837" t="s">
        <v>538</v>
      </c>
      <c r="C2999" s="837" t="s">
        <v>1922</v>
      </c>
      <c r="D2999" s="837" t="s">
        <v>1923</v>
      </c>
      <c r="E2999" s="837" t="s">
        <v>1868</v>
      </c>
      <c r="F2999" s="837" t="s">
        <v>953</v>
      </c>
      <c r="G2999" s="837" t="s">
        <v>1889</v>
      </c>
    </row>
    <row r="3000" spans="1:7">
      <c r="A3000" s="837" t="s">
        <v>1269</v>
      </c>
      <c r="B3000" s="837" t="s">
        <v>547</v>
      </c>
      <c r="C3000" s="837" t="s">
        <v>1922</v>
      </c>
      <c r="D3000" s="837" t="s">
        <v>1923</v>
      </c>
      <c r="E3000" s="837" t="s">
        <v>1925</v>
      </c>
      <c r="F3000" s="837" t="s">
        <v>1419</v>
      </c>
      <c r="G3000" s="837" t="s">
        <v>1889</v>
      </c>
    </row>
    <row r="3001" spans="1:7">
      <c r="A3001" s="837" t="s">
        <v>726</v>
      </c>
      <c r="B3001" s="837" t="s">
        <v>516</v>
      </c>
      <c r="C3001" s="837" t="s">
        <v>1922</v>
      </c>
      <c r="D3001" s="837" t="s">
        <v>1923</v>
      </c>
      <c r="E3001" s="837" t="s">
        <v>1890</v>
      </c>
      <c r="F3001" s="837" t="s">
        <v>726</v>
      </c>
      <c r="G3001" s="837" t="s">
        <v>1891</v>
      </c>
    </row>
    <row r="3002" spans="1:7">
      <c r="A3002" s="837" t="s">
        <v>1028</v>
      </c>
      <c r="B3002" s="837" t="s">
        <v>1921</v>
      </c>
      <c r="C3002" s="837" t="s">
        <v>1922</v>
      </c>
      <c r="D3002" s="837" t="s">
        <v>1923</v>
      </c>
      <c r="E3002" s="837" t="s">
        <v>1876</v>
      </c>
      <c r="F3002" s="837" t="s">
        <v>1028</v>
      </c>
      <c r="G3002" s="837" t="s">
        <v>1889</v>
      </c>
    </row>
    <row r="3003" spans="1:7">
      <c r="A3003" s="837" t="s">
        <v>971</v>
      </c>
      <c r="B3003" s="837" t="s">
        <v>1893</v>
      </c>
      <c r="C3003" s="837" t="s">
        <v>1922</v>
      </c>
      <c r="D3003" s="837" t="s">
        <v>1923</v>
      </c>
      <c r="E3003" s="837" t="s">
        <v>1879</v>
      </c>
      <c r="F3003" s="837" t="s">
        <v>968</v>
      </c>
      <c r="G3003" s="837" t="s">
        <v>1889</v>
      </c>
    </row>
    <row r="3004" spans="1:7">
      <c r="A3004" s="837" t="s">
        <v>943</v>
      </c>
      <c r="B3004" s="837" t="s">
        <v>1920</v>
      </c>
      <c r="C3004" s="837" t="s">
        <v>1922</v>
      </c>
      <c r="D3004" s="837" t="s">
        <v>1923</v>
      </c>
      <c r="E3004" s="837" t="s">
        <v>138</v>
      </c>
      <c r="F3004" s="837" t="s">
        <v>806</v>
      </c>
      <c r="G3004" s="837" t="s">
        <v>1889</v>
      </c>
    </row>
    <row r="3005" spans="1:7">
      <c r="A3005" s="837" t="s">
        <v>940</v>
      </c>
      <c r="B3005" s="837" t="s">
        <v>1920</v>
      </c>
      <c r="C3005" s="837" t="s">
        <v>1922</v>
      </c>
      <c r="D3005" s="837" t="s">
        <v>1923</v>
      </c>
      <c r="E3005" s="837" t="s">
        <v>138</v>
      </c>
      <c r="F3005" s="837" t="s">
        <v>806</v>
      </c>
      <c r="G3005" s="837" t="s">
        <v>1889</v>
      </c>
    </row>
    <row r="3006" spans="1:7">
      <c r="A3006" s="837" t="s">
        <v>810</v>
      </c>
      <c r="B3006" s="837" t="s">
        <v>1920</v>
      </c>
      <c r="C3006" s="837" t="s">
        <v>1922</v>
      </c>
      <c r="D3006" s="837" t="s">
        <v>1923</v>
      </c>
      <c r="E3006" s="837" t="s">
        <v>138</v>
      </c>
      <c r="F3006" s="837" t="s">
        <v>806</v>
      </c>
      <c r="G3006" s="837" t="s">
        <v>1889</v>
      </c>
    </row>
    <row r="3007" spans="1:7">
      <c r="A3007" s="837" t="s">
        <v>937</v>
      </c>
      <c r="B3007" s="837" t="s">
        <v>1920</v>
      </c>
      <c r="C3007" s="837" t="s">
        <v>1922</v>
      </c>
      <c r="D3007" s="837" t="s">
        <v>1923</v>
      </c>
      <c r="E3007" s="837" t="s">
        <v>138</v>
      </c>
      <c r="F3007" s="837" t="s">
        <v>806</v>
      </c>
      <c r="G3007" s="837" t="s">
        <v>1889</v>
      </c>
    </row>
    <row r="3008" spans="1:7">
      <c r="A3008" s="837" t="s">
        <v>882</v>
      </c>
      <c r="B3008" s="837" t="s">
        <v>1899</v>
      </c>
      <c r="C3008" s="837" t="s">
        <v>1922</v>
      </c>
      <c r="D3008" s="837" t="s">
        <v>1923</v>
      </c>
      <c r="E3008" s="837" t="s">
        <v>1900</v>
      </c>
      <c r="F3008" s="837" t="s">
        <v>1201</v>
      </c>
      <c r="G3008" s="837" t="s">
        <v>1889</v>
      </c>
    </row>
    <row r="3009" spans="1:7">
      <c r="A3009" s="837" t="s">
        <v>1231</v>
      </c>
      <c r="B3009" s="837" t="s">
        <v>1229</v>
      </c>
      <c r="C3009" s="837" t="s">
        <v>1922</v>
      </c>
      <c r="D3009" s="837" t="s">
        <v>1923</v>
      </c>
      <c r="E3009" s="837" t="s">
        <v>1927</v>
      </c>
      <c r="F3009" s="837" t="s">
        <v>1210</v>
      </c>
      <c r="G3009" s="837" t="s">
        <v>1889</v>
      </c>
    </row>
    <row r="3010" spans="1:7">
      <c r="A3010" s="837" t="s">
        <v>945</v>
      </c>
      <c r="B3010" s="837" t="s">
        <v>546</v>
      </c>
      <c r="C3010" s="837" t="s">
        <v>1922</v>
      </c>
      <c r="D3010" s="837" t="s">
        <v>1923</v>
      </c>
      <c r="E3010" s="837" t="s">
        <v>1904</v>
      </c>
      <c r="F3010" s="837" t="s">
        <v>945</v>
      </c>
      <c r="G3010" s="837" t="s">
        <v>1889</v>
      </c>
    </row>
    <row r="3011" spans="1:7">
      <c r="A3011" s="837" t="s">
        <v>777</v>
      </c>
      <c r="B3011" s="837" t="s">
        <v>520</v>
      </c>
      <c r="C3011" s="837" t="s">
        <v>1922</v>
      </c>
      <c r="D3011" s="837" t="s">
        <v>1923</v>
      </c>
      <c r="E3011" s="837" t="s">
        <v>1905</v>
      </c>
      <c r="F3011" s="837" t="s">
        <v>1105</v>
      </c>
      <c r="G3011" s="837" t="s">
        <v>1891</v>
      </c>
    </row>
    <row r="3012" spans="1:7">
      <c r="A3012" s="837" t="s">
        <v>780</v>
      </c>
      <c r="B3012" s="837" t="s">
        <v>520</v>
      </c>
      <c r="C3012" s="837" t="s">
        <v>1922</v>
      </c>
      <c r="D3012" s="837" t="s">
        <v>1923</v>
      </c>
      <c r="E3012" s="837" t="s">
        <v>1905</v>
      </c>
      <c r="F3012" s="837" t="s">
        <v>1105</v>
      </c>
      <c r="G3012" s="837" t="s">
        <v>1891</v>
      </c>
    </row>
    <row r="3013" spans="1:7">
      <c r="A3013" s="837" t="s">
        <v>804</v>
      </c>
      <c r="B3013" s="837" t="s">
        <v>520</v>
      </c>
      <c r="C3013" s="837" t="s">
        <v>1922</v>
      </c>
      <c r="D3013" s="837" t="s">
        <v>1923</v>
      </c>
      <c r="E3013" s="837" t="s">
        <v>1905</v>
      </c>
      <c r="F3013" s="837" t="s">
        <v>1906</v>
      </c>
      <c r="G3013" s="837" t="s">
        <v>1891</v>
      </c>
    </row>
    <row r="3014" spans="1:7">
      <c r="A3014" s="837" t="s">
        <v>736</v>
      </c>
      <c r="B3014" s="837" t="s">
        <v>520</v>
      </c>
      <c r="C3014" s="837" t="s">
        <v>1922</v>
      </c>
      <c r="D3014" s="837" t="s">
        <v>1923</v>
      </c>
      <c r="E3014" s="837" t="s">
        <v>1905</v>
      </c>
      <c r="F3014" s="837" t="s">
        <v>789</v>
      </c>
      <c r="G3014" s="837" t="s">
        <v>1891</v>
      </c>
    </row>
    <row r="3015" spans="1:7">
      <c r="A3015" s="837" t="s">
        <v>1908</v>
      </c>
      <c r="B3015" s="837" t="s">
        <v>520</v>
      </c>
      <c r="C3015" s="837" t="s">
        <v>1922</v>
      </c>
      <c r="D3015" s="837" t="s">
        <v>1923</v>
      </c>
      <c r="E3015" s="837" t="s">
        <v>1905</v>
      </c>
      <c r="F3015" s="837" t="s">
        <v>1907</v>
      </c>
      <c r="G3015" s="837" t="s">
        <v>1891</v>
      </c>
    </row>
    <row r="3016" spans="1:7">
      <c r="A3016" s="837" t="s">
        <v>1159</v>
      </c>
      <c r="B3016" s="837" t="s">
        <v>1148</v>
      </c>
      <c r="C3016" s="837" t="s">
        <v>1922</v>
      </c>
      <c r="D3016" s="837" t="s">
        <v>1923</v>
      </c>
      <c r="E3016" s="837" t="s">
        <v>1915</v>
      </c>
      <c r="F3016" s="837" t="s">
        <v>1140</v>
      </c>
      <c r="G3016" s="837" t="s">
        <v>1889</v>
      </c>
    </row>
    <row r="3017" spans="1:7">
      <c r="A3017" s="837" t="s">
        <v>1291</v>
      </c>
      <c r="B3017" s="837" t="s">
        <v>1148</v>
      </c>
      <c r="C3017" s="837" t="s">
        <v>1922</v>
      </c>
      <c r="D3017" s="837" t="s">
        <v>1923</v>
      </c>
      <c r="E3017" s="837" t="s">
        <v>1915</v>
      </c>
      <c r="F3017" s="837" t="s">
        <v>1287</v>
      </c>
      <c r="G3017" s="837" t="s">
        <v>1889</v>
      </c>
    </row>
    <row r="3018" spans="1:7">
      <c r="A3018" s="837" t="s">
        <v>1309</v>
      </c>
      <c r="B3018" s="837" t="s">
        <v>1148</v>
      </c>
      <c r="C3018" s="837" t="s">
        <v>1922</v>
      </c>
      <c r="D3018" s="837" t="s">
        <v>1923</v>
      </c>
      <c r="E3018" s="837" t="s">
        <v>1915</v>
      </c>
      <c r="F3018" s="837" t="s">
        <v>994</v>
      </c>
      <c r="G3018" s="837" t="s">
        <v>1889</v>
      </c>
    </row>
    <row r="3019" spans="1:7">
      <c r="A3019" s="837" t="s">
        <v>912</v>
      </c>
      <c r="B3019" s="837" t="s">
        <v>526</v>
      </c>
      <c r="C3019" s="837" t="s">
        <v>1922</v>
      </c>
      <c r="D3019" s="837" t="s">
        <v>1923</v>
      </c>
      <c r="E3019" s="837" t="s">
        <v>1878</v>
      </c>
      <c r="F3019" s="837" t="s">
        <v>909</v>
      </c>
      <c r="G3019" s="837" t="s">
        <v>1889</v>
      </c>
    </row>
    <row r="3020" spans="1:7">
      <c r="A3020" s="837" t="s">
        <v>1001</v>
      </c>
      <c r="B3020" s="837" t="s">
        <v>540</v>
      </c>
      <c r="C3020" s="837" t="s">
        <v>1886</v>
      </c>
      <c r="D3020" s="837" t="s">
        <v>1887</v>
      </c>
      <c r="E3020" s="837" t="s">
        <v>1867</v>
      </c>
      <c r="F3020" s="837" t="s">
        <v>994</v>
      </c>
      <c r="G3020" s="837" t="s">
        <v>1889</v>
      </c>
    </row>
    <row r="3021" spans="1:7">
      <c r="A3021" s="837" t="s">
        <v>959</v>
      </c>
      <c r="B3021" s="837" t="s">
        <v>538</v>
      </c>
      <c r="C3021" s="837" t="s">
        <v>1886</v>
      </c>
      <c r="D3021" s="837" t="s">
        <v>1887</v>
      </c>
      <c r="E3021" s="837" t="s">
        <v>1868</v>
      </c>
      <c r="F3021" s="837" t="s">
        <v>953</v>
      </c>
      <c r="G3021" s="837" t="s">
        <v>1889</v>
      </c>
    </row>
    <row r="3022" spans="1:7">
      <c r="A3022" s="837" t="s">
        <v>1269</v>
      </c>
      <c r="B3022" s="837" t="s">
        <v>547</v>
      </c>
      <c r="C3022" s="837" t="s">
        <v>1886</v>
      </c>
      <c r="D3022" s="837" t="s">
        <v>1887</v>
      </c>
      <c r="E3022" s="837" t="s">
        <v>1925</v>
      </c>
      <c r="F3022" s="837" t="s">
        <v>1419</v>
      </c>
      <c r="G3022" s="837" t="s">
        <v>1889</v>
      </c>
    </row>
    <row r="3023" spans="1:7">
      <c r="A3023" s="837" t="s">
        <v>726</v>
      </c>
      <c r="B3023" s="837" t="s">
        <v>516</v>
      </c>
      <c r="C3023" s="837" t="s">
        <v>1886</v>
      </c>
      <c r="D3023" s="837" t="s">
        <v>1887</v>
      </c>
      <c r="E3023" s="837" t="s">
        <v>1890</v>
      </c>
      <c r="F3023" s="837" t="s">
        <v>726</v>
      </c>
      <c r="G3023" s="837" t="s">
        <v>1891</v>
      </c>
    </row>
    <row r="3024" spans="1:7">
      <c r="A3024" s="837" t="s">
        <v>971</v>
      </c>
      <c r="B3024" s="837" t="s">
        <v>1893</v>
      </c>
      <c r="C3024" s="837" t="s">
        <v>1886</v>
      </c>
      <c r="D3024" s="837" t="s">
        <v>1887</v>
      </c>
      <c r="E3024" s="837" t="s">
        <v>1879</v>
      </c>
      <c r="F3024" s="837" t="s">
        <v>968</v>
      </c>
      <c r="G3024" s="837" t="s">
        <v>1889</v>
      </c>
    </row>
    <row r="3025" spans="1:7">
      <c r="A3025" s="837" t="s">
        <v>943</v>
      </c>
      <c r="B3025" s="837" t="s">
        <v>1920</v>
      </c>
      <c r="C3025" s="837" t="s">
        <v>1886</v>
      </c>
      <c r="D3025" s="837" t="s">
        <v>1887</v>
      </c>
      <c r="E3025" s="837" t="s">
        <v>138</v>
      </c>
      <c r="F3025" s="837" t="s">
        <v>806</v>
      </c>
      <c r="G3025" s="837" t="s">
        <v>1889</v>
      </c>
    </row>
    <row r="3026" spans="1:7">
      <c r="A3026" s="837" t="s">
        <v>810</v>
      </c>
      <c r="B3026" s="837" t="s">
        <v>1920</v>
      </c>
      <c r="C3026" s="837" t="s">
        <v>1886</v>
      </c>
      <c r="D3026" s="837" t="s">
        <v>1887</v>
      </c>
      <c r="E3026" s="837" t="s">
        <v>138</v>
      </c>
      <c r="F3026" s="837" t="s">
        <v>806</v>
      </c>
      <c r="G3026" s="837" t="s">
        <v>1889</v>
      </c>
    </row>
    <row r="3027" spans="1:7">
      <c r="A3027" s="837" t="s">
        <v>882</v>
      </c>
      <c r="B3027" s="837" t="s">
        <v>1899</v>
      </c>
      <c r="C3027" s="837" t="s">
        <v>1886</v>
      </c>
      <c r="D3027" s="837" t="s">
        <v>1887</v>
      </c>
      <c r="E3027" s="837" t="s">
        <v>1900</v>
      </c>
      <c r="F3027" s="837" t="s">
        <v>1201</v>
      </c>
      <c r="G3027" s="837" t="s">
        <v>1889</v>
      </c>
    </row>
    <row r="3028" spans="1:7">
      <c r="A3028" s="837" t="s">
        <v>777</v>
      </c>
      <c r="B3028" s="837" t="s">
        <v>520</v>
      </c>
      <c r="C3028" s="837" t="s">
        <v>1886</v>
      </c>
      <c r="D3028" s="837" t="s">
        <v>1887</v>
      </c>
      <c r="E3028" s="837" t="s">
        <v>1905</v>
      </c>
      <c r="F3028" s="837" t="s">
        <v>1105</v>
      </c>
      <c r="G3028" s="837" t="s">
        <v>1891</v>
      </c>
    </row>
    <row r="3029" spans="1:7">
      <c r="A3029" s="837" t="s">
        <v>780</v>
      </c>
      <c r="B3029" s="837" t="s">
        <v>520</v>
      </c>
      <c r="C3029" s="837" t="s">
        <v>1886</v>
      </c>
      <c r="D3029" s="837" t="s">
        <v>1887</v>
      </c>
      <c r="E3029" s="837" t="s">
        <v>1905</v>
      </c>
      <c r="F3029" s="837" t="s">
        <v>1105</v>
      </c>
      <c r="G3029" s="837" t="s">
        <v>1891</v>
      </c>
    </row>
    <row r="3030" spans="1:7">
      <c r="A3030" s="837" t="s">
        <v>804</v>
      </c>
      <c r="B3030" s="837" t="s">
        <v>520</v>
      </c>
      <c r="C3030" s="837" t="s">
        <v>1886</v>
      </c>
      <c r="D3030" s="837" t="s">
        <v>1887</v>
      </c>
      <c r="E3030" s="837" t="s">
        <v>1905</v>
      </c>
      <c r="F3030" s="837" t="s">
        <v>1906</v>
      </c>
      <c r="G3030" s="837" t="s">
        <v>1891</v>
      </c>
    </row>
    <row r="3031" spans="1:7">
      <c r="A3031" s="837" t="s">
        <v>736</v>
      </c>
      <c r="B3031" s="837" t="s">
        <v>520</v>
      </c>
      <c r="C3031" s="837" t="s">
        <v>1886</v>
      </c>
      <c r="D3031" s="837" t="s">
        <v>1887</v>
      </c>
      <c r="E3031" s="837" t="s">
        <v>1905</v>
      </c>
      <c r="F3031" s="837" t="s">
        <v>789</v>
      </c>
      <c r="G3031" s="837" t="s">
        <v>1891</v>
      </c>
    </row>
    <row r="3032" spans="1:7">
      <c r="A3032" s="837" t="s">
        <v>1908</v>
      </c>
      <c r="B3032" s="837" t="s">
        <v>520</v>
      </c>
      <c r="C3032" s="837" t="s">
        <v>1886</v>
      </c>
      <c r="D3032" s="837" t="s">
        <v>1887</v>
      </c>
      <c r="E3032" s="837" t="s">
        <v>1905</v>
      </c>
      <c r="F3032" s="837" t="s">
        <v>1907</v>
      </c>
      <c r="G3032" s="837" t="s">
        <v>1891</v>
      </c>
    </row>
    <row r="3033" spans="1:7">
      <c r="A3033" s="837" t="s">
        <v>912</v>
      </c>
      <c r="B3033" s="837" t="s">
        <v>526</v>
      </c>
      <c r="C3033" s="837" t="s">
        <v>1886</v>
      </c>
      <c r="D3033" s="837" t="s">
        <v>1887</v>
      </c>
      <c r="E3033" s="837" t="s">
        <v>1878</v>
      </c>
      <c r="F3033" s="837" t="s">
        <v>909</v>
      </c>
      <c r="G3033" s="837" t="s">
        <v>1889</v>
      </c>
    </row>
    <row r="3034" spans="1:7">
      <c r="A3034" s="837" t="s">
        <v>1001</v>
      </c>
      <c r="B3034" s="837" t="s">
        <v>540</v>
      </c>
      <c r="C3034" s="837" t="s">
        <v>1909</v>
      </c>
      <c r="D3034" s="837" t="s">
        <v>1910</v>
      </c>
      <c r="E3034" s="837" t="s">
        <v>1865</v>
      </c>
      <c r="F3034" s="837" t="s">
        <v>994</v>
      </c>
      <c r="G3034" s="837" t="s">
        <v>1889</v>
      </c>
    </row>
    <row r="3035" spans="1:7">
      <c r="A3035" s="837" t="s">
        <v>1018</v>
      </c>
      <c r="B3035" s="837" t="s">
        <v>540</v>
      </c>
      <c r="C3035" s="837" t="s">
        <v>1909</v>
      </c>
      <c r="D3035" s="837" t="s">
        <v>1910</v>
      </c>
      <c r="E3035" s="837" t="s">
        <v>1865</v>
      </c>
      <c r="F3035" s="837" t="s">
        <v>1014</v>
      </c>
      <c r="G3035" s="837" t="s">
        <v>1889</v>
      </c>
    </row>
    <row r="3036" spans="1:7">
      <c r="A3036" s="837" t="s">
        <v>959</v>
      </c>
      <c r="B3036" s="837" t="s">
        <v>538</v>
      </c>
      <c r="C3036" s="837" t="s">
        <v>1909</v>
      </c>
      <c r="D3036" s="837" t="s">
        <v>1910</v>
      </c>
      <c r="E3036" s="837" t="s">
        <v>1869</v>
      </c>
      <c r="F3036" s="837" t="s">
        <v>953</v>
      </c>
      <c r="G3036" s="837" t="s">
        <v>1889</v>
      </c>
    </row>
    <row r="3037" spans="1:7">
      <c r="A3037" s="837" t="s">
        <v>726</v>
      </c>
      <c r="B3037" s="837" t="s">
        <v>516</v>
      </c>
      <c r="C3037" s="837" t="s">
        <v>1909</v>
      </c>
      <c r="D3037" s="837" t="s">
        <v>1910</v>
      </c>
      <c r="E3037" s="837" t="s">
        <v>1905</v>
      </c>
      <c r="F3037" s="837" t="s">
        <v>726</v>
      </c>
      <c r="G3037" s="837" t="s">
        <v>1891</v>
      </c>
    </row>
    <row r="3038" spans="1:7">
      <c r="A3038" s="837" t="s">
        <v>758</v>
      </c>
      <c r="B3038" s="837" t="s">
        <v>516</v>
      </c>
      <c r="C3038" s="837" t="s">
        <v>1909</v>
      </c>
      <c r="D3038" s="837" t="s">
        <v>1910</v>
      </c>
      <c r="E3038" s="837" t="s">
        <v>1905</v>
      </c>
      <c r="F3038" s="837" t="s">
        <v>811</v>
      </c>
      <c r="G3038" s="837" t="s">
        <v>1891</v>
      </c>
    </row>
    <row r="3039" spans="1:7">
      <c r="A3039" s="837" t="s">
        <v>1023</v>
      </c>
      <c r="B3039" s="837" t="s">
        <v>522</v>
      </c>
      <c r="C3039" s="837" t="s">
        <v>1909</v>
      </c>
      <c r="D3039" s="837" t="s">
        <v>1910</v>
      </c>
      <c r="E3039" s="837" t="s">
        <v>1895</v>
      </c>
      <c r="F3039" s="837" t="s">
        <v>1020</v>
      </c>
      <c r="G3039" s="837" t="s">
        <v>1889</v>
      </c>
    </row>
    <row r="3040" spans="1:7">
      <c r="A3040" s="837" t="s">
        <v>836</v>
      </c>
      <c r="B3040" s="837" t="s">
        <v>1893</v>
      </c>
      <c r="C3040" s="837" t="s">
        <v>1909</v>
      </c>
      <c r="D3040" s="837" t="s">
        <v>1910</v>
      </c>
      <c r="E3040" s="837" t="s">
        <v>1877</v>
      </c>
      <c r="F3040" s="837" t="s">
        <v>1911</v>
      </c>
      <c r="G3040" s="837" t="s">
        <v>1889</v>
      </c>
    </row>
    <row r="3041" spans="1:7">
      <c r="A3041" s="837" t="s">
        <v>971</v>
      </c>
      <c r="B3041" s="837" t="s">
        <v>1893</v>
      </c>
      <c r="C3041" s="837" t="s">
        <v>1909</v>
      </c>
      <c r="D3041" s="837" t="s">
        <v>1910</v>
      </c>
      <c r="E3041" s="837" t="s">
        <v>1877</v>
      </c>
      <c r="F3041" s="837" t="s">
        <v>968</v>
      </c>
      <c r="G3041" s="837" t="s">
        <v>1889</v>
      </c>
    </row>
    <row r="3042" spans="1:7">
      <c r="A3042" s="837" t="s">
        <v>863</v>
      </c>
      <c r="B3042" s="837" t="s">
        <v>1914</v>
      </c>
      <c r="C3042" s="837" t="s">
        <v>1909</v>
      </c>
      <c r="D3042" s="837" t="s">
        <v>1910</v>
      </c>
      <c r="E3042" s="837" t="s">
        <v>1878</v>
      </c>
      <c r="F3042" s="837" t="s">
        <v>863</v>
      </c>
      <c r="G3042" s="837" t="s">
        <v>1889</v>
      </c>
    </row>
    <row r="3043" spans="1:7">
      <c r="A3043" s="837" t="s">
        <v>943</v>
      </c>
      <c r="B3043" s="837" t="s">
        <v>1920</v>
      </c>
      <c r="C3043" s="837" t="s">
        <v>1909</v>
      </c>
      <c r="D3043" s="837" t="s">
        <v>1910</v>
      </c>
      <c r="E3043" s="837" t="s">
        <v>138</v>
      </c>
      <c r="F3043" s="837" t="s">
        <v>806</v>
      </c>
      <c r="G3043" s="837" t="s">
        <v>1889</v>
      </c>
    </row>
    <row r="3044" spans="1:7">
      <c r="A3044" s="837" t="s">
        <v>869</v>
      </c>
      <c r="B3044" s="837" t="s">
        <v>1901</v>
      </c>
      <c r="C3044" s="837" t="s">
        <v>1909</v>
      </c>
      <c r="D3044" s="837" t="s">
        <v>1910</v>
      </c>
      <c r="E3044" s="837" t="s">
        <v>1867</v>
      </c>
      <c r="F3044" s="837" t="s">
        <v>869</v>
      </c>
      <c r="G3044" s="837" t="s">
        <v>1889</v>
      </c>
    </row>
    <row r="3045" spans="1:7">
      <c r="A3045" s="837" t="s">
        <v>1037</v>
      </c>
      <c r="B3045" s="837" t="s">
        <v>1901</v>
      </c>
      <c r="C3045" s="837" t="s">
        <v>1909</v>
      </c>
      <c r="D3045" s="837" t="s">
        <v>1910</v>
      </c>
      <c r="E3045" s="837" t="s">
        <v>1867</v>
      </c>
      <c r="F3045" s="837" t="s">
        <v>1032</v>
      </c>
      <c r="G3045" s="837" t="s">
        <v>1889</v>
      </c>
    </row>
    <row r="3046" spans="1:7">
      <c r="A3046" s="837" t="s">
        <v>410</v>
      </c>
      <c r="B3046" s="837" t="s">
        <v>525</v>
      </c>
      <c r="C3046" s="837" t="s">
        <v>1909</v>
      </c>
      <c r="D3046" s="837" t="s">
        <v>1910</v>
      </c>
      <c r="E3046" s="837" t="s">
        <v>1875</v>
      </c>
      <c r="F3046" s="837" t="s">
        <v>410</v>
      </c>
      <c r="G3046" s="837" t="s">
        <v>1889</v>
      </c>
    </row>
    <row r="3047" spans="1:7">
      <c r="A3047" s="837" t="s">
        <v>986</v>
      </c>
      <c r="B3047" s="837" t="s">
        <v>525</v>
      </c>
      <c r="C3047" s="837" t="s">
        <v>1909</v>
      </c>
      <c r="D3047" s="837" t="s">
        <v>1910</v>
      </c>
      <c r="E3047" s="837" t="s">
        <v>1875</v>
      </c>
      <c r="F3047" s="837" t="s">
        <v>982</v>
      </c>
      <c r="G3047" s="837" t="s">
        <v>1889</v>
      </c>
    </row>
    <row r="3048" spans="1:7">
      <c r="A3048" s="837" t="s">
        <v>929</v>
      </c>
      <c r="B3048" s="837" t="s">
        <v>525</v>
      </c>
      <c r="C3048" s="837" t="s">
        <v>1909</v>
      </c>
      <c r="D3048" s="837" t="s">
        <v>1910</v>
      </c>
      <c r="E3048" s="837" t="s">
        <v>1875</v>
      </c>
      <c r="F3048" s="837" t="s">
        <v>1903</v>
      </c>
      <c r="G3048" s="837" t="s">
        <v>1889</v>
      </c>
    </row>
    <row r="3049" spans="1:7">
      <c r="A3049" s="837" t="s">
        <v>991</v>
      </c>
      <c r="B3049" s="837" t="s">
        <v>525</v>
      </c>
      <c r="C3049" s="837" t="s">
        <v>1909</v>
      </c>
      <c r="D3049" s="837" t="s">
        <v>1910</v>
      </c>
      <c r="E3049" s="837" t="s">
        <v>1875</v>
      </c>
      <c r="F3049" s="837" t="s">
        <v>552</v>
      </c>
      <c r="G3049" s="837" t="s">
        <v>1889</v>
      </c>
    </row>
    <row r="3050" spans="1:7">
      <c r="A3050" s="837" t="s">
        <v>945</v>
      </c>
      <c r="B3050" s="837" t="s">
        <v>546</v>
      </c>
      <c r="C3050" s="837" t="s">
        <v>1909</v>
      </c>
      <c r="D3050" s="837" t="s">
        <v>1910</v>
      </c>
      <c r="E3050" s="837" t="s">
        <v>1915</v>
      </c>
      <c r="F3050" s="837" t="s">
        <v>945</v>
      </c>
      <c r="G3050" s="837" t="s">
        <v>1889</v>
      </c>
    </row>
    <row r="3051" spans="1:7">
      <c r="A3051" s="837" t="s">
        <v>719</v>
      </c>
      <c r="B3051" s="837" t="s">
        <v>515</v>
      </c>
      <c r="C3051" s="837" t="s">
        <v>1909</v>
      </c>
      <c r="D3051" s="837" t="s">
        <v>1910</v>
      </c>
      <c r="E3051" s="837" t="s">
        <v>1916</v>
      </c>
      <c r="F3051" s="837" t="s">
        <v>1105</v>
      </c>
      <c r="G3051" s="837" t="s">
        <v>1891</v>
      </c>
    </row>
    <row r="3052" spans="1:7">
      <c r="A3052" s="837" t="s">
        <v>722</v>
      </c>
      <c r="B3052" s="837" t="s">
        <v>515</v>
      </c>
      <c r="C3052" s="837" t="s">
        <v>1909</v>
      </c>
      <c r="D3052" s="837" t="s">
        <v>1910</v>
      </c>
      <c r="E3052" s="837" t="s">
        <v>1916</v>
      </c>
      <c r="F3052" s="837" t="s">
        <v>1105</v>
      </c>
      <c r="G3052" s="837" t="s">
        <v>1891</v>
      </c>
    </row>
    <row r="3053" spans="1:7">
      <c r="A3053" s="837" t="s">
        <v>743</v>
      </c>
      <c r="B3053" s="837" t="s">
        <v>515</v>
      </c>
      <c r="C3053" s="837" t="s">
        <v>1909</v>
      </c>
      <c r="D3053" s="837" t="s">
        <v>1910</v>
      </c>
      <c r="E3053" s="837" t="s">
        <v>1916</v>
      </c>
      <c r="F3053" s="837" t="s">
        <v>793</v>
      </c>
      <c r="G3053" s="837" t="s">
        <v>1891</v>
      </c>
    </row>
    <row r="3054" spans="1:7">
      <c r="A3054" s="837" t="s">
        <v>750</v>
      </c>
      <c r="B3054" s="837" t="s">
        <v>515</v>
      </c>
      <c r="C3054" s="837" t="s">
        <v>1909</v>
      </c>
      <c r="D3054" s="837" t="s">
        <v>1910</v>
      </c>
      <c r="E3054" s="837" t="s">
        <v>1916</v>
      </c>
      <c r="F3054" s="837" t="s">
        <v>1906</v>
      </c>
      <c r="G3054" s="837" t="s">
        <v>1891</v>
      </c>
    </row>
    <row r="3055" spans="1:7">
      <c r="A3055" s="837" t="s">
        <v>736</v>
      </c>
      <c r="B3055" s="837" t="s">
        <v>515</v>
      </c>
      <c r="C3055" s="837" t="s">
        <v>1909</v>
      </c>
      <c r="D3055" s="837" t="s">
        <v>1910</v>
      </c>
      <c r="E3055" s="837" t="s">
        <v>1916</v>
      </c>
      <c r="F3055" s="837" t="s">
        <v>789</v>
      </c>
      <c r="G3055" s="837" t="s">
        <v>1891</v>
      </c>
    </row>
    <row r="3056" spans="1:7">
      <c r="A3056" s="837" t="s">
        <v>1917</v>
      </c>
      <c r="B3056" s="837" t="s">
        <v>515</v>
      </c>
      <c r="C3056" s="837" t="s">
        <v>1909</v>
      </c>
      <c r="D3056" s="837" t="s">
        <v>1910</v>
      </c>
      <c r="E3056" s="837" t="s">
        <v>1916</v>
      </c>
      <c r="F3056" s="837" t="s">
        <v>1907</v>
      </c>
      <c r="G3056" s="837" t="s">
        <v>1891</v>
      </c>
    </row>
    <row r="3057" spans="1:7">
      <c r="A3057" s="837" t="s">
        <v>777</v>
      </c>
      <c r="B3057" s="837" t="s">
        <v>520</v>
      </c>
      <c r="C3057" s="837" t="s">
        <v>1909</v>
      </c>
      <c r="D3057" s="837" t="s">
        <v>1910</v>
      </c>
      <c r="E3057" s="837" t="s">
        <v>1918</v>
      </c>
      <c r="F3057" s="837" t="s">
        <v>1105</v>
      </c>
      <c r="G3057" s="837" t="s">
        <v>1891</v>
      </c>
    </row>
    <row r="3058" spans="1:7">
      <c r="A3058" s="837" t="s">
        <v>780</v>
      </c>
      <c r="B3058" s="837" t="s">
        <v>520</v>
      </c>
      <c r="C3058" s="837" t="s">
        <v>1909</v>
      </c>
      <c r="D3058" s="837" t="s">
        <v>1910</v>
      </c>
      <c r="E3058" s="837" t="s">
        <v>1918</v>
      </c>
      <c r="F3058" s="837" t="s">
        <v>1105</v>
      </c>
      <c r="G3058" s="837" t="s">
        <v>1891</v>
      </c>
    </row>
    <row r="3059" spans="1:7">
      <c r="A3059" s="837" t="s">
        <v>787</v>
      </c>
      <c r="B3059" s="837" t="s">
        <v>520</v>
      </c>
      <c r="C3059" s="837" t="s">
        <v>1909</v>
      </c>
      <c r="D3059" s="837" t="s">
        <v>1910</v>
      </c>
      <c r="E3059" s="837" t="s">
        <v>1918</v>
      </c>
      <c r="F3059" s="837" t="s">
        <v>784</v>
      </c>
      <c r="G3059" s="837" t="s">
        <v>1891</v>
      </c>
    </row>
    <row r="3060" spans="1:7">
      <c r="A3060" s="837" t="s">
        <v>743</v>
      </c>
      <c r="B3060" s="837" t="s">
        <v>520</v>
      </c>
      <c r="C3060" s="837" t="s">
        <v>1909</v>
      </c>
      <c r="D3060" s="837" t="s">
        <v>1910</v>
      </c>
      <c r="E3060" s="837" t="s">
        <v>1918</v>
      </c>
      <c r="F3060" s="837" t="s">
        <v>793</v>
      </c>
      <c r="G3060" s="837" t="s">
        <v>1891</v>
      </c>
    </row>
    <row r="3061" spans="1:7">
      <c r="A3061" s="837" t="s">
        <v>804</v>
      </c>
      <c r="B3061" s="837" t="s">
        <v>520</v>
      </c>
      <c r="C3061" s="837" t="s">
        <v>1909</v>
      </c>
      <c r="D3061" s="837" t="s">
        <v>1910</v>
      </c>
      <c r="E3061" s="837" t="s">
        <v>1918</v>
      </c>
      <c r="F3061" s="837" t="s">
        <v>1906</v>
      </c>
      <c r="G3061" s="837" t="s">
        <v>1891</v>
      </c>
    </row>
    <row r="3062" spans="1:7">
      <c r="A3062" s="837" t="s">
        <v>736</v>
      </c>
      <c r="B3062" s="837" t="s">
        <v>520</v>
      </c>
      <c r="C3062" s="837" t="s">
        <v>1909</v>
      </c>
      <c r="D3062" s="837" t="s">
        <v>1910</v>
      </c>
      <c r="E3062" s="837" t="s">
        <v>1918</v>
      </c>
      <c r="F3062" s="837" t="s">
        <v>789</v>
      </c>
      <c r="G3062" s="837" t="s">
        <v>1891</v>
      </c>
    </row>
    <row r="3063" spans="1:7">
      <c r="A3063" s="837" t="s">
        <v>1908</v>
      </c>
      <c r="B3063" s="837" t="s">
        <v>520</v>
      </c>
      <c r="C3063" s="837" t="s">
        <v>1909</v>
      </c>
      <c r="D3063" s="837" t="s">
        <v>1910</v>
      </c>
      <c r="E3063" s="837" t="s">
        <v>1918</v>
      </c>
      <c r="F3063" s="837" t="s">
        <v>1907</v>
      </c>
      <c r="G3063" s="837" t="s">
        <v>1891</v>
      </c>
    </row>
    <row r="3064" spans="1:7">
      <c r="A3064" s="837" t="s">
        <v>915</v>
      </c>
      <c r="B3064" s="837" t="s">
        <v>526</v>
      </c>
      <c r="C3064" s="837" t="s">
        <v>1909</v>
      </c>
      <c r="D3064" s="837" t="s">
        <v>1910</v>
      </c>
      <c r="E3064" s="837" t="s">
        <v>1876</v>
      </c>
      <c r="F3064" s="837" t="s">
        <v>909</v>
      </c>
      <c r="G3064" s="837" t="s">
        <v>1889</v>
      </c>
    </row>
    <row r="3065" spans="1:7">
      <c r="A3065" s="837" t="s">
        <v>912</v>
      </c>
      <c r="B3065" s="837" t="s">
        <v>526</v>
      </c>
      <c r="C3065" s="837" t="s">
        <v>1909</v>
      </c>
      <c r="D3065" s="837" t="s">
        <v>1910</v>
      </c>
      <c r="E3065" s="837" t="s">
        <v>1876</v>
      </c>
      <c r="F3065" s="837" t="s">
        <v>909</v>
      </c>
      <c r="G3065" s="837" t="s">
        <v>1889</v>
      </c>
    </row>
    <row r="3066" spans="1:7">
      <c r="A3066" s="837" t="s">
        <v>997</v>
      </c>
      <c r="B3066" s="837" t="s">
        <v>540</v>
      </c>
      <c r="C3066" s="837" t="s">
        <v>1909</v>
      </c>
      <c r="D3066" s="837" t="s">
        <v>1910</v>
      </c>
      <c r="E3066" s="837" t="s">
        <v>1865</v>
      </c>
      <c r="F3066" s="837" t="s">
        <v>994</v>
      </c>
      <c r="G3066" s="837" t="s">
        <v>1889</v>
      </c>
    </row>
    <row r="3067" spans="1:7">
      <c r="A3067" s="837" t="s">
        <v>1001</v>
      </c>
      <c r="B3067" s="837" t="s">
        <v>540</v>
      </c>
      <c r="C3067" s="837" t="s">
        <v>1909</v>
      </c>
      <c r="D3067" s="837" t="s">
        <v>1910</v>
      </c>
      <c r="E3067" s="837" t="s">
        <v>1865</v>
      </c>
      <c r="F3067" s="837" t="s">
        <v>994</v>
      </c>
      <c r="G3067" s="837" t="s">
        <v>1889</v>
      </c>
    </row>
    <row r="3068" spans="1:7">
      <c r="A3068" s="837" t="s">
        <v>1018</v>
      </c>
      <c r="B3068" s="837" t="s">
        <v>540</v>
      </c>
      <c r="C3068" s="837" t="s">
        <v>1909</v>
      </c>
      <c r="D3068" s="837" t="s">
        <v>1910</v>
      </c>
      <c r="E3068" s="837" t="s">
        <v>1865</v>
      </c>
      <c r="F3068" s="837" t="s">
        <v>1014</v>
      </c>
      <c r="G3068" s="837" t="s">
        <v>1889</v>
      </c>
    </row>
    <row r="3069" spans="1:7">
      <c r="A3069" s="837" t="s">
        <v>959</v>
      </c>
      <c r="B3069" s="837" t="s">
        <v>538</v>
      </c>
      <c r="C3069" s="837" t="s">
        <v>1909</v>
      </c>
      <c r="D3069" s="837" t="s">
        <v>1910</v>
      </c>
      <c r="E3069" s="837" t="s">
        <v>1869</v>
      </c>
      <c r="F3069" s="837" t="s">
        <v>953</v>
      </c>
      <c r="G3069" s="837" t="s">
        <v>1889</v>
      </c>
    </row>
    <row r="3070" spans="1:7">
      <c r="A3070" s="837" t="s">
        <v>726</v>
      </c>
      <c r="B3070" s="837" t="s">
        <v>516</v>
      </c>
      <c r="C3070" s="837" t="s">
        <v>1909</v>
      </c>
      <c r="D3070" s="837" t="s">
        <v>1910</v>
      </c>
      <c r="E3070" s="837" t="s">
        <v>1905</v>
      </c>
      <c r="F3070" s="837" t="s">
        <v>726</v>
      </c>
      <c r="G3070" s="837" t="s">
        <v>1891</v>
      </c>
    </row>
    <row r="3071" spans="1:7">
      <c r="A3071" s="837" t="s">
        <v>758</v>
      </c>
      <c r="B3071" s="837" t="s">
        <v>516</v>
      </c>
      <c r="C3071" s="837" t="s">
        <v>1909</v>
      </c>
      <c r="D3071" s="837" t="s">
        <v>1910</v>
      </c>
      <c r="E3071" s="837" t="s">
        <v>1905</v>
      </c>
      <c r="F3071" s="837" t="s">
        <v>811</v>
      </c>
      <c r="G3071" s="837" t="s">
        <v>1891</v>
      </c>
    </row>
    <row r="3072" spans="1:7">
      <c r="A3072" s="837" t="s">
        <v>836</v>
      </c>
      <c r="B3072" s="837" t="s">
        <v>1893</v>
      </c>
      <c r="C3072" s="837" t="s">
        <v>1909</v>
      </c>
      <c r="D3072" s="837" t="s">
        <v>1910</v>
      </c>
      <c r="E3072" s="837" t="s">
        <v>1877</v>
      </c>
      <c r="F3072" s="837" t="s">
        <v>1911</v>
      </c>
      <c r="G3072" s="837" t="s">
        <v>1889</v>
      </c>
    </row>
    <row r="3073" spans="1:7">
      <c r="A3073" s="837" t="s">
        <v>971</v>
      </c>
      <c r="B3073" s="837" t="s">
        <v>1893</v>
      </c>
      <c r="C3073" s="837" t="s">
        <v>1909</v>
      </c>
      <c r="D3073" s="837" t="s">
        <v>1910</v>
      </c>
      <c r="E3073" s="837" t="s">
        <v>1877</v>
      </c>
      <c r="F3073" s="837" t="s">
        <v>968</v>
      </c>
      <c r="G3073" s="837" t="s">
        <v>1889</v>
      </c>
    </row>
    <row r="3074" spans="1:7">
      <c r="A3074" s="837" t="s">
        <v>1055</v>
      </c>
      <c r="B3074" s="837" t="s">
        <v>521</v>
      </c>
      <c r="C3074" s="837" t="s">
        <v>1909</v>
      </c>
      <c r="D3074" s="837" t="s">
        <v>1910</v>
      </c>
      <c r="E3074" s="837" t="s">
        <v>1913</v>
      </c>
      <c r="F3074" s="837" t="s">
        <v>1052</v>
      </c>
      <c r="G3074" s="837" t="s">
        <v>1889</v>
      </c>
    </row>
    <row r="3075" spans="1:7">
      <c r="A3075" s="837" t="s">
        <v>975</v>
      </c>
      <c r="B3075" s="837" t="s">
        <v>521</v>
      </c>
      <c r="C3075" s="837" t="s">
        <v>1909</v>
      </c>
      <c r="D3075" s="837" t="s">
        <v>1910</v>
      </c>
      <c r="E3075" s="837" t="s">
        <v>1913</v>
      </c>
      <c r="F3075" s="837" t="s">
        <v>968</v>
      </c>
      <c r="G3075" s="837" t="s">
        <v>1889</v>
      </c>
    </row>
    <row r="3076" spans="1:7">
      <c r="A3076" s="837" t="s">
        <v>869</v>
      </c>
      <c r="B3076" s="837" t="s">
        <v>1901</v>
      </c>
      <c r="C3076" s="837" t="s">
        <v>1909</v>
      </c>
      <c r="D3076" s="837" t="s">
        <v>1910</v>
      </c>
      <c r="E3076" s="837" t="s">
        <v>1867</v>
      </c>
      <c r="F3076" s="837" t="s">
        <v>869</v>
      </c>
      <c r="G3076" s="837" t="s">
        <v>1889</v>
      </c>
    </row>
    <row r="3077" spans="1:7">
      <c r="A3077" s="837" t="s">
        <v>410</v>
      </c>
      <c r="B3077" s="837" t="s">
        <v>525</v>
      </c>
      <c r="C3077" s="837" t="s">
        <v>1909</v>
      </c>
      <c r="D3077" s="837" t="s">
        <v>1910</v>
      </c>
      <c r="E3077" s="837" t="s">
        <v>1875</v>
      </c>
      <c r="F3077" s="837" t="s">
        <v>410</v>
      </c>
      <c r="G3077" s="837" t="s">
        <v>1889</v>
      </c>
    </row>
    <row r="3078" spans="1:7">
      <c r="A3078" s="837" t="s">
        <v>929</v>
      </c>
      <c r="B3078" s="837" t="s">
        <v>525</v>
      </c>
      <c r="C3078" s="837" t="s">
        <v>1909</v>
      </c>
      <c r="D3078" s="837" t="s">
        <v>1910</v>
      </c>
      <c r="E3078" s="837" t="s">
        <v>1875</v>
      </c>
      <c r="F3078" s="837" t="s">
        <v>1903</v>
      </c>
      <c r="G3078" s="837" t="s">
        <v>1889</v>
      </c>
    </row>
    <row r="3079" spans="1:7">
      <c r="A3079" s="837" t="s">
        <v>945</v>
      </c>
      <c r="B3079" s="837" t="s">
        <v>546</v>
      </c>
      <c r="C3079" s="837" t="s">
        <v>1909</v>
      </c>
      <c r="D3079" s="837" t="s">
        <v>1910</v>
      </c>
      <c r="E3079" s="837" t="s">
        <v>1915</v>
      </c>
      <c r="F3079" s="837" t="s">
        <v>945</v>
      </c>
      <c r="G3079" s="837" t="s">
        <v>1889</v>
      </c>
    </row>
    <row r="3080" spans="1:7">
      <c r="A3080" s="837" t="s">
        <v>777</v>
      </c>
      <c r="B3080" s="837" t="s">
        <v>520</v>
      </c>
      <c r="C3080" s="837" t="s">
        <v>1909</v>
      </c>
      <c r="D3080" s="837" t="s">
        <v>1910</v>
      </c>
      <c r="E3080" s="837" t="s">
        <v>1918</v>
      </c>
      <c r="F3080" s="837" t="s">
        <v>1105</v>
      </c>
      <c r="G3080" s="837" t="s">
        <v>1891</v>
      </c>
    </row>
    <row r="3081" spans="1:7">
      <c r="A3081" s="837" t="s">
        <v>780</v>
      </c>
      <c r="B3081" s="837" t="s">
        <v>520</v>
      </c>
      <c r="C3081" s="837" t="s">
        <v>1909</v>
      </c>
      <c r="D3081" s="837" t="s">
        <v>1910</v>
      </c>
      <c r="E3081" s="837" t="s">
        <v>1918</v>
      </c>
      <c r="F3081" s="837" t="s">
        <v>1105</v>
      </c>
      <c r="G3081" s="837" t="s">
        <v>1891</v>
      </c>
    </row>
    <row r="3082" spans="1:7">
      <c r="A3082" s="837" t="s">
        <v>787</v>
      </c>
      <c r="B3082" s="837" t="s">
        <v>520</v>
      </c>
      <c r="C3082" s="837" t="s">
        <v>1909</v>
      </c>
      <c r="D3082" s="837" t="s">
        <v>1910</v>
      </c>
      <c r="E3082" s="837" t="s">
        <v>1918</v>
      </c>
      <c r="F3082" s="837" t="s">
        <v>784</v>
      </c>
      <c r="G3082" s="837" t="s">
        <v>1891</v>
      </c>
    </row>
    <row r="3083" spans="1:7">
      <c r="A3083" s="837" t="s">
        <v>743</v>
      </c>
      <c r="B3083" s="837" t="s">
        <v>520</v>
      </c>
      <c r="C3083" s="837" t="s">
        <v>1909</v>
      </c>
      <c r="D3083" s="837" t="s">
        <v>1910</v>
      </c>
      <c r="E3083" s="837" t="s">
        <v>1918</v>
      </c>
      <c r="F3083" s="837" t="s">
        <v>793</v>
      </c>
      <c r="G3083" s="837" t="s">
        <v>1891</v>
      </c>
    </row>
    <row r="3084" spans="1:7">
      <c r="A3084" s="837" t="s">
        <v>804</v>
      </c>
      <c r="B3084" s="837" t="s">
        <v>520</v>
      </c>
      <c r="C3084" s="837" t="s">
        <v>1909</v>
      </c>
      <c r="D3084" s="837" t="s">
        <v>1910</v>
      </c>
      <c r="E3084" s="837" t="s">
        <v>1918</v>
      </c>
      <c r="F3084" s="837" t="s">
        <v>1906</v>
      </c>
      <c r="G3084" s="837" t="s">
        <v>1891</v>
      </c>
    </row>
    <row r="3085" spans="1:7">
      <c r="A3085" s="837" t="s">
        <v>736</v>
      </c>
      <c r="B3085" s="837" t="s">
        <v>520</v>
      </c>
      <c r="C3085" s="837" t="s">
        <v>1909</v>
      </c>
      <c r="D3085" s="837" t="s">
        <v>1910</v>
      </c>
      <c r="E3085" s="837" t="s">
        <v>1918</v>
      </c>
      <c r="F3085" s="837" t="s">
        <v>789</v>
      </c>
      <c r="G3085" s="837" t="s">
        <v>1891</v>
      </c>
    </row>
    <row r="3086" spans="1:7">
      <c r="A3086" s="837" t="s">
        <v>1908</v>
      </c>
      <c r="B3086" s="837" t="s">
        <v>520</v>
      </c>
      <c r="C3086" s="837" t="s">
        <v>1909</v>
      </c>
      <c r="D3086" s="837" t="s">
        <v>1910</v>
      </c>
      <c r="E3086" s="837" t="s">
        <v>1918</v>
      </c>
      <c r="F3086" s="837" t="s">
        <v>1907</v>
      </c>
      <c r="G3086" s="837" t="s">
        <v>1891</v>
      </c>
    </row>
    <row r="3087" spans="1:7">
      <c r="A3087" s="837" t="s">
        <v>915</v>
      </c>
      <c r="B3087" s="837" t="s">
        <v>526</v>
      </c>
      <c r="C3087" s="837" t="s">
        <v>1909</v>
      </c>
      <c r="D3087" s="837" t="s">
        <v>1910</v>
      </c>
      <c r="E3087" s="837" t="s">
        <v>1876</v>
      </c>
      <c r="F3087" s="837" t="s">
        <v>909</v>
      </c>
      <c r="G3087" s="837" t="s">
        <v>1889</v>
      </c>
    </row>
    <row r="3088" spans="1:7">
      <c r="A3088" s="837" t="s">
        <v>912</v>
      </c>
      <c r="B3088" s="837" t="s">
        <v>526</v>
      </c>
      <c r="C3088" s="837" t="s">
        <v>1909</v>
      </c>
      <c r="D3088" s="837" t="s">
        <v>1910</v>
      </c>
      <c r="E3088" s="837" t="s">
        <v>1876</v>
      </c>
      <c r="F3088" s="837" t="s">
        <v>909</v>
      </c>
      <c r="G3088" s="837" t="s">
        <v>1889</v>
      </c>
    </row>
    <row r="3089" spans="1:7">
      <c r="A3089" s="837" t="s">
        <v>1471</v>
      </c>
      <c r="B3089" s="837" t="s">
        <v>540</v>
      </c>
      <c r="C3089" s="837" t="s">
        <v>1886</v>
      </c>
      <c r="D3089" s="837" t="s">
        <v>1887</v>
      </c>
      <c r="E3089" s="837" t="s">
        <v>1867</v>
      </c>
      <c r="F3089" s="837" t="s">
        <v>994</v>
      </c>
      <c r="G3089" s="837" t="s">
        <v>1889</v>
      </c>
    </row>
    <row r="3090" spans="1:7">
      <c r="A3090" s="837" t="s">
        <v>1050</v>
      </c>
      <c r="B3090" s="837" t="s">
        <v>540</v>
      </c>
      <c r="C3090" s="837" t="s">
        <v>1886</v>
      </c>
      <c r="D3090" s="837" t="s">
        <v>1887</v>
      </c>
      <c r="E3090" s="837" t="s">
        <v>1867</v>
      </c>
      <c r="F3090" s="837" t="s">
        <v>994</v>
      </c>
      <c r="G3090" s="837" t="s">
        <v>1889</v>
      </c>
    </row>
    <row r="3091" spans="1:7">
      <c r="A3091" s="837" t="s">
        <v>997</v>
      </c>
      <c r="B3091" s="837" t="s">
        <v>540</v>
      </c>
      <c r="C3091" s="837" t="s">
        <v>1886</v>
      </c>
      <c r="D3091" s="837" t="s">
        <v>1887</v>
      </c>
      <c r="E3091" s="837" t="s">
        <v>1867</v>
      </c>
      <c r="F3091" s="837" t="s">
        <v>994</v>
      </c>
      <c r="G3091" s="837" t="s">
        <v>1889</v>
      </c>
    </row>
    <row r="3092" spans="1:7">
      <c r="A3092" s="837" t="s">
        <v>1006</v>
      </c>
      <c r="B3092" s="837" t="s">
        <v>540</v>
      </c>
      <c r="C3092" s="837" t="s">
        <v>1886</v>
      </c>
      <c r="D3092" s="837" t="s">
        <v>1887</v>
      </c>
      <c r="E3092" s="837" t="s">
        <v>1867</v>
      </c>
      <c r="F3092" s="837" t="s">
        <v>994</v>
      </c>
      <c r="G3092" s="837" t="s">
        <v>1889</v>
      </c>
    </row>
    <row r="3093" spans="1:7">
      <c r="A3093" s="837" t="s">
        <v>1001</v>
      </c>
      <c r="B3093" s="837" t="s">
        <v>540</v>
      </c>
      <c r="C3093" s="837" t="s">
        <v>1886</v>
      </c>
      <c r="D3093" s="837" t="s">
        <v>1887</v>
      </c>
      <c r="E3093" s="837" t="s">
        <v>1867</v>
      </c>
      <c r="F3093" s="837" t="s">
        <v>994</v>
      </c>
      <c r="G3093" s="837" t="s">
        <v>1889</v>
      </c>
    </row>
    <row r="3094" spans="1:7">
      <c r="A3094" s="837" t="s">
        <v>959</v>
      </c>
      <c r="B3094" s="837" t="s">
        <v>538</v>
      </c>
      <c r="C3094" s="837" t="s">
        <v>1886</v>
      </c>
      <c r="D3094" s="837" t="s">
        <v>1887</v>
      </c>
      <c r="E3094" s="837" t="s">
        <v>1868</v>
      </c>
      <c r="F3094" s="837" t="s">
        <v>953</v>
      </c>
      <c r="G3094" s="837" t="s">
        <v>1889</v>
      </c>
    </row>
    <row r="3095" spans="1:7">
      <c r="A3095" s="837" t="s">
        <v>726</v>
      </c>
      <c r="B3095" s="837" t="s">
        <v>516</v>
      </c>
      <c r="C3095" s="837" t="s">
        <v>1886</v>
      </c>
      <c r="D3095" s="837" t="s">
        <v>1887</v>
      </c>
      <c r="E3095" s="837" t="s">
        <v>1890</v>
      </c>
      <c r="F3095" s="837" t="s">
        <v>726</v>
      </c>
      <c r="G3095" s="837" t="s">
        <v>1891</v>
      </c>
    </row>
    <row r="3096" spans="1:7">
      <c r="A3096" s="837" t="s">
        <v>971</v>
      </c>
      <c r="B3096" s="837" t="s">
        <v>1893</v>
      </c>
      <c r="C3096" s="837" t="s">
        <v>1886</v>
      </c>
      <c r="D3096" s="837" t="s">
        <v>1887</v>
      </c>
      <c r="E3096" s="837" t="s">
        <v>1879</v>
      </c>
      <c r="F3096" s="837" t="s">
        <v>968</v>
      </c>
      <c r="G3096" s="837" t="s">
        <v>1889</v>
      </c>
    </row>
    <row r="3097" spans="1:7">
      <c r="A3097" s="837" t="s">
        <v>975</v>
      </c>
      <c r="B3097" s="837" t="s">
        <v>521</v>
      </c>
      <c r="C3097" s="837" t="s">
        <v>1886</v>
      </c>
      <c r="D3097" s="837" t="s">
        <v>1887</v>
      </c>
      <c r="E3097" s="837" t="s">
        <v>1897</v>
      </c>
      <c r="F3097" s="837" t="s">
        <v>968</v>
      </c>
      <c r="G3097" s="837" t="s">
        <v>1889</v>
      </c>
    </row>
    <row r="3098" spans="1:7">
      <c r="A3098" s="837" t="s">
        <v>1041</v>
      </c>
      <c r="B3098" s="837" t="s">
        <v>521</v>
      </c>
      <c r="C3098" s="837" t="s">
        <v>1886</v>
      </c>
      <c r="D3098" s="837" t="s">
        <v>1887</v>
      </c>
      <c r="E3098" s="837" t="s">
        <v>1897</v>
      </c>
      <c r="F3098" s="837" t="s">
        <v>1898</v>
      </c>
      <c r="G3098" s="837" t="s">
        <v>1889</v>
      </c>
    </row>
    <row r="3099" spans="1:7">
      <c r="A3099" s="837" t="s">
        <v>943</v>
      </c>
      <c r="B3099" s="837" t="s">
        <v>1920</v>
      </c>
      <c r="C3099" s="837" t="s">
        <v>1886</v>
      </c>
      <c r="D3099" s="837" t="s">
        <v>1887</v>
      </c>
      <c r="E3099" s="837" t="s">
        <v>138</v>
      </c>
      <c r="F3099" s="837" t="s">
        <v>806</v>
      </c>
      <c r="G3099" s="837" t="s">
        <v>1889</v>
      </c>
    </row>
    <row r="3100" spans="1:7">
      <c r="A3100" s="837" t="s">
        <v>940</v>
      </c>
      <c r="B3100" s="837" t="s">
        <v>1920</v>
      </c>
      <c r="C3100" s="837" t="s">
        <v>1886</v>
      </c>
      <c r="D3100" s="837" t="s">
        <v>1887</v>
      </c>
      <c r="E3100" s="837" t="s">
        <v>138</v>
      </c>
      <c r="F3100" s="837" t="s">
        <v>806</v>
      </c>
      <c r="G3100" s="837" t="s">
        <v>1889</v>
      </c>
    </row>
    <row r="3101" spans="1:7">
      <c r="A3101" s="837" t="s">
        <v>810</v>
      </c>
      <c r="B3101" s="837" t="s">
        <v>1920</v>
      </c>
      <c r="C3101" s="837" t="s">
        <v>1886</v>
      </c>
      <c r="D3101" s="837" t="s">
        <v>1887</v>
      </c>
      <c r="E3101" s="837" t="s">
        <v>138</v>
      </c>
      <c r="F3101" s="837" t="s">
        <v>806</v>
      </c>
      <c r="G3101" s="837" t="s">
        <v>1889</v>
      </c>
    </row>
    <row r="3102" spans="1:7">
      <c r="A3102" s="837" t="s">
        <v>937</v>
      </c>
      <c r="B3102" s="837" t="s">
        <v>1920</v>
      </c>
      <c r="C3102" s="837" t="s">
        <v>1886</v>
      </c>
      <c r="D3102" s="837" t="s">
        <v>1887</v>
      </c>
      <c r="E3102" s="837" t="s">
        <v>138</v>
      </c>
      <c r="F3102" s="837" t="s">
        <v>806</v>
      </c>
      <c r="G3102" s="837" t="s">
        <v>1889</v>
      </c>
    </row>
    <row r="3103" spans="1:7">
      <c r="A3103" s="837" t="s">
        <v>410</v>
      </c>
      <c r="B3103" s="837" t="s">
        <v>525</v>
      </c>
      <c r="C3103" s="837" t="s">
        <v>1886</v>
      </c>
      <c r="D3103" s="837" t="s">
        <v>1887</v>
      </c>
      <c r="E3103" s="837" t="s">
        <v>1877</v>
      </c>
      <c r="F3103" s="837" t="s">
        <v>410</v>
      </c>
      <c r="G3103" s="837" t="s">
        <v>1889</v>
      </c>
    </row>
    <row r="3104" spans="1:7">
      <c r="A3104" s="837" t="s">
        <v>929</v>
      </c>
      <c r="B3104" s="837" t="s">
        <v>525</v>
      </c>
      <c r="C3104" s="837" t="s">
        <v>1886</v>
      </c>
      <c r="D3104" s="837" t="s">
        <v>1887</v>
      </c>
      <c r="E3104" s="837" t="s">
        <v>1877</v>
      </c>
      <c r="F3104" s="837" t="s">
        <v>1903</v>
      </c>
      <c r="G3104" s="837" t="s">
        <v>1889</v>
      </c>
    </row>
    <row r="3105" spans="1:7">
      <c r="A3105" s="837" t="s">
        <v>945</v>
      </c>
      <c r="B3105" s="837" t="s">
        <v>546</v>
      </c>
      <c r="C3105" s="837" t="s">
        <v>1886</v>
      </c>
      <c r="D3105" s="837" t="s">
        <v>1887</v>
      </c>
      <c r="E3105" s="837" t="s">
        <v>1904</v>
      </c>
      <c r="F3105" s="837" t="s">
        <v>945</v>
      </c>
      <c r="G3105" s="837" t="s">
        <v>1889</v>
      </c>
    </row>
    <row r="3106" spans="1:7">
      <c r="A3106" s="837" t="s">
        <v>1314</v>
      </c>
      <c r="B3106" s="837" t="s">
        <v>1928</v>
      </c>
      <c r="C3106" s="837" t="s">
        <v>1886</v>
      </c>
      <c r="D3106" s="837" t="s">
        <v>1887</v>
      </c>
      <c r="E3106" s="837" t="s">
        <v>1913</v>
      </c>
      <c r="F3106" s="837" t="s">
        <v>994</v>
      </c>
      <c r="G3106" s="837" t="s">
        <v>1889</v>
      </c>
    </row>
    <row r="3107" spans="1:7">
      <c r="A3107" s="837" t="s">
        <v>777</v>
      </c>
      <c r="B3107" s="837" t="s">
        <v>520</v>
      </c>
      <c r="C3107" s="837" t="s">
        <v>1886</v>
      </c>
      <c r="D3107" s="837" t="s">
        <v>1887</v>
      </c>
      <c r="E3107" s="837" t="s">
        <v>1905</v>
      </c>
      <c r="F3107" s="837" t="s">
        <v>1105</v>
      </c>
      <c r="G3107" s="837" t="s">
        <v>1891</v>
      </c>
    </row>
    <row r="3108" spans="1:7">
      <c r="A3108" s="837" t="s">
        <v>780</v>
      </c>
      <c r="B3108" s="837" t="s">
        <v>520</v>
      </c>
      <c r="C3108" s="837" t="s">
        <v>1886</v>
      </c>
      <c r="D3108" s="837" t="s">
        <v>1887</v>
      </c>
      <c r="E3108" s="837" t="s">
        <v>1905</v>
      </c>
      <c r="F3108" s="837" t="s">
        <v>1105</v>
      </c>
      <c r="G3108" s="837" t="s">
        <v>1891</v>
      </c>
    </row>
    <row r="3109" spans="1:7">
      <c r="A3109" s="837" t="s">
        <v>804</v>
      </c>
      <c r="B3109" s="837" t="s">
        <v>520</v>
      </c>
      <c r="C3109" s="837" t="s">
        <v>1886</v>
      </c>
      <c r="D3109" s="837" t="s">
        <v>1887</v>
      </c>
      <c r="E3109" s="837" t="s">
        <v>1905</v>
      </c>
      <c r="F3109" s="837" t="s">
        <v>1906</v>
      </c>
      <c r="G3109" s="837" t="s">
        <v>1891</v>
      </c>
    </row>
    <row r="3110" spans="1:7">
      <c r="A3110" s="837" t="s">
        <v>736</v>
      </c>
      <c r="B3110" s="837" t="s">
        <v>520</v>
      </c>
      <c r="C3110" s="837" t="s">
        <v>1886</v>
      </c>
      <c r="D3110" s="837" t="s">
        <v>1887</v>
      </c>
      <c r="E3110" s="837" t="s">
        <v>1905</v>
      </c>
      <c r="F3110" s="837" t="s">
        <v>789</v>
      </c>
      <c r="G3110" s="837" t="s">
        <v>1891</v>
      </c>
    </row>
    <row r="3111" spans="1:7">
      <c r="A3111" s="837" t="s">
        <v>1908</v>
      </c>
      <c r="B3111" s="837" t="s">
        <v>520</v>
      </c>
      <c r="C3111" s="837" t="s">
        <v>1886</v>
      </c>
      <c r="D3111" s="837" t="s">
        <v>1887</v>
      </c>
      <c r="E3111" s="837" t="s">
        <v>1905</v>
      </c>
      <c r="F3111" s="837" t="s">
        <v>1907</v>
      </c>
      <c r="G3111" s="837" t="s">
        <v>1891</v>
      </c>
    </row>
    <row r="3112" spans="1:7">
      <c r="A3112" s="837" t="s">
        <v>1443</v>
      </c>
      <c r="B3112" s="837" t="s">
        <v>1148</v>
      </c>
      <c r="C3112" s="837" t="s">
        <v>1886</v>
      </c>
      <c r="D3112" s="837" t="s">
        <v>1887</v>
      </c>
      <c r="E3112" s="837" t="s">
        <v>1915</v>
      </c>
      <c r="F3112" s="837" t="s">
        <v>1287</v>
      </c>
      <c r="G3112" s="837" t="s">
        <v>1889</v>
      </c>
    </row>
    <row r="3113" spans="1:7">
      <c r="A3113" s="837" t="s">
        <v>912</v>
      </c>
      <c r="B3113" s="837" t="s">
        <v>526</v>
      </c>
      <c r="C3113" s="837" t="s">
        <v>1886</v>
      </c>
      <c r="D3113" s="837" t="s">
        <v>1887</v>
      </c>
      <c r="E3113" s="837" t="s">
        <v>1878</v>
      </c>
      <c r="F3113" s="837" t="s">
        <v>909</v>
      </c>
      <c r="G3113" s="837" t="s">
        <v>1889</v>
      </c>
    </row>
    <row r="3114" spans="1:7">
      <c r="A3114" s="837" t="s">
        <v>1018</v>
      </c>
      <c r="B3114" s="837" t="s">
        <v>540</v>
      </c>
      <c r="C3114" s="837" t="s">
        <v>1909</v>
      </c>
      <c r="D3114" s="837" t="s">
        <v>1910</v>
      </c>
      <c r="E3114" s="837" t="s">
        <v>1865</v>
      </c>
      <c r="F3114" s="837" t="s">
        <v>1014</v>
      </c>
      <c r="G3114" s="837" t="s">
        <v>1889</v>
      </c>
    </row>
    <row r="3115" spans="1:7">
      <c r="A3115" s="837" t="s">
        <v>959</v>
      </c>
      <c r="B3115" s="837" t="s">
        <v>538</v>
      </c>
      <c r="C3115" s="837" t="s">
        <v>1909</v>
      </c>
      <c r="D3115" s="837" t="s">
        <v>1910</v>
      </c>
      <c r="E3115" s="837" t="s">
        <v>1869</v>
      </c>
      <c r="F3115" s="837" t="s">
        <v>953</v>
      </c>
      <c r="G3115" s="837" t="s">
        <v>1889</v>
      </c>
    </row>
    <row r="3116" spans="1:7">
      <c r="A3116" s="837" t="s">
        <v>726</v>
      </c>
      <c r="B3116" s="837" t="s">
        <v>516</v>
      </c>
      <c r="C3116" s="837" t="s">
        <v>1909</v>
      </c>
      <c r="D3116" s="837" t="s">
        <v>1910</v>
      </c>
      <c r="E3116" s="837" t="s">
        <v>1905</v>
      </c>
      <c r="F3116" s="837" t="s">
        <v>726</v>
      </c>
      <c r="G3116" s="837" t="s">
        <v>1891</v>
      </c>
    </row>
    <row r="3117" spans="1:7">
      <c r="A3117" s="837" t="s">
        <v>980</v>
      </c>
      <c r="B3117" s="837" t="s">
        <v>531</v>
      </c>
      <c r="C3117" s="837" t="s">
        <v>1909</v>
      </c>
      <c r="D3117" s="837" t="s">
        <v>1910</v>
      </c>
      <c r="E3117" s="837" t="s">
        <v>1872</v>
      </c>
      <c r="F3117" s="837" t="s">
        <v>977</v>
      </c>
      <c r="G3117" s="837" t="s">
        <v>1889</v>
      </c>
    </row>
    <row r="3118" spans="1:7">
      <c r="A3118" s="837" t="s">
        <v>1023</v>
      </c>
      <c r="B3118" s="837" t="s">
        <v>522</v>
      </c>
      <c r="C3118" s="837" t="s">
        <v>1909</v>
      </c>
      <c r="D3118" s="837" t="s">
        <v>1910</v>
      </c>
      <c r="E3118" s="837" t="s">
        <v>1895</v>
      </c>
      <c r="F3118" s="837" t="s">
        <v>1020</v>
      </c>
      <c r="G3118" s="837" t="s">
        <v>1889</v>
      </c>
    </row>
    <row r="3119" spans="1:7">
      <c r="A3119" s="837" t="s">
        <v>971</v>
      </c>
      <c r="B3119" s="837" t="s">
        <v>1893</v>
      </c>
      <c r="C3119" s="837" t="s">
        <v>1909</v>
      </c>
      <c r="D3119" s="837" t="s">
        <v>1910</v>
      </c>
      <c r="E3119" s="837" t="s">
        <v>1877</v>
      </c>
      <c r="F3119" s="837" t="s">
        <v>968</v>
      </c>
      <c r="G3119" s="837" t="s">
        <v>1889</v>
      </c>
    </row>
    <row r="3120" spans="1:7">
      <c r="A3120" s="837" t="s">
        <v>1066</v>
      </c>
      <c r="B3120" s="837" t="s">
        <v>521</v>
      </c>
      <c r="C3120" s="837" t="s">
        <v>1909</v>
      </c>
      <c r="D3120" s="837" t="s">
        <v>1910</v>
      </c>
      <c r="E3120" s="837" t="s">
        <v>1913</v>
      </c>
      <c r="F3120" s="837" t="s">
        <v>1894</v>
      </c>
      <c r="G3120" s="837" t="s">
        <v>1889</v>
      </c>
    </row>
    <row r="3121" spans="1:7">
      <c r="A3121" s="837" t="s">
        <v>410</v>
      </c>
      <c r="B3121" s="837" t="s">
        <v>525</v>
      </c>
      <c r="C3121" s="837" t="s">
        <v>1909</v>
      </c>
      <c r="D3121" s="837" t="s">
        <v>1910</v>
      </c>
      <c r="E3121" s="837" t="s">
        <v>1875</v>
      </c>
      <c r="F3121" s="837" t="s">
        <v>410</v>
      </c>
      <c r="G3121" s="837" t="s">
        <v>1889</v>
      </c>
    </row>
    <row r="3122" spans="1:7">
      <c r="A3122" s="837" t="s">
        <v>929</v>
      </c>
      <c r="B3122" s="837" t="s">
        <v>525</v>
      </c>
      <c r="C3122" s="837" t="s">
        <v>1909</v>
      </c>
      <c r="D3122" s="837" t="s">
        <v>1910</v>
      </c>
      <c r="E3122" s="837" t="s">
        <v>1875</v>
      </c>
      <c r="F3122" s="837" t="s">
        <v>1903</v>
      </c>
      <c r="G3122" s="837" t="s">
        <v>1889</v>
      </c>
    </row>
    <row r="3123" spans="1:7">
      <c r="A3123" s="837" t="s">
        <v>945</v>
      </c>
      <c r="B3123" s="837" t="s">
        <v>546</v>
      </c>
      <c r="C3123" s="837" t="s">
        <v>1909</v>
      </c>
      <c r="D3123" s="837" t="s">
        <v>1910</v>
      </c>
      <c r="E3123" s="837" t="s">
        <v>1915</v>
      </c>
      <c r="F3123" s="837" t="s">
        <v>945</v>
      </c>
      <c r="G3123" s="837" t="s">
        <v>1889</v>
      </c>
    </row>
    <row r="3124" spans="1:7">
      <c r="A3124" s="837" t="s">
        <v>762</v>
      </c>
      <c r="B3124" s="837" t="s">
        <v>520</v>
      </c>
      <c r="C3124" s="837" t="s">
        <v>1909</v>
      </c>
      <c r="D3124" s="837" t="s">
        <v>1910</v>
      </c>
      <c r="E3124" s="837" t="s">
        <v>1918</v>
      </c>
      <c r="F3124" s="837" t="s">
        <v>762</v>
      </c>
      <c r="G3124" s="837" t="s">
        <v>1891</v>
      </c>
    </row>
    <row r="3125" spans="1:7">
      <c r="A3125" s="837" t="s">
        <v>777</v>
      </c>
      <c r="B3125" s="837" t="s">
        <v>520</v>
      </c>
      <c r="C3125" s="837" t="s">
        <v>1909</v>
      </c>
      <c r="D3125" s="837" t="s">
        <v>1910</v>
      </c>
      <c r="E3125" s="837" t="s">
        <v>1918</v>
      </c>
      <c r="F3125" s="837" t="s">
        <v>1105</v>
      </c>
      <c r="G3125" s="837" t="s">
        <v>1891</v>
      </c>
    </row>
    <row r="3126" spans="1:7">
      <c r="A3126" s="837" t="s">
        <v>780</v>
      </c>
      <c r="B3126" s="837" t="s">
        <v>520</v>
      </c>
      <c r="C3126" s="837" t="s">
        <v>1909</v>
      </c>
      <c r="D3126" s="837" t="s">
        <v>1910</v>
      </c>
      <c r="E3126" s="837" t="s">
        <v>1918</v>
      </c>
      <c r="F3126" s="837" t="s">
        <v>1105</v>
      </c>
      <c r="G3126" s="837" t="s">
        <v>1891</v>
      </c>
    </row>
    <row r="3127" spans="1:7">
      <c r="A3127" s="837" t="s">
        <v>804</v>
      </c>
      <c r="B3127" s="837" t="s">
        <v>520</v>
      </c>
      <c r="C3127" s="837" t="s">
        <v>1909</v>
      </c>
      <c r="D3127" s="837" t="s">
        <v>1910</v>
      </c>
      <c r="E3127" s="837" t="s">
        <v>1918</v>
      </c>
      <c r="F3127" s="837" t="s">
        <v>1906</v>
      </c>
      <c r="G3127" s="837" t="s">
        <v>1891</v>
      </c>
    </row>
    <row r="3128" spans="1:7">
      <c r="A3128" s="837" t="s">
        <v>736</v>
      </c>
      <c r="B3128" s="837" t="s">
        <v>520</v>
      </c>
      <c r="C3128" s="837" t="s">
        <v>1909</v>
      </c>
      <c r="D3128" s="837" t="s">
        <v>1910</v>
      </c>
      <c r="E3128" s="837" t="s">
        <v>1918</v>
      </c>
      <c r="F3128" s="837" t="s">
        <v>789</v>
      </c>
      <c r="G3128" s="837" t="s">
        <v>1891</v>
      </c>
    </row>
    <row r="3129" spans="1:7">
      <c r="A3129" s="837" t="s">
        <v>1908</v>
      </c>
      <c r="B3129" s="837" t="s">
        <v>520</v>
      </c>
      <c r="C3129" s="837" t="s">
        <v>1909</v>
      </c>
      <c r="D3129" s="837" t="s">
        <v>1910</v>
      </c>
      <c r="E3129" s="837" t="s">
        <v>1918</v>
      </c>
      <c r="F3129" s="837" t="s">
        <v>1907</v>
      </c>
      <c r="G3129" s="837" t="s">
        <v>1891</v>
      </c>
    </row>
    <row r="3130" spans="1:7">
      <c r="A3130" s="837" t="s">
        <v>912</v>
      </c>
      <c r="B3130" s="837" t="s">
        <v>526</v>
      </c>
      <c r="C3130" s="837" t="s">
        <v>1909</v>
      </c>
      <c r="D3130" s="837" t="s">
        <v>1910</v>
      </c>
      <c r="E3130" s="837" t="s">
        <v>1876</v>
      </c>
      <c r="F3130" s="837" t="s">
        <v>909</v>
      </c>
      <c r="G3130" s="837" t="s">
        <v>1889</v>
      </c>
    </row>
    <row r="3131" spans="1:7">
      <c r="A3131" s="837" t="s">
        <v>1026</v>
      </c>
      <c r="B3131" s="837" t="s">
        <v>526</v>
      </c>
      <c r="C3131" s="837" t="s">
        <v>1909</v>
      </c>
      <c r="D3131" s="837" t="s">
        <v>1910</v>
      </c>
      <c r="E3131" s="837" t="s">
        <v>1876</v>
      </c>
      <c r="F3131" s="837" t="s">
        <v>811</v>
      </c>
      <c r="G3131" s="837" t="s">
        <v>1889</v>
      </c>
    </row>
    <row r="3132" spans="1:7">
      <c r="A3132" s="837" t="s">
        <v>1200</v>
      </c>
      <c r="B3132" s="837" t="s">
        <v>539</v>
      </c>
      <c r="C3132" s="837" t="s">
        <v>1922</v>
      </c>
      <c r="D3132" s="837" t="s">
        <v>1923</v>
      </c>
      <c r="E3132" s="837" t="s">
        <v>1888</v>
      </c>
      <c r="F3132" s="837" t="s">
        <v>1193</v>
      </c>
      <c r="G3132" s="837" t="s">
        <v>1889</v>
      </c>
    </row>
    <row r="3133" spans="1:7">
      <c r="A3133" s="837" t="s">
        <v>997</v>
      </c>
      <c r="B3133" s="837" t="s">
        <v>540</v>
      </c>
      <c r="C3133" s="837" t="s">
        <v>1922</v>
      </c>
      <c r="D3133" s="837" t="s">
        <v>1923</v>
      </c>
      <c r="E3133" s="837" t="s">
        <v>1867</v>
      </c>
      <c r="F3133" s="837" t="s">
        <v>994</v>
      </c>
      <c r="G3133" s="837" t="s">
        <v>1889</v>
      </c>
    </row>
    <row r="3134" spans="1:7">
      <c r="A3134" s="837" t="s">
        <v>1006</v>
      </c>
      <c r="B3134" s="837" t="s">
        <v>540</v>
      </c>
      <c r="C3134" s="837" t="s">
        <v>1922</v>
      </c>
      <c r="D3134" s="837" t="s">
        <v>1923</v>
      </c>
      <c r="E3134" s="837" t="s">
        <v>1867</v>
      </c>
      <c r="F3134" s="837" t="s">
        <v>994</v>
      </c>
      <c r="G3134" s="837" t="s">
        <v>1889</v>
      </c>
    </row>
    <row r="3135" spans="1:7">
      <c r="A3135" s="837" t="s">
        <v>1001</v>
      </c>
      <c r="B3135" s="837" t="s">
        <v>540</v>
      </c>
      <c r="C3135" s="837" t="s">
        <v>1922</v>
      </c>
      <c r="D3135" s="837" t="s">
        <v>1923</v>
      </c>
      <c r="E3135" s="837" t="s">
        <v>1867</v>
      </c>
      <c r="F3135" s="837" t="s">
        <v>994</v>
      </c>
      <c r="G3135" s="837" t="s">
        <v>1889</v>
      </c>
    </row>
    <row r="3136" spans="1:7">
      <c r="A3136" s="837" t="s">
        <v>1204</v>
      </c>
      <c r="B3136" s="837" t="s">
        <v>538</v>
      </c>
      <c r="C3136" s="837" t="s">
        <v>1922</v>
      </c>
      <c r="D3136" s="837" t="s">
        <v>1923</v>
      </c>
      <c r="E3136" s="837" t="s">
        <v>1868</v>
      </c>
      <c r="F3136" s="837" t="s">
        <v>1201</v>
      </c>
      <c r="G3136" s="837" t="s">
        <v>1889</v>
      </c>
    </row>
    <row r="3137" spans="1:7">
      <c r="A3137" s="837" t="s">
        <v>959</v>
      </c>
      <c r="B3137" s="837" t="s">
        <v>538</v>
      </c>
      <c r="C3137" s="837" t="s">
        <v>1922</v>
      </c>
      <c r="D3137" s="837" t="s">
        <v>1923</v>
      </c>
      <c r="E3137" s="837" t="s">
        <v>1868</v>
      </c>
      <c r="F3137" s="837" t="s">
        <v>953</v>
      </c>
      <c r="G3137" s="837" t="s">
        <v>1889</v>
      </c>
    </row>
    <row r="3138" spans="1:7">
      <c r="A3138" s="837" t="s">
        <v>726</v>
      </c>
      <c r="B3138" s="837" t="s">
        <v>516</v>
      </c>
      <c r="C3138" s="837" t="s">
        <v>1922</v>
      </c>
      <c r="D3138" s="837" t="s">
        <v>1923</v>
      </c>
      <c r="E3138" s="837" t="s">
        <v>1890</v>
      </c>
      <c r="F3138" s="837" t="s">
        <v>726</v>
      </c>
      <c r="G3138" s="837" t="s">
        <v>1891</v>
      </c>
    </row>
    <row r="3139" spans="1:7">
      <c r="A3139" s="837" t="s">
        <v>971</v>
      </c>
      <c r="B3139" s="837" t="s">
        <v>1893</v>
      </c>
      <c r="C3139" s="837" t="s">
        <v>1922</v>
      </c>
      <c r="D3139" s="837" t="s">
        <v>1923</v>
      </c>
      <c r="E3139" s="837" t="s">
        <v>1879</v>
      </c>
      <c r="F3139" s="837" t="s">
        <v>968</v>
      </c>
      <c r="G3139" s="837" t="s">
        <v>1889</v>
      </c>
    </row>
    <row r="3140" spans="1:7">
      <c r="A3140" s="837" t="s">
        <v>1176</v>
      </c>
      <c r="B3140" s="837" t="s">
        <v>1914</v>
      </c>
      <c r="C3140" s="837" t="s">
        <v>1922</v>
      </c>
      <c r="D3140" s="837" t="s">
        <v>1923</v>
      </c>
      <c r="E3140" s="837" t="s">
        <v>1865</v>
      </c>
      <c r="F3140" s="837" t="s">
        <v>1176</v>
      </c>
      <c r="G3140" s="837" t="s">
        <v>1889</v>
      </c>
    </row>
    <row r="3141" spans="1:7">
      <c r="A3141" s="837" t="s">
        <v>943</v>
      </c>
      <c r="B3141" s="837" t="s">
        <v>1920</v>
      </c>
      <c r="C3141" s="837" t="s">
        <v>1922</v>
      </c>
      <c r="D3141" s="837" t="s">
        <v>1923</v>
      </c>
      <c r="E3141" s="837" t="s">
        <v>138</v>
      </c>
      <c r="F3141" s="837" t="s">
        <v>806</v>
      </c>
      <c r="G3141" s="837" t="s">
        <v>1889</v>
      </c>
    </row>
    <row r="3142" spans="1:7">
      <c r="A3142" s="837" t="s">
        <v>940</v>
      </c>
      <c r="B3142" s="837" t="s">
        <v>1920</v>
      </c>
      <c r="C3142" s="837" t="s">
        <v>1922</v>
      </c>
      <c r="D3142" s="837" t="s">
        <v>1923</v>
      </c>
      <c r="E3142" s="837" t="s">
        <v>138</v>
      </c>
      <c r="F3142" s="837" t="s">
        <v>806</v>
      </c>
      <c r="G3142" s="837" t="s">
        <v>1889</v>
      </c>
    </row>
    <row r="3143" spans="1:7">
      <c r="A3143" s="837" t="s">
        <v>937</v>
      </c>
      <c r="B3143" s="837" t="s">
        <v>1920</v>
      </c>
      <c r="C3143" s="837" t="s">
        <v>1922</v>
      </c>
      <c r="D3143" s="837" t="s">
        <v>1923</v>
      </c>
      <c r="E3143" s="837" t="s">
        <v>138</v>
      </c>
      <c r="F3143" s="837" t="s">
        <v>806</v>
      </c>
      <c r="G3143" s="837" t="s">
        <v>1889</v>
      </c>
    </row>
    <row r="3144" spans="1:7">
      <c r="A3144" s="837" t="s">
        <v>882</v>
      </c>
      <c r="B3144" s="837" t="s">
        <v>1899</v>
      </c>
      <c r="C3144" s="837" t="s">
        <v>1922</v>
      </c>
      <c r="D3144" s="837" t="s">
        <v>1923</v>
      </c>
      <c r="E3144" s="837" t="s">
        <v>1900</v>
      </c>
      <c r="F3144" s="837" t="s">
        <v>1201</v>
      </c>
      <c r="G3144" s="837" t="s">
        <v>1889</v>
      </c>
    </row>
    <row r="3145" spans="1:7">
      <c r="A3145" s="837" t="s">
        <v>897</v>
      </c>
      <c r="B3145" s="837" t="s">
        <v>525</v>
      </c>
      <c r="C3145" s="837" t="s">
        <v>1922</v>
      </c>
      <c r="D3145" s="837" t="s">
        <v>1923</v>
      </c>
      <c r="E3145" s="837" t="s">
        <v>1877</v>
      </c>
      <c r="F3145" s="837" t="s">
        <v>884</v>
      </c>
      <c r="G3145" s="837" t="s">
        <v>1889</v>
      </c>
    </row>
    <row r="3146" spans="1:7">
      <c r="A3146" s="837" t="s">
        <v>945</v>
      </c>
      <c r="B3146" s="837" t="s">
        <v>546</v>
      </c>
      <c r="C3146" s="837" t="s">
        <v>1922</v>
      </c>
      <c r="D3146" s="837" t="s">
        <v>1923</v>
      </c>
      <c r="E3146" s="837" t="s">
        <v>1904</v>
      </c>
      <c r="F3146" s="837" t="s">
        <v>945</v>
      </c>
      <c r="G3146" s="837" t="s">
        <v>1889</v>
      </c>
    </row>
    <row r="3147" spans="1:7">
      <c r="A3147" s="837" t="s">
        <v>777</v>
      </c>
      <c r="B3147" s="837" t="s">
        <v>520</v>
      </c>
      <c r="C3147" s="837" t="s">
        <v>1922</v>
      </c>
      <c r="D3147" s="837" t="s">
        <v>1923</v>
      </c>
      <c r="E3147" s="837" t="s">
        <v>1905</v>
      </c>
      <c r="F3147" s="837" t="s">
        <v>1105</v>
      </c>
      <c r="G3147" s="837" t="s">
        <v>1891</v>
      </c>
    </row>
    <row r="3148" spans="1:7">
      <c r="A3148" s="837" t="s">
        <v>780</v>
      </c>
      <c r="B3148" s="837" t="s">
        <v>520</v>
      </c>
      <c r="C3148" s="837" t="s">
        <v>1922</v>
      </c>
      <c r="D3148" s="837" t="s">
        <v>1923</v>
      </c>
      <c r="E3148" s="837" t="s">
        <v>1905</v>
      </c>
      <c r="F3148" s="837" t="s">
        <v>1105</v>
      </c>
      <c r="G3148" s="837" t="s">
        <v>1891</v>
      </c>
    </row>
    <row r="3149" spans="1:7">
      <c r="A3149" s="837" t="s">
        <v>804</v>
      </c>
      <c r="B3149" s="837" t="s">
        <v>520</v>
      </c>
      <c r="C3149" s="837" t="s">
        <v>1922</v>
      </c>
      <c r="D3149" s="837" t="s">
        <v>1923</v>
      </c>
      <c r="E3149" s="837" t="s">
        <v>1905</v>
      </c>
      <c r="F3149" s="837" t="s">
        <v>1906</v>
      </c>
      <c r="G3149" s="837" t="s">
        <v>1891</v>
      </c>
    </row>
    <row r="3150" spans="1:7">
      <c r="A3150" s="837" t="s">
        <v>736</v>
      </c>
      <c r="B3150" s="837" t="s">
        <v>520</v>
      </c>
      <c r="C3150" s="837" t="s">
        <v>1922</v>
      </c>
      <c r="D3150" s="837" t="s">
        <v>1923</v>
      </c>
      <c r="E3150" s="837" t="s">
        <v>1905</v>
      </c>
      <c r="F3150" s="837" t="s">
        <v>789</v>
      </c>
      <c r="G3150" s="837" t="s">
        <v>1891</v>
      </c>
    </row>
    <row r="3151" spans="1:7">
      <c r="A3151" s="837" t="s">
        <v>1908</v>
      </c>
      <c r="B3151" s="837" t="s">
        <v>520</v>
      </c>
      <c r="C3151" s="837" t="s">
        <v>1922</v>
      </c>
      <c r="D3151" s="837" t="s">
        <v>1923</v>
      </c>
      <c r="E3151" s="837" t="s">
        <v>1905</v>
      </c>
      <c r="F3151" s="837" t="s">
        <v>1907</v>
      </c>
      <c r="G3151" s="837" t="s">
        <v>1891</v>
      </c>
    </row>
    <row r="3152" spans="1:7">
      <c r="A3152" s="837" t="s">
        <v>912</v>
      </c>
      <c r="B3152" s="837" t="s">
        <v>526</v>
      </c>
      <c r="C3152" s="837" t="s">
        <v>1922</v>
      </c>
      <c r="D3152" s="837" t="s">
        <v>1923</v>
      </c>
      <c r="E3152" s="837" t="s">
        <v>1878</v>
      </c>
      <c r="F3152" s="837" t="s">
        <v>909</v>
      </c>
      <c r="G3152" s="837" t="s">
        <v>1889</v>
      </c>
    </row>
    <row r="3153" spans="1:7">
      <c r="A3153" s="837" t="s">
        <v>1507</v>
      </c>
      <c r="B3153" s="837" t="s">
        <v>534</v>
      </c>
      <c r="C3153" s="837" t="s">
        <v>1886</v>
      </c>
      <c r="D3153" s="837" t="s">
        <v>1887</v>
      </c>
      <c r="E3153" s="837" t="s">
        <v>1870</v>
      </c>
      <c r="F3153" s="837" t="s">
        <v>1894</v>
      </c>
      <c r="G3153" s="837" t="s">
        <v>1889</v>
      </c>
    </row>
    <row r="3154" spans="1:7">
      <c r="A3154" s="837" t="s">
        <v>1221</v>
      </c>
      <c r="B3154" s="837" t="s">
        <v>533</v>
      </c>
      <c r="C3154" s="837" t="s">
        <v>1922</v>
      </c>
      <c r="D3154" s="837" t="s">
        <v>1923</v>
      </c>
      <c r="E3154" s="837" t="s">
        <v>1924</v>
      </c>
      <c r="F3154" s="837" t="s">
        <v>1210</v>
      </c>
      <c r="G3154" s="837" t="s">
        <v>1889</v>
      </c>
    </row>
    <row r="3155" spans="1:7">
      <c r="A3155" s="837" t="s">
        <v>1200</v>
      </c>
      <c r="B3155" s="837" t="s">
        <v>539</v>
      </c>
      <c r="C3155" s="837" t="s">
        <v>1922</v>
      </c>
      <c r="D3155" s="837" t="s">
        <v>1923</v>
      </c>
      <c r="E3155" s="837" t="s">
        <v>1888</v>
      </c>
      <c r="F3155" s="837" t="s">
        <v>1193</v>
      </c>
      <c r="G3155" s="837" t="s">
        <v>1889</v>
      </c>
    </row>
    <row r="3156" spans="1:7">
      <c r="A3156" s="837" t="s">
        <v>997</v>
      </c>
      <c r="B3156" s="837" t="s">
        <v>540</v>
      </c>
      <c r="C3156" s="837" t="s">
        <v>1922</v>
      </c>
      <c r="D3156" s="837" t="s">
        <v>1923</v>
      </c>
      <c r="E3156" s="837" t="s">
        <v>1867</v>
      </c>
      <c r="F3156" s="837" t="s">
        <v>994</v>
      </c>
      <c r="G3156" s="837" t="s">
        <v>1889</v>
      </c>
    </row>
    <row r="3157" spans="1:7">
      <c r="A3157" s="837" t="s">
        <v>1001</v>
      </c>
      <c r="B3157" s="837" t="s">
        <v>540</v>
      </c>
      <c r="C3157" s="837" t="s">
        <v>1922</v>
      </c>
      <c r="D3157" s="837" t="s">
        <v>1923</v>
      </c>
      <c r="E3157" s="837" t="s">
        <v>1867</v>
      </c>
      <c r="F3157" s="837" t="s">
        <v>994</v>
      </c>
      <c r="G3157" s="837" t="s">
        <v>1889</v>
      </c>
    </row>
    <row r="3158" spans="1:7">
      <c r="A3158" s="837" t="s">
        <v>1204</v>
      </c>
      <c r="B3158" s="837" t="s">
        <v>538</v>
      </c>
      <c r="C3158" s="837" t="s">
        <v>1922</v>
      </c>
      <c r="D3158" s="837" t="s">
        <v>1923</v>
      </c>
      <c r="E3158" s="837" t="s">
        <v>1868</v>
      </c>
      <c r="F3158" s="837" t="s">
        <v>1201</v>
      </c>
      <c r="G3158" s="837" t="s">
        <v>1889</v>
      </c>
    </row>
    <row r="3159" spans="1:7">
      <c r="A3159" s="837" t="s">
        <v>956</v>
      </c>
      <c r="B3159" s="837" t="s">
        <v>538</v>
      </c>
      <c r="C3159" s="837" t="s">
        <v>1922</v>
      </c>
      <c r="D3159" s="837" t="s">
        <v>1923</v>
      </c>
      <c r="E3159" s="837" t="s">
        <v>1868</v>
      </c>
      <c r="F3159" s="837" t="s">
        <v>953</v>
      </c>
      <c r="G3159" s="837" t="s">
        <v>1889</v>
      </c>
    </row>
    <row r="3160" spans="1:7">
      <c r="A3160" s="837" t="s">
        <v>959</v>
      </c>
      <c r="B3160" s="837" t="s">
        <v>538</v>
      </c>
      <c r="C3160" s="837" t="s">
        <v>1922</v>
      </c>
      <c r="D3160" s="837" t="s">
        <v>1923</v>
      </c>
      <c r="E3160" s="837" t="s">
        <v>1868</v>
      </c>
      <c r="F3160" s="837" t="s">
        <v>953</v>
      </c>
      <c r="G3160" s="837" t="s">
        <v>1889</v>
      </c>
    </row>
    <row r="3161" spans="1:7">
      <c r="A3161" s="837" t="s">
        <v>385</v>
      </c>
      <c r="B3161" s="837" t="s">
        <v>538</v>
      </c>
      <c r="C3161" s="837" t="s">
        <v>1922</v>
      </c>
      <c r="D3161" s="837" t="s">
        <v>1923</v>
      </c>
      <c r="E3161" s="837" t="s">
        <v>1868</v>
      </c>
      <c r="F3161" s="837" t="s">
        <v>953</v>
      </c>
      <c r="G3161" s="837" t="s">
        <v>1889</v>
      </c>
    </row>
    <row r="3162" spans="1:7">
      <c r="A3162" s="837" t="s">
        <v>1269</v>
      </c>
      <c r="B3162" s="837" t="s">
        <v>547</v>
      </c>
      <c r="C3162" s="837" t="s">
        <v>1922</v>
      </c>
      <c r="D3162" s="837" t="s">
        <v>1923</v>
      </c>
      <c r="E3162" s="837" t="s">
        <v>1925</v>
      </c>
      <c r="F3162" s="837" t="s">
        <v>1419</v>
      </c>
      <c r="G3162" s="837" t="s">
        <v>1889</v>
      </c>
    </row>
    <row r="3163" spans="1:7">
      <c r="A3163" s="837" t="s">
        <v>726</v>
      </c>
      <c r="B3163" s="837" t="s">
        <v>516</v>
      </c>
      <c r="C3163" s="837" t="s">
        <v>1922</v>
      </c>
      <c r="D3163" s="837" t="s">
        <v>1923</v>
      </c>
      <c r="E3163" s="837" t="s">
        <v>1890</v>
      </c>
      <c r="F3163" s="837" t="s">
        <v>726</v>
      </c>
      <c r="G3163" s="837" t="s">
        <v>1891</v>
      </c>
    </row>
    <row r="3164" spans="1:7">
      <c r="A3164" s="837" t="s">
        <v>758</v>
      </c>
      <c r="B3164" s="837" t="s">
        <v>516</v>
      </c>
      <c r="C3164" s="837" t="s">
        <v>1922</v>
      </c>
      <c r="D3164" s="837" t="s">
        <v>1923</v>
      </c>
      <c r="E3164" s="837" t="s">
        <v>1890</v>
      </c>
      <c r="F3164" s="837" t="s">
        <v>811</v>
      </c>
      <c r="G3164" s="837" t="s">
        <v>1891</v>
      </c>
    </row>
    <row r="3165" spans="1:7">
      <c r="A3165" s="837" t="s">
        <v>980</v>
      </c>
      <c r="B3165" s="837" t="s">
        <v>531</v>
      </c>
      <c r="C3165" s="837" t="s">
        <v>1922</v>
      </c>
      <c r="D3165" s="837" t="s">
        <v>1923</v>
      </c>
      <c r="E3165" s="837" t="s">
        <v>1872</v>
      </c>
      <c r="F3165" s="837" t="s">
        <v>977</v>
      </c>
      <c r="G3165" s="837" t="s">
        <v>1889</v>
      </c>
    </row>
    <row r="3166" spans="1:7">
      <c r="A3166" s="837" t="s">
        <v>1060</v>
      </c>
      <c r="B3166" s="837" t="s">
        <v>1921</v>
      </c>
      <c r="C3166" s="837" t="s">
        <v>1922</v>
      </c>
      <c r="D3166" s="837" t="s">
        <v>1923</v>
      </c>
      <c r="E3166" s="837" t="s">
        <v>1876</v>
      </c>
      <c r="F3166" s="837" t="s">
        <v>1894</v>
      </c>
      <c r="G3166" s="837" t="s">
        <v>1889</v>
      </c>
    </row>
    <row r="3167" spans="1:7">
      <c r="A3167" s="837" t="s">
        <v>1028</v>
      </c>
      <c r="B3167" s="837" t="s">
        <v>1921</v>
      </c>
      <c r="C3167" s="837" t="s">
        <v>1922</v>
      </c>
      <c r="D3167" s="837" t="s">
        <v>1923</v>
      </c>
      <c r="E3167" s="837" t="s">
        <v>1876</v>
      </c>
      <c r="F3167" s="837" t="s">
        <v>1028</v>
      </c>
      <c r="G3167" s="837" t="s">
        <v>1889</v>
      </c>
    </row>
    <row r="3168" spans="1:7">
      <c r="A3168" s="837" t="s">
        <v>1023</v>
      </c>
      <c r="B3168" s="837" t="s">
        <v>522</v>
      </c>
      <c r="C3168" s="837" t="s">
        <v>1922</v>
      </c>
      <c r="D3168" s="837" t="s">
        <v>1923</v>
      </c>
      <c r="E3168" s="837" t="s">
        <v>1892</v>
      </c>
      <c r="F3168" s="837" t="s">
        <v>1020</v>
      </c>
      <c r="G3168" s="837" t="s">
        <v>1889</v>
      </c>
    </row>
    <row r="3169" spans="1:7">
      <c r="A3169" s="837" t="s">
        <v>971</v>
      </c>
      <c r="B3169" s="837" t="s">
        <v>1893</v>
      </c>
      <c r="C3169" s="837" t="s">
        <v>1922</v>
      </c>
      <c r="D3169" s="837" t="s">
        <v>1923</v>
      </c>
      <c r="E3169" s="837" t="s">
        <v>1879</v>
      </c>
      <c r="F3169" s="837" t="s">
        <v>968</v>
      </c>
      <c r="G3169" s="837" t="s">
        <v>1889</v>
      </c>
    </row>
    <row r="3170" spans="1:7">
      <c r="A3170" s="837" t="s">
        <v>1066</v>
      </c>
      <c r="B3170" s="837" t="s">
        <v>521</v>
      </c>
      <c r="C3170" s="837" t="s">
        <v>1922</v>
      </c>
      <c r="D3170" s="837" t="s">
        <v>1923</v>
      </c>
      <c r="E3170" s="837" t="s">
        <v>1897</v>
      </c>
      <c r="F3170" s="837" t="s">
        <v>1894</v>
      </c>
      <c r="G3170" s="837" t="s">
        <v>1889</v>
      </c>
    </row>
    <row r="3171" spans="1:7">
      <c r="A3171" s="837" t="s">
        <v>1208</v>
      </c>
      <c r="B3171" s="837" t="s">
        <v>521</v>
      </c>
      <c r="C3171" s="837" t="s">
        <v>1922</v>
      </c>
      <c r="D3171" s="837" t="s">
        <v>1923</v>
      </c>
      <c r="E3171" s="837" t="s">
        <v>1897</v>
      </c>
      <c r="F3171" s="837" t="s">
        <v>1201</v>
      </c>
      <c r="G3171" s="837" t="s">
        <v>1889</v>
      </c>
    </row>
    <row r="3172" spans="1:7">
      <c r="A3172" s="837" t="s">
        <v>975</v>
      </c>
      <c r="B3172" s="837" t="s">
        <v>521</v>
      </c>
      <c r="C3172" s="837" t="s">
        <v>1922</v>
      </c>
      <c r="D3172" s="837" t="s">
        <v>1923</v>
      </c>
      <c r="E3172" s="837" t="s">
        <v>1897</v>
      </c>
      <c r="F3172" s="837" t="s">
        <v>968</v>
      </c>
      <c r="G3172" s="837" t="s">
        <v>1889</v>
      </c>
    </row>
    <row r="3173" spans="1:7">
      <c r="A3173" s="837" t="s">
        <v>1041</v>
      </c>
      <c r="B3173" s="837" t="s">
        <v>521</v>
      </c>
      <c r="C3173" s="837" t="s">
        <v>1922</v>
      </c>
      <c r="D3173" s="837" t="s">
        <v>1923</v>
      </c>
      <c r="E3173" s="837" t="s">
        <v>1897</v>
      </c>
      <c r="F3173" s="837" t="s">
        <v>1898</v>
      </c>
      <c r="G3173" s="837" t="s">
        <v>1889</v>
      </c>
    </row>
    <row r="3174" spans="1:7">
      <c r="A3174" s="837" t="s">
        <v>1180</v>
      </c>
      <c r="B3174" s="837" t="s">
        <v>1914</v>
      </c>
      <c r="C3174" s="837" t="s">
        <v>1922</v>
      </c>
      <c r="D3174" s="837" t="s">
        <v>1923</v>
      </c>
      <c r="E3174" s="837" t="s">
        <v>1865</v>
      </c>
      <c r="F3174" s="837" t="s">
        <v>1176</v>
      </c>
      <c r="G3174" s="837" t="s">
        <v>1889</v>
      </c>
    </row>
    <row r="3175" spans="1:7">
      <c r="A3175" s="837" t="s">
        <v>1176</v>
      </c>
      <c r="B3175" s="837" t="s">
        <v>1914</v>
      </c>
      <c r="C3175" s="837" t="s">
        <v>1922</v>
      </c>
      <c r="D3175" s="837" t="s">
        <v>1923</v>
      </c>
      <c r="E3175" s="837" t="s">
        <v>1865</v>
      </c>
      <c r="F3175" s="837" t="s">
        <v>1176</v>
      </c>
      <c r="G3175" s="837" t="s">
        <v>1889</v>
      </c>
    </row>
    <row r="3176" spans="1:7">
      <c r="A3176" s="837" t="s">
        <v>940</v>
      </c>
      <c r="B3176" s="837" t="s">
        <v>1920</v>
      </c>
      <c r="C3176" s="837" t="s">
        <v>1922</v>
      </c>
      <c r="D3176" s="837" t="s">
        <v>1923</v>
      </c>
      <c r="E3176" s="837" t="s">
        <v>138</v>
      </c>
      <c r="F3176" s="837" t="s">
        <v>806</v>
      </c>
      <c r="G3176" s="837" t="s">
        <v>1889</v>
      </c>
    </row>
    <row r="3177" spans="1:7">
      <c r="A3177" s="837" t="s">
        <v>810</v>
      </c>
      <c r="B3177" s="837" t="s">
        <v>1920</v>
      </c>
      <c r="C3177" s="837" t="s">
        <v>1922</v>
      </c>
      <c r="D3177" s="837" t="s">
        <v>1923</v>
      </c>
      <c r="E3177" s="837" t="s">
        <v>138</v>
      </c>
      <c r="F3177" s="837" t="s">
        <v>806</v>
      </c>
      <c r="G3177" s="837" t="s">
        <v>1889</v>
      </c>
    </row>
    <row r="3178" spans="1:7">
      <c r="A3178" s="837" t="s">
        <v>937</v>
      </c>
      <c r="B3178" s="837" t="s">
        <v>1920</v>
      </c>
      <c r="C3178" s="837" t="s">
        <v>1922</v>
      </c>
      <c r="D3178" s="837" t="s">
        <v>1923</v>
      </c>
      <c r="E3178" s="837" t="s">
        <v>138</v>
      </c>
      <c r="F3178" s="837" t="s">
        <v>806</v>
      </c>
      <c r="G3178" s="837" t="s">
        <v>1889</v>
      </c>
    </row>
    <row r="3179" spans="1:7">
      <c r="A3179" s="837" t="s">
        <v>882</v>
      </c>
      <c r="B3179" s="837" t="s">
        <v>1899</v>
      </c>
      <c r="C3179" s="837" t="s">
        <v>1922</v>
      </c>
      <c r="D3179" s="837" t="s">
        <v>1923</v>
      </c>
      <c r="E3179" s="837" t="s">
        <v>1900</v>
      </c>
      <c r="F3179" s="837" t="s">
        <v>1201</v>
      </c>
      <c r="G3179" s="837" t="s">
        <v>1889</v>
      </c>
    </row>
    <row r="3180" spans="1:7">
      <c r="A3180" s="837" t="s">
        <v>869</v>
      </c>
      <c r="B3180" s="837" t="s">
        <v>1901</v>
      </c>
      <c r="C3180" s="837" t="s">
        <v>1922</v>
      </c>
      <c r="D3180" s="837" t="s">
        <v>1923</v>
      </c>
      <c r="E3180" s="837" t="s">
        <v>1871</v>
      </c>
      <c r="F3180" s="837" t="s">
        <v>869</v>
      </c>
      <c r="G3180" s="837" t="s">
        <v>1889</v>
      </c>
    </row>
    <row r="3181" spans="1:7">
      <c r="A3181" s="837" t="s">
        <v>410</v>
      </c>
      <c r="B3181" s="837" t="s">
        <v>525</v>
      </c>
      <c r="C3181" s="837" t="s">
        <v>1922</v>
      </c>
      <c r="D3181" s="837" t="s">
        <v>1923</v>
      </c>
      <c r="E3181" s="837" t="s">
        <v>1877</v>
      </c>
      <c r="F3181" s="837" t="s">
        <v>410</v>
      </c>
      <c r="G3181" s="837" t="s">
        <v>1889</v>
      </c>
    </row>
    <row r="3182" spans="1:7">
      <c r="A3182" s="837" t="s">
        <v>929</v>
      </c>
      <c r="B3182" s="837" t="s">
        <v>525</v>
      </c>
      <c r="C3182" s="837" t="s">
        <v>1922</v>
      </c>
      <c r="D3182" s="837" t="s">
        <v>1923</v>
      </c>
      <c r="E3182" s="837" t="s">
        <v>1877</v>
      </c>
      <c r="F3182" s="837" t="s">
        <v>1903</v>
      </c>
      <c r="G3182" s="837" t="s">
        <v>1889</v>
      </c>
    </row>
    <row r="3183" spans="1:7">
      <c r="A3183" s="837" t="s">
        <v>897</v>
      </c>
      <c r="B3183" s="837" t="s">
        <v>525</v>
      </c>
      <c r="C3183" s="837" t="s">
        <v>1922</v>
      </c>
      <c r="D3183" s="837" t="s">
        <v>1923</v>
      </c>
      <c r="E3183" s="837" t="s">
        <v>1877</v>
      </c>
      <c r="F3183" s="837" t="s">
        <v>884</v>
      </c>
      <c r="G3183" s="837" t="s">
        <v>1889</v>
      </c>
    </row>
    <row r="3184" spans="1:7">
      <c r="A3184" s="837" t="s">
        <v>991</v>
      </c>
      <c r="B3184" s="837" t="s">
        <v>525</v>
      </c>
      <c r="C3184" s="837" t="s">
        <v>1922</v>
      </c>
      <c r="D3184" s="837" t="s">
        <v>1923</v>
      </c>
      <c r="E3184" s="837" t="s">
        <v>1877</v>
      </c>
      <c r="F3184" s="837" t="s">
        <v>552</v>
      </c>
      <c r="G3184" s="837" t="s">
        <v>1889</v>
      </c>
    </row>
    <row r="3185" spans="1:7">
      <c r="A3185" s="837" t="s">
        <v>945</v>
      </c>
      <c r="B3185" s="837" t="s">
        <v>546</v>
      </c>
      <c r="C3185" s="837" t="s">
        <v>1922</v>
      </c>
      <c r="D3185" s="837" t="s">
        <v>1923</v>
      </c>
      <c r="E3185" s="837" t="s">
        <v>1904</v>
      </c>
      <c r="F3185" s="837" t="s">
        <v>945</v>
      </c>
      <c r="G3185" s="837" t="s">
        <v>1889</v>
      </c>
    </row>
    <row r="3186" spans="1:7">
      <c r="A3186" s="837" t="s">
        <v>777</v>
      </c>
      <c r="B3186" s="837" t="s">
        <v>520</v>
      </c>
      <c r="C3186" s="837" t="s">
        <v>1922</v>
      </c>
      <c r="D3186" s="837" t="s">
        <v>1923</v>
      </c>
      <c r="E3186" s="837" t="s">
        <v>1905</v>
      </c>
      <c r="F3186" s="837" t="s">
        <v>1105</v>
      </c>
      <c r="G3186" s="837" t="s">
        <v>1891</v>
      </c>
    </row>
    <row r="3187" spans="1:7">
      <c r="A3187" s="837" t="s">
        <v>780</v>
      </c>
      <c r="B3187" s="837" t="s">
        <v>520</v>
      </c>
      <c r="C3187" s="837" t="s">
        <v>1922</v>
      </c>
      <c r="D3187" s="837" t="s">
        <v>1923</v>
      </c>
      <c r="E3187" s="837" t="s">
        <v>1905</v>
      </c>
      <c r="F3187" s="837" t="s">
        <v>1105</v>
      </c>
      <c r="G3187" s="837" t="s">
        <v>1891</v>
      </c>
    </row>
    <row r="3188" spans="1:7">
      <c r="A3188" s="837" t="s">
        <v>787</v>
      </c>
      <c r="B3188" s="837" t="s">
        <v>520</v>
      </c>
      <c r="C3188" s="837" t="s">
        <v>1922</v>
      </c>
      <c r="D3188" s="837" t="s">
        <v>1923</v>
      </c>
      <c r="E3188" s="837" t="s">
        <v>1905</v>
      </c>
      <c r="F3188" s="837" t="s">
        <v>784</v>
      </c>
      <c r="G3188" s="837" t="s">
        <v>1891</v>
      </c>
    </row>
    <row r="3189" spans="1:7">
      <c r="A3189" s="837" t="s">
        <v>804</v>
      </c>
      <c r="B3189" s="837" t="s">
        <v>520</v>
      </c>
      <c r="C3189" s="837" t="s">
        <v>1922</v>
      </c>
      <c r="D3189" s="837" t="s">
        <v>1923</v>
      </c>
      <c r="E3189" s="837" t="s">
        <v>1905</v>
      </c>
      <c r="F3189" s="837" t="s">
        <v>1906</v>
      </c>
      <c r="G3189" s="837" t="s">
        <v>1891</v>
      </c>
    </row>
    <row r="3190" spans="1:7">
      <c r="A3190" s="837" t="s">
        <v>736</v>
      </c>
      <c r="B3190" s="837" t="s">
        <v>520</v>
      </c>
      <c r="C3190" s="837" t="s">
        <v>1922</v>
      </c>
      <c r="D3190" s="837" t="s">
        <v>1923</v>
      </c>
      <c r="E3190" s="837" t="s">
        <v>1905</v>
      </c>
      <c r="F3190" s="837" t="s">
        <v>789</v>
      </c>
      <c r="G3190" s="837" t="s">
        <v>1891</v>
      </c>
    </row>
    <row r="3191" spans="1:7">
      <c r="A3191" s="837" t="s">
        <v>1908</v>
      </c>
      <c r="B3191" s="837" t="s">
        <v>520</v>
      </c>
      <c r="C3191" s="837" t="s">
        <v>1922</v>
      </c>
      <c r="D3191" s="837" t="s">
        <v>1923</v>
      </c>
      <c r="E3191" s="837" t="s">
        <v>1905</v>
      </c>
      <c r="F3191" s="837" t="s">
        <v>1907</v>
      </c>
      <c r="G3191" s="837" t="s">
        <v>1891</v>
      </c>
    </row>
    <row r="3192" spans="1:7">
      <c r="A3192" s="837" t="s">
        <v>1150</v>
      </c>
      <c r="B3192" s="837" t="s">
        <v>1148</v>
      </c>
      <c r="C3192" s="837" t="s">
        <v>1922</v>
      </c>
      <c r="D3192" s="837" t="s">
        <v>1923</v>
      </c>
      <c r="E3192" s="837" t="s">
        <v>1915</v>
      </c>
      <c r="F3192" s="837" t="s">
        <v>1140</v>
      </c>
      <c r="G3192" s="837" t="s">
        <v>1889</v>
      </c>
    </row>
    <row r="3193" spans="1:7">
      <c r="A3193" s="837" t="s">
        <v>1154</v>
      </c>
      <c r="B3193" s="837" t="s">
        <v>1148</v>
      </c>
      <c r="C3193" s="837" t="s">
        <v>1922</v>
      </c>
      <c r="D3193" s="837" t="s">
        <v>1923</v>
      </c>
      <c r="E3193" s="837" t="s">
        <v>1915</v>
      </c>
      <c r="F3193" s="837" t="s">
        <v>1140</v>
      </c>
      <c r="G3193" s="837" t="s">
        <v>1889</v>
      </c>
    </row>
    <row r="3194" spans="1:7">
      <c r="A3194" s="837" t="s">
        <v>1159</v>
      </c>
      <c r="B3194" s="837" t="s">
        <v>1148</v>
      </c>
      <c r="C3194" s="837" t="s">
        <v>1922</v>
      </c>
      <c r="D3194" s="837" t="s">
        <v>1923</v>
      </c>
      <c r="E3194" s="837" t="s">
        <v>1915</v>
      </c>
      <c r="F3194" s="837" t="s">
        <v>1140</v>
      </c>
      <c r="G3194" s="837" t="s">
        <v>1889</v>
      </c>
    </row>
    <row r="3195" spans="1:7">
      <c r="A3195" s="837" t="s">
        <v>1163</v>
      </c>
      <c r="B3195" s="837" t="s">
        <v>1148</v>
      </c>
      <c r="C3195" s="837" t="s">
        <v>1922</v>
      </c>
      <c r="D3195" s="837" t="s">
        <v>1923</v>
      </c>
      <c r="E3195" s="837" t="s">
        <v>1915</v>
      </c>
      <c r="F3195" s="837" t="s">
        <v>1140</v>
      </c>
      <c r="G3195" s="837" t="s">
        <v>1889</v>
      </c>
    </row>
    <row r="3196" spans="1:7">
      <c r="A3196" s="837" t="s">
        <v>912</v>
      </c>
      <c r="B3196" s="837" t="s">
        <v>526</v>
      </c>
      <c r="C3196" s="837" t="s">
        <v>1922</v>
      </c>
      <c r="D3196" s="837" t="s">
        <v>1923</v>
      </c>
      <c r="E3196" s="837" t="s">
        <v>1878</v>
      </c>
      <c r="F3196" s="837" t="s">
        <v>909</v>
      </c>
      <c r="G3196" s="837" t="s">
        <v>1889</v>
      </c>
    </row>
    <row r="3197" spans="1:7">
      <c r="A3197" s="837" t="s">
        <v>1452</v>
      </c>
      <c r="B3197" s="837" t="s">
        <v>533</v>
      </c>
      <c r="C3197" s="837" t="s">
        <v>1886</v>
      </c>
      <c r="D3197" s="837" t="s">
        <v>1887</v>
      </c>
      <c r="E3197" s="837" t="s">
        <v>1924</v>
      </c>
      <c r="F3197" s="837" t="s">
        <v>1287</v>
      </c>
      <c r="G3197" s="837" t="s">
        <v>1889</v>
      </c>
    </row>
    <row r="3198" spans="1:7">
      <c r="A3198" s="837" t="s">
        <v>1447</v>
      </c>
      <c r="B3198" s="837" t="s">
        <v>531</v>
      </c>
      <c r="C3198" s="837" t="s">
        <v>1886</v>
      </c>
      <c r="D3198" s="837" t="s">
        <v>1887</v>
      </c>
      <c r="E3198" s="837" t="s">
        <v>1872</v>
      </c>
      <c r="F3198" s="837" t="s">
        <v>1287</v>
      </c>
      <c r="G3198" s="837" t="s">
        <v>1889</v>
      </c>
    </row>
    <row r="3199" spans="1:7">
      <c r="A3199" s="837" t="s">
        <v>943</v>
      </c>
      <c r="B3199" s="837" t="s">
        <v>1920</v>
      </c>
      <c r="C3199" s="837" t="s">
        <v>1886</v>
      </c>
      <c r="D3199" s="837" t="s">
        <v>1887</v>
      </c>
      <c r="E3199" s="837" t="s">
        <v>138</v>
      </c>
      <c r="F3199" s="837" t="s">
        <v>806</v>
      </c>
      <c r="G3199" s="837" t="s">
        <v>1889</v>
      </c>
    </row>
    <row r="3200" spans="1:7">
      <c r="A3200" s="837" t="s">
        <v>940</v>
      </c>
      <c r="B3200" s="837" t="s">
        <v>1920</v>
      </c>
      <c r="C3200" s="837" t="s">
        <v>1886</v>
      </c>
      <c r="D3200" s="837" t="s">
        <v>1887</v>
      </c>
      <c r="E3200" s="837" t="s">
        <v>138</v>
      </c>
      <c r="F3200" s="837" t="s">
        <v>806</v>
      </c>
      <c r="G3200" s="837" t="s">
        <v>1889</v>
      </c>
    </row>
    <row r="3201" spans="1:7">
      <c r="A3201" s="837" t="s">
        <v>810</v>
      </c>
      <c r="B3201" s="837" t="s">
        <v>1920</v>
      </c>
      <c r="C3201" s="837" t="s">
        <v>1886</v>
      </c>
      <c r="D3201" s="837" t="s">
        <v>1887</v>
      </c>
      <c r="E3201" s="837" t="s">
        <v>138</v>
      </c>
      <c r="F3201" s="837" t="s">
        <v>806</v>
      </c>
      <c r="G3201" s="837" t="s">
        <v>1889</v>
      </c>
    </row>
    <row r="3202" spans="1:7">
      <c r="A3202" s="837" t="s">
        <v>937</v>
      </c>
      <c r="B3202" s="837" t="s">
        <v>1920</v>
      </c>
      <c r="C3202" s="837" t="s">
        <v>1886</v>
      </c>
      <c r="D3202" s="837" t="s">
        <v>1887</v>
      </c>
      <c r="E3202" s="837" t="s">
        <v>138</v>
      </c>
      <c r="F3202" s="837" t="s">
        <v>806</v>
      </c>
      <c r="G3202" s="837" t="s">
        <v>1889</v>
      </c>
    </row>
    <row r="3203" spans="1:7">
      <c r="A3203" s="837" t="s">
        <v>882</v>
      </c>
      <c r="B3203" s="837" t="s">
        <v>1899</v>
      </c>
      <c r="C3203" s="837" t="s">
        <v>1886</v>
      </c>
      <c r="D3203" s="837" t="s">
        <v>1887</v>
      </c>
      <c r="E3203" s="837" t="s">
        <v>1900</v>
      </c>
      <c r="F3203" s="837" t="s">
        <v>1201</v>
      </c>
      <c r="G3203" s="837" t="s">
        <v>1889</v>
      </c>
    </row>
    <row r="3204" spans="1:7">
      <c r="A3204" s="837" t="s">
        <v>945</v>
      </c>
      <c r="B3204" s="837" t="s">
        <v>546</v>
      </c>
      <c r="C3204" s="837" t="s">
        <v>1886</v>
      </c>
      <c r="D3204" s="837" t="s">
        <v>1887</v>
      </c>
      <c r="E3204" s="837" t="s">
        <v>1904</v>
      </c>
      <c r="F3204" s="837" t="s">
        <v>945</v>
      </c>
      <c r="G3204" s="837" t="s">
        <v>1889</v>
      </c>
    </row>
    <row r="3205" spans="1:7">
      <c r="A3205" s="837" t="s">
        <v>912</v>
      </c>
      <c r="B3205" s="837" t="s">
        <v>526</v>
      </c>
      <c r="C3205" s="837" t="s">
        <v>1886</v>
      </c>
      <c r="D3205" s="837" t="s">
        <v>1887</v>
      </c>
      <c r="E3205" s="837" t="s">
        <v>1878</v>
      </c>
      <c r="F3205" s="837" t="s">
        <v>909</v>
      </c>
      <c r="G3205" s="837" t="s">
        <v>1889</v>
      </c>
    </row>
    <row r="3206" spans="1:7">
      <c r="A3206" s="837" t="s">
        <v>1018</v>
      </c>
      <c r="B3206" s="837" t="s">
        <v>540</v>
      </c>
      <c r="C3206" s="837" t="s">
        <v>1909</v>
      </c>
      <c r="D3206" s="837" t="s">
        <v>1910</v>
      </c>
      <c r="E3206" s="837" t="s">
        <v>1865</v>
      </c>
      <c r="F3206" s="837" t="s">
        <v>1014</v>
      </c>
      <c r="G3206" s="837" t="s">
        <v>1889</v>
      </c>
    </row>
    <row r="3207" spans="1:7">
      <c r="A3207" s="837" t="s">
        <v>959</v>
      </c>
      <c r="B3207" s="837" t="s">
        <v>538</v>
      </c>
      <c r="C3207" s="837" t="s">
        <v>1909</v>
      </c>
      <c r="D3207" s="837" t="s">
        <v>1910</v>
      </c>
      <c r="E3207" s="837" t="s">
        <v>1869</v>
      </c>
      <c r="F3207" s="837" t="s">
        <v>953</v>
      </c>
      <c r="G3207" s="837" t="s">
        <v>1889</v>
      </c>
    </row>
    <row r="3208" spans="1:7">
      <c r="A3208" s="837" t="s">
        <v>726</v>
      </c>
      <c r="B3208" s="837" t="s">
        <v>516</v>
      </c>
      <c r="C3208" s="837" t="s">
        <v>1909</v>
      </c>
      <c r="D3208" s="837" t="s">
        <v>1910</v>
      </c>
      <c r="E3208" s="837" t="s">
        <v>1905</v>
      </c>
      <c r="F3208" s="837" t="s">
        <v>726</v>
      </c>
      <c r="G3208" s="837" t="s">
        <v>1891</v>
      </c>
    </row>
    <row r="3209" spans="1:7">
      <c r="A3209" s="837" t="s">
        <v>758</v>
      </c>
      <c r="B3209" s="837" t="s">
        <v>516</v>
      </c>
      <c r="C3209" s="837" t="s">
        <v>1909</v>
      </c>
      <c r="D3209" s="837" t="s">
        <v>1910</v>
      </c>
      <c r="E3209" s="837" t="s">
        <v>1905</v>
      </c>
      <c r="F3209" s="837" t="s">
        <v>811</v>
      </c>
      <c r="G3209" s="837" t="s">
        <v>1891</v>
      </c>
    </row>
    <row r="3210" spans="1:7">
      <c r="A3210" s="837" t="s">
        <v>1060</v>
      </c>
      <c r="B3210" s="837" t="s">
        <v>1921</v>
      </c>
      <c r="C3210" s="837" t="s">
        <v>1909</v>
      </c>
      <c r="D3210" s="837" t="s">
        <v>1910</v>
      </c>
      <c r="E3210" s="837" t="s">
        <v>1874</v>
      </c>
      <c r="F3210" s="837" t="s">
        <v>1894</v>
      </c>
      <c r="G3210" s="837" t="s">
        <v>1889</v>
      </c>
    </row>
    <row r="3211" spans="1:7">
      <c r="A3211" s="837" t="s">
        <v>1063</v>
      </c>
      <c r="B3211" s="837" t="s">
        <v>522</v>
      </c>
      <c r="C3211" s="837" t="s">
        <v>1909</v>
      </c>
      <c r="D3211" s="837" t="s">
        <v>1910</v>
      </c>
      <c r="E3211" s="837" t="s">
        <v>1895</v>
      </c>
      <c r="F3211" s="837" t="s">
        <v>1894</v>
      </c>
      <c r="G3211" s="837" t="s">
        <v>1889</v>
      </c>
    </row>
    <row r="3212" spans="1:7">
      <c r="A3212" s="837" t="s">
        <v>836</v>
      </c>
      <c r="B3212" s="837" t="s">
        <v>1893</v>
      </c>
      <c r="C3212" s="837" t="s">
        <v>1909</v>
      </c>
      <c r="D3212" s="837" t="s">
        <v>1910</v>
      </c>
      <c r="E3212" s="837" t="s">
        <v>1877</v>
      </c>
      <c r="F3212" s="837" t="s">
        <v>1911</v>
      </c>
      <c r="G3212" s="837" t="s">
        <v>1889</v>
      </c>
    </row>
    <row r="3213" spans="1:7">
      <c r="A3213" s="837" t="s">
        <v>971</v>
      </c>
      <c r="B3213" s="837" t="s">
        <v>1893</v>
      </c>
      <c r="C3213" s="837" t="s">
        <v>1909</v>
      </c>
      <c r="D3213" s="837" t="s">
        <v>1910</v>
      </c>
      <c r="E3213" s="837" t="s">
        <v>1877</v>
      </c>
      <c r="F3213" s="837" t="s">
        <v>968</v>
      </c>
      <c r="G3213" s="837" t="s">
        <v>1889</v>
      </c>
    </row>
    <row r="3214" spans="1:7">
      <c r="A3214" s="837" t="s">
        <v>1028</v>
      </c>
      <c r="B3214" s="837" t="s">
        <v>1912</v>
      </c>
      <c r="C3214" s="837" t="s">
        <v>1909</v>
      </c>
      <c r="D3214" s="837" t="s">
        <v>1910</v>
      </c>
      <c r="E3214" s="837" t="s">
        <v>1873</v>
      </c>
      <c r="F3214" s="837" t="s">
        <v>1028</v>
      </c>
      <c r="G3214" s="837" t="s">
        <v>1889</v>
      </c>
    </row>
    <row r="3215" spans="1:7">
      <c r="A3215" s="837" t="s">
        <v>1055</v>
      </c>
      <c r="B3215" s="837" t="s">
        <v>521</v>
      </c>
      <c r="C3215" s="837" t="s">
        <v>1909</v>
      </c>
      <c r="D3215" s="837" t="s">
        <v>1910</v>
      </c>
      <c r="E3215" s="837" t="s">
        <v>1913</v>
      </c>
      <c r="F3215" s="837" t="s">
        <v>1052</v>
      </c>
      <c r="G3215" s="837" t="s">
        <v>1889</v>
      </c>
    </row>
    <row r="3216" spans="1:7">
      <c r="A3216" s="837" t="s">
        <v>869</v>
      </c>
      <c r="B3216" s="837" t="s">
        <v>1901</v>
      </c>
      <c r="C3216" s="837" t="s">
        <v>1909</v>
      </c>
      <c r="D3216" s="837" t="s">
        <v>1910</v>
      </c>
      <c r="E3216" s="837" t="s">
        <v>1867</v>
      </c>
      <c r="F3216" s="837" t="s">
        <v>869</v>
      </c>
      <c r="G3216" s="837" t="s">
        <v>1889</v>
      </c>
    </row>
    <row r="3217" spans="1:7">
      <c r="A3217" s="837" t="s">
        <v>1037</v>
      </c>
      <c r="B3217" s="837" t="s">
        <v>1901</v>
      </c>
      <c r="C3217" s="837" t="s">
        <v>1909</v>
      </c>
      <c r="D3217" s="837" t="s">
        <v>1910</v>
      </c>
      <c r="E3217" s="837" t="s">
        <v>1867</v>
      </c>
      <c r="F3217" s="837" t="s">
        <v>1032</v>
      </c>
      <c r="G3217" s="837" t="s">
        <v>1889</v>
      </c>
    </row>
    <row r="3218" spans="1:7">
      <c r="A3218" s="837" t="s">
        <v>410</v>
      </c>
      <c r="B3218" s="837" t="s">
        <v>525</v>
      </c>
      <c r="C3218" s="837" t="s">
        <v>1909</v>
      </c>
      <c r="D3218" s="837" t="s">
        <v>1910</v>
      </c>
      <c r="E3218" s="837" t="s">
        <v>1875</v>
      </c>
      <c r="F3218" s="837" t="s">
        <v>410</v>
      </c>
      <c r="G3218" s="837" t="s">
        <v>1889</v>
      </c>
    </row>
    <row r="3219" spans="1:7">
      <c r="A3219" s="837" t="s">
        <v>986</v>
      </c>
      <c r="B3219" s="837" t="s">
        <v>525</v>
      </c>
      <c r="C3219" s="837" t="s">
        <v>1909</v>
      </c>
      <c r="D3219" s="837" t="s">
        <v>1910</v>
      </c>
      <c r="E3219" s="837" t="s">
        <v>1875</v>
      </c>
      <c r="F3219" s="837" t="s">
        <v>982</v>
      </c>
      <c r="G3219" s="837" t="s">
        <v>1889</v>
      </c>
    </row>
    <row r="3220" spans="1:7">
      <c r="A3220" s="837" t="s">
        <v>929</v>
      </c>
      <c r="B3220" s="837" t="s">
        <v>525</v>
      </c>
      <c r="C3220" s="837" t="s">
        <v>1909</v>
      </c>
      <c r="D3220" s="837" t="s">
        <v>1910</v>
      </c>
      <c r="E3220" s="837" t="s">
        <v>1875</v>
      </c>
      <c r="F3220" s="837" t="s">
        <v>1903</v>
      </c>
      <c r="G3220" s="837" t="s">
        <v>1889</v>
      </c>
    </row>
    <row r="3221" spans="1:7">
      <c r="A3221" s="837" t="s">
        <v>897</v>
      </c>
      <c r="B3221" s="837" t="s">
        <v>525</v>
      </c>
      <c r="C3221" s="837" t="s">
        <v>1909</v>
      </c>
      <c r="D3221" s="837" t="s">
        <v>1910</v>
      </c>
      <c r="E3221" s="837" t="s">
        <v>1875</v>
      </c>
      <c r="F3221" s="837" t="s">
        <v>884</v>
      </c>
      <c r="G3221" s="837" t="s">
        <v>1889</v>
      </c>
    </row>
    <row r="3222" spans="1:7">
      <c r="A3222" s="837" t="s">
        <v>945</v>
      </c>
      <c r="B3222" s="837" t="s">
        <v>546</v>
      </c>
      <c r="C3222" s="837" t="s">
        <v>1909</v>
      </c>
      <c r="D3222" s="837" t="s">
        <v>1910</v>
      </c>
      <c r="E3222" s="837" t="s">
        <v>1915</v>
      </c>
      <c r="F3222" s="837" t="s">
        <v>945</v>
      </c>
      <c r="G3222" s="837" t="s">
        <v>1889</v>
      </c>
    </row>
    <row r="3223" spans="1:7">
      <c r="A3223" s="837" t="s">
        <v>762</v>
      </c>
      <c r="B3223" s="837" t="s">
        <v>520</v>
      </c>
      <c r="C3223" s="837" t="s">
        <v>1909</v>
      </c>
      <c r="D3223" s="837" t="s">
        <v>1910</v>
      </c>
      <c r="E3223" s="837" t="s">
        <v>1918</v>
      </c>
      <c r="F3223" s="837" t="s">
        <v>762</v>
      </c>
      <c r="G3223" s="837" t="s">
        <v>1891</v>
      </c>
    </row>
    <row r="3224" spans="1:7">
      <c r="A3224" s="837" t="s">
        <v>777</v>
      </c>
      <c r="B3224" s="837" t="s">
        <v>520</v>
      </c>
      <c r="C3224" s="837" t="s">
        <v>1909</v>
      </c>
      <c r="D3224" s="837" t="s">
        <v>1910</v>
      </c>
      <c r="E3224" s="837" t="s">
        <v>1918</v>
      </c>
      <c r="F3224" s="837" t="s">
        <v>1105</v>
      </c>
      <c r="G3224" s="837" t="s">
        <v>1891</v>
      </c>
    </row>
    <row r="3225" spans="1:7">
      <c r="A3225" s="837" t="s">
        <v>780</v>
      </c>
      <c r="B3225" s="837" t="s">
        <v>520</v>
      </c>
      <c r="C3225" s="837" t="s">
        <v>1909</v>
      </c>
      <c r="D3225" s="837" t="s">
        <v>1910</v>
      </c>
      <c r="E3225" s="837" t="s">
        <v>1918</v>
      </c>
      <c r="F3225" s="837" t="s">
        <v>1105</v>
      </c>
      <c r="G3225" s="837" t="s">
        <v>1891</v>
      </c>
    </row>
    <row r="3226" spans="1:7">
      <c r="A3226" s="837" t="s">
        <v>787</v>
      </c>
      <c r="B3226" s="837" t="s">
        <v>520</v>
      </c>
      <c r="C3226" s="837" t="s">
        <v>1909</v>
      </c>
      <c r="D3226" s="837" t="s">
        <v>1910</v>
      </c>
      <c r="E3226" s="837" t="s">
        <v>1918</v>
      </c>
      <c r="F3226" s="837" t="s">
        <v>784</v>
      </c>
      <c r="G3226" s="837" t="s">
        <v>1891</v>
      </c>
    </row>
    <row r="3227" spans="1:7">
      <c r="A3227" s="837" t="s">
        <v>743</v>
      </c>
      <c r="B3227" s="837" t="s">
        <v>520</v>
      </c>
      <c r="C3227" s="837" t="s">
        <v>1909</v>
      </c>
      <c r="D3227" s="837" t="s">
        <v>1910</v>
      </c>
      <c r="E3227" s="837" t="s">
        <v>1918</v>
      </c>
      <c r="F3227" s="837" t="s">
        <v>793</v>
      </c>
      <c r="G3227" s="837" t="s">
        <v>1891</v>
      </c>
    </row>
    <row r="3228" spans="1:7">
      <c r="A3228" s="837" t="s">
        <v>804</v>
      </c>
      <c r="B3228" s="837" t="s">
        <v>520</v>
      </c>
      <c r="C3228" s="837" t="s">
        <v>1909</v>
      </c>
      <c r="D3228" s="837" t="s">
        <v>1910</v>
      </c>
      <c r="E3228" s="837" t="s">
        <v>1918</v>
      </c>
      <c r="F3228" s="837" t="s">
        <v>1906</v>
      </c>
      <c r="G3228" s="837" t="s">
        <v>1891</v>
      </c>
    </row>
    <row r="3229" spans="1:7">
      <c r="A3229" s="837" t="s">
        <v>736</v>
      </c>
      <c r="B3229" s="837" t="s">
        <v>520</v>
      </c>
      <c r="C3229" s="837" t="s">
        <v>1909</v>
      </c>
      <c r="D3229" s="837" t="s">
        <v>1910</v>
      </c>
      <c r="E3229" s="837" t="s">
        <v>1918</v>
      </c>
      <c r="F3229" s="837" t="s">
        <v>789</v>
      </c>
      <c r="G3229" s="837" t="s">
        <v>1891</v>
      </c>
    </row>
    <row r="3230" spans="1:7">
      <c r="A3230" s="837" t="s">
        <v>1908</v>
      </c>
      <c r="B3230" s="837" t="s">
        <v>520</v>
      </c>
      <c r="C3230" s="837" t="s">
        <v>1909</v>
      </c>
      <c r="D3230" s="837" t="s">
        <v>1910</v>
      </c>
      <c r="E3230" s="837" t="s">
        <v>1918</v>
      </c>
      <c r="F3230" s="837" t="s">
        <v>1907</v>
      </c>
      <c r="G3230" s="837" t="s">
        <v>1891</v>
      </c>
    </row>
    <row r="3231" spans="1:7">
      <c r="A3231" s="837" t="s">
        <v>915</v>
      </c>
      <c r="B3231" s="837" t="s">
        <v>526</v>
      </c>
      <c r="C3231" s="837" t="s">
        <v>1909</v>
      </c>
      <c r="D3231" s="837" t="s">
        <v>1910</v>
      </c>
      <c r="E3231" s="837" t="s">
        <v>1876</v>
      </c>
      <c r="F3231" s="837" t="s">
        <v>909</v>
      </c>
      <c r="G3231" s="837" t="s">
        <v>1889</v>
      </c>
    </row>
    <row r="3232" spans="1:7">
      <c r="A3232" s="837" t="s">
        <v>912</v>
      </c>
      <c r="B3232" s="837" t="s">
        <v>526</v>
      </c>
      <c r="C3232" s="837" t="s">
        <v>1909</v>
      </c>
      <c r="D3232" s="837" t="s">
        <v>1910</v>
      </c>
      <c r="E3232" s="837" t="s">
        <v>1876</v>
      </c>
      <c r="F3232" s="837" t="s">
        <v>909</v>
      </c>
      <c r="G3232" s="837" t="s">
        <v>1889</v>
      </c>
    </row>
    <row r="3233" spans="1:7">
      <c r="A3233" s="837" t="s">
        <v>951</v>
      </c>
      <c r="B3233" s="837" t="s">
        <v>516</v>
      </c>
      <c r="C3233" s="837" t="s">
        <v>1886</v>
      </c>
      <c r="D3233" s="837" t="s">
        <v>1887</v>
      </c>
      <c r="E3233" s="837" t="s">
        <v>1890</v>
      </c>
      <c r="F3233" s="837" t="s">
        <v>1278</v>
      </c>
      <c r="G3233" s="837" t="s">
        <v>1891</v>
      </c>
    </row>
    <row r="3234" spans="1:7">
      <c r="A3234" s="837" t="s">
        <v>726</v>
      </c>
      <c r="B3234" s="837" t="s">
        <v>516</v>
      </c>
      <c r="C3234" s="837" t="s">
        <v>1909</v>
      </c>
      <c r="D3234" s="837" t="s">
        <v>1910</v>
      </c>
      <c r="E3234" s="837" t="s">
        <v>1905</v>
      </c>
      <c r="F3234" s="837" t="s">
        <v>726</v>
      </c>
      <c r="G3234" s="837" t="s">
        <v>1891</v>
      </c>
    </row>
    <row r="3235" spans="1:7">
      <c r="A3235" s="837" t="s">
        <v>836</v>
      </c>
      <c r="B3235" s="837" t="s">
        <v>1893</v>
      </c>
      <c r="C3235" s="837" t="s">
        <v>1909</v>
      </c>
      <c r="D3235" s="837" t="s">
        <v>1910</v>
      </c>
      <c r="E3235" s="837" t="s">
        <v>1877</v>
      </c>
      <c r="F3235" s="837" t="s">
        <v>1911</v>
      </c>
      <c r="G3235" s="837" t="s">
        <v>1889</v>
      </c>
    </row>
    <row r="3236" spans="1:7">
      <c r="A3236" s="837" t="s">
        <v>971</v>
      </c>
      <c r="B3236" s="837" t="s">
        <v>1893</v>
      </c>
      <c r="C3236" s="837" t="s">
        <v>1909</v>
      </c>
      <c r="D3236" s="837" t="s">
        <v>1910</v>
      </c>
      <c r="E3236" s="837" t="s">
        <v>1877</v>
      </c>
      <c r="F3236" s="837" t="s">
        <v>968</v>
      </c>
      <c r="G3236" s="837" t="s">
        <v>1889</v>
      </c>
    </row>
    <row r="3237" spans="1:7">
      <c r="A3237" s="837" t="s">
        <v>1037</v>
      </c>
      <c r="B3237" s="837" t="s">
        <v>1901</v>
      </c>
      <c r="C3237" s="837" t="s">
        <v>1909</v>
      </c>
      <c r="D3237" s="837" t="s">
        <v>1910</v>
      </c>
      <c r="E3237" s="837" t="s">
        <v>1867</v>
      </c>
      <c r="F3237" s="837" t="s">
        <v>1032</v>
      </c>
      <c r="G3237" s="837" t="s">
        <v>1889</v>
      </c>
    </row>
    <row r="3238" spans="1:7">
      <c r="A3238" s="837" t="s">
        <v>929</v>
      </c>
      <c r="B3238" s="837" t="s">
        <v>525</v>
      </c>
      <c r="C3238" s="837" t="s">
        <v>1909</v>
      </c>
      <c r="D3238" s="837" t="s">
        <v>1910</v>
      </c>
      <c r="E3238" s="837" t="s">
        <v>1875</v>
      </c>
      <c r="F3238" s="837" t="s">
        <v>1903</v>
      </c>
      <c r="G3238" s="837" t="s">
        <v>1889</v>
      </c>
    </row>
    <row r="3239" spans="1:7">
      <c r="A3239" s="837" t="s">
        <v>777</v>
      </c>
      <c r="B3239" s="837" t="s">
        <v>520</v>
      </c>
      <c r="C3239" s="837" t="s">
        <v>1909</v>
      </c>
      <c r="D3239" s="837" t="s">
        <v>1910</v>
      </c>
      <c r="E3239" s="837" t="s">
        <v>1918</v>
      </c>
      <c r="F3239" s="837" t="s">
        <v>1105</v>
      </c>
      <c r="G3239" s="837" t="s">
        <v>1891</v>
      </c>
    </row>
    <row r="3240" spans="1:7">
      <c r="A3240" s="837" t="s">
        <v>780</v>
      </c>
      <c r="B3240" s="837" t="s">
        <v>520</v>
      </c>
      <c r="C3240" s="837" t="s">
        <v>1909</v>
      </c>
      <c r="D3240" s="837" t="s">
        <v>1910</v>
      </c>
      <c r="E3240" s="837" t="s">
        <v>1918</v>
      </c>
      <c r="F3240" s="837" t="s">
        <v>1105</v>
      </c>
      <c r="G3240" s="837" t="s">
        <v>1891</v>
      </c>
    </row>
    <row r="3241" spans="1:7">
      <c r="A3241" s="837" t="s">
        <v>787</v>
      </c>
      <c r="B3241" s="837" t="s">
        <v>520</v>
      </c>
      <c r="C3241" s="837" t="s">
        <v>1909</v>
      </c>
      <c r="D3241" s="837" t="s">
        <v>1910</v>
      </c>
      <c r="E3241" s="837" t="s">
        <v>1918</v>
      </c>
      <c r="F3241" s="837" t="s">
        <v>784</v>
      </c>
      <c r="G3241" s="837" t="s">
        <v>1891</v>
      </c>
    </row>
    <row r="3242" spans="1:7">
      <c r="A3242" s="837" t="s">
        <v>743</v>
      </c>
      <c r="B3242" s="837" t="s">
        <v>520</v>
      </c>
      <c r="C3242" s="837" t="s">
        <v>1909</v>
      </c>
      <c r="D3242" s="837" t="s">
        <v>1910</v>
      </c>
      <c r="E3242" s="837" t="s">
        <v>1918</v>
      </c>
      <c r="F3242" s="837" t="s">
        <v>793</v>
      </c>
      <c r="G3242" s="837" t="s">
        <v>1891</v>
      </c>
    </row>
    <row r="3243" spans="1:7">
      <c r="A3243" s="837" t="s">
        <v>804</v>
      </c>
      <c r="B3243" s="837" t="s">
        <v>520</v>
      </c>
      <c r="C3243" s="837" t="s">
        <v>1909</v>
      </c>
      <c r="D3243" s="837" t="s">
        <v>1910</v>
      </c>
      <c r="E3243" s="837" t="s">
        <v>1918</v>
      </c>
      <c r="F3243" s="837" t="s">
        <v>1906</v>
      </c>
      <c r="G3243" s="837" t="s">
        <v>1891</v>
      </c>
    </row>
    <row r="3244" spans="1:7">
      <c r="A3244" s="837" t="s">
        <v>736</v>
      </c>
      <c r="B3244" s="837" t="s">
        <v>520</v>
      </c>
      <c r="C3244" s="837" t="s">
        <v>1909</v>
      </c>
      <c r="D3244" s="837" t="s">
        <v>1910</v>
      </c>
      <c r="E3244" s="837" t="s">
        <v>1918</v>
      </c>
      <c r="F3244" s="837" t="s">
        <v>789</v>
      </c>
      <c r="G3244" s="837" t="s">
        <v>1891</v>
      </c>
    </row>
    <row r="3245" spans="1:7">
      <c r="A3245" s="837" t="s">
        <v>1908</v>
      </c>
      <c r="B3245" s="837" t="s">
        <v>520</v>
      </c>
      <c r="C3245" s="837" t="s">
        <v>1909</v>
      </c>
      <c r="D3245" s="837" t="s">
        <v>1910</v>
      </c>
      <c r="E3245" s="837" t="s">
        <v>1918</v>
      </c>
      <c r="F3245" s="837" t="s">
        <v>1907</v>
      </c>
      <c r="G3245" s="837" t="s">
        <v>1891</v>
      </c>
    </row>
    <row r="3246" spans="1:7">
      <c r="A3246" s="837" t="s">
        <v>918</v>
      </c>
      <c r="B3246" s="837" t="s">
        <v>526</v>
      </c>
      <c r="C3246" s="837" t="s">
        <v>1909</v>
      </c>
      <c r="D3246" s="837" t="s">
        <v>1910</v>
      </c>
      <c r="E3246" s="837" t="s">
        <v>1876</v>
      </c>
      <c r="F3246" s="837" t="s">
        <v>909</v>
      </c>
      <c r="G3246" s="837" t="s">
        <v>1889</v>
      </c>
    </row>
    <row r="3247" spans="1:7">
      <c r="A3247" s="837" t="s">
        <v>912</v>
      </c>
      <c r="B3247" s="837" t="s">
        <v>526</v>
      </c>
      <c r="C3247" s="837" t="s">
        <v>1909</v>
      </c>
      <c r="D3247" s="837" t="s">
        <v>1910</v>
      </c>
      <c r="E3247" s="837" t="s">
        <v>1876</v>
      </c>
      <c r="F3247" s="837" t="s">
        <v>909</v>
      </c>
      <c r="G3247" s="837" t="s">
        <v>1889</v>
      </c>
    </row>
    <row r="3248" spans="1:7">
      <c r="A3248" s="837" t="s">
        <v>1026</v>
      </c>
      <c r="B3248" s="837" t="s">
        <v>526</v>
      </c>
      <c r="C3248" s="837" t="s">
        <v>1909</v>
      </c>
      <c r="D3248" s="837" t="s">
        <v>1910</v>
      </c>
      <c r="E3248" s="837" t="s">
        <v>1876</v>
      </c>
      <c r="F3248" s="837" t="s">
        <v>811</v>
      </c>
      <c r="G3248" s="837" t="s">
        <v>1889</v>
      </c>
    </row>
    <row r="3249" spans="1:7">
      <c r="A3249" s="837" t="s">
        <v>1328</v>
      </c>
      <c r="B3249" s="837" t="s">
        <v>540</v>
      </c>
      <c r="C3249" s="837" t="s">
        <v>1922</v>
      </c>
      <c r="D3249" s="837" t="s">
        <v>1923</v>
      </c>
      <c r="E3249" s="837" t="s">
        <v>1867</v>
      </c>
      <c r="F3249" s="837" t="s">
        <v>1014</v>
      </c>
      <c r="G3249" s="837" t="s">
        <v>1889</v>
      </c>
    </row>
    <row r="3250" spans="1:7">
      <c r="A3250" s="837" t="s">
        <v>956</v>
      </c>
      <c r="B3250" s="837" t="s">
        <v>538</v>
      </c>
      <c r="C3250" s="837" t="s">
        <v>1922</v>
      </c>
      <c r="D3250" s="837" t="s">
        <v>1923</v>
      </c>
      <c r="E3250" s="837" t="s">
        <v>1868</v>
      </c>
      <c r="F3250" s="837" t="s">
        <v>953</v>
      </c>
      <c r="G3250" s="837" t="s">
        <v>1889</v>
      </c>
    </row>
    <row r="3251" spans="1:7">
      <c r="A3251" s="837" t="s">
        <v>959</v>
      </c>
      <c r="B3251" s="837" t="s">
        <v>538</v>
      </c>
      <c r="C3251" s="837" t="s">
        <v>1922</v>
      </c>
      <c r="D3251" s="837" t="s">
        <v>1923</v>
      </c>
      <c r="E3251" s="837" t="s">
        <v>1868</v>
      </c>
      <c r="F3251" s="837" t="s">
        <v>953</v>
      </c>
      <c r="G3251" s="837" t="s">
        <v>1889</v>
      </c>
    </row>
    <row r="3252" spans="1:7">
      <c r="A3252" s="837" t="s">
        <v>385</v>
      </c>
      <c r="B3252" s="837" t="s">
        <v>538</v>
      </c>
      <c r="C3252" s="837" t="s">
        <v>1922</v>
      </c>
      <c r="D3252" s="837" t="s">
        <v>1923</v>
      </c>
      <c r="E3252" s="837" t="s">
        <v>1868</v>
      </c>
      <c r="F3252" s="837" t="s">
        <v>953</v>
      </c>
      <c r="G3252" s="837" t="s">
        <v>1889</v>
      </c>
    </row>
    <row r="3253" spans="1:7">
      <c r="A3253" s="837" t="s">
        <v>726</v>
      </c>
      <c r="B3253" s="837" t="s">
        <v>516</v>
      </c>
      <c r="C3253" s="837" t="s">
        <v>1922</v>
      </c>
      <c r="D3253" s="837" t="s">
        <v>1923</v>
      </c>
      <c r="E3253" s="837" t="s">
        <v>1890</v>
      </c>
      <c r="F3253" s="837" t="s">
        <v>726</v>
      </c>
      <c r="G3253" s="837" t="s">
        <v>1891</v>
      </c>
    </row>
    <row r="3254" spans="1:7">
      <c r="A3254" s="837" t="s">
        <v>758</v>
      </c>
      <c r="B3254" s="837" t="s">
        <v>516</v>
      </c>
      <c r="C3254" s="837" t="s">
        <v>1922</v>
      </c>
      <c r="D3254" s="837" t="s">
        <v>1923</v>
      </c>
      <c r="E3254" s="837" t="s">
        <v>1890</v>
      </c>
      <c r="F3254" s="837" t="s">
        <v>811</v>
      </c>
      <c r="G3254" s="837" t="s">
        <v>1891</v>
      </c>
    </row>
    <row r="3255" spans="1:7">
      <c r="A3255" s="837" t="s">
        <v>820</v>
      </c>
      <c r="B3255" s="837" t="s">
        <v>516</v>
      </c>
      <c r="C3255" s="837" t="s">
        <v>1922</v>
      </c>
      <c r="D3255" s="837" t="s">
        <v>1923</v>
      </c>
      <c r="E3255" s="837" t="s">
        <v>1890</v>
      </c>
      <c r="F3255" s="837" t="s">
        <v>1898</v>
      </c>
      <c r="G3255" s="837" t="s">
        <v>1891</v>
      </c>
    </row>
    <row r="3256" spans="1:7">
      <c r="A3256" s="837" t="s">
        <v>980</v>
      </c>
      <c r="B3256" s="837" t="s">
        <v>531</v>
      </c>
      <c r="C3256" s="837" t="s">
        <v>1922</v>
      </c>
      <c r="D3256" s="837" t="s">
        <v>1923</v>
      </c>
      <c r="E3256" s="837" t="s">
        <v>1872</v>
      </c>
      <c r="F3256" s="837" t="s">
        <v>977</v>
      </c>
      <c r="G3256" s="837" t="s">
        <v>1889</v>
      </c>
    </row>
    <row r="3257" spans="1:7">
      <c r="A3257" s="837" t="s">
        <v>1060</v>
      </c>
      <c r="B3257" s="837" t="s">
        <v>1921</v>
      </c>
      <c r="C3257" s="837" t="s">
        <v>1922</v>
      </c>
      <c r="D3257" s="837" t="s">
        <v>1923</v>
      </c>
      <c r="E3257" s="837" t="s">
        <v>1876</v>
      </c>
      <c r="F3257" s="837" t="s">
        <v>1894</v>
      </c>
      <c r="G3257" s="837" t="s">
        <v>1889</v>
      </c>
    </row>
    <row r="3258" spans="1:7">
      <c r="A3258" s="837" t="s">
        <v>1028</v>
      </c>
      <c r="B3258" s="837" t="s">
        <v>1921</v>
      </c>
      <c r="C3258" s="837" t="s">
        <v>1922</v>
      </c>
      <c r="D3258" s="837" t="s">
        <v>1923</v>
      </c>
      <c r="E3258" s="837" t="s">
        <v>1876</v>
      </c>
      <c r="F3258" s="837" t="s">
        <v>1028</v>
      </c>
      <c r="G3258" s="837" t="s">
        <v>1889</v>
      </c>
    </row>
    <row r="3259" spans="1:7">
      <c r="A3259" s="837" t="s">
        <v>1023</v>
      </c>
      <c r="B3259" s="837" t="s">
        <v>522</v>
      </c>
      <c r="C3259" s="837" t="s">
        <v>1922</v>
      </c>
      <c r="D3259" s="837" t="s">
        <v>1923</v>
      </c>
      <c r="E3259" s="837" t="s">
        <v>1892</v>
      </c>
      <c r="F3259" s="837" t="s">
        <v>1020</v>
      </c>
      <c r="G3259" s="837" t="s">
        <v>1889</v>
      </c>
    </row>
    <row r="3260" spans="1:7">
      <c r="A3260" s="837" t="s">
        <v>971</v>
      </c>
      <c r="B3260" s="837" t="s">
        <v>1893</v>
      </c>
      <c r="C3260" s="837" t="s">
        <v>1922</v>
      </c>
      <c r="D3260" s="837" t="s">
        <v>1923</v>
      </c>
      <c r="E3260" s="837" t="s">
        <v>1879</v>
      </c>
      <c r="F3260" s="837" t="s">
        <v>968</v>
      </c>
      <c r="G3260" s="837" t="s">
        <v>1889</v>
      </c>
    </row>
    <row r="3261" spans="1:7">
      <c r="A3261" s="837" t="s">
        <v>966</v>
      </c>
      <c r="B3261" s="837" t="s">
        <v>964</v>
      </c>
      <c r="C3261" s="837" t="s">
        <v>1922</v>
      </c>
      <c r="D3261" s="837" t="s">
        <v>1923</v>
      </c>
      <c r="E3261" s="837" t="s">
        <v>1895</v>
      </c>
      <c r="F3261" s="837" t="s">
        <v>953</v>
      </c>
      <c r="G3261" s="837" t="s">
        <v>1889</v>
      </c>
    </row>
    <row r="3262" spans="1:7">
      <c r="A3262" s="837" t="s">
        <v>1055</v>
      </c>
      <c r="B3262" s="837" t="s">
        <v>521</v>
      </c>
      <c r="C3262" s="837" t="s">
        <v>1922</v>
      </c>
      <c r="D3262" s="837" t="s">
        <v>1923</v>
      </c>
      <c r="E3262" s="837" t="s">
        <v>1897</v>
      </c>
      <c r="F3262" s="837" t="s">
        <v>1052</v>
      </c>
      <c r="G3262" s="837" t="s">
        <v>1889</v>
      </c>
    </row>
    <row r="3263" spans="1:7">
      <c r="A3263" s="837" t="s">
        <v>1066</v>
      </c>
      <c r="B3263" s="837" t="s">
        <v>521</v>
      </c>
      <c r="C3263" s="837" t="s">
        <v>1922</v>
      </c>
      <c r="D3263" s="837" t="s">
        <v>1923</v>
      </c>
      <c r="E3263" s="837" t="s">
        <v>1897</v>
      </c>
      <c r="F3263" s="837" t="s">
        <v>1894</v>
      </c>
      <c r="G3263" s="837" t="s">
        <v>1889</v>
      </c>
    </row>
    <row r="3264" spans="1:7">
      <c r="A3264" s="837" t="s">
        <v>975</v>
      </c>
      <c r="B3264" s="837" t="s">
        <v>521</v>
      </c>
      <c r="C3264" s="837" t="s">
        <v>1922</v>
      </c>
      <c r="D3264" s="837" t="s">
        <v>1923</v>
      </c>
      <c r="E3264" s="837" t="s">
        <v>1897</v>
      </c>
      <c r="F3264" s="837" t="s">
        <v>968</v>
      </c>
      <c r="G3264" s="837" t="s">
        <v>1889</v>
      </c>
    </row>
    <row r="3265" spans="1:7">
      <c r="A3265" s="837" t="s">
        <v>1176</v>
      </c>
      <c r="B3265" s="837" t="s">
        <v>1914</v>
      </c>
      <c r="C3265" s="837" t="s">
        <v>1922</v>
      </c>
      <c r="D3265" s="837" t="s">
        <v>1923</v>
      </c>
      <c r="E3265" s="837" t="s">
        <v>1865</v>
      </c>
      <c r="F3265" s="837" t="s">
        <v>1176</v>
      </c>
      <c r="G3265" s="837" t="s">
        <v>1889</v>
      </c>
    </row>
    <row r="3266" spans="1:7">
      <c r="A3266" s="837" t="s">
        <v>940</v>
      </c>
      <c r="B3266" s="837" t="s">
        <v>1920</v>
      </c>
      <c r="C3266" s="837" t="s">
        <v>1922</v>
      </c>
      <c r="D3266" s="837" t="s">
        <v>1923</v>
      </c>
      <c r="E3266" s="837" t="s">
        <v>138</v>
      </c>
      <c r="F3266" s="837" t="s">
        <v>806</v>
      </c>
      <c r="G3266" s="837" t="s">
        <v>1889</v>
      </c>
    </row>
    <row r="3267" spans="1:7">
      <c r="A3267" s="837" t="s">
        <v>810</v>
      </c>
      <c r="B3267" s="837" t="s">
        <v>1920</v>
      </c>
      <c r="C3267" s="837" t="s">
        <v>1922</v>
      </c>
      <c r="D3267" s="837" t="s">
        <v>1923</v>
      </c>
      <c r="E3267" s="837" t="s">
        <v>138</v>
      </c>
      <c r="F3267" s="837" t="s">
        <v>806</v>
      </c>
      <c r="G3267" s="837" t="s">
        <v>1889</v>
      </c>
    </row>
    <row r="3268" spans="1:7">
      <c r="A3268" s="837" t="s">
        <v>937</v>
      </c>
      <c r="B3268" s="837" t="s">
        <v>1920</v>
      </c>
      <c r="C3268" s="837" t="s">
        <v>1922</v>
      </c>
      <c r="D3268" s="837" t="s">
        <v>1923</v>
      </c>
      <c r="E3268" s="837" t="s">
        <v>138</v>
      </c>
      <c r="F3268" s="837" t="s">
        <v>806</v>
      </c>
      <c r="G3268" s="837" t="s">
        <v>1889</v>
      </c>
    </row>
    <row r="3269" spans="1:7">
      <c r="A3269" s="837" t="s">
        <v>1305</v>
      </c>
      <c r="B3269" s="837" t="s">
        <v>1899</v>
      </c>
      <c r="C3269" s="837" t="s">
        <v>1922</v>
      </c>
      <c r="D3269" s="837" t="s">
        <v>1923</v>
      </c>
      <c r="E3269" s="837" t="s">
        <v>1900</v>
      </c>
      <c r="F3269" s="837" t="s">
        <v>977</v>
      </c>
      <c r="G3269" s="837" t="s">
        <v>1889</v>
      </c>
    </row>
    <row r="3270" spans="1:7">
      <c r="A3270" s="837" t="s">
        <v>882</v>
      </c>
      <c r="B3270" s="837" t="s">
        <v>1899</v>
      </c>
      <c r="C3270" s="837" t="s">
        <v>1922</v>
      </c>
      <c r="D3270" s="837" t="s">
        <v>1923</v>
      </c>
      <c r="E3270" s="837" t="s">
        <v>1900</v>
      </c>
      <c r="F3270" s="837" t="s">
        <v>1201</v>
      </c>
      <c r="G3270" s="837" t="s">
        <v>1889</v>
      </c>
    </row>
    <row r="3271" spans="1:7">
      <c r="A3271" s="837" t="s">
        <v>869</v>
      </c>
      <c r="B3271" s="837" t="s">
        <v>1901</v>
      </c>
      <c r="C3271" s="837" t="s">
        <v>1922</v>
      </c>
      <c r="D3271" s="837" t="s">
        <v>1923</v>
      </c>
      <c r="E3271" s="837" t="s">
        <v>1871</v>
      </c>
      <c r="F3271" s="837" t="s">
        <v>869</v>
      </c>
      <c r="G3271" s="837" t="s">
        <v>1889</v>
      </c>
    </row>
    <row r="3272" spans="1:7">
      <c r="A3272" s="837" t="s">
        <v>1344</v>
      </c>
      <c r="B3272" s="837" t="s">
        <v>1901</v>
      </c>
      <c r="C3272" s="837" t="s">
        <v>1922</v>
      </c>
      <c r="D3272" s="837" t="s">
        <v>1923</v>
      </c>
      <c r="E3272" s="837" t="s">
        <v>1871</v>
      </c>
      <c r="F3272" s="837" t="s">
        <v>1902</v>
      </c>
      <c r="G3272" s="837" t="s">
        <v>1889</v>
      </c>
    </row>
    <row r="3273" spans="1:7">
      <c r="A3273" s="837" t="s">
        <v>410</v>
      </c>
      <c r="B3273" s="837" t="s">
        <v>525</v>
      </c>
      <c r="C3273" s="837" t="s">
        <v>1922</v>
      </c>
      <c r="D3273" s="837" t="s">
        <v>1923</v>
      </c>
      <c r="E3273" s="837" t="s">
        <v>1877</v>
      </c>
      <c r="F3273" s="837" t="s">
        <v>410</v>
      </c>
      <c r="G3273" s="837" t="s">
        <v>1889</v>
      </c>
    </row>
    <row r="3274" spans="1:7">
      <c r="A3274" s="837" t="s">
        <v>929</v>
      </c>
      <c r="B3274" s="837" t="s">
        <v>525</v>
      </c>
      <c r="C3274" s="837" t="s">
        <v>1922</v>
      </c>
      <c r="D3274" s="837" t="s">
        <v>1923</v>
      </c>
      <c r="E3274" s="837" t="s">
        <v>1877</v>
      </c>
      <c r="F3274" s="837" t="s">
        <v>1903</v>
      </c>
      <c r="G3274" s="837" t="s">
        <v>1889</v>
      </c>
    </row>
    <row r="3275" spans="1:7">
      <c r="A3275" s="837" t="s">
        <v>1260</v>
      </c>
      <c r="B3275" s="837" t="s">
        <v>525</v>
      </c>
      <c r="C3275" s="837" t="s">
        <v>1922</v>
      </c>
      <c r="D3275" s="837" t="s">
        <v>1923</v>
      </c>
      <c r="E3275" s="837" t="s">
        <v>1877</v>
      </c>
      <c r="F3275" s="837" t="s">
        <v>1903</v>
      </c>
      <c r="G3275" s="837" t="s">
        <v>1889</v>
      </c>
    </row>
    <row r="3276" spans="1:7">
      <c r="A3276" s="837" t="s">
        <v>934</v>
      </c>
      <c r="B3276" s="837" t="s">
        <v>525</v>
      </c>
      <c r="C3276" s="837" t="s">
        <v>1922</v>
      </c>
      <c r="D3276" s="837" t="s">
        <v>1923</v>
      </c>
      <c r="E3276" s="837" t="s">
        <v>1877</v>
      </c>
      <c r="F3276" s="837" t="s">
        <v>1903</v>
      </c>
      <c r="G3276" s="837" t="s">
        <v>1889</v>
      </c>
    </row>
    <row r="3277" spans="1:7">
      <c r="A3277" s="837" t="s">
        <v>1255</v>
      </c>
      <c r="B3277" s="837" t="s">
        <v>525</v>
      </c>
      <c r="C3277" s="837" t="s">
        <v>1922</v>
      </c>
      <c r="D3277" s="837" t="s">
        <v>1923</v>
      </c>
      <c r="E3277" s="837" t="s">
        <v>1877</v>
      </c>
      <c r="F3277" s="837" t="s">
        <v>1903</v>
      </c>
      <c r="G3277" s="837" t="s">
        <v>1889</v>
      </c>
    </row>
    <row r="3278" spans="1:7">
      <c r="A3278" s="837" t="s">
        <v>991</v>
      </c>
      <c r="B3278" s="837" t="s">
        <v>525</v>
      </c>
      <c r="C3278" s="837" t="s">
        <v>1922</v>
      </c>
      <c r="D3278" s="837" t="s">
        <v>1923</v>
      </c>
      <c r="E3278" s="837" t="s">
        <v>1877</v>
      </c>
      <c r="F3278" s="837" t="s">
        <v>552</v>
      </c>
      <c r="G3278" s="837" t="s">
        <v>1889</v>
      </c>
    </row>
    <row r="3279" spans="1:7">
      <c r="A3279" s="837" t="s">
        <v>945</v>
      </c>
      <c r="B3279" s="837" t="s">
        <v>546</v>
      </c>
      <c r="C3279" s="837" t="s">
        <v>1922</v>
      </c>
      <c r="D3279" s="837" t="s">
        <v>1923</v>
      </c>
      <c r="E3279" s="837" t="s">
        <v>1904</v>
      </c>
      <c r="F3279" s="837" t="s">
        <v>945</v>
      </c>
      <c r="G3279" s="837" t="s">
        <v>1889</v>
      </c>
    </row>
    <row r="3280" spans="1:7">
      <c r="A3280" s="837" t="s">
        <v>777</v>
      </c>
      <c r="B3280" s="837" t="s">
        <v>520</v>
      </c>
      <c r="C3280" s="837" t="s">
        <v>1922</v>
      </c>
      <c r="D3280" s="837" t="s">
        <v>1923</v>
      </c>
      <c r="E3280" s="837" t="s">
        <v>1905</v>
      </c>
      <c r="F3280" s="837" t="s">
        <v>1105</v>
      </c>
      <c r="G3280" s="837" t="s">
        <v>1891</v>
      </c>
    </row>
    <row r="3281" spans="1:7">
      <c r="A3281" s="837" t="s">
        <v>780</v>
      </c>
      <c r="B3281" s="837" t="s">
        <v>520</v>
      </c>
      <c r="C3281" s="837" t="s">
        <v>1922</v>
      </c>
      <c r="D3281" s="837" t="s">
        <v>1923</v>
      </c>
      <c r="E3281" s="837" t="s">
        <v>1905</v>
      </c>
      <c r="F3281" s="837" t="s">
        <v>1105</v>
      </c>
      <c r="G3281" s="837" t="s">
        <v>1891</v>
      </c>
    </row>
    <row r="3282" spans="1:7">
      <c r="A3282" s="837" t="s">
        <v>787</v>
      </c>
      <c r="B3282" s="837" t="s">
        <v>520</v>
      </c>
      <c r="C3282" s="837" t="s">
        <v>1922</v>
      </c>
      <c r="D3282" s="837" t="s">
        <v>1923</v>
      </c>
      <c r="E3282" s="837" t="s">
        <v>1905</v>
      </c>
      <c r="F3282" s="837" t="s">
        <v>784</v>
      </c>
      <c r="G3282" s="837" t="s">
        <v>1891</v>
      </c>
    </row>
    <row r="3283" spans="1:7">
      <c r="A3283" s="837" t="s">
        <v>798</v>
      </c>
      <c r="B3283" s="837" t="s">
        <v>520</v>
      </c>
      <c r="C3283" s="837" t="s">
        <v>1922</v>
      </c>
      <c r="D3283" s="837" t="s">
        <v>1923</v>
      </c>
      <c r="E3283" s="837" t="s">
        <v>1905</v>
      </c>
      <c r="F3283" s="837" t="s">
        <v>793</v>
      </c>
      <c r="G3283" s="837" t="s">
        <v>1891</v>
      </c>
    </row>
    <row r="3284" spans="1:7">
      <c r="A3284" s="837" t="s">
        <v>743</v>
      </c>
      <c r="B3284" s="837" t="s">
        <v>520</v>
      </c>
      <c r="C3284" s="837" t="s">
        <v>1922</v>
      </c>
      <c r="D3284" s="837" t="s">
        <v>1923</v>
      </c>
      <c r="E3284" s="837" t="s">
        <v>1905</v>
      </c>
      <c r="F3284" s="837" t="s">
        <v>793</v>
      </c>
      <c r="G3284" s="837" t="s">
        <v>1891</v>
      </c>
    </row>
    <row r="3285" spans="1:7">
      <c r="A3285" s="837" t="s">
        <v>804</v>
      </c>
      <c r="B3285" s="837" t="s">
        <v>520</v>
      </c>
      <c r="C3285" s="837" t="s">
        <v>1922</v>
      </c>
      <c r="D3285" s="837" t="s">
        <v>1923</v>
      </c>
      <c r="E3285" s="837" t="s">
        <v>1905</v>
      </c>
      <c r="F3285" s="837" t="s">
        <v>1906</v>
      </c>
      <c r="G3285" s="837" t="s">
        <v>1891</v>
      </c>
    </row>
    <row r="3286" spans="1:7">
      <c r="A3286" s="837" t="s">
        <v>736</v>
      </c>
      <c r="B3286" s="837" t="s">
        <v>520</v>
      </c>
      <c r="C3286" s="837" t="s">
        <v>1922</v>
      </c>
      <c r="D3286" s="837" t="s">
        <v>1923</v>
      </c>
      <c r="E3286" s="837" t="s">
        <v>1905</v>
      </c>
      <c r="F3286" s="837" t="s">
        <v>789</v>
      </c>
      <c r="G3286" s="837" t="s">
        <v>1891</v>
      </c>
    </row>
    <row r="3287" spans="1:7">
      <c r="A3287" s="837" t="s">
        <v>1908</v>
      </c>
      <c r="B3287" s="837" t="s">
        <v>520</v>
      </c>
      <c r="C3287" s="837" t="s">
        <v>1922</v>
      </c>
      <c r="D3287" s="837" t="s">
        <v>1923</v>
      </c>
      <c r="E3287" s="837" t="s">
        <v>1905</v>
      </c>
      <c r="F3287" s="837" t="s">
        <v>1907</v>
      </c>
      <c r="G3287" s="837" t="s">
        <v>1891</v>
      </c>
    </row>
    <row r="3288" spans="1:7">
      <c r="A3288" s="837" t="s">
        <v>918</v>
      </c>
      <c r="B3288" s="837" t="s">
        <v>526</v>
      </c>
      <c r="C3288" s="837" t="s">
        <v>1922</v>
      </c>
      <c r="D3288" s="837" t="s">
        <v>1923</v>
      </c>
      <c r="E3288" s="837" t="s">
        <v>1878</v>
      </c>
      <c r="F3288" s="837" t="s">
        <v>909</v>
      </c>
      <c r="G3288" s="837" t="s">
        <v>1889</v>
      </c>
    </row>
    <row r="3289" spans="1:7">
      <c r="A3289" s="837" t="s">
        <v>912</v>
      </c>
      <c r="B3289" s="837" t="s">
        <v>526</v>
      </c>
      <c r="C3289" s="837" t="s">
        <v>1922</v>
      </c>
      <c r="D3289" s="837" t="s">
        <v>1923</v>
      </c>
      <c r="E3289" s="837" t="s">
        <v>1878</v>
      </c>
      <c r="F3289" s="837" t="s">
        <v>909</v>
      </c>
      <c r="G3289" s="837" t="s">
        <v>1889</v>
      </c>
    </row>
    <row r="3290" spans="1:7">
      <c r="A3290" s="837" t="s">
        <v>1026</v>
      </c>
      <c r="B3290" s="837" t="s">
        <v>526</v>
      </c>
      <c r="C3290" s="837" t="s">
        <v>1922</v>
      </c>
      <c r="D3290" s="837" t="s">
        <v>1923</v>
      </c>
      <c r="E3290" s="837" t="s">
        <v>1878</v>
      </c>
      <c r="F3290" s="837" t="s">
        <v>811</v>
      </c>
      <c r="G3290" s="837" t="s">
        <v>1889</v>
      </c>
    </row>
    <row r="3291" spans="1:7">
      <c r="A3291" s="837" t="s">
        <v>956</v>
      </c>
      <c r="B3291" s="837" t="s">
        <v>538</v>
      </c>
      <c r="C3291" s="837" t="s">
        <v>1886</v>
      </c>
      <c r="D3291" s="837" t="s">
        <v>1887</v>
      </c>
      <c r="E3291" s="837" t="s">
        <v>1868</v>
      </c>
      <c r="F3291" s="837" t="s">
        <v>953</v>
      </c>
      <c r="G3291" s="837" t="s">
        <v>1889</v>
      </c>
    </row>
    <row r="3292" spans="1:7">
      <c r="A3292" s="837" t="s">
        <v>959</v>
      </c>
      <c r="B3292" s="837" t="s">
        <v>538</v>
      </c>
      <c r="C3292" s="837" t="s">
        <v>1886</v>
      </c>
      <c r="D3292" s="837" t="s">
        <v>1887</v>
      </c>
      <c r="E3292" s="837" t="s">
        <v>1868</v>
      </c>
      <c r="F3292" s="837" t="s">
        <v>953</v>
      </c>
      <c r="G3292" s="837" t="s">
        <v>1889</v>
      </c>
    </row>
    <row r="3293" spans="1:7">
      <c r="A3293" s="837" t="s">
        <v>726</v>
      </c>
      <c r="B3293" s="837" t="s">
        <v>516</v>
      </c>
      <c r="C3293" s="837" t="s">
        <v>1886</v>
      </c>
      <c r="D3293" s="837" t="s">
        <v>1887</v>
      </c>
      <c r="E3293" s="837" t="s">
        <v>1890</v>
      </c>
      <c r="F3293" s="837" t="s">
        <v>726</v>
      </c>
      <c r="G3293" s="837" t="s">
        <v>1891</v>
      </c>
    </row>
    <row r="3294" spans="1:7">
      <c r="A3294" s="837" t="s">
        <v>758</v>
      </c>
      <c r="B3294" s="837" t="s">
        <v>516</v>
      </c>
      <c r="C3294" s="837" t="s">
        <v>1886</v>
      </c>
      <c r="D3294" s="837" t="s">
        <v>1887</v>
      </c>
      <c r="E3294" s="837" t="s">
        <v>1890</v>
      </c>
      <c r="F3294" s="837" t="s">
        <v>811</v>
      </c>
      <c r="G3294" s="837" t="s">
        <v>1891</v>
      </c>
    </row>
    <row r="3295" spans="1:7">
      <c r="A3295" s="837" t="s">
        <v>1028</v>
      </c>
      <c r="B3295" s="837" t="s">
        <v>1921</v>
      </c>
      <c r="C3295" s="837" t="s">
        <v>1886</v>
      </c>
      <c r="D3295" s="837" t="s">
        <v>1887</v>
      </c>
      <c r="E3295" s="837" t="s">
        <v>1876</v>
      </c>
      <c r="F3295" s="837" t="s">
        <v>1028</v>
      </c>
      <c r="G3295" s="837" t="s">
        <v>1889</v>
      </c>
    </row>
    <row r="3296" spans="1:7">
      <c r="A3296" s="837" t="s">
        <v>971</v>
      </c>
      <c r="B3296" s="837" t="s">
        <v>1893</v>
      </c>
      <c r="C3296" s="837" t="s">
        <v>1886</v>
      </c>
      <c r="D3296" s="837" t="s">
        <v>1887</v>
      </c>
      <c r="E3296" s="837" t="s">
        <v>1879</v>
      </c>
      <c r="F3296" s="837" t="s">
        <v>968</v>
      </c>
      <c r="G3296" s="837" t="s">
        <v>1889</v>
      </c>
    </row>
    <row r="3297" spans="1:7">
      <c r="A3297" s="837" t="s">
        <v>1325</v>
      </c>
      <c r="B3297" s="837" t="s">
        <v>1926</v>
      </c>
      <c r="C3297" s="837" t="s">
        <v>1886</v>
      </c>
      <c r="D3297" s="837" t="s">
        <v>1887</v>
      </c>
      <c r="E3297" s="837" t="s">
        <v>1866</v>
      </c>
      <c r="F3297" s="837" t="s">
        <v>1014</v>
      </c>
      <c r="G3297" s="837" t="s">
        <v>1889</v>
      </c>
    </row>
    <row r="3298" spans="1:7">
      <c r="A3298" s="837" t="s">
        <v>966</v>
      </c>
      <c r="B3298" s="837" t="s">
        <v>964</v>
      </c>
      <c r="C3298" s="837" t="s">
        <v>1886</v>
      </c>
      <c r="D3298" s="837" t="s">
        <v>1887</v>
      </c>
      <c r="E3298" s="837" t="s">
        <v>1895</v>
      </c>
      <c r="F3298" s="837" t="s">
        <v>953</v>
      </c>
      <c r="G3298" s="837" t="s">
        <v>1889</v>
      </c>
    </row>
    <row r="3299" spans="1:7">
      <c r="A3299" s="837" t="s">
        <v>1066</v>
      </c>
      <c r="B3299" s="837" t="s">
        <v>521</v>
      </c>
      <c r="C3299" s="837" t="s">
        <v>1886</v>
      </c>
      <c r="D3299" s="837" t="s">
        <v>1887</v>
      </c>
      <c r="E3299" s="837" t="s">
        <v>1897</v>
      </c>
      <c r="F3299" s="837" t="s">
        <v>1894</v>
      </c>
      <c r="G3299" s="837" t="s">
        <v>1889</v>
      </c>
    </row>
    <row r="3300" spans="1:7">
      <c r="A3300" s="837" t="s">
        <v>975</v>
      </c>
      <c r="B3300" s="837" t="s">
        <v>521</v>
      </c>
      <c r="C3300" s="837" t="s">
        <v>1886</v>
      </c>
      <c r="D3300" s="837" t="s">
        <v>1887</v>
      </c>
      <c r="E3300" s="837" t="s">
        <v>1897</v>
      </c>
      <c r="F3300" s="837" t="s">
        <v>968</v>
      </c>
      <c r="G3300" s="837" t="s">
        <v>1889</v>
      </c>
    </row>
    <row r="3301" spans="1:7">
      <c r="A3301" s="837" t="s">
        <v>1305</v>
      </c>
      <c r="B3301" s="837" t="s">
        <v>1899</v>
      </c>
      <c r="C3301" s="837" t="s">
        <v>1886</v>
      </c>
      <c r="D3301" s="837" t="s">
        <v>1887</v>
      </c>
      <c r="E3301" s="837" t="s">
        <v>1900</v>
      </c>
      <c r="F3301" s="837" t="s">
        <v>977</v>
      </c>
      <c r="G3301" s="837" t="s">
        <v>1889</v>
      </c>
    </row>
    <row r="3302" spans="1:7">
      <c r="A3302" s="837" t="s">
        <v>882</v>
      </c>
      <c r="B3302" s="837" t="s">
        <v>1899</v>
      </c>
      <c r="C3302" s="837" t="s">
        <v>1886</v>
      </c>
      <c r="D3302" s="837" t="s">
        <v>1887</v>
      </c>
      <c r="E3302" s="837" t="s">
        <v>1900</v>
      </c>
      <c r="F3302" s="837" t="s">
        <v>1201</v>
      </c>
      <c r="G3302" s="837" t="s">
        <v>1889</v>
      </c>
    </row>
    <row r="3303" spans="1:7">
      <c r="A3303" s="837" t="s">
        <v>1344</v>
      </c>
      <c r="B3303" s="837" t="s">
        <v>1901</v>
      </c>
      <c r="C3303" s="837" t="s">
        <v>1886</v>
      </c>
      <c r="D3303" s="837" t="s">
        <v>1887</v>
      </c>
      <c r="E3303" s="837" t="s">
        <v>1871</v>
      </c>
      <c r="F3303" s="837" t="s">
        <v>1902</v>
      </c>
      <c r="G3303" s="837" t="s">
        <v>1889</v>
      </c>
    </row>
    <row r="3304" spans="1:7">
      <c r="A3304" s="837" t="s">
        <v>410</v>
      </c>
      <c r="B3304" s="837" t="s">
        <v>525</v>
      </c>
      <c r="C3304" s="837" t="s">
        <v>1886</v>
      </c>
      <c r="D3304" s="837" t="s">
        <v>1887</v>
      </c>
      <c r="E3304" s="837" t="s">
        <v>1877</v>
      </c>
      <c r="F3304" s="837" t="s">
        <v>410</v>
      </c>
      <c r="G3304" s="837" t="s">
        <v>1889</v>
      </c>
    </row>
    <row r="3305" spans="1:7">
      <c r="A3305" s="837" t="s">
        <v>929</v>
      </c>
      <c r="B3305" s="837" t="s">
        <v>525</v>
      </c>
      <c r="C3305" s="837" t="s">
        <v>1886</v>
      </c>
      <c r="D3305" s="837" t="s">
        <v>1887</v>
      </c>
      <c r="E3305" s="837" t="s">
        <v>1877</v>
      </c>
      <c r="F3305" s="837" t="s">
        <v>1903</v>
      </c>
      <c r="G3305" s="837" t="s">
        <v>1889</v>
      </c>
    </row>
    <row r="3306" spans="1:7">
      <c r="A3306" s="837" t="s">
        <v>945</v>
      </c>
      <c r="B3306" s="837" t="s">
        <v>546</v>
      </c>
      <c r="C3306" s="837" t="s">
        <v>1886</v>
      </c>
      <c r="D3306" s="837" t="s">
        <v>1887</v>
      </c>
      <c r="E3306" s="837" t="s">
        <v>1904</v>
      </c>
      <c r="F3306" s="837" t="s">
        <v>945</v>
      </c>
      <c r="G3306" s="837" t="s">
        <v>1889</v>
      </c>
    </row>
    <row r="3307" spans="1:7">
      <c r="A3307" s="837" t="s">
        <v>762</v>
      </c>
      <c r="B3307" s="837" t="s">
        <v>520</v>
      </c>
      <c r="C3307" s="837" t="s">
        <v>1886</v>
      </c>
      <c r="D3307" s="837" t="s">
        <v>1887</v>
      </c>
      <c r="E3307" s="837" t="s">
        <v>1905</v>
      </c>
      <c r="F3307" s="837" t="s">
        <v>762</v>
      </c>
      <c r="G3307" s="837" t="s">
        <v>1891</v>
      </c>
    </row>
    <row r="3308" spans="1:7">
      <c r="A3308" s="837" t="s">
        <v>777</v>
      </c>
      <c r="B3308" s="837" t="s">
        <v>520</v>
      </c>
      <c r="C3308" s="837" t="s">
        <v>1886</v>
      </c>
      <c r="D3308" s="837" t="s">
        <v>1887</v>
      </c>
      <c r="E3308" s="837" t="s">
        <v>1905</v>
      </c>
      <c r="F3308" s="837" t="s">
        <v>1105</v>
      </c>
      <c r="G3308" s="837" t="s">
        <v>1891</v>
      </c>
    </row>
    <row r="3309" spans="1:7">
      <c r="A3309" s="837" t="s">
        <v>780</v>
      </c>
      <c r="B3309" s="837" t="s">
        <v>520</v>
      </c>
      <c r="C3309" s="837" t="s">
        <v>1886</v>
      </c>
      <c r="D3309" s="837" t="s">
        <v>1887</v>
      </c>
      <c r="E3309" s="837" t="s">
        <v>1905</v>
      </c>
      <c r="F3309" s="837" t="s">
        <v>1105</v>
      </c>
      <c r="G3309" s="837" t="s">
        <v>1891</v>
      </c>
    </row>
    <row r="3310" spans="1:7">
      <c r="A3310" s="837" t="s">
        <v>804</v>
      </c>
      <c r="B3310" s="837" t="s">
        <v>520</v>
      </c>
      <c r="C3310" s="837" t="s">
        <v>1886</v>
      </c>
      <c r="D3310" s="837" t="s">
        <v>1887</v>
      </c>
      <c r="E3310" s="837" t="s">
        <v>1905</v>
      </c>
      <c r="F3310" s="837" t="s">
        <v>1906</v>
      </c>
      <c r="G3310" s="837" t="s">
        <v>1891</v>
      </c>
    </row>
    <row r="3311" spans="1:7">
      <c r="A3311" s="837" t="s">
        <v>736</v>
      </c>
      <c r="B3311" s="837" t="s">
        <v>520</v>
      </c>
      <c r="C3311" s="837" t="s">
        <v>1886</v>
      </c>
      <c r="D3311" s="837" t="s">
        <v>1887</v>
      </c>
      <c r="E3311" s="837" t="s">
        <v>1905</v>
      </c>
      <c r="F3311" s="837" t="s">
        <v>789</v>
      </c>
      <c r="G3311" s="837" t="s">
        <v>1891</v>
      </c>
    </row>
    <row r="3312" spans="1:7">
      <c r="A3312" s="837" t="s">
        <v>1908</v>
      </c>
      <c r="B3312" s="837" t="s">
        <v>520</v>
      </c>
      <c r="C3312" s="837" t="s">
        <v>1886</v>
      </c>
      <c r="D3312" s="837" t="s">
        <v>1887</v>
      </c>
      <c r="E3312" s="837" t="s">
        <v>1905</v>
      </c>
      <c r="F3312" s="837" t="s">
        <v>1907</v>
      </c>
      <c r="G3312" s="837" t="s">
        <v>1891</v>
      </c>
    </row>
    <row r="3313" spans="1:7">
      <c r="A3313" s="837" t="s">
        <v>918</v>
      </c>
      <c r="B3313" s="837" t="s">
        <v>526</v>
      </c>
      <c r="C3313" s="837" t="s">
        <v>1886</v>
      </c>
      <c r="D3313" s="837" t="s">
        <v>1887</v>
      </c>
      <c r="E3313" s="837" t="s">
        <v>1878</v>
      </c>
      <c r="F3313" s="837" t="s">
        <v>909</v>
      </c>
      <c r="G3313" s="837" t="s">
        <v>1889</v>
      </c>
    </row>
    <row r="3314" spans="1:7">
      <c r="A3314" s="837" t="s">
        <v>912</v>
      </c>
      <c r="B3314" s="837" t="s">
        <v>526</v>
      </c>
      <c r="C3314" s="837" t="s">
        <v>1886</v>
      </c>
      <c r="D3314" s="837" t="s">
        <v>1887</v>
      </c>
      <c r="E3314" s="837" t="s">
        <v>1878</v>
      </c>
      <c r="F3314" s="837" t="s">
        <v>909</v>
      </c>
      <c r="G3314" s="837" t="s">
        <v>1889</v>
      </c>
    </row>
    <row r="3315" spans="1:7">
      <c r="A3315" s="837" t="s">
        <v>1018</v>
      </c>
      <c r="B3315" s="837" t="s">
        <v>540</v>
      </c>
      <c r="C3315" s="837" t="s">
        <v>1909</v>
      </c>
      <c r="D3315" s="837" t="s">
        <v>1910</v>
      </c>
      <c r="E3315" s="837" t="s">
        <v>1865</v>
      </c>
      <c r="F3315" s="837" t="s">
        <v>1014</v>
      </c>
      <c r="G3315" s="837" t="s">
        <v>1889</v>
      </c>
    </row>
    <row r="3316" spans="1:7">
      <c r="A3316" s="837" t="s">
        <v>956</v>
      </c>
      <c r="B3316" s="837" t="s">
        <v>538</v>
      </c>
      <c r="C3316" s="837" t="s">
        <v>1909</v>
      </c>
      <c r="D3316" s="837" t="s">
        <v>1910</v>
      </c>
      <c r="E3316" s="837" t="s">
        <v>1869</v>
      </c>
      <c r="F3316" s="837" t="s">
        <v>953</v>
      </c>
      <c r="G3316" s="837" t="s">
        <v>1889</v>
      </c>
    </row>
    <row r="3317" spans="1:7">
      <c r="A3317" s="837" t="s">
        <v>959</v>
      </c>
      <c r="B3317" s="837" t="s">
        <v>538</v>
      </c>
      <c r="C3317" s="837" t="s">
        <v>1909</v>
      </c>
      <c r="D3317" s="837" t="s">
        <v>1910</v>
      </c>
      <c r="E3317" s="837" t="s">
        <v>1869</v>
      </c>
      <c r="F3317" s="837" t="s">
        <v>953</v>
      </c>
      <c r="G3317" s="837" t="s">
        <v>1889</v>
      </c>
    </row>
    <row r="3318" spans="1:7">
      <c r="A3318" s="837" t="s">
        <v>385</v>
      </c>
      <c r="B3318" s="837" t="s">
        <v>538</v>
      </c>
      <c r="C3318" s="837" t="s">
        <v>1909</v>
      </c>
      <c r="D3318" s="837" t="s">
        <v>1910</v>
      </c>
      <c r="E3318" s="837" t="s">
        <v>1869</v>
      </c>
      <c r="F3318" s="837" t="s">
        <v>953</v>
      </c>
      <c r="G3318" s="837" t="s">
        <v>1889</v>
      </c>
    </row>
    <row r="3319" spans="1:7">
      <c r="A3319" s="837" t="s">
        <v>726</v>
      </c>
      <c r="B3319" s="837" t="s">
        <v>516</v>
      </c>
      <c r="C3319" s="837" t="s">
        <v>1909</v>
      </c>
      <c r="D3319" s="837" t="s">
        <v>1910</v>
      </c>
      <c r="E3319" s="837" t="s">
        <v>1905</v>
      </c>
      <c r="F3319" s="837" t="s">
        <v>726</v>
      </c>
      <c r="G3319" s="837" t="s">
        <v>1891</v>
      </c>
    </row>
    <row r="3320" spans="1:7">
      <c r="A3320" s="837" t="s">
        <v>758</v>
      </c>
      <c r="B3320" s="837" t="s">
        <v>516</v>
      </c>
      <c r="C3320" s="837" t="s">
        <v>1909</v>
      </c>
      <c r="D3320" s="837" t="s">
        <v>1910</v>
      </c>
      <c r="E3320" s="837" t="s">
        <v>1905</v>
      </c>
      <c r="F3320" s="837" t="s">
        <v>811</v>
      </c>
      <c r="G3320" s="837" t="s">
        <v>1891</v>
      </c>
    </row>
    <row r="3321" spans="1:7">
      <c r="A3321" s="837" t="s">
        <v>1023</v>
      </c>
      <c r="B3321" s="837" t="s">
        <v>522</v>
      </c>
      <c r="C3321" s="837" t="s">
        <v>1909</v>
      </c>
      <c r="D3321" s="837" t="s">
        <v>1910</v>
      </c>
      <c r="E3321" s="837" t="s">
        <v>1895</v>
      </c>
      <c r="F3321" s="837" t="s">
        <v>1020</v>
      </c>
      <c r="G3321" s="837" t="s">
        <v>1889</v>
      </c>
    </row>
    <row r="3322" spans="1:7">
      <c r="A3322" s="837" t="s">
        <v>1063</v>
      </c>
      <c r="B3322" s="837" t="s">
        <v>522</v>
      </c>
      <c r="C3322" s="837" t="s">
        <v>1909</v>
      </c>
      <c r="D3322" s="837" t="s">
        <v>1910</v>
      </c>
      <c r="E3322" s="837" t="s">
        <v>1895</v>
      </c>
      <c r="F3322" s="837" t="s">
        <v>1894</v>
      </c>
      <c r="G3322" s="837" t="s">
        <v>1889</v>
      </c>
    </row>
    <row r="3323" spans="1:7">
      <c r="A3323" s="837" t="s">
        <v>882</v>
      </c>
      <c r="B3323" s="837" t="s">
        <v>522</v>
      </c>
      <c r="C3323" s="837" t="s">
        <v>1909</v>
      </c>
      <c r="D3323" s="837" t="s">
        <v>1910</v>
      </c>
      <c r="E3323" s="837" t="s">
        <v>1895</v>
      </c>
      <c r="F3323" s="837" t="s">
        <v>1201</v>
      </c>
      <c r="G3323" s="837" t="s">
        <v>1889</v>
      </c>
    </row>
    <row r="3324" spans="1:7">
      <c r="A3324" s="837" t="s">
        <v>836</v>
      </c>
      <c r="B3324" s="837" t="s">
        <v>1893</v>
      </c>
      <c r="C3324" s="837" t="s">
        <v>1909</v>
      </c>
      <c r="D3324" s="837" t="s">
        <v>1910</v>
      </c>
      <c r="E3324" s="837" t="s">
        <v>1877</v>
      </c>
      <c r="F3324" s="837" t="s">
        <v>1911</v>
      </c>
      <c r="G3324" s="837" t="s">
        <v>1889</v>
      </c>
    </row>
    <row r="3325" spans="1:7">
      <c r="A3325" s="837" t="s">
        <v>971</v>
      </c>
      <c r="B3325" s="837" t="s">
        <v>1893</v>
      </c>
      <c r="C3325" s="837" t="s">
        <v>1909</v>
      </c>
      <c r="D3325" s="837" t="s">
        <v>1910</v>
      </c>
      <c r="E3325" s="837" t="s">
        <v>1877</v>
      </c>
      <c r="F3325" s="837" t="s">
        <v>968</v>
      </c>
      <c r="G3325" s="837" t="s">
        <v>1889</v>
      </c>
    </row>
    <row r="3326" spans="1:7">
      <c r="A3326" s="837" t="s">
        <v>1028</v>
      </c>
      <c r="B3326" s="837" t="s">
        <v>1912</v>
      </c>
      <c r="C3326" s="837" t="s">
        <v>1909</v>
      </c>
      <c r="D3326" s="837" t="s">
        <v>1910</v>
      </c>
      <c r="E3326" s="837" t="s">
        <v>1873</v>
      </c>
      <c r="F3326" s="837" t="s">
        <v>1028</v>
      </c>
      <c r="G3326" s="837" t="s">
        <v>1889</v>
      </c>
    </row>
    <row r="3327" spans="1:7">
      <c r="A3327" s="837" t="s">
        <v>966</v>
      </c>
      <c r="B3327" s="837" t="s">
        <v>964</v>
      </c>
      <c r="C3327" s="837" t="s">
        <v>1909</v>
      </c>
      <c r="D3327" s="837" t="s">
        <v>1910</v>
      </c>
      <c r="E3327" s="837" t="s">
        <v>1904</v>
      </c>
      <c r="F3327" s="837" t="s">
        <v>953</v>
      </c>
      <c r="G3327" s="837" t="s">
        <v>1889</v>
      </c>
    </row>
    <row r="3328" spans="1:7">
      <c r="A3328" s="837" t="s">
        <v>1055</v>
      </c>
      <c r="B3328" s="837" t="s">
        <v>521</v>
      </c>
      <c r="C3328" s="837" t="s">
        <v>1909</v>
      </c>
      <c r="D3328" s="837" t="s">
        <v>1910</v>
      </c>
      <c r="E3328" s="837" t="s">
        <v>1913</v>
      </c>
      <c r="F3328" s="837" t="s">
        <v>1052</v>
      </c>
      <c r="G3328" s="837" t="s">
        <v>1889</v>
      </c>
    </row>
    <row r="3329" spans="1:7">
      <c r="A3329" s="837" t="s">
        <v>1066</v>
      </c>
      <c r="B3329" s="837" t="s">
        <v>521</v>
      </c>
      <c r="C3329" s="837" t="s">
        <v>1909</v>
      </c>
      <c r="D3329" s="837" t="s">
        <v>1910</v>
      </c>
      <c r="E3329" s="837" t="s">
        <v>1913</v>
      </c>
      <c r="F3329" s="837" t="s">
        <v>1894</v>
      </c>
      <c r="G3329" s="837" t="s">
        <v>1889</v>
      </c>
    </row>
    <row r="3330" spans="1:7">
      <c r="A3330" s="837" t="s">
        <v>975</v>
      </c>
      <c r="B3330" s="837" t="s">
        <v>521</v>
      </c>
      <c r="C3330" s="837" t="s">
        <v>1909</v>
      </c>
      <c r="D3330" s="837" t="s">
        <v>1910</v>
      </c>
      <c r="E3330" s="837" t="s">
        <v>1913</v>
      </c>
      <c r="F3330" s="837" t="s">
        <v>968</v>
      </c>
      <c r="G3330" s="837" t="s">
        <v>1889</v>
      </c>
    </row>
    <row r="3331" spans="1:7">
      <c r="A3331" s="837" t="s">
        <v>1045</v>
      </c>
      <c r="B3331" s="837" t="s">
        <v>521</v>
      </c>
      <c r="C3331" s="837" t="s">
        <v>1909</v>
      </c>
      <c r="D3331" s="837" t="s">
        <v>1910</v>
      </c>
      <c r="E3331" s="837" t="s">
        <v>1913</v>
      </c>
      <c r="F3331" s="837" t="s">
        <v>1898</v>
      </c>
      <c r="G3331" s="837" t="s">
        <v>1889</v>
      </c>
    </row>
    <row r="3332" spans="1:7">
      <c r="A3332" s="837" t="s">
        <v>863</v>
      </c>
      <c r="B3332" s="837" t="s">
        <v>1914</v>
      </c>
      <c r="C3332" s="837" t="s">
        <v>1909</v>
      </c>
      <c r="D3332" s="837" t="s">
        <v>1910</v>
      </c>
      <c r="E3332" s="837" t="s">
        <v>1878</v>
      </c>
      <c r="F3332" s="837" t="s">
        <v>863</v>
      </c>
      <c r="G3332" s="837" t="s">
        <v>1889</v>
      </c>
    </row>
    <row r="3333" spans="1:7">
      <c r="A3333" s="837" t="s">
        <v>410</v>
      </c>
      <c r="B3333" s="837" t="s">
        <v>525</v>
      </c>
      <c r="C3333" s="837" t="s">
        <v>1909</v>
      </c>
      <c r="D3333" s="837" t="s">
        <v>1910</v>
      </c>
      <c r="E3333" s="837" t="s">
        <v>1875</v>
      </c>
      <c r="F3333" s="837" t="s">
        <v>410</v>
      </c>
      <c r="G3333" s="837" t="s">
        <v>1889</v>
      </c>
    </row>
    <row r="3334" spans="1:7">
      <c r="A3334" s="837" t="s">
        <v>929</v>
      </c>
      <c r="B3334" s="837" t="s">
        <v>525</v>
      </c>
      <c r="C3334" s="837" t="s">
        <v>1909</v>
      </c>
      <c r="D3334" s="837" t="s">
        <v>1910</v>
      </c>
      <c r="E3334" s="837" t="s">
        <v>1875</v>
      </c>
      <c r="F3334" s="837" t="s">
        <v>1903</v>
      </c>
      <c r="G3334" s="837" t="s">
        <v>1889</v>
      </c>
    </row>
    <row r="3335" spans="1:7">
      <c r="A3335" s="837" t="s">
        <v>897</v>
      </c>
      <c r="B3335" s="837" t="s">
        <v>525</v>
      </c>
      <c r="C3335" s="837" t="s">
        <v>1909</v>
      </c>
      <c r="D3335" s="837" t="s">
        <v>1910</v>
      </c>
      <c r="E3335" s="837" t="s">
        <v>1875</v>
      </c>
      <c r="F3335" s="837" t="s">
        <v>884</v>
      </c>
      <c r="G3335" s="837" t="s">
        <v>1889</v>
      </c>
    </row>
    <row r="3336" spans="1:7">
      <c r="A3336" s="837" t="s">
        <v>991</v>
      </c>
      <c r="B3336" s="837" t="s">
        <v>525</v>
      </c>
      <c r="C3336" s="837" t="s">
        <v>1909</v>
      </c>
      <c r="D3336" s="837" t="s">
        <v>1910</v>
      </c>
      <c r="E3336" s="837" t="s">
        <v>1875</v>
      </c>
      <c r="F3336" s="837" t="s">
        <v>552</v>
      </c>
      <c r="G3336" s="837" t="s">
        <v>1889</v>
      </c>
    </row>
    <row r="3337" spans="1:7">
      <c r="A3337" s="837" t="s">
        <v>945</v>
      </c>
      <c r="B3337" s="837" t="s">
        <v>546</v>
      </c>
      <c r="C3337" s="837" t="s">
        <v>1909</v>
      </c>
      <c r="D3337" s="837" t="s">
        <v>1910</v>
      </c>
      <c r="E3337" s="837" t="s">
        <v>1915</v>
      </c>
      <c r="F3337" s="837" t="s">
        <v>945</v>
      </c>
      <c r="G3337" s="837" t="s">
        <v>1889</v>
      </c>
    </row>
    <row r="3338" spans="1:7">
      <c r="A3338" s="837" t="s">
        <v>719</v>
      </c>
      <c r="B3338" s="837" t="s">
        <v>515</v>
      </c>
      <c r="C3338" s="837" t="s">
        <v>1909</v>
      </c>
      <c r="D3338" s="837" t="s">
        <v>1910</v>
      </c>
      <c r="E3338" s="837" t="s">
        <v>1916</v>
      </c>
      <c r="F3338" s="837" t="s">
        <v>1105</v>
      </c>
      <c r="G3338" s="837" t="s">
        <v>1891</v>
      </c>
    </row>
    <row r="3339" spans="1:7">
      <c r="A3339" s="837" t="s">
        <v>722</v>
      </c>
      <c r="B3339" s="837" t="s">
        <v>515</v>
      </c>
      <c r="C3339" s="837" t="s">
        <v>1909</v>
      </c>
      <c r="D3339" s="837" t="s">
        <v>1910</v>
      </c>
      <c r="E3339" s="837" t="s">
        <v>1916</v>
      </c>
      <c r="F3339" s="837" t="s">
        <v>1105</v>
      </c>
      <c r="G3339" s="837" t="s">
        <v>1891</v>
      </c>
    </row>
    <row r="3340" spans="1:7">
      <c r="A3340" s="837" t="s">
        <v>743</v>
      </c>
      <c r="B3340" s="837" t="s">
        <v>515</v>
      </c>
      <c r="C3340" s="837" t="s">
        <v>1909</v>
      </c>
      <c r="D3340" s="837" t="s">
        <v>1910</v>
      </c>
      <c r="E3340" s="837" t="s">
        <v>1916</v>
      </c>
      <c r="F3340" s="837" t="s">
        <v>793</v>
      </c>
      <c r="G3340" s="837" t="s">
        <v>1891</v>
      </c>
    </row>
    <row r="3341" spans="1:7">
      <c r="A3341" s="837" t="s">
        <v>750</v>
      </c>
      <c r="B3341" s="837" t="s">
        <v>515</v>
      </c>
      <c r="C3341" s="837" t="s">
        <v>1909</v>
      </c>
      <c r="D3341" s="837" t="s">
        <v>1910</v>
      </c>
      <c r="E3341" s="837" t="s">
        <v>1916</v>
      </c>
      <c r="F3341" s="837" t="s">
        <v>1906</v>
      </c>
      <c r="G3341" s="837" t="s">
        <v>1891</v>
      </c>
    </row>
    <row r="3342" spans="1:7">
      <c r="A3342" s="837" t="s">
        <v>736</v>
      </c>
      <c r="B3342" s="837" t="s">
        <v>515</v>
      </c>
      <c r="C3342" s="837" t="s">
        <v>1909</v>
      </c>
      <c r="D3342" s="837" t="s">
        <v>1910</v>
      </c>
      <c r="E3342" s="837" t="s">
        <v>1916</v>
      </c>
      <c r="F3342" s="837" t="s">
        <v>789</v>
      </c>
      <c r="G3342" s="837" t="s">
        <v>1891</v>
      </c>
    </row>
    <row r="3343" spans="1:7">
      <c r="A3343" s="837" t="s">
        <v>1917</v>
      </c>
      <c r="B3343" s="837" t="s">
        <v>515</v>
      </c>
      <c r="C3343" s="837" t="s">
        <v>1909</v>
      </c>
      <c r="D3343" s="837" t="s">
        <v>1910</v>
      </c>
      <c r="E3343" s="837" t="s">
        <v>1916</v>
      </c>
      <c r="F3343" s="837" t="s">
        <v>1907</v>
      </c>
      <c r="G3343" s="837" t="s">
        <v>1891</v>
      </c>
    </row>
    <row r="3344" spans="1:7">
      <c r="A3344" s="837" t="s">
        <v>762</v>
      </c>
      <c r="B3344" s="837" t="s">
        <v>520</v>
      </c>
      <c r="C3344" s="837" t="s">
        <v>1909</v>
      </c>
      <c r="D3344" s="837" t="s">
        <v>1910</v>
      </c>
      <c r="E3344" s="837" t="s">
        <v>1918</v>
      </c>
      <c r="F3344" s="837" t="s">
        <v>762</v>
      </c>
      <c r="G3344" s="837" t="s">
        <v>1891</v>
      </c>
    </row>
    <row r="3345" spans="1:7">
      <c r="A3345" s="837" t="s">
        <v>777</v>
      </c>
      <c r="B3345" s="837" t="s">
        <v>520</v>
      </c>
      <c r="C3345" s="837" t="s">
        <v>1909</v>
      </c>
      <c r="D3345" s="837" t="s">
        <v>1910</v>
      </c>
      <c r="E3345" s="837" t="s">
        <v>1918</v>
      </c>
      <c r="F3345" s="837" t="s">
        <v>1105</v>
      </c>
      <c r="G3345" s="837" t="s">
        <v>1891</v>
      </c>
    </row>
    <row r="3346" spans="1:7">
      <c r="A3346" s="837" t="s">
        <v>780</v>
      </c>
      <c r="B3346" s="837" t="s">
        <v>520</v>
      </c>
      <c r="C3346" s="837" t="s">
        <v>1909</v>
      </c>
      <c r="D3346" s="837" t="s">
        <v>1910</v>
      </c>
      <c r="E3346" s="837" t="s">
        <v>1918</v>
      </c>
      <c r="F3346" s="837" t="s">
        <v>1105</v>
      </c>
      <c r="G3346" s="837" t="s">
        <v>1891</v>
      </c>
    </row>
    <row r="3347" spans="1:7">
      <c r="A3347" s="837" t="s">
        <v>787</v>
      </c>
      <c r="B3347" s="837" t="s">
        <v>520</v>
      </c>
      <c r="C3347" s="837" t="s">
        <v>1909</v>
      </c>
      <c r="D3347" s="837" t="s">
        <v>1910</v>
      </c>
      <c r="E3347" s="837" t="s">
        <v>1918</v>
      </c>
      <c r="F3347" s="837" t="s">
        <v>784</v>
      </c>
      <c r="G3347" s="837" t="s">
        <v>1891</v>
      </c>
    </row>
    <row r="3348" spans="1:7">
      <c r="A3348" s="837" t="s">
        <v>743</v>
      </c>
      <c r="B3348" s="837" t="s">
        <v>520</v>
      </c>
      <c r="C3348" s="837" t="s">
        <v>1909</v>
      </c>
      <c r="D3348" s="837" t="s">
        <v>1910</v>
      </c>
      <c r="E3348" s="837" t="s">
        <v>1918</v>
      </c>
      <c r="F3348" s="837" t="s">
        <v>793</v>
      </c>
      <c r="G3348" s="837" t="s">
        <v>1891</v>
      </c>
    </row>
    <row r="3349" spans="1:7">
      <c r="A3349" s="837" t="s">
        <v>804</v>
      </c>
      <c r="B3349" s="837" t="s">
        <v>520</v>
      </c>
      <c r="C3349" s="837" t="s">
        <v>1909</v>
      </c>
      <c r="D3349" s="837" t="s">
        <v>1910</v>
      </c>
      <c r="E3349" s="837" t="s">
        <v>1918</v>
      </c>
      <c r="F3349" s="837" t="s">
        <v>1906</v>
      </c>
      <c r="G3349" s="837" t="s">
        <v>1891</v>
      </c>
    </row>
    <row r="3350" spans="1:7">
      <c r="A3350" s="837" t="s">
        <v>736</v>
      </c>
      <c r="B3350" s="837" t="s">
        <v>520</v>
      </c>
      <c r="C3350" s="837" t="s">
        <v>1909</v>
      </c>
      <c r="D3350" s="837" t="s">
        <v>1910</v>
      </c>
      <c r="E3350" s="837" t="s">
        <v>1918</v>
      </c>
      <c r="F3350" s="837" t="s">
        <v>789</v>
      </c>
      <c r="G3350" s="837" t="s">
        <v>1891</v>
      </c>
    </row>
    <row r="3351" spans="1:7">
      <c r="A3351" s="837" t="s">
        <v>1908</v>
      </c>
      <c r="B3351" s="837" t="s">
        <v>520</v>
      </c>
      <c r="C3351" s="837" t="s">
        <v>1909</v>
      </c>
      <c r="D3351" s="837" t="s">
        <v>1910</v>
      </c>
      <c r="E3351" s="837" t="s">
        <v>1918</v>
      </c>
      <c r="F3351" s="837" t="s">
        <v>1907</v>
      </c>
      <c r="G3351" s="837" t="s">
        <v>1891</v>
      </c>
    </row>
    <row r="3352" spans="1:7">
      <c r="A3352" s="837" t="s">
        <v>918</v>
      </c>
      <c r="B3352" s="837" t="s">
        <v>526</v>
      </c>
      <c r="C3352" s="837" t="s">
        <v>1909</v>
      </c>
      <c r="D3352" s="837" t="s">
        <v>1910</v>
      </c>
      <c r="E3352" s="837" t="s">
        <v>1876</v>
      </c>
      <c r="F3352" s="837" t="s">
        <v>909</v>
      </c>
      <c r="G3352" s="837" t="s">
        <v>1889</v>
      </c>
    </row>
    <row r="3353" spans="1:7">
      <c r="A3353" s="837" t="s">
        <v>915</v>
      </c>
      <c r="B3353" s="837" t="s">
        <v>526</v>
      </c>
      <c r="C3353" s="837" t="s">
        <v>1909</v>
      </c>
      <c r="D3353" s="837" t="s">
        <v>1910</v>
      </c>
      <c r="E3353" s="837" t="s">
        <v>1876</v>
      </c>
      <c r="F3353" s="837" t="s">
        <v>909</v>
      </c>
      <c r="G3353" s="837" t="s">
        <v>1889</v>
      </c>
    </row>
    <row r="3354" spans="1:7">
      <c r="A3354" s="837" t="s">
        <v>912</v>
      </c>
      <c r="B3354" s="837" t="s">
        <v>526</v>
      </c>
      <c r="C3354" s="837" t="s">
        <v>1909</v>
      </c>
      <c r="D3354" s="837" t="s">
        <v>1910</v>
      </c>
      <c r="E3354" s="837" t="s">
        <v>1876</v>
      </c>
      <c r="F3354" s="837" t="s">
        <v>909</v>
      </c>
      <c r="G3354" s="837" t="s">
        <v>1889</v>
      </c>
    </row>
    <row r="3355" spans="1:7">
      <c r="A3355" s="837" t="s">
        <v>1026</v>
      </c>
      <c r="B3355" s="837" t="s">
        <v>526</v>
      </c>
      <c r="C3355" s="837" t="s">
        <v>1909</v>
      </c>
      <c r="D3355" s="837" t="s">
        <v>1910</v>
      </c>
      <c r="E3355" s="837" t="s">
        <v>1876</v>
      </c>
      <c r="F3355" s="837" t="s">
        <v>811</v>
      </c>
      <c r="G3355" s="837" t="s">
        <v>1889</v>
      </c>
    </row>
    <row r="3356" spans="1:7">
      <c r="A3356" s="837" t="s">
        <v>836</v>
      </c>
      <c r="B3356" s="837" t="s">
        <v>526</v>
      </c>
      <c r="C3356" s="837" t="s">
        <v>1909</v>
      </c>
      <c r="D3356" s="837" t="s">
        <v>1910</v>
      </c>
      <c r="E3356" s="837" t="s">
        <v>1876</v>
      </c>
      <c r="F3356" s="837" t="s">
        <v>1911</v>
      </c>
      <c r="G3356" s="837" t="s">
        <v>1889</v>
      </c>
    </row>
    <row r="3357" spans="1:7">
      <c r="A3357" s="837" t="s">
        <v>1200</v>
      </c>
      <c r="B3357" s="837" t="s">
        <v>539</v>
      </c>
      <c r="C3357" s="837" t="s">
        <v>1886</v>
      </c>
      <c r="D3357" s="837" t="s">
        <v>1887</v>
      </c>
      <c r="E3357" s="837" t="s">
        <v>1888</v>
      </c>
      <c r="F3357" s="837" t="s">
        <v>1193</v>
      </c>
      <c r="G3357" s="837" t="s">
        <v>1889</v>
      </c>
    </row>
    <row r="3358" spans="1:7">
      <c r="A3358" s="837" t="s">
        <v>1328</v>
      </c>
      <c r="B3358" s="837" t="s">
        <v>540</v>
      </c>
      <c r="C3358" s="837" t="s">
        <v>1886</v>
      </c>
      <c r="D3358" s="837" t="s">
        <v>1887</v>
      </c>
      <c r="E3358" s="837" t="s">
        <v>1867</v>
      </c>
      <c r="F3358" s="837" t="s">
        <v>1014</v>
      </c>
      <c r="G3358" s="837" t="s">
        <v>1889</v>
      </c>
    </row>
    <row r="3359" spans="1:7">
      <c r="A3359" s="837" t="s">
        <v>959</v>
      </c>
      <c r="B3359" s="837" t="s">
        <v>538</v>
      </c>
      <c r="C3359" s="837" t="s">
        <v>1886</v>
      </c>
      <c r="D3359" s="837" t="s">
        <v>1887</v>
      </c>
      <c r="E3359" s="837" t="s">
        <v>1868</v>
      </c>
      <c r="F3359" s="837" t="s">
        <v>953</v>
      </c>
      <c r="G3359" s="837" t="s">
        <v>1889</v>
      </c>
    </row>
    <row r="3360" spans="1:7">
      <c r="A3360" s="837" t="s">
        <v>1269</v>
      </c>
      <c r="B3360" s="837" t="s">
        <v>547</v>
      </c>
      <c r="C3360" s="837" t="s">
        <v>1886</v>
      </c>
      <c r="D3360" s="837" t="s">
        <v>1887</v>
      </c>
      <c r="E3360" s="837" t="s">
        <v>1925</v>
      </c>
      <c r="F3360" s="837" t="s">
        <v>1419</v>
      </c>
      <c r="G3360" s="837" t="s">
        <v>1889</v>
      </c>
    </row>
    <row r="3361" spans="1:7">
      <c r="A3361" s="837" t="s">
        <v>726</v>
      </c>
      <c r="B3361" s="837" t="s">
        <v>516</v>
      </c>
      <c r="C3361" s="837" t="s">
        <v>1886</v>
      </c>
      <c r="D3361" s="837" t="s">
        <v>1887</v>
      </c>
      <c r="E3361" s="837" t="s">
        <v>1890</v>
      </c>
      <c r="F3361" s="837" t="s">
        <v>726</v>
      </c>
      <c r="G3361" s="837" t="s">
        <v>1891</v>
      </c>
    </row>
    <row r="3362" spans="1:7">
      <c r="A3362" s="837" t="s">
        <v>1281</v>
      </c>
      <c r="B3362" s="837" t="s">
        <v>516</v>
      </c>
      <c r="C3362" s="837" t="s">
        <v>1886</v>
      </c>
      <c r="D3362" s="837" t="s">
        <v>1887</v>
      </c>
      <c r="E3362" s="837" t="s">
        <v>1890</v>
      </c>
      <c r="F3362" s="837" t="s">
        <v>1278</v>
      </c>
      <c r="G3362" s="837" t="s">
        <v>1891</v>
      </c>
    </row>
    <row r="3363" spans="1:7">
      <c r="A3363" s="837" t="s">
        <v>423</v>
      </c>
      <c r="B3363" s="837" t="s">
        <v>516</v>
      </c>
      <c r="C3363" s="837" t="s">
        <v>1886</v>
      </c>
      <c r="D3363" s="837" t="s">
        <v>1887</v>
      </c>
      <c r="E3363" s="837" t="s">
        <v>1890</v>
      </c>
      <c r="F3363" s="837" t="s">
        <v>1278</v>
      </c>
      <c r="G3363" s="837" t="s">
        <v>1891</v>
      </c>
    </row>
    <row r="3364" spans="1:7">
      <c r="A3364" s="837" t="s">
        <v>924</v>
      </c>
      <c r="B3364" s="837" t="s">
        <v>516</v>
      </c>
      <c r="C3364" s="837" t="s">
        <v>1886</v>
      </c>
      <c r="D3364" s="837" t="s">
        <v>1887</v>
      </c>
      <c r="E3364" s="837" t="s">
        <v>1890</v>
      </c>
      <c r="F3364" s="837" t="s">
        <v>1278</v>
      </c>
      <c r="G3364" s="837" t="s">
        <v>1891</v>
      </c>
    </row>
    <row r="3365" spans="1:7">
      <c r="A3365" s="837" t="s">
        <v>951</v>
      </c>
      <c r="B3365" s="837" t="s">
        <v>516</v>
      </c>
      <c r="C3365" s="837" t="s">
        <v>1886</v>
      </c>
      <c r="D3365" s="837" t="s">
        <v>1887</v>
      </c>
      <c r="E3365" s="837" t="s">
        <v>1890</v>
      </c>
      <c r="F3365" s="837" t="s">
        <v>1278</v>
      </c>
      <c r="G3365" s="837" t="s">
        <v>1891</v>
      </c>
    </row>
    <row r="3366" spans="1:7">
      <c r="A3366" s="837" t="s">
        <v>980</v>
      </c>
      <c r="B3366" s="837" t="s">
        <v>531</v>
      </c>
      <c r="C3366" s="837" t="s">
        <v>1886</v>
      </c>
      <c r="D3366" s="837" t="s">
        <v>1887</v>
      </c>
      <c r="E3366" s="837" t="s">
        <v>1872</v>
      </c>
      <c r="F3366" s="837" t="s">
        <v>977</v>
      </c>
      <c r="G3366" s="837" t="s">
        <v>1889</v>
      </c>
    </row>
    <row r="3367" spans="1:7">
      <c r="A3367" s="837" t="s">
        <v>1028</v>
      </c>
      <c r="B3367" s="837" t="s">
        <v>1921</v>
      </c>
      <c r="C3367" s="837" t="s">
        <v>1886</v>
      </c>
      <c r="D3367" s="837" t="s">
        <v>1887</v>
      </c>
      <c r="E3367" s="837" t="s">
        <v>1876</v>
      </c>
      <c r="F3367" s="837" t="s">
        <v>1028</v>
      </c>
      <c r="G3367" s="837" t="s">
        <v>1889</v>
      </c>
    </row>
    <row r="3368" spans="1:7">
      <c r="A3368" s="837" t="s">
        <v>1023</v>
      </c>
      <c r="B3368" s="837" t="s">
        <v>522</v>
      </c>
      <c r="C3368" s="837" t="s">
        <v>1886</v>
      </c>
      <c r="D3368" s="837" t="s">
        <v>1887</v>
      </c>
      <c r="E3368" s="837" t="s">
        <v>1892</v>
      </c>
      <c r="F3368" s="837" t="s">
        <v>1020</v>
      </c>
      <c r="G3368" s="837" t="s">
        <v>1889</v>
      </c>
    </row>
    <row r="3369" spans="1:7">
      <c r="A3369" s="837" t="s">
        <v>971</v>
      </c>
      <c r="B3369" s="837" t="s">
        <v>1893</v>
      </c>
      <c r="C3369" s="837" t="s">
        <v>1886</v>
      </c>
      <c r="D3369" s="837" t="s">
        <v>1887</v>
      </c>
      <c r="E3369" s="837" t="s">
        <v>1879</v>
      </c>
      <c r="F3369" s="837" t="s">
        <v>968</v>
      </c>
      <c r="G3369" s="837" t="s">
        <v>1889</v>
      </c>
    </row>
    <row r="3370" spans="1:7">
      <c r="A3370" s="837" t="s">
        <v>1325</v>
      </c>
      <c r="B3370" s="837" t="s">
        <v>1926</v>
      </c>
      <c r="C3370" s="837" t="s">
        <v>1886</v>
      </c>
      <c r="D3370" s="837" t="s">
        <v>1887</v>
      </c>
      <c r="E3370" s="837" t="s">
        <v>1866</v>
      </c>
      <c r="F3370" s="837" t="s">
        <v>1014</v>
      </c>
      <c r="G3370" s="837" t="s">
        <v>1889</v>
      </c>
    </row>
    <row r="3371" spans="1:7">
      <c r="A3371" s="837" t="s">
        <v>1507</v>
      </c>
      <c r="B3371" s="837" t="s">
        <v>534</v>
      </c>
      <c r="C3371" s="837" t="s">
        <v>1886</v>
      </c>
      <c r="D3371" s="837" t="s">
        <v>1887</v>
      </c>
      <c r="E3371" s="837" t="s">
        <v>1870</v>
      </c>
      <c r="F3371" s="837" t="s">
        <v>1894</v>
      </c>
      <c r="G3371" s="837" t="s">
        <v>1889</v>
      </c>
    </row>
    <row r="3372" spans="1:7">
      <c r="A3372" s="837" t="s">
        <v>966</v>
      </c>
      <c r="B3372" s="837" t="s">
        <v>964</v>
      </c>
      <c r="C3372" s="837" t="s">
        <v>1886</v>
      </c>
      <c r="D3372" s="837" t="s">
        <v>1887</v>
      </c>
      <c r="E3372" s="837" t="s">
        <v>1895</v>
      </c>
      <c r="F3372" s="837" t="s">
        <v>953</v>
      </c>
      <c r="G3372" s="837" t="s">
        <v>1889</v>
      </c>
    </row>
    <row r="3373" spans="1:7">
      <c r="A3373" s="837" t="s">
        <v>1457</v>
      </c>
      <c r="B3373" s="837" t="s">
        <v>523</v>
      </c>
      <c r="C3373" s="837" t="s">
        <v>1886</v>
      </c>
      <c r="D3373" s="837" t="s">
        <v>1887</v>
      </c>
      <c r="E3373" s="837" t="s">
        <v>1896</v>
      </c>
      <c r="F3373" s="837" t="s">
        <v>1454</v>
      </c>
      <c r="G3373" s="837" t="s">
        <v>1889</v>
      </c>
    </row>
    <row r="3374" spans="1:7">
      <c r="A3374" s="837" t="s">
        <v>1066</v>
      </c>
      <c r="B3374" s="837" t="s">
        <v>521</v>
      </c>
      <c r="C3374" s="837" t="s">
        <v>1886</v>
      </c>
      <c r="D3374" s="837" t="s">
        <v>1887</v>
      </c>
      <c r="E3374" s="837" t="s">
        <v>1897</v>
      </c>
      <c r="F3374" s="837" t="s">
        <v>1894</v>
      </c>
      <c r="G3374" s="837" t="s">
        <v>1889</v>
      </c>
    </row>
    <row r="3375" spans="1:7">
      <c r="A3375" s="837" t="s">
        <v>1488</v>
      </c>
      <c r="B3375" s="837" t="s">
        <v>521</v>
      </c>
      <c r="C3375" s="837" t="s">
        <v>1886</v>
      </c>
      <c r="D3375" s="837" t="s">
        <v>1887</v>
      </c>
      <c r="E3375" s="837" t="s">
        <v>1897</v>
      </c>
      <c r="F3375" s="837" t="s">
        <v>1898</v>
      </c>
      <c r="G3375" s="837" t="s">
        <v>1889</v>
      </c>
    </row>
    <row r="3376" spans="1:7">
      <c r="A3376" s="837" t="s">
        <v>1305</v>
      </c>
      <c r="B3376" s="837" t="s">
        <v>1899</v>
      </c>
      <c r="C3376" s="837" t="s">
        <v>1886</v>
      </c>
      <c r="D3376" s="837" t="s">
        <v>1887</v>
      </c>
      <c r="E3376" s="837" t="s">
        <v>1900</v>
      </c>
      <c r="F3376" s="837" t="s">
        <v>977</v>
      </c>
      <c r="G3376" s="837" t="s">
        <v>1889</v>
      </c>
    </row>
    <row r="3377" spans="1:7">
      <c r="A3377" s="837" t="s">
        <v>882</v>
      </c>
      <c r="B3377" s="837" t="s">
        <v>1899</v>
      </c>
      <c r="C3377" s="837" t="s">
        <v>1886</v>
      </c>
      <c r="D3377" s="837" t="s">
        <v>1887</v>
      </c>
      <c r="E3377" s="837" t="s">
        <v>1900</v>
      </c>
      <c r="F3377" s="837" t="s">
        <v>1201</v>
      </c>
      <c r="G3377" s="837" t="s">
        <v>1889</v>
      </c>
    </row>
    <row r="3378" spans="1:7">
      <c r="A3378" s="837" t="s">
        <v>1392</v>
      </c>
      <c r="B3378" s="837" t="s">
        <v>1899</v>
      </c>
      <c r="C3378" s="837" t="s">
        <v>1886</v>
      </c>
      <c r="D3378" s="837" t="s">
        <v>1887</v>
      </c>
      <c r="E3378" s="837" t="s">
        <v>1900</v>
      </c>
      <c r="F3378" s="837" t="s">
        <v>1201</v>
      </c>
      <c r="G3378" s="837" t="s">
        <v>1889</v>
      </c>
    </row>
    <row r="3379" spans="1:7">
      <c r="A3379" s="837" t="s">
        <v>1344</v>
      </c>
      <c r="B3379" s="837" t="s">
        <v>1901</v>
      </c>
      <c r="C3379" s="837" t="s">
        <v>1886</v>
      </c>
      <c r="D3379" s="837" t="s">
        <v>1887</v>
      </c>
      <c r="E3379" s="837" t="s">
        <v>1871</v>
      </c>
      <c r="F3379" s="837" t="s">
        <v>1902</v>
      </c>
      <c r="G3379" s="837" t="s">
        <v>1889</v>
      </c>
    </row>
    <row r="3380" spans="1:7">
      <c r="A3380" s="837" t="s">
        <v>410</v>
      </c>
      <c r="B3380" s="837" t="s">
        <v>525</v>
      </c>
      <c r="C3380" s="837" t="s">
        <v>1886</v>
      </c>
      <c r="D3380" s="837" t="s">
        <v>1887</v>
      </c>
      <c r="E3380" s="837" t="s">
        <v>1877</v>
      </c>
      <c r="F3380" s="837" t="s">
        <v>410</v>
      </c>
      <c r="G3380" s="837" t="s">
        <v>1889</v>
      </c>
    </row>
    <row r="3381" spans="1:7">
      <c r="A3381" s="837" t="s">
        <v>929</v>
      </c>
      <c r="B3381" s="837" t="s">
        <v>525</v>
      </c>
      <c r="C3381" s="837" t="s">
        <v>1886</v>
      </c>
      <c r="D3381" s="837" t="s">
        <v>1887</v>
      </c>
      <c r="E3381" s="837" t="s">
        <v>1877</v>
      </c>
      <c r="F3381" s="837" t="s">
        <v>1903</v>
      </c>
      <c r="G3381" s="837" t="s">
        <v>1889</v>
      </c>
    </row>
    <row r="3382" spans="1:7">
      <c r="A3382" s="837" t="s">
        <v>945</v>
      </c>
      <c r="B3382" s="837" t="s">
        <v>546</v>
      </c>
      <c r="C3382" s="837" t="s">
        <v>1886</v>
      </c>
      <c r="D3382" s="837" t="s">
        <v>1887</v>
      </c>
      <c r="E3382" s="837" t="s">
        <v>1904</v>
      </c>
      <c r="F3382" s="837" t="s">
        <v>945</v>
      </c>
      <c r="G3382" s="837" t="s">
        <v>1889</v>
      </c>
    </row>
    <row r="3383" spans="1:7">
      <c r="A3383" s="837" t="s">
        <v>777</v>
      </c>
      <c r="B3383" s="837" t="s">
        <v>520</v>
      </c>
      <c r="C3383" s="837" t="s">
        <v>1886</v>
      </c>
      <c r="D3383" s="837" t="s">
        <v>1887</v>
      </c>
      <c r="E3383" s="837" t="s">
        <v>1905</v>
      </c>
      <c r="F3383" s="837" t="s">
        <v>1105</v>
      </c>
      <c r="G3383" s="837" t="s">
        <v>1891</v>
      </c>
    </row>
    <row r="3384" spans="1:7">
      <c r="A3384" s="837" t="s">
        <v>780</v>
      </c>
      <c r="B3384" s="837" t="s">
        <v>520</v>
      </c>
      <c r="C3384" s="837" t="s">
        <v>1886</v>
      </c>
      <c r="D3384" s="837" t="s">
        <v>1887</v>
      </c>
      <c r="E3384" s="837" t="s">
        <v>1905</v>
      </c>
      <c r="F3384" s="837" t="s">
        <v>1105</v>
      </c>
      <c r="G3384" s="837" t="s">
        <v>1891</v>
      </c>
    </row>
    <row r="3385" spans="1:7">
      <c r="A3385" s="837" t="s">
        <v>787</v>
      </c>
      <c r="B3385" s="837" t="s">
        <v>520</v>
      </c>
      <c r="C3385" s="837" t="s">
        <v>1886</v>
      </c>
      <c r="D3385" s="837" t="s">
        <v>1887</v>
      </c>
      <c r="E3385" s="837" t="s">
        <v>1905</v>
      </c>
      <c r="F3385" s="837" t="s">
        <v>784</v>
      </c>
      <c r="G3385" s="837" t="s">
        <v>1891</v>
      </c>
    </row>
    <row r="3386" spans="1:7">
      <c r="A3386" s="837" t="s">
        <v>743</v>
      </c>
      <c r="B3386" s="837" t="s">
        <v>520</v>
      </c>
      <c r="C3386" s="837" t="s">
        <v>1886</v>
      </c>
      <c r="D3386" s="837" t="s">
        <v>1887</v>
      </c>
      <c r="E3386" s="837" t="s">
        <v>1905</v>
      </c>
      <c r="F3386" s="837" t="s">
        <v>793</v>
      </c>
      <c r="G3386" s="837" t="s">
        <v>1891</v>
      </c>
    </row>
    <row r="3387" spans="1:7">
      <c r="A3387" s="837" t="s">
        <v>804</v>
      </c>
      <c r="B3387" s="837" t="s">
        <v>520</v>
      </c>
      <c r="C3387" s="837" t="s">
        <v>1886</v>
      </c>
      <c r="D3387" s="837" t="s">
        <v>1887</v>
      </c>
      <c r="E3387" s="837" t="s">
        <v>1905</v>
      </c>
      <c r="F3387" s="837" t="s">
        <v>1906</v>
      </c>
      <c r="G3387" s="837" t="s">
        <v>1891</v>
      </c>
    </row>
    <row r="3388" spans="1:7">
      <c r="A3388" s="837" t="s">
        <v>736</v>
      </c>
      <c r="B3388" s="837" t="s">
        <v>520</v>
      </c>
      <c r="C3388" s="837" t="s">
        <v>1886</v>
      </c>
      <c r="D3388" s="837" t="s">
        <v>1887</v>
      </c>
      <c r="E3388" s="837" t="s">
        <v>1905</v>
      </c>
      <c r="F3388" s="837" t="s">
        <v>789</v>
      </c>
      <c r="G3388" s="837" t="s">
        <v>1891</v>
      </c>
    </row>
    <row r="3389" spans="1:7">
      <c r="A3389" s="837" t="s">
        <v>1908</v>
      </c>
      <c r="B3389" s="837" t="s">
        <v>520</v>
      </c>
      <c r="C3389" s="837" t="s">
        <v>1886</v>
      </c>
      <c r="D3389" s="837" t="s">
        <v>1887</v>
      </c>
      <c r="E3389" s="837" t="s">
        <v>1905</v>
      </c>
      <c r="F3389" s="837" t="s">
        <v>1907</v>
      </c>
      <c r="G3389" s="837" t="s">
        <v>1891</v>
      </c>
    </row>
    <row r="3390" spans="1:7">
      <c r="A3390" s="837" t="s">
        <v>918</v>
      </c>
      <c r="B3390" s="837" t="s">
        <v>526</v>
      </c>
      <c r="C3390" s="837" t="s">
        <v>1886</v>
      </c>
      <c r="D3390" s="837" t="s">
        <v>1887</v>
      </c>
      <c r="E3390" s="837" t="s">
        <v>1878</v>
      </c>
      <c r="F3390" s="837" t="s">
        <v>909</v>
      </c>
      <c r="G3390" s="837" t="s">
        <v>1889</v>
      </c>
    </row>
    <row r="3391" spans="1:7">
      <c r="A3391" s="837" t="s">
        <v>1001</v>
      </c>
      <c r="B3391" s="837" t="s">
        <v>540</v>
      </c>
      <c r="C3391" s="837" t="s">
        <v>1909</v>
      </c>
      <c r="D3391" s="837" t="s">
        <v>1910</v>
      </c>
      <c r="E3391" s="837" t="s">
        <v>1865</v>
      </c>
      <c r="F3391" s="837" t="s">
        <v>994</v>
      </c>
      <c r="G3391" s="837" t="s">
        <v>1889</v>
      </c>
    </row>
    <row r="3392" spans="1:7">
      <c r="A3392" s="837" t="s">
        <v>1018</v>
      </c>
      <c r="B3392" s="837" t="s">
        <v>540</v>
      </c>
      <c r="C3392" s="837" t="s">
        <v>1909</v>
      </c>
      <c r="D3392" s="837" t="s">
        <v>1910</v>
      </c>
      <c r="E3392" s="837" t="s">
        <v>1865</v>
      </c>
      <c r="F3392" s="837" t="s">
        <v>1014</v>
      </c>
      <c r="G3392" s="837" t="s">
        <v>1889</v>
      </c>
    </row>
    <row r="3393" spans="1:7">
      <c r="A3393" s="837" t="s">
        <v>956</v>
      </c>
      <c r="B3393" s="837" t="s">
        <v>538</v>
      </c>
      <c r="C3393" s="837" t="s">
        <v>1909</v>
      </c>
      <c r="D3393" s="837" t="s">
        <v>1910</v>
      </c>
      <c r="E3393" s="837" t="s">
        <v>1869</v>
      </c>
      <c r="F3393" s="837" t="s">
        <v>953</v>
      </c>
      <c r="G3393" s="837" t="s">
        <v>1889</v>
      </c>
    </row>
    <row r="3394" spans="1:7">
      <c r="A3394" s="837" t="s">
        <v>959</v>
      </c>
      <c r="B3394" s="837" t="s">
        <v>538</v>
      </c>
      <c r="C3394" s="837" t="s">
        <v>1909</v>
      </c>
      <c r="D3394" s="837" t="s">
        <v>1910</v>
      </c>
      <c r="E3394" s="837" t="s">
        <v>1869</v>
      </c>
      <c r="F3394" s="837" t="s">
        <v>953</v>
      </c>
      <c r="G3394" s="837" t="s">
        <v>1889</v>
      </c>
    </row>
    <row r="3395" spans="1:7">
      <c r="A3395" s="837" t="s">
        <v>385</v>
      </c>
      <c r="B3395" s="837" t="s">
        <v>538</v>
      </c>
      <c r="C3395" s="837" t="s">
        <v>1909</v>
      </c>
      <c r="D3395" s="837" t="s">
        <v>1910</v>
      </c>
      <c r="E3395" s="837" t="s">
        <v>1869</v>
      </c>
      <c r="F3395" s="837" t="s">
        <v>953</v>
      </c>
      <c r="G3395" s="837" t="s">
        <v>1889</v>
      </c>
    </row>
    <row r="3396" spans="1:7">
      <c r="A3396" s="837" t="s">
        <v>726</v>
      </c>
      <c r="B3396" s="837" t="s">
        <v>516</v>
      </c>
      <c r="C3396" s="837" t="s">
        <v>1909</v>
      </c>
      <c r="D3396" s="837" t="s">
        <v>1910</v>
      </c>
      <c r="E3396" s="837" t="s">
        <v>1905</v>
      </c>
      <c r="F3396" s="837" t="s">
        <v>726</v>
      </c>
      <c r="G3396" s="837" t="s">
        <v>1891</v>
      </c>
    </row>
    <row r="3397" spans="1:7">
      <c r="A3397" s="837" t="s">
        <v>758</v>
      </c>
      <c r="B3397" s="837" t="s">
        <v>516</v>
      </c>
      <c r="C3397" s="837" t="s">
        <v>1909</v>
      </c>
      <c r="D3397" s="837" t="s">
        <v>1910</v>
      </c>
      <c r="E3397" s="837" t="s">
        <v>1905</v>
      </c>
      <c r="F3397" s="837" t="s">
        <v>811</v>
      </c>
      <c r="G3397" s="837" t="s">
        <v>1891</v>
      </c>
    </row>
    <row r="3398" spans="1:7">
      <c r="A3398" s="837" t="s">
        <v>924</v>
      </c>
      <c r="B3398" s="837" t="s">
        <v>516</v>
      </c>
      <c r="C3398" s="837" t="s">
        <v>1909</v>
      </c>
      <c r="D3398" s="837" t="s">
        <v>1910</v>
      </c>
      <c r="E3398" s="837" t="s">
        <v>1905</v>
      </c>
      <c r="F3398" s="837" t="s">
        <v>1278</v>
      </c>
      <c r="G3398" s="837" t="s">
        <v>1891</v>
      </c>
    </row>
    <row r="3399" spans="1:7">
      <c r="A3399" s="837" t="s">
        <v>1023</v>
      </c>
      <c r="B3399" s="837" t="s">
        <v>522</v>
      </c>
      <c r="C3399" s="837" t="s">
        <v>1909</v>
      </c>
      <c r="D3399" s="837" t="s">
        <v>1910</v>
      </c>
      <c r="E3399" s="837" t="s">
        <v>1895</v>
      </c>
      <c r="F3399" s="837" t="s">
        <v>1020</v>
      </c>
      <c r="G3399" s="837" t="s">
        <v>1889</v>
      </c>
    </row>
    <row r="3400" spans="1:7">
      <c r="A3400" s="837" t="s">
        <v>1063</v>
      </c>
      <c r="B3400" s="837" t="s">
        <v>522</v>
      </c>
      <c r="C3400" s="837" t="s">
        <v>1909</v>
      </c>
      <c r="D3400" s="837" t="s">
        <v>1910</v>
      </c>
      <c r="E3400" s="837" t="s">
        <v>1895</v>
      </c>
      <c r="F3400" s="837" t="s">
        <v>1894</v>
      </c>
      <c r="G3400" s="837" t="s">
        <v>1889</v>
      </c>
    </row>
    <row r="3401" spans="1:7">
      <c r="A3401" s="837" t="s">
        <v>882</v>
      </c>
      <c r="B3401" s="837" t="s">
        <v>522</v>
      </c>
      <c r="C3401" s="837" t="s">
        <v>1909</v>
      </c>
      <c r="D3401" s="837" t="s">
        <v>1910</v>
      </c>
      <c r="E3401" s="837" t="s">
        <v>1895</v>
      </c>
      <c r="F3401" s="837" t="s">
        <v>1201</v>
      </c>
      <c r="G3401" s="837" t="s">
        <v>1889</v>
      </c>
    </row>
    <row r="3402" spans="1:7">
      <c r="A3402" s="837" t="s">
        <v>836</v>
      </c>
      <c r="B3402" s="837" t="s">
        <v>1893</v>
      </c>
      <c r="C3402" s="837" t="s">
        <v>1909</v>
      </c>
      <c r="D3402" s="837" t="s">
        <v>1910</v>
      </c>
      <c r="E3402" s="837" t="s">
        <v>1877</v>
      </c>
      <c r="F3402" s="837" t="s">
        <v>1911</v>
      </c>
      <c r="G3402" s="837" t="s">
        <v>1889</v>
      </c>
    </row>
    <row r="3403" spans="1:7">
      <c r="A3403" s="837" t="s">
        <v>971</v>
      </c>
      <c r="B3403" s="837" t="s">
        <v>1893</v>
      </c>
      <c r="C3403" s="837" t="s">
        <v>1909</v>
      </c>
      <c r="D3403" s="837" t="s">
        <v>1910</v>
      </c>
      <c r="E3403" s="837" t="s">
        <v>1877</v>
      </c>
      <c r="F3403" s="837" t="s">
        <v>968</v>
      </c>
      <c r="G3403" s="837" t="s">
        <v>1889</v>
      </c>
    </row>
    <row r="3404" spans="1:7">
      <c r="A3404" s="837" t="s">
        <v>1028</v>
      </c>
      <c r="B3404" s="837" t="s">
        <v>1912</v>
      </c>
      <c r="C3404" s="837" t="s">
        <v>1909</v>
      </c>
      <c r="D3404" s="837" t="s">
        <v>1910</v>
      </c>
      <c r="E3404" s="837" t="s">
        <v>1873</v>
      </c>
      <c r="F3404" s="837" t="s">
        <v>1028</v>
      </c>
      <c r="G3404" s="837" t="s">
        <v>1889</v>
      </c>
    </row>
    <row r="3405" spans="1:7">
      <c r="A3405" s="837" t="s">
        <v>966</v>
      </c>
      <c r="B3405" s="837" t="s">
        <v>964</v>
      </c>
      <c r="C3405" s="837" t="s">
        <v>1909</v>
      </c>
      <c r="D3405" s="837" t="s">
        <v>1910</v>
      </c>
      <c r="E3405" s="837" t="s">
        <v>1904</v>
      </c>
      <c r="F3405" s="837" t="s">
        <v>953</v>
      </c>
      <c r="G3405" s="837" t="s">
        <v>1889</v>
      </c>
    </row>
    <row r="3406" spans="1:7">
      <c r="A3406" s="837" t="s">
        <v>1055</v>
      </c>
      <c r="B3406" s="837" t="s">
        <v>521</v>
      </c>
      <c r="C3406" s="837" t="s">
        <v>1909</v>
      </c>
      <c r="D3406" s="837" t="s">
        <v>1910</v>
      </c>
      <c r="E3406" s="837" t="s">
        <v>1913</v>
      </c>
      <c r="F3406" s="837" t="s">
        <v>1052</v>
      </c>
      <c r="G3406" s="837" t="s">
        <v>1889</v>
      </c>
    </row>
    <row r="3407" spans="1:7">
      <c r="A3407" s="837" t="s">
        <v>1066</v>
      </c>
      <c r="B3407" s="837" t="s">
        <v>521</v>
      </c>
      <c r="C3407" s="837" t="s">
        <v>1909</v>
      </c>
      <c r="D3407" s="837" t="s">
        <v>1910</v>
      </c>
      <c r="E3407" s="837" t="s">
        <v>1913</v>
      </c>
      <c r="F3407" s="837" t="s">
        <v>1894</v>
      </c>
      <c r="G3407" s="837" t="s">
        <v>1889</v>
      </c>
    </row>
    <row r="3408" spans="1:7">
      <c r="A3408" s="837" t="s">
        <v>975</v>
      </c>
      <c r="B3408" s="837" t="s">
        <v>521</v>
      </c>
      <c r="C3408" s="837" t="s">
        <v>1909</v>
      </c>
      <c r="D3408" s="837" t="s">
        <v>1910</v>
      </c>
      <c r="E3408" s="837" t="s">
        <v>1913</v>
      </c>
      <c r="F3408" s="837" t="s">
        <v>968</v>
      </c>
      <c r="G3408" s="837" t="s">
        <v>1889</v>
      </c>
    </row>
    <row r="3409" spans="1:7">
      <c r="A3409" s="837" t="s">
        <v>1045</v>
      </c>
      <c r="B3409" s="837" t="s">
        <v>521</v>
      </c>
      <c r="C3409" s="837" t="s">
        <v>1909</v>
      </c>
      <c r="D3409" s="837" t="s">
        <v>1910</v>
      </c>
      <c r="E3409" s="837" t="s">
        <v>1913</v>
      </c>
      <c r="F3409" s="837" t="s">
        <v>1898</v>
      </c>
      <c r="G3409" s="837" t="s">
        <v>1889</v>
      </c>
    </row>
    <row r="3410" spans="1:7">
      <c r="A3410" s="837" t="s">
        <v>863</v>
      </c>
      <c r="B3410" s="837" t="s">
        <v>1914</v>
      </c>
      <c r="C3410" s="837" t="s">
        <v>1909</v>
      </c>
      <c r="D3410" s="837" t="s">
        <v>1910</v>
      </c>
      <c r="E3410" s="837" t="s">
        <v>1878</v>
      </c>
      <c r="F3410" s="837" t="s">
        <v>863</v>
      </c>
      <c r="G3410" s="837" t="s">
        <v>1889</v>
      </c>
    </row>
    <row r="3411" spans="1:7">
      <c r="A3411" s="837" t="s">
        <v>410</v>
      </c>
      <c r="B3411" s="837" t="s">
        <v>525</v>
      </c>
      <c r="C3411" s="837" t="s">
        <v>1909</v>
      </c>
      <c r="D3411" s="837" t="s">
        <v>1910</v>
      </c>
      <c r="E3411" s="837" t="s">
        <v>1875</v>
      </c>
      <c r="F3411" s="837" t="s">
        <v>410</v>
      </c>
      <c r="G3411" s="837" t="s">
        <v>1889</v>
      </c>
    </row>
    <row r="3412" spans="1:7">
      <c r="A3412" s="837" t="s">
        <v>986</v>
      </c>
      <c r="B3412" s="837" t="s">
        <v>525</v>
      </c>
      <c r="C3412" s="837" t="s">
        <v>1909</v>
      </c>
      <c r="D3412" s="837" t="s">
        <v>1910</v>
      </c>
      <c r="E3412" s="837" t="s">
        <v>1875</v>
      </c>
      <c r="F3412" s="837" t="s">
        <v>982</v>
      </c>
      <c r="G3412" s="837" t="s">
        <v>1889</v>
      </c>
    </row>
    <row r="3413" spans="1:7">
      <c r="A3413" s="837" t="s">
        <v>929</v>
      </c>
      <c r="B3413" s="837" t="s">
        <v>525</v>
      </c>
      <c r="C3413" s="837" t="s">
        <v>1909</v>
      </c>
      <c r="D3413" s="837" t="s">
        <v>1910</v>
      </c>
      <c r="E3413" s="837" t="s">
        <v>1875</v>
      </c>
      <c r="F3413" s="837" t="s">
        <v>1903</v>
      </c>
      <c r="G3413" s="837" t="s">
        <v>1889</v>
      </c>
    </row>
    <row r="3414" spans="1:7">
      <c r="A3414" s="837" t="s">
        <v>897</v>
      </c>
      <c r="B3414" s="837" t="s">
        <v>525</v>
      </c>
      <c r="C3414" s="837" t="s">
        <v>1909</v>
      </c>
      <c r="D3414" s="837" t="s">
        <v>1910</v>
      </c>
      <c r="E3414" s="837" t="s">
        <v>1875</v>
      </c>
      <c r="F3414" s="837" t="s">
        <v>884</v>
      </c>
      <c r="G3414" s="837" t="s">
        <v>1889</v>
      </c>
    </row>
    <row r="3415" spans="1:7">
      <c r="A3415" s="837" t="s">
        <v>991</v>
      </c>
      <c r="B3415" s="837" t="s">
        <v>525</v>
      </c>
      <c r="C3415" s="837" t="s">
        <v>1909</v>
      </c>
      <c r="D3415" s="837" t="s">
        <v>1910</v>
      </c>
      <c r="E3415" s="837" t="s">
        <v>1875</v>
      </c>
      <c r="F3415" s="837" t="s">
        <v>552</v>
      </c>
      <c r="G3415" s="837" t="s">
        <v>1889</v>
      </c>
    </row>
    <row r="3416" spans="1:7">
      <c r="A3416" s="837" t="s">
        <v>945</v>
      </c>
      <c r="B3416" s="837" t="s">
        <v>546</v>
      </c>
      <c r="C3416" s="837" t="s">
        <v>1909</v>
      </c>
      <c r="D3416" s="837" t="s">
        <v>1910</v>
      </c>
      <c r="E3416" s="837" t="s">
        <v>1915</v>
      </c>
      <c r="F3416" s="837" t="s">
        <v>945</v>
      </c>
      <c r="G3416" s="837" t="s">
        <v>1889</v>
      </c>
    </row>
    <row r="3417" spans="1:7">
      <c r="A3417" s="837" t="s">
        <v>719</v>
      </c>
      <c r="B3417" s="837" t="s">
        <v>515</v>
      </c>
      <c r="C3417" s="837" t="s">
        <v>1909</v>
      </c>
      <c r="D3417" s="837" t="s">
        <v>1910</v>
      </c>
      <c r="E3417" s="837" t="s">
        <v>1916</v>
      </c>
      <c r="F3417" s="837" t="s">
        <v>1105</v>
      </c>
      <c r="G3417" s="837" t="s">
        <v>1891</v>
      </c>
    </row>
    <row r="3418" spans="1:7">
      <c r="A3418" s="837" t="s">
        <v>722</v>
      </c>
      <c r="B3418" s="837" t="s">
        <v>515</v>
      </c>
      <c r="C3418" s="837" t="s">
        <v>1909</v>
      </c>
      <c r="D3418" s="837" t="s">
        <v>1910</v>
      </c>
      <c r="E3418" s="837" t="s">
        <v>1916</v>
      </c>
      <c r="F3418" s="837" t="s">
        <v>1105</v>
      </c>
      <c r="G3418" s="837" t="s">
        <v>1891</v>
      </c>
    </row>
    <row r="3419" spans="1:7">
      <c r="A3419" s="837" t="s">
        <v>743</v>
      </c>
      <c r="B3419" s="837" t="s">
        <v>515</v>
      </c>
      <c r="C3419" s="837" t="s">
        <v>1909</v>
      </c>
      <c r="D3419" s="837" t="s">
        <v>1910</v>
      </c>
      <c r="E3419" s="837" t="s">
        <v>1916</v>
      </c>
      <c r="F3419" s="837" t="s">
        <v>793</v>
      </c>
      <c r="G3419" s="837" t="s">
        <v>1891</v>
      </c>
    </row>
    <row r="3420" spans="1:7">
      <c r="A3420" s="837" t="s">
        <v>750</v>
      </c>
      <c r="B3420" s="837" t="s">
        <v>515</v>
      </c>
      <c r="C3420" s="837" t="s">
        <v>1909</v>
      </c>
      <c r="D3420" s="837" t="s">
        <v>1910</v>
      </c>
      <c r="E3420" s="837" t="s">
        <v>1916</v>
      </c>
      <c r="F3420" s="837" t="s">
        <v>1906</v>
      </c>
      <c r="G3420" s="837" t="s">
        <v>1891</v>
      </c>
    </row>
    <row r="3421" spans="1:7">
      <c r="A3421" s="837" t="s">
        <v>736</v>
      </c>
      <c r="B3421" s="837" t="s">
        <v>515</v>
      </c>
      <c r="C3421" s="837" t="s">
        <v>1909</v>
      </c>
      <c r="D3421" s="837" t="s">
        <v>1910</v>
      </c>
      <c r="E3421" s="837" t="s">
        <v>1916</v>
      </c>
      <c r="F3421" s="837" t="s">
        <v>789</v>
      </c>
      <c r="G3421" s="837" t="s">
        <v>1891</v>
      </c>
    </row>
    <row r="3422" spans="1:7">
      <c r="A3422" s="837" t="s">
        <v>1917</v>
      </c>
      <c r="B3422" s="837" t="s">
        <v>515</v>
      </c>
      <c r="C3422" s="837" t="s">
        <v>1909</v>
      </c>
      <c r="D3422" s="837" t="s">
        <v>1910</v>
      </c>
      <c r="E3422" s="837" t="s">
        <v>1916</v>
      </c>
      <c r="F3422" s="837" t="s">
        <v>1907</v>
      </c>
      <c r="G3422" s="837" t="s">
        <v>1891</v>
      </c>
    </row>
    <row r="3423" spans="1:7">
      <c r="A3423" s="837" t="s">
        <v>762</v>
      </c>
      <c r="B3423" s="837" t="s">
        <v>520</v>
      </c>
      <c r="C3423" s="837" t="s">
        <v>1909</v>
      </c>
      <c r="D3423" s="837" t="s">
        <v>1910</v>
      </c>
      <c r="E3423" s="837" t="s">
        <v>1918</v>
      </c>
      <c r="F3423" s="837" t="s">
        <v>762</v>
      </c>
      <c r="G3423" s="837" t="s">
        <v>1891</v>
      </c>
    </row>
    <row r="3424" spans="1:7">
      <c r="A3424" s="837" t="s">
        <v>777</v>
      </c>
      <c r="B3424" s="837" t="s">
        <v>520</v>
      </c>
      <c r="C3424" s="837" t="s">
        <v>1909</v>
      </c>
      <c r="D3424" s="837" t="s">
        <v>1910</v>
      </c>
      <c r="E3424" s="837" t="s">
        <v>1918</v>
      </c>
      <c r="F3424" s="837" t="s">
        <v>1105</v>
      </c>
      <c r="G3424" s="837" t="s">
        <v>1891</v>
      </c>
    </row>
    <row r="3425" spans="1:7">
      <c r="A3425" s="837" t="s">
        <v>780</v>
      </c>
      <c r="B3425" s="837" t="s">
        <v>520</v>
      </c>
      <c r="C3425" s="837" t="s">
        <v>1909</v>
      </c>
      <c r="D3425" s="837" t="s">
        <v>1910</v>
      </c>
      <c r="E3425" s="837" t="s">
        <v>1918</v>
      </c>
      <c r="F3425" s="837" t="s">
        <v>1105</v>
      </c>
      <c r="G3425" s="837" t="s">
        <v>1891</v>
      </c>
    </row>
    <row r="3426" spans="1:7">
      <c r="A3426" s="837" t="s">
        <v>787</v>
      </c>
      <c r="B3426" s="837" t="s">
        <v>520</v>
      </c>
      <c r="C3426" s="837" t="s">
        <v>1909</v>
      </c>
      <c r="D3426" s="837" t="s">
        <v>1910</v>
      </c>
      <c r="E3426" s="837" t="s">
        <v>1918</v>
      </c>
      <c r="F3426" s="837" t="s">
        <v>784</v>
      </c>
      <c r="G3426" s="837" t="s">
        <v>1891</v>
      </c>
    </row>
    <row r="3427" spans="1:7">
      <c r="A3427" s="837" t="s">
        <v>743</v>
      </c>
      <c r="B3427" s="837" t="s">
        <v>520</v>
      </c>
      <c r="C3427" s="837" t="s">
        <v>1909</v>
      </c>
      <c r="D3427" s="837" t="s">
        <v>1910</v>
      </c>
      <c r="E3427" s="837" t="s">
        <v>1918</v>
      </c>
      <c r="F3427" s="837" t="s">
        <v>793</v>
      </c>
      <c r="G3427" s="837" t="s">
        <v>1891</v>
      </c>
    </row>
    <row r="3428" spans="1:7">
      <c r="A3428" s="837" t="s">
        <v>804</v>
      </c>
      <c r="B3428" s="837" t="s">
        <v>520</v>
      </c>
      <c r="C3428" s="837" t="s">
        <v>1909</v>
      </c>
      <c r="D3428" s="837" t="s">
        <v>1910</v>
      </c>
      <c r="E3428" s="837" t="s">
        <v>1918</v>
      </c>
      <c r="F3428" s="837" t="s">
        <v>1906</v>
      </c>
      <c r="G3428" s="837" t="s">
        <v>1891</v>
      </c>
    </row>
    <row r="3429" spans="1:7">
      <c r="A3429" s="837" t="s">
        <v>736</v>
      </c>
      <c r="B3429" s="837" t="s">
        <v>520</v>
      </c>
      <c r="C3429" s="837" t="s">
        <v>1909</v>
      </c>
      <c r="D3429" s="837" t="s">
        <v>1910</v>
      </c>
      <c r="E3429" s="837" t="s">
        <v>1918</v>
      </c>
      <c r="F3429" s="837" t="s">
        <v>789</v>
      </c>
      <c r="G3429" s="837" t="s">
        <v>1891</v>
      </c>
    </row>
    <row r="3430" spans="1:7">
      <c r="A3430" s="837" t="s">
        <v>1908</v>
      </c>
      <c r="B3430" s="837" t="s">
        <v>520</v>
      </c>
      <c r="C3430" s="837" t="s">
        <v>1909</v>
      </c>
      <c r="D3430" s="837" t="s">
        <v>1910</v>
      </c>
      <c r="E3430" s="837" t="s">
        <v>1918</v>
      </c>
      <c r="F3430" s="837" t="s">
        <v>1907</v>
      </c>
      <c r="G3430" s="837" t="s">
        <v>1891</v>
      </c>
    </row>
    <row r="3431" spans="1:7">
      <c r="A3431" s="837" t="s">
        <v>918</v>
      </c>
      <c r="B3431" s="837" t="s">
        <v>526</v>
      </c>
      <c r="C3431" s="837" t="s">
        <v>1909</v>
      </c>
      <c r="D3431" s="837" t="s">
        <v>1910</v>
      </c>
      <c r="E3431" s="837" t="s">
        <v>1876</v>
      </c>
      <c r="F3431" s="837" t="s">
        <v>909</v>
      </c>
      <c r="G3431" s="837" t="s">
        <v>1889</v>
      </c>
    </row>
    <row r="3432" spans="1:7">
      <c r="A3432" s="837" t="s">
        <v>915</v>
      </c>
      <c r="B3432" s="837" t="s">
        <v>526</v>
      </c>
      <c r="C3432" s="837" t="s">
        <v>1909</v>
      </c>
      <c r="D3432" s="837" t="s">
        <v>1910</v>
      </c>
      <c r="E3432" s="837" t="s">
        <v>1876</v>
      </c>
      <c r="F3432" s="837" t="s">
        <v>909</v>
      </c>
      <c r="G3432" s="837" t="s">
        <v>1889</v>
      </c>
    </row>
    <row r="3433" spans="1:7">
      <c r="A3433" s="837" t="s">
        <v>912</v>
      </c>
      <c r="B3433" s="837" t="s">
        <v>526</v>
      </c>
      <c r="C3433" s="837" t="s">
        <v>1909</v>
      </c>
      <c r="D3433" s="837" t="s">
        <v>1910</v>
      </c>
      <c r="E3433" s="837" t="s">
        <v>1876</v>
      </c>
      <c r="F3433" s="837" t="s">
        <v>909</v>
      </c>
      <c r="G3433" s="837" t="s">
        <v>1889</v>
      </c>
    </row>
    <row r="3434" spans="1:7">
      <c r="A3434" s="837" t="s">
        <v>1026</v>
      </c>
      <c r="B3434" s="837" t="s">
        <v>526</v>
      </c>
      <c r="C3434" s="837" t="s">
        <v>1909</v>
      </c>
      <c r="D3434" s="837" t="s">
        <v>1910</v>
      </c>
      <c r="E3434" s="837" t="s">
        <v>1876</v>
      </c>
      <c r="F3434" s="837" t="s">
        <v>811</v>
      </c>
      <c r="G3434" s="837" t="s">
        <v>1889</v>
      </c>
    </row>
    <row r="3435" spans="1:7">
      <c r="A3435" s="837" t="s">
        <v>836</v>
      </c>
      <c r="B3435" s="837" t="s">
        <v>526</v>
      </c>
      <c r="C3435" s="837" t="s">
        <v>1909</v>
      </c>
      <c r="D3435" s="837" t="s">
        <v>1910</v>
      </c>
      <c r="E3435" s="837" t="s">
        <v>1876</v>
      </c>
      <c r="F3435" s="837" t="s">
        <v>1911</v>
      </c>
      <c r="G3435" s="837" t="s">
        <v>1889</v>
      </c>
    </row>
    <row r="3436" spans="1:7">
      <c r="A3436" s="837" t="s">
        <v>1200</v>
      </c>
      <c r="B3436" s="837" t="s">
        <v>539</v>
      </c>
      <c r="C3436" s="837" t="s">
        <v>1886</v>
      </c>
      <c r="D3436" s="837" t="s">
        <v>1887</v>
      </c>
      <c r="E3436" s="837" t="s">
        <v>1888</v>
      </c>
      <c r="F3436" s="837" t="s">
        <v>1193</v>
      </c>
      <c r="G3436" s="837" t="s">
        <v>1889</v>
      </c>
    </row>
    <row r="3437" spans="1:7">
      <c r="A3437" s="837" t="s">
        <v>997</v>
      </c>
      <c r="B3437" s="837" t="s">
        <v>540</v>
      </c>
      <c r="C3437" s="837" t="s">
        <v>1886</v>
      </c>
      <c r="D3437" s="837" t="s">
        <v>1887</v>
      </c>
      <c r="E3437" s="837" t="s">
        <v>1867</v>
      </c>
      <c r="F3437" s="837" t="s">
        <v>994</v>
      </c>
      <c r="G3437" s="837" t="s">
        <v>1889</v>
      </c>
    </row>
    <row r="3438" spans="1:7">
      <c r="A3438" s="837" t="s">
        <v>956</v>
      </c>
      <c r="B3438" s="837" t="s">
        <v>538</v>
      </c>
      <c r="C3438" s="837" t="s">
        <v>1886</v>
      </c>
      <c r="D3438" s="837" t="s">
        <v>1887</v>
      </c>
      <c r="E3438" s="837" t="s">
        <v>1868</v>
      </c>
      <c r="F3438" s="837" t="s">
        <v>953</v>
      </c>
      <c r="G3438" s="837" t="s">
        <v>1889</v>
      </c>
    </row>
    <row r="3439" spans="1:7">
      <c r="A3439" s="837" t="s">
        <v>959</v>
      </c>
      <c r="B3439" s="837" t="s">
        <v>538</v>
      </c>
      <c r="C3439" s="837" t="s">
        <v>1886</v>
      </c>
      <c r="D3439" s="837" t="s">
        <v>1887</v>
      </c>
      <c r="E3439" s="837" t="s">
        <v>1868</v>
      </c>
      <c r="F3439" s="837" t="s">
        <v>953</v>
      </c>
      <c r="G3439" s="837" t="s">
        <v>1889</v>
      </c>
    </row>
    <row r="3440" spans="1:7">
      <c r="A3440" s="837" t="s">
        <v>385</v>
      </c>
      <c r="B3440" s="837" t="s">
        <v>538</v>
      </c>
      <c r="C3440" s="837" t="s">
        <v>1886</v>
      </c>
      <c r="D3440" s="837" t="s">
        <v>1887</v>
      </c>
      <c r="E3440" s="837" t="s">
        <v>1868</v>
      </c>
      <c r="F3440" s="837" t="s">
        <v>953</v>
      </c>
      <c r="G3440" s="837" t="s">
        <v>1889</v>
      </c>
    </row>
    <row r="3441" spans="1:7">
      <c r="A3441" s="837" t="s">
        <v>726</v>
      </c>
      <c r="B3441" s="837" t="s">
        <v>516</v>
      </c>
      <c r="C3441" s="837" t="s">
        <v>1886</v>
      </c>
      <c r="D3441" s="837" t="s">
        <v>1887</v>
      </c>
      <c r="E3441" s="837" t="s">
        <v>1890</v>
      </c>
      <c r="F3441" s="837" t="s">
        <v>726</v>
      </c>
      <c r="G3441" s="837" t="s">
        <v>1891</v>
      </c>
    </row>
    <row r="3442" spans="1:7">
      <c r="A3442" s="837" t="s">
        <v>758</v>
      </c>
      <c r="B3442" s="837" t="s">
        <v>516</v>
      </c>
      <c r="C3442" s="837" t="s">
        <v>1886</v>
      </c>
      <c r="D3442" s="837" t="s">
        <v>1887</v>
      </c>
      <c r="E3442" s="837" t="s">
        <v>1890</v>
      </c>
      <c r="F3442" s="837" t="s">
        <v>811</v>
      </c>
      <c r="G3442" s="837" t="s">
        <v>1891</v>
      </c>
    </row>
    <row r="3443" spans="1:7">
      <c r="A3443" s="837" t="s">
        <v>1281</v>
      </c>
      <c r="B3443" s="837" t="s">
        <v>516</v>
      </c>
      <c r="C3443" s="837" t="s">
        <v>1886</v>
      </c>
      <c r="D3443" s="837" t="s">
        <v>1887</v>
      </c>
      <c r="E3443" s="837" t="s">
        <v>1890</v>
      </c>
      <c r="F3443" s="837" t="s">
        <v>1278</v>
      </c>
      <c r="G3443" s="837" t="s">
        <v>1891</v>
      </c>
    </row>
    <row r="3444" spans="1:7">
      <c r="A3444" s="837" t="s">
        <v>423</v>
      </c>
      <c r="B3444" s="837" t="s">
        <v>516</v>
      </c>
      <c r="C3444" s="837" t="s">
        <v>1886</v>
      </c>
      <c r="D3444" s="837" t="s">
        <v>1887</v>
      </c>
      <c r="E3444" s="837" t="s">
        <v>1890</v>
      </c>
      <c r="F3444" s="837" t="s">
        <v>1278</v>
      </c>
      <c r="G3444" s="837" t="s">
        <v>1891</v>
      </c>
    </row>
    <row r="3445" spans="1:7">
      <c r="A3445" s="837" t="s">
        <v>924</v>
      </c>
      <c r="B3445" s="837" t="s">
        <v>516</v>
      </c>
      <c r="C3445" s="837" t="s">
        <v>1886</v>
      </c>
      <c r="D3445" s="837" t="s">
        <v>1887</v>
      </c>
      <c r="E3445" s="837" t="s">
        <v>1890</v>
      </c>
      <c r="F3445" s="837" t="s">
        <v>1278</v>
      </c>
      <c r="G3445" s="837" t="s">
        <v>1891</v>
      </c>
    </row>
    <row r="3446" spans="1:7">
      <c r="A3446" s="837" t="s">
        <v>951</v>
      </c>
      <c r="B3446" s="837" t="s">
        <v>516</v>
      </c>
      <c r="C3446" s="837" t="s">
        <v>1886</v>
      </c>
      <c r="D3446" s="837" t="s">
        <v>1887</v>
      </c>
      <c r="E3446" s="837" t="s">
        <v>1890</v>
      </c>
      <c r="F3446" s="837" t="s">
        <v>1278</v>
      </c>
      <c r="G3446" s="837" t="s">
        <v>1891</v>
      </c>
    </row>
    <row r="3447" spans="1:7">
      <c r="A3447" s="837" t="s">
        <v>980</v>
      </c>
      <c r="B3447" s="837" t="s">
        <v>531</v>
      </c>
      <c r="C3447" s="837" t="s">
        <v>1886</v>
      </c>
      <c r="D3447" s="837" t="s">
        <v>1887</v>
      </c>
      <c r="E3447" s="837" t="s">
        <v>1872</v>
      </c>
      <c r="F3447" s="837" t="s">
        <v>977</v>
      </c>
      <c r="G3447" s="837" t="s">
        <v>1889</v>
      </c>
    </row>
    <row r="3448" spans="1:7">
      <c r="A3448" s="837" t="s">
        <v>1060</v>
      </c>
      <c r="B3448" s="837" t="s">
        <v>1921</v>
      </c>
      <c r="C3448" s="837" t="s">
        <v>1886</v>
      </c>
      <c r="D3448" s="837" t="s">
        <v>1887</v>
      </c>
      <c r="E3448" s="837" t="s">
        <v>1876</v>
      </c>
      <c r="F3448" s="837" t="s">
        <v>1894</v>
      </c>
      <c r="G3448" s="837" t="s">
        <v>1889</v>
      </c>
    </row>
    <row r="3449" spans="1:7">
      <c r="A3449" s="837" t="s">
        <v>1023</v>
      </c>
      <c r="B3449" s="837" t="s">
        <v>522</v>
      </c>
      <c r="C3449" s="837" t="s">
        <v>1886</v>
      </c>
      <c r="D3449" s="837" t="s">
        <v>1887</v>
      </c>
      <c r="E3449" s="837" t="s">
        <v>1892</v>
      </c>
      <c r="F3449" s="837" t="s">
        <v>1020</v>
      </c>
      <c r="G3449" s="837" t="s">
        <v>1889</v>
      </c>
    </row>
    <row r="3450" spans="1:7">
      <c r="A3450" s="837" t="s">
        <v>971</v>
      </c>
      <c r="B3450" s="837" t="s">
        <v>1893</v>
      </c>
      <c r="C3450" s="837" t="s">
        <v>1886</v>
      </c>
      <c r="D3450" s="837" t="s">
        <v>1887</v>
      </c>
      <c r="E3450" s="837" t="s">
        <v>1879</v>
      </c>
      <c r="F3450" s="837" t="s">
        <v>968</v>
      </c>
      <c r="G3450" s="837" t="s">
        <v>1889</v>
      </c>
    </row>
    <row r="3451" spans="1:7">
      <c r="A3451" s="837" t="s">
        <v>1507</v>
      </c>
      <c r="B3451" s="837" t="s">
        <v>534</v>
      </c>
      <c r="C3451" s="837" t="s">
        <v>1886</v>
      </c>
      <c r="D3451" s="837" t="s">
        <v>1887</v>
      </c>
      <c r="E3451" s="837" t="s">
        <v>1870</v>
      </c>
      <c r="F3451" s="837" t="s">
        <v>1894</v>
      </c>
      <c r="G3451" s="837" t="s">
        <v>1889</v>
      </c>
    </row>
    <row r="3452" spans="1:7">
      <c r="A3452" s="837" t="s">
        <v>966</v>
      </c>
      <c r="B3452" s="837" t="s">
        <v>964</v>
      </c>
      <c r="C3452" s="837" t="s">
        <v>1886</v>
      </c>
      <c r="D3452" s="837" t="s">
        <v>1887</v>
      </c>
      <c r="E3452" s="837" t="s">
        <v>1895</v>
      </c>
      <c r="F3452" s="837" t="s">
        <v>953</v>
      </c>
      <c r="G3452" s="837" t="s">
        <v>1889</v>
      </c>
    </row>
    <row r="3453" spans="1:7">
      <c r="A3453" s="837" t="s">
        <v>1457</v>
      </c>
      <c r="B3453" s="837" t="s">
        <v>523</v>
      </c>
      <c r="C3453" s="837" t="s">
        <v>1886</v>
      </c>
      <c r="D3453" s="837" t="s">
        <v>1887</v>
      </c>
      <c r="E3453" s="837" t="s">
        <v>1896</v>
      </c>
      <c r="F3453" s="837" t="s">
        <v>1454</v>
      </c>
      <c r="G3453" s="837" t="s">
        <v>1889</v>
      </c>
    </row>
    <row r="3454" spans="1:7">
      <c r="A3454" s="837" t="s">
        <v>1066</v>
      </c>
      <c r="B3454" s="837" t="s">
        <v>521</v>
      </c>
      <c r="C3454" s="837" t="s">
        <v>1886</v>
      </c>
      <c r="D3454" s="837" t="s">
        <v>1887</v>
      </c>
      <c r="E3454" s="837" t="s">
        <v>1897</v>
      </c>
      <c r="F3454" s="837" t="s">
        <v>1894</v>
      </c>
      <c r="G3454" s="837" t="s">
        <v>1889</v>
      </c>
    </row>
    <row r="3455" spans="1:7">
      <c r="A3455" s="837" t="s">
        <v>1208</v>
      </c>
      <c r="B3455" s="837" t="s">
        <v>521</v>
      </c>
      <c r="C3455" s="837" t="s">
        <v>1886</v>
      </c>
      <c r="D3455" s="837" t="s">
        <v>1887</v>
      </c>
      <c r="E3455" s="837" t="s">
        <v>1897</v>
      </c>
      <c r="F3455" s="837" t="s">
        <v>1201</v>
      </c>
      <c r="G3455" s="837" t="s">
        <v>1889</v>
      </c>
    </row>
    <row r="3456" spans="1:7">
      <c r="A3456" s="837" t="s">
        <v>975</v>
      </c>
      <c r="B3456" s="837" t="s">
        <v>521</v>
      </c>
      <c r="C3456" s="837" t="s">
        <v>1886</v>
      </c>
      <c r="D3456" s="837" t="s">
        <v>1887</v>
      </c>
      <c r="E3456" s="837" t="s">
        <v>1897</v>
      </c>
      <c r="F3456" s="837" t="s">
        <v>968</v>
      </c>
      <c r="G3456" s="837" t="s">
        <v>1889</v>
      </c>
    </row>
    <row r="3457" spans="1:7">
      <c r="A3457" s="837" t="s">
        <v>1488</v>
      </c>
      <c r="B3457" s="837" t="s">
        <v>521</v>
      </c>
      <c r="C3457" s="837" t="s">
        <v>1886</v>
      </c>
      <c r="D3457" s="837" t="s">
        <v>1887</v>
      </c>
      <c r="E3457" s="837" t="s">
        <v>1897</v>
      </c>
      <c r="F3457" s="837" t="s">
        <v>1898</v>
      </c>
      <c r="G3457" s="837" t="s">
        <v>1889</v>
      </c>
    </row>
    <row r="3458" spans="1:7">
      <c r="A3458" s="837" t="s">
        <v>1041</v>
      </c>
      <c r="B3458" s="837" t="s">
        <v>521</v>
      </c>
      <c r="C3458" s="837" t="s">
        <v>1886</v>
      </c>
      <c r="D3458" s="837" t="s">
        <v>1887</v>
      </c>
      <c r="E3458" s="837" t="s">
        <v>1897</v>
      </c>
      <c r="F3458" s="837" t="s">
        <v>1898</v>
      </c>
      <c r="G3458" s="837" t="s">
        <v>1889</v>
      </c>
    </row>
    <row r="3459" spans="1:7">
      <c r="A3459" s="837" t="s">
        <v>940</v>
      </c>
      <c r="B3459" s="837" t="s">
        <v>1920</v>
      </c>
      <c r="C3459" s="837" t="s">
        <v>1886</v>
      </c>
      <c r="D3459" s="837" t="s">
        <v>1887</v>
      </c>
      <c r="E3459" s="837" t="s">
        <v>138</v>
      </c>
      <c r="F3459" s="837" t="s">
        <v>806</v>
      </c>
      <c r="G3459" s="837" t="s">
        <v>1889</v>
      </c>
    </row>
    <row r="3460" spans="1:7">
      <c r="A3460" s="837" t="s">
        <v>937</v>
      </c>
      <c r="B3460" s="837" t="s">
        <v>1920</v>
      </c>
      <c r="C3460" s="837" t="s">
        <v>1886</v>
      </c>
      <c r="D3460" s="837" t="s">
        <v>1887</v>
      </c>
      <c r="E3460" s="837" t="s">
        <v>138</v>
      </c>
      <c r="F3460" s="837" t="s">
        <v>806</v>
      </c>
      <c r="G3460" s="837" t="s">
        <v>1889</v>
      </c>
    </row>
    <row r="3461" spans="1:7">
      <c r="A3461" s="837" t="s">
        <v>882</v>
      </c>
      <c r="B3461" s="837" t="s">
        <v>1899</v>
      </c>
      <c r="C3461" s="837" t="s">
        <v>1886</v>
      </c>
      <c r="D3461" s="837" t="s">
        <v>1887</v>
      </c>
      <c r="E3461" s="837" t="s">
        <v>1900</v>
      </c>
      <c r="F3461" s="837" t="s">
        <v>1201</v>
      </c>
      <c r="G3461" s="837" t="s">
        <v>1889</v>
      </c>
    </row>
    <row r="3462" spans="1:7">
      <c r="A3462" s="837" t="s">
        <v>1392</v>
      </c>
      <c r="B3462" s="837" t="s">
        <v>1899</v>
      </c>
      <c r="C3462" s="837" t="s">
        <v>1886</v>
      </c>
      <c r="D3462" s="837" t="s">
        <v>1887</v>
      </c>
      <c r="E3462" s="837" t="s">
        <v>1900</v>
      </c>
      <c r="F3462" s="837" t="s">
        <v>1201</v>
      </c>
      <c r="G3462" s="837" t="s">
        <v>1889</v>
      </c>
    </row>
    <row r="3463" spans="1:7">
      <c r="A3463" s="837" t="s">
        <v>869</v>
      </c>
      <c r="B3463" s="837" t="s">
        <v>1901</v>
      </c>
      <c r="C3463" s="837" t="s">
        <v>1886</v>
      </c>
      <c r="D3463" s="837" t="s">
        <v>1887</v>
      </c>
      <c r="E3463" s="837" t="s">
        <v>1871</v>
      </c>
      <c r="F3463" s="837" t="s">
        <v>869</v>
      </c>
      <c r="G3463" s="837" t="s">
        <v>1889</v>
      </c>
    </row>
    <row r="3464" spans="1:7">
      <c r="A3464" s="837" t="s">
        <v>945</v>
      </c>
      <c r="B3464" s="837" t="s">
        <v>546</v>
      </c>
      <c r="C3464" s="837" t="s">
        <v>1886</v>
      </c>
      <c r="D3464" s="837" t="s">
        <v>1887</v>
      </c>
      <c r="E3464" s="837" t="s">
        <v>1904</v>
      </c>
      <c r="F3464" s="837" t="s">
        <v>945</v>
      </c>
      <c r="G3464" s="837" t="s">
        <v>1889</v>
      </c>
    </row>
    <row r="3465" spans="1:7">
      <c r="A3465" s="837" t="s">
        <v>762</v>
      </c>
      <c r="B3465" s="837" t="s">
        <v>520</v>
      </c>
      <c r="C3465" s="837" t="s">
        <v>1886</v>
      </c>
      <c r="D3465" s="837" t="s">
        <v>1887</v>
      </c>
      <c r="E3465" s="837" t="s">
        <v>1905</v>
      </c>
      <c r="F3465" s="837" t="s">
        <v>762</v>
      </c>
      <c r="G3465" s="837" t="s">
        <v>1891</v>
      </c>
    </row>
    <row r="3466" spans="1:7">
      <c r="A3466" s="837" t="s">
        <v>777</v>
      </c>
      <c r="B3466" s="837" t="s">
        <v>520</v>
      </c>
      <c r="C3466" s="837" t="s">
        <v>1886</v>
      </c>
      <c r="D3466" s="837" t="s">
        <v>1887</v>
      </c>
      <c r="E3466" s="837" t="s">
        <v>1905</v>
      </c>
      <c r="F3466" s="837" t="s">
        <v>1105</v>
      </c>
      <c r="G3466" s="837" t="s">
        <v>1891</v>
      </c>
    </row>
    <row r="3467" spans="1:7">
      <c r="A3467" s="837" t="s">
        <v>780</v>
      </c>
      <c r="B3467" s="837" t="s">
        <v>520</v>
      </c>
      <c r="C3467" s="837" t="s">
        <v>1886</v>
      </c>
      <c r="D3467" s="837" t="s">
        <v>1887</v>
      </c>
      <c r="E3467" s="837" t="s">
        <v>1905</v>
      </c>
      <c r="F3467" s="837" t="s">
        <v>1105</v>
      </c>
      <c r="G3467" s="837" t="s">
        <v>1891</v>
      </c>
    </row>
    <row r="3468" spans="1:7">
      <c r="A3468" s="837" t="s">
        <v>787</v>
      </c>
      <c r="B3468" s="837" t="s">
        <v>520</v>
      </c>
      <c r="C3468" s="837" t="s">
        <v>1886</v>
      </c>
      <c r="D3468" s="837" t="s">
        <v>1887</v>
      </c>
      <c r="E3468" s="837" t="s">
        <v>1905</v>
      </c>
      <c r="F3468" s="837" t="s">
        <v>784</v>
      </c>
      <c r="G3468" s="837" t="s">
        <v>1891</v>
      </c>
    </row>
    <row r="3469" spans="1:7">
      <c r="A3469" s="837" t="s">
        <v>743</v>
      </c>
      <c r="B3469" s="837" t="s">
        <v>520</v>
      </c>
      <c r="C3469" s="837" t="s">
        <v>1886</v>
      </c>
      <c r="D3469" s="837" t="s">
        <v>1887</v>
      </c>
      <c r="E3469" s="837" t="s">
        <v>1905</v>
      </c>
      <c r="F3469" s="837" t="s">
        <v>793</v>
      </c>
      <c r="G3469" s="837" t="s">
        <v>1891</v>
      </c>
    </row>
    <row r="3470" spans="1:7">
      <c r="A3470" s="837" t="s">
        <v>804</v>
      </c>
      <c r="B3470" s="837" t="s">
        <v>520</v>
      </c>
      <c r="C3470" s="837" t="s">
        <v>1886</v>
      </c>
      <c r="D3470" s="837" t="s">
        <v>1887</v>
      </c>
      <c r="E3470" s="837" t="s">
        <v>1905</v>
      </c>
      <c r="F3470" s="837" t="s">
        <v>1906</v>
      </c>
      <c r="G3470" s="837" t="s">
        <v>1891</v>
      </c>
    </row>
    <row r="3471" spans="1:7">
      <c r="A3471" s="837" t="s">
        <v>736</v>
      </c>
      <c r="B3471" s="837" t="s">
        <v>520</v>
      </c>
      <c r="C3471" s="837" t="s">
        <v>1886</v>
      </c>
      <c r="D3471" s="837" t="s">
        <v>1887</v>
      </c>
      <c r="E3471" s="837" t="s">
        <v>1905</v>
      </c>
      <c r="F3471" s="837" t="s">
        <v>789</v>
      </c>
      <c r="G3471" s="837" t="s">
        <v>1891</v>
      </c>
    </row>
    <row r="3472" spans="1:7">
      <c r="A3472" s="837" t="s">
        <v>1908</v>
      </c>
      <c r="B3472" s="837" t="s">
        <v>520</v>
      </c>
      <c r="C3472" s="837" t="s">
        <v>1886</v>
      </c>
      <c r="D3472" s="837" t="s">
        <v>1887</v>
      </c>
      <c r="E3472" s="837" t="s">
        <v>1905</v>
      </c>
      <c r="F3472" s="837" t="s">
        <v>1907</v>
      </c>
      <c r="G3472" s="837" t="s">
        <v>1891</v>
      </c>
    </row>
    <row r="3473" spans="1:7">
      <c r="A3473" s="837" t="s">
        <v>912</v>
      </c>
      <c r="B3473" s="837" t="s">
        <v>526</v>
      </c>
      <c r="C3473" s="837" t="s">
        <v>1886</v>
      </c>
      <c r="D3473" s="837" t="s">
        <v>1887</v>
      </c>
      <c r="E3473" s="837" t="s">
        <v>1878</v>
      </c>
      <c r="F3473" s="837" t="s">
        <v>909</v>
      </c>
      <c r="G3473" s="837" t="s">
        <v>1889</v>
      </c>
    </row>
    <row r="3474" spans="1:7">
      <c r="A3474" s="837" t="s">
        <v>1001</v>
      </c>
      <c r="B3474" s="837" t="s">
        <v>540</v>
      </c>
      <c r="C3474" s="837" t="s">
        <v>1909</v>
      </c>
      <c r="D3474" s="837" t="s">
        <v>1910</v>
      </c>
      <c r="E3474" s="837" t="s">
        <v>1865</v>
      </c>
      <c r="F3474" s="837" t="s">
        <v>994</v>
      </c>
      <c r="G3474" s="837" t="s">
        <v>1889</v>
      </c>
    </row>
    <row r="3475" spans="1:7">
      <c r="A3475" s="837" t="s">
        <v>1018</v>
      </c>
      <c r="B3475" s="837" t="s">
        <v>540</v>
      </c>
      <c r="C3475" s="837" t="s">
        <v>1909</v>
      </c>
      <c r="D3475" s="837" t="s">
        <v>1910</v>
      </c>
      <c r="E3475" s="837" t="s">
        <v>1865</v>
      </c>
      <c r="F3475" s="837" t="s">
        <v>1014</v>
      </c>
      <c r="G3475" s="837" t="s">
        <v>1889</v>
      </c>
    </row>
    <row r="3476" spans="1:7">
      <c r="A3476" s="837" t="s">
        <v>726</v>
      </c>
      <c r="B3476" s="837" t="s">
        <v>516</v>
      </c>
      <c r="C3476" s="837" t="s">
        <v>1909</v>
      </c>
      <c r="D3476" s="837" t="s">
        <v>1910</v>
      </c>
      <c r="E3476" s="837" t="s">
        <v>1905</v>
      </c>
      <c r="F3476" s="837" t="s">
        <v>726</v>
      </c>
      <c r="G3476" s="837" t="s">
        <v>1891</v>
      </c>
    </row>
    <row r="3477" spans="1:7">
      <c r="A3477" s="837" t="s">
        <v>758</v>
      </c>
      <c r="B3477" s="837" t="s">
        <v>516</v>
      </c>
      <c r="C3477" s="837" t="s">
        <v>1909</v>
      </c>
      <c r="D3477" s="837" t="s">
        <v>1910</v>
      </c>
      <c r="E3477" s="837" t="s">
        <v>1905</v>
      </c>
      <c r="F3477" s="837" t="s">
        <v>811</v>
      </c>
      <c r="G3477" s="837" t="s">
        <v>1891</v>
      </c>
    </row>
    <row r="3478" spans="1:7">
      <c r="A3478" s="837" t="s">
        <v>1063</v>
      </c>
      <c r="B3478" s="837" t="s">
        <v>522</v>
      </c>
      <c r="C3478" s="837" t="s">
        <v>1909</v>
      </c>
      <c r="D3478" s="837" t="s">
        <v>1910</v>
      </c>
      <c r="E3478" s="837" t="s">
        <v>1895</v>
      </c>
      <c r="F3478" s="837" t="s">
        <v>1894</v>
      </c>
      <c r="G3478" s="837" t="s">
        <v>1889</v>
      </c>
    </row>
    <row r="3479" spans="1:7">
      <c r="A3479" s="837" t="s">
        <v>836</v>
      </c>
      <c r="B3479" s="837" t="s">
        <v>1893</v>
      </c>
      <c r="C3479" s="837" t="s">
        <v>1909</v>
      </c>
      <c r="D3479" s="837" t="s">
        <v>1910</v>
      </c>
      <c r="E3479" s="837" t="s">
        <v>1877</v>
      </c>
      <c r="F3479" s="837" t="s">
        <v>1911</v>
      </c>
      <c r="G3479" s="837" t="s">
        <v>1889</v>
      </c>
    </row>
    <row r="3480" spans="1:7">
      <c r="A3480" s="837" t="s">
        <v>1012</v>
      </c>
      <c r="B3480" s="837" t="s">
        <v>1926</v>
      </c>
      <c r="C3480" s="837" t="s">
        <v>1909</v>
      </c>
      <c r="D3480" s="837" t="s">
        <v>1910</v>
      </c>
      <c r="E3480" s="837" t="s">
        <v>1879</v>
      </c>
      <c r="F3480" s="837" t="s">
        <v>994</v>
      </c>
      <c r="G3480" s="837" t="s">
        <v>1889</v>
      </c>
    </row>
    <row r="3481" spans="1:7">
      <c r="A3481" s="837" t="s">
        <v>1028</v>
      </c>
      <c r="B3481" s="837" t="s">
        <v>1912</v>
      </c>
      <c r="C3481" s="837" t="s">
        <v>1909</v>
      </c>
      <c r="D3481" s="837" t="s">
        <v>1910</v>
      </c>
      <c r="E3481" s="837" t="s">
        <v>1873</v>
      </c>
      <c r="F3481" s="837" t="s">
        <v>1028</v>
      </c>
      <c r="G3481" s="837" t="s">
        <v>1889</v>
      </c>
    </row>
    <row r="3482" spans="1:7">
      <c r="A3482" s="837" t="s">
        <v>869</v>
      </c>
      <c r="B3482" s="837" t="s">
        <v>1901</v>
      </c>
      <c r="C3482" s="837" t="s">
        <v>1909</v>
      </c>
      <c r="D3482" s="837" t="s">
        <v>1910</v>
      </c>
      <c r="E3482" s="837" t="s">
        <v>1867</v>
      </c>
      <c r="F3482" s="837" t="s">
        <v>869</v>
      </c>
      <c r="G3482" s="837" t="s">
        <v>1889</v>
      </c>
    </row>
    <row r="3483" spans="1:7">
      <c r="A3483" s="837" t="s">
        <v>410</v>
      </c>
      <c r="B3483" s="837" t="s">
        <v>525</v>
      </c>
      <c r="C3483" s="837" t="s">
        <v>1909</v>
      </c>
      <c r="D3483" s="837" t="s">
        <v>1910</v>
      </c>
      <c r="E3483" s="837" t="s">
        <v>1875</v>
      </c>
      <c r="F3483" s="837" t="s">
        <v>410</v>
      </c>
      <c r="G3483" s="837" t="s">
        <v>1889</v>
      </c>
    </row>
    <row r="3484" spans="1:7">
      <c r="A3484" s="837" t="s">
        <v>861</v>
      </c>
      <c r="B3484" s="837" t="s">
        <v>525</v>
      </c>
      <c r="C3484" s="837" t="s">
        <v>1909</v>
      </c>
      <c r="D3484" s="837" t="s">
        <v>1910</v>
      </c>
      <c r="E3484" s="837" t="s">
        <v>1875</v>
      </c>
      <c r="F3484" s="837" t="s">
        <v>1911</v>
      </c>
      <c r="G3484" s="837" t="s">
        <v>1889</v>
      </c>
    </row>
    <row r="3485" spans="1:7">
      <c r="A3485" s="837" t="s">
        <v>929</v>
      </c>
      <c r="B3485" s="837" t="s">
        <v>525</v>
      </c>
      <c r="C3485" s="837" t="s">
        <v>1909</v>
      </c>
      <c r="D3485" s="837" t="s">
        <v>1910</v>
      </c>
      <c r="E3485" s="837" t="s">
        <v>1875</v>
      </c>
      <c r="F3485" s="837" t="s">
        <v>1903</v>
      </c>
      <c r="G3485" s="837" t="s">
        <v>1889</v>
      </c>
    </row>
    <row r="3486" spans="1:7">
      <c r="A3486" s="837" t="s">
        <v>719</v>
      </c>
      <c r="B3486" s="837" t="s">
        <v>515</v>
      </c>
      <c r="C3486" s="837" t="s">
        <v>1909</v>
      </c>
      <c r="D3486" s="837" t="s">
        <v>1910</v>
      </c>
      <c r="E3486" s="837" t="s">
        <v>1916</v>
      </c>
      <c r="F3486" s="837" t="s">
        <v>1105</v>
      </c>
      <c r="G3486" s="837" t="s">
        <v>1891</v>
      </c>
    </row>
    <row r="3487" spans="1:7">
      <c r="A3487" s="837" t="s">
        <v>722</v>
      </c>
      <c r="B3487" s="837" t="s">
        <v>515</v>
      </c>
      <c r="C3487" s="837" t="s">
        <v>1909</v>
      </c>
      <c r="D3487" s="837" t="s">
        <v>1910</v>
      </c>
      <c r="E3487" s="837" t="s">
        <v>1916</v>
      </c>
      <c r="F3487" s="837" t="s">
        <v>1105</v>
      </c>
      <c r="G3487" s="837" t="s">
        <v>1891</v>
      </c>
    </row>
    <row r="3488" spans="1:7">
      <c r="A3488" s="837" t="s">
        <v>743</v>
      </c>
      <c r="B3488" s="837" t="s">
        <v>515</v>
      </c>
      <c r="C3488" s="837" t="s">
        <v>1909</v>
      </c>
      <c r="D3488" s="837" t="s">
        <v>1910</v>
      </c>
      <c r="E3488" s="837" t="s">
        <v>1916</v>
      </c>
      <c r="F3488" s="837" t="s">
        <v>793</v>
      </c>
      <c r="G3488" s="837" t="s">
        <v>1891</v>
      </c>
    </row>
    <row r="3489" spans="1:7">
      <c r="A3489" s="837" t="s">
        <v>750</v>
      </c>
      <c r="B3489" s="837" t="s">
        <v>515</v>
      </c>
      <c r="C3489" s="837" t="s">
        <v>1909</v>
      </c>
      <c r="D3489" s="837" t="s">
        <v>1910</v>
      </c>
      <c r="E3489" s="837" t="s">
        <v>1916</v>
      </c>
      <c r="F3489" s="837" t="s">
        <v>1906</v>
      </c>
      <c r="G3489" s="837" t="s">
        <v>1891</v>
      </c>
    </row>
    <row r="3490" spans="1:7">
      <c r="A3490" s="837" t="s">
        <v>736</v>
      </c>
      <c r="B3490" s="837" t="s">
        <v>515</v>
      </c>
      <c r="C3490" s="837" t="s">
        <v>1909</v>
      </c>
      <c r="D3490" s="837" t="s">
        <v>1910</v>
      </c>
      <c r="E3490" s="837" t="s">
        <v>1916</v>
      </c>
      <c r="F3490" s="837" t="s">
        <v>789</v>
      </c>
      <c r="G3490" s="837" t="s">
        <v>1891</v>
      </c>
    </row>
    <row r="3491" spans="1:7">
      <c r="A3491" s="837" t="s">
        <v>1908</v>
      </c>
      <c r="B3491" s="837" t="s">
        <v>515</v>
      </c>
      <c r="C3491" s="837" t="s">
        <v>1909</v>
      </c>
      <c r="D3491" s="837" t="s">
        <v>1910</v>
      </c>
      <c r="E3491" s="837" t="s">
        <v>1916</v>
      </c>
      <c r="F3491" s="837" t="s">
        <v>1907</v>
      </c>
      <c r="G3491" s="837" t="s">
        <v>1891</v>
      </c>
    </row>
    <row r="3492" spans="1:7">
      <c r="A3492" s="837" t="s">
        <v>912</v>
      </c>
      <c r="B3492" s="837" t="s">
        <v>526</v>
      </c>
      <c r="C3492" s="837" t="s">
        <v>1909</v>
      </c>
      <c r="D3492" s="837" t="s">
        <v>1910</v>
      </c>
      <c r="E3492" s="837" t="s">
        <v>1876</v>
      </c>
      <c r="F3492" s="837" t="s">
        <v>909</v>
      </c>
      <c r="G3492" s="837" t="s">
        <v>1889</v>
      </c>
    </row>
    <row r="3493" spans="1:7">
      <c r="A3493" s="837" t="s">
        <v>1026</v>
      </c>
      <c r="B3493" s="837" t="s">
        <v>526</v>
      </c>
      <c r="C3493" s="837" t="s">
        <v>1909</v>
      </c>
      <c r="D3493" s="837" t="s">
        <v>1910</v>
      </c>
      <c r="E3493" s="837" t="s">
        <v>1876</v>
      </c>
      <c r="F3493" s="837" t="s">
        <v>811</v>
      </c>
      <c r="G3493" s="837" t="s">
        <v>1889</v>
      </c>
    </row>
    <row r="3494" spans="1:7">
      <c r="A3494" s="837" t="s">
        <v>833</v>
      </c>
      <c r="B3494" s="837" t="s">
        <v>526</v>
      </c>
      <c r="C3494" s="837" t="s">
        <v>1909</v>
      </c>
      <c r="D3494" s="837" t="s">
        <v>1910</v>
      </c>
      <c r="E3494" s="837" t="s">
        <v>1876</v>
      </c>
      <c r="F3494" s="837" t="s">
        <v>1911</v>
      </c>
      <c r="G3494" s="837" t="s">
        <v>1889</v>
      </c>
    </row>
    <row r="3495" spans="1:7">
      <c r="A3495" s="837" t="s">
        <v>853</v>
      </c>
      <c r="B3495" s="837" t="s">
        <v>526</v>
      </c>
      <c r="C3495" s="837" t="s">
        <v>1909</v>
      </c>
      <c r="D3495" s="837" t="s">
        <v>1910</v>
      </c>
      <c r="E3495" s="837" t="s">
        <v>1876</v>
      </c>
      <c r="F3495" s="837" t="s">
        <v>1911</v>
      </c>
      <c r="G3495" s="837" t="s">
        <v>1889</v>
      </c>
    </row>
    <row r="3496" spans="1:7">
      <c r="A3496" s="837" t="s">
        <v>857</v>
      </c>
      <c r="B3496" s="837" t="s">
        <v>526</v>
      </c>
      <c r="C3496" s="837" t="s">
        <v>1909</v>
      </c>
      <c r="D3496" s="837" t="s">
        <v>1910</v>
      </c>
      <c r="E3496" s="837" t="s">
        <v>1876</v>
      </c>
      <c r="F3496" s="837" t="s">
        <v>1911</v>
      </c>
      <c r="G3496" s="837" t="s">
        <v>1889</v>
      </c>
    </row>
    <row r="3497" spans="1:7">
      <c r="A3497" s="837" t="s">
        <v>1221</v>
      </c>
      <c r="B3497" s="837" t="s">
        <v>533</v>
      </c>
      <c r="C3497" s="837" t="s">
        <v>1922</v>
      </c>
      <c r="D3497" s="837" t="s">
        <v>1923</v>
      </c>
      <c r="E3497" s="837" t="s">
        <v>1924</v>
      </c>
      <c r="F3497" s="837" t="s">
        <v>1210</v>
      </c>
      <c r="G3497" s="837" t="s">
        <v>1889</v>
      </c>
    </row>
    <row r="3498" spans="1:7">
      <c r="A3498" s="837" t="s">
        <v>1226</v>
      </c>
      <c r="B3498" s="837" t="s">
        <v>533</v>
      </c>
      <c r="C3498" s="837" t="s">
        <v>1922</v>
      </c>
      <c r="D3498" s="837" t="s">
        <v>1923</v>
      </c>
      <c r="E3498" s="837" t="s">
        <v>1924</v>
      </c>
      <c r="F3498" s="837" t="s">
        <v>1210</v>
      </c>
      <c r="G3498" s="837" t="s">
        <v>1889</v>
      </c>
    </row>
    <row r="3499" spans="1:7">
      <c r="A3499" s="837" t="s">
        <v>1204</v>
      </c>
      <c r="B3499" s="837" t="s">
        <v>538</v>
      </c>
      <c r="C3499" s="837" t="s">
        <v>1922</v>
      </c>
      <c r="D3499" s="837" t="s">
        <v>1923</v>
      </c>
      <c r="E3499" s="837" t="s">
        <v>1868</v>
      </c>
      <c r="F3499" s="837" t="s">
        <v>1201</v>
      </c>
      <c r="G3499" s="837" t="s">
        <v>1889</v>
      </c>
    </row>
    <row r="3500" spans="1:7">
      <c r="A3500" s="837" t="s">
        <v>726</v>
      </c>
      <c r="B3500" s="837" t="s">
        <v>516</v>
      </c>
      <c r="C3500" s="837" t="s">
        <v>1922</v>
      </c>
      <c r="D3500" s="837" t="s">
        <v>1923</v>
      </c>
      <c r="E3500" s="837" t="s">
        <v>1890</v>
      </c>
      <c r="F3500" s="837" t="s">
        <v>726</v>
      </c>
      <c r="G3500" s="837" t="s">
        <v>1891</v>
      </c>
    </row>
    <row r="3501" spans="1:7">
      <c r="A3501" s="837" t="s">
        <v>897</v>
      </c>
      <c r="B3501" s="837" t="s">
        <v>525</v>
      </c>
      <c r="C3501" s="837" t="s">
        <v>1922</v>
      </c>
      <c r="D3501" s="837" t="s">
        <v>1923</v>
      </c>
      <c r="E3501" s="837" t="s">
        <v>1877</v>
      </c>
      <c r="F3501" s="837" t="s">
        <v>884</v>
      </c>
      <c r="G3501" s="837" t="s">
        <v>1889</v>
      </c>
    </row>
    <row r="3502" spans="1:7">
      <c r="A3502" s="837" t="s">
        <v>777</v>
      </c>
      <c r="B3502" s="837" t="s">
        <v>520</v>
      </c>
      <c r="C3502" s="837" t="s">
        <v>1922</v>
      </c>
      <c r="D3502" s="837" t="s">
        <v>1923</v>
      </c>
      <c r="E3502" s="837" t="s">
        <v>1905</v>
      </c>
      <c r="F3502" s="837" t="s">
        <v>1105</v>
      </c>
      <c r="G3502" s="837" t="s">
        <v>1891</v>
      </c>
    </row>
    <row r="3503" spans="1:7">
      <c r="A3503" s="837" t="s">
        <v>780</v>
      </c>
      <c r="B3503" s="837" t="s">
        <v>520</v>
      </c>
      <c r="C3503" s="837" t="s">
        <v>1922</v>
      </c>
      <c r="D3503" s="837" t="s">
        <v>1923</v>
      </c>
      <c r="E3503" s="837" t="s">
        <v>1905</v>
      </c>
      <c r="F3503" s="837" t="s">
        <v>1105</v>
      </c>
      <c r="G3503" s="837" t="s">
        <v>1891</v>
      </c>
    </row>
    <row r="3504" spans="1:7">
      <c r="A3504" s="837" t="s">
        <v>804</v>
      </c>
      <c r="B3504" s="837" t="s">
        <v>520</v>
      </c>
      <c r="C3504" s="837" t="s">
        <v>1922</v>
      </c>
      <c r="D3504" s="837" t="s">
        <v>1923</v>
      </c>
      <c r="E3504" s="837" t="s">
        <v>1905</v>
      </c>
      <c r="F3504" s="837" t="s">
        <v>1906</v>
      </c>
      <c r="G3504" s="837" t="s">
        <v>1891</v>
      </c>
    </row>
    <row r="3505" spans="1:7">
      <c r="A3505" s="837" t="s">
        <v>736</v>
      </c>
      <c r="B3505" s="837" t="s">
        <v>520</v>
      </c>
      <c r="C3505" s="837" t="s">
        <v>1922</v>
      </c>
      <c r="D3505" s="837" t="s">
        <v>1923</v>
      </c>
      <c r="E3505" s="837" t="s">
        <v>1905</v>
      </c>
      <c r="F3505" s="837" t="s">
        <v>789</v>
      </c>
      <c r="G3505" s="837" t="s">
        <v>1891</v>
      </c>
    </row>
    <row r="3506" spans="1:7">
      <c r="A3506" s="837" t="s">
        <v>1908</v>
      </c>
      <c r="B3506" s="837" t="s">
        <v>520</v>
      </c>
      <c r="C3506" s="837" t="s">
        <v>1922</v>
      </c>
      <c r="D3506" s="837" t="s">
        <v>1923</v>
      </c>
      <c r="E3506" s="837" t="s">
        <v>1905</v>
      </c>
      <c r="F3506" s="837" t="s">
        <v>1907</v>
      </c>
      <c r="G3506" s="837" t="s">
        <v>1891</v>
      </c>
    </row>
    <row r="3507" spans="1:7">
      <c r="A3507" s="837" t="s">
        <v>1291</v>
      </c>
      <c r="B3507" s="837" t="s">
        <v>1148</v>
      </c>
      <c r="C3507" s="837" t="s">
        <v>1922</v>
      </c>
      <c r="D3507" s="837" t="s">
        <v>1923</v>
      </c>
      <c r="E3507" s="837" t="s">
        <v>1915</v>
      </c>
      <c r="F3507" s="837" t="s">
        <v>1287</v>
      </c>
      <c r="G3507" s="837" t="s">
        <v>1889</v>
      </c>
    </row>
    <row r="3508" spans="1:7">
      <c r="A3508" s="837" t="s">
        <v>1200</v>
      </c>
      <c r="B3508" s="837" t="s">
        <v>539</v>
      </c>
      <c r="C3508" s="837" t="s">
        <v>1886</v>
      </c>
      <c r="D3508" s="837" t="s">
        <v>1887</v>
      </c>
      <c r="E3508" s="837" t="s">
        <v>1888</v>
      </c>
      <c r="F3508" s="837" t="s">
        <v>1193</v>
      </c>
      <c r="G3508" s="837" t="s">
        <v>1889</v>
      </c>
    </row>
    <row r="3509" spans="1:7">
      <c r="A3509" s="837" t="s">
        <v>1001</v>
      </c>
      <c r="B3509" s="837" t="s">
        <v>540</v>
      </c>
      <c r="C3509" s="837" t="s">
        <v>1886</v>
      </c>
      <c r="D3509" s="837" t="s">
        <v>1887</v>
      </c>
      <c r="E3509" s="837" t="s">
        <v>1867</v>
      </c>
      <c r="F3509" s="837" t="s">
        <v>994</v>
      </c>
      <c r="G3509" s="837" t="s">
        <v>1889</v>
      </c>
    </row>
    <row r="3510" spans="1:7">
      <c r="A3510" s="837" t="s">
        <v>1204</v>
      </c>
      <c r="B3510" s="837" t="s">
        <v>538</v>
      </c>
      <c r="C3510" s="837" t="s">
        <v>1886</v>
      </c>
      <c r="D3510" s="837" t="s">
        <v>1887</v>
      </c>
      <c r="E3510" s="837" t="s">
        <v>1868</v>
      </c>
      <c r="F3510" s="837" t="s">
        <v>1201</v>
      </c>
      <c r="G3510" s="837" t="s">
        <v>1889</v>
      </c>
    </row>
    <row r="3511" spans="1:7">
      <c r="A3511" s="837" t="s">
        <v>959</v>
      </c>
      <c r="B3511" s="837" t="s">
        <v>538</v>
      </c>
      <c r="C3511" s="837" t="s">
        <v>1886</v>
      </c>
      <c r="D3511" s="837" t="s">
        <v>1887</v>
      </c>
      <c r="E3511" s="837" t="s">
        <v>1868</v>
      </c>
      <c r="F3511" s="837" t="s">
        <v>953</v>
      </c>
      <c r="G3511" s="837" t="s">
        <v>1889</v>
      </c>
    </row>
    <row r="3512" spans="1:7">
      <c r="A3512" s="837" t="s">
        <v>385</v>
      </c>
      <c r="B3512" s="837" t="s">
        <v>538</v>
      </c>
      <c r="C3512" s="837" t="s">
        <v>1886</v>
      </c>
      <c r="D3512" s="837" t="s">
        <v>1887</v>
      </c>
      <c r="E3512" s="837" t="s">
        <v>1868</v>
      </c>
      <c r="F3512" s="837" t="s">
        <v>953</v>
      </c>
      <c r="G3512" s="837" t="s">
        <v>1889</v>
      </c>
    </row>
    <row r="3513" spans="1:7">
      <c r="A3513" s="837" t="s">
        <v>726</v>
      </c>
      <c r="B3513" s="837" t="s">
        <v>516</v>
      </c>
      <c r="C3513" s="837" t="s">
        <v>1886</v>
      </c>
      <c r="D3513" s="837" t="s">
        <v>1887</v>
      </c>
      <c r="E3513" s="837" t="s">
        <v>1890</v>
      </c>
      <c r="F3513" s="837" t="s">
        <v>726</v>
      </c>
      <c r="G3513" s="837" t="s">
        <v>1891</v>
      </c>
    </row>
    <row r="3514" spans="1:7">
      <c r="A3514" s="837" t="s">
        <v>758</v>
      </c>
      <c r="B3514" s="837" t="s">
        <v>516</v>
      </c>
      <c r="C3514" s="837" t="s">
        <v>1886</v>
      </c>
      <c r="D3514" s="837" t="s">
        <v>1887</v>
      </c>
      <c r="E3514" s="837" t="s">
        <v>1890</v>
      </c>
      <c r="F3514" s="837" t="s">
        <v>811</v>
      </c>
      <c r="G3514" s="837" t="s">
        <v>1891</v>
      </c>
    </row>
    <row r="3515" spans="1:7">
      <c r="A3515" s="837" t="s">
        <v>1281</v>
      </c>
      <c r="B3515" s="837" t="s">
        <v>516</v>
      </c>
      <c r="C3515" s="837" t="s">
        <v>1886</v>
      </c>
      <c r="D3515" s="837" t="s">
        <v>1887</v>
      </c>
      <c r="E3515" s="837" t="s">
        <v>1890</v>
      </c>
      <c r="F3515" s="837" t="s">
        <v>1278</v>
      </c>
      <c r="G3515" s="837" t="s">
        <v>1891</v>
      </c>
    </row>
    <row r="3516" spans="1:7">
      <c r="A3516" s="837" t="s">
        <v>423</v>
      </c>
      <c r="B3516" s="837" t="s">
        <v>516</v>
      </c>
      <c r="C3516" s="837" t="s">
        <v>1886</v>
      </c>
      <c r="D3516" s="837" t="s">
        <v>1887</v>
      </c>
      <c r="E3516" s="837" t="s">
        <v>1890</v>
      </c>
      <c r="F3516" s="837" t="s">
        <v>1278</v>
      </c>
      <c r="G3516" s="837" t="s">
        <v>1891</v>
      </c>
    </row>
    <row r="3517" spans="1:7">
      <c r="A3517" s="837" t="s">
        <v>924</v>
      </c>
      <c r="B3517" s="837" t="s">
        <v>516</v>
      </c>
      <c r="C3517" s="837" t="s">
        <v>1886</v>
      </c>
      <c r="D3517" s="837" t="s">
        <v>1887</v>
      </c>
      <c r="E3517" s="837" t="s">
        <v>1890</v>
      </c>
      <c r="F3517" s="837" t="s">
        <v>1278</v>
      </c>
      <c r="G3517" s="837" t="s">
        <v>1891</v>
      </c>
    </row>
    <row r="3518" spans="1:7">
      <c r="A3518" s="837" t="s">
        <v>951</v>
      </c>
      <c r="B3518" s="837" t="s">
        <v>516</v>
      </c>
      <c r="C3518" s="837" t="s">
        <v>1886</v>
      </c>
      <c r="D3518" s="837" t="s">
        <v>1887</v>
      </c>
      <c r="E3518" s="837" t="s">
        <v>1890</v>
      </c>
      <c r="F3518" s="837" t="s">
        <v>1278</v>
      </c>
      <c r="G3518" s="837" t="s">
        <v>1891</v>
      </c>
    </row>
    <row r="3519" spans="1:7">
      <c r="A3519" s="837" t="s">
        <v>980</v>
      </c>
      <c r="B3519" s="837" t="s">
        <v>531</v>
      </c>
      <c r="C3519" s="837" t="s">
        <v>1886</v>
      </c>
      <c r="D3519" s="837" t="s">
        <v>1887</v>
      </c>
      <c r="E3519" s="837" t="s">
        <v>1872</v>
      </c>
      <c r="F3519" s="837" t="s">
        <v>977</v>
      </c>
      <c r="G3519" s="837" t="s">
        <v>1889</v>
      </c>
    </row>
    <row r="3520" spans="1:7">
      <c r="A3520" s="837" t="s">
        <v>1447</v>
      </c>
      <c r="B3520" s="837" t="s">
        <v>531</v>
      </c>
      <c r="C3520" s="837" t="s">
        <v>1886</v>
      </c>
      <c r="D3520" s="837" t="s">
        <v>1887</v>
      </c>
      <c r="E3520" s="837" t="s">
        <v>1872</v>
      </c>
      <c r="F3520" s="837" t="s">
        <v>1287</v>
      </c>
      <c r="G3520" s="837" t="s">
        <v>1889</v>
      </c>
    </row>
    <row r="3521" spans="1:7">
      <c r="A3521" s="837" t="s">
        <v>1028</v>
      </c>
      <c r="B3521" s="837" t="s">
        <v>1921</v>
      </c>
      <c r="C3521" s="837" t="s">
        <v>1886</v>
      </c>
      <c r="D3521" s="837" t="s">
        <v>1887</v>
      </c>
      <c r="E3521" s="837" t="s">
        <v>1876</v>
      </c>
      <c r="F3521" s="837" t="s">
        <v>1028</v>
      </c>
      <c r="G3521" s="837" t="s">
        <v>1889</v>
      </c>
    </row>
    <row r="3522" spans="1:7">
      <c r="A3522" s="837" t="s">
        <v>1023</v>
      </c>
      <c r="B3522" s="837" t="s">
        <v>522</v>
      </c>
      <c r="C3522" s="837" t="s">
        <v>1886</v>
      </c>
      <c r="D3522" s="837" t="s">
        <v>1887</v>
      </c>
      <c r="E3522" s="837" t="s">
        <v>1892</v>
      </c>
      <c r="F3522" s="837" t="s">
        <v>1020</v>
      </c>
      <c r="G3522" s="837" t="s">
        <v>1889</v>
      </c>
    </row>
    <row r="3523" spans="1:7">
      <c r="A3523" s="837" t="s">
        <v>971</v>
      </c>
      <c r="B3523" s="837" t="s">
        <v>1893</v>
      </c>
      <c r="C3523" s="837" t="s">
        <v>1886</v>
      </c>
      <c r="D3523" s="837" t="s">
        <v>1887</v>
      </c>
      <c r="E3523" s="837" t="s">
        <v>1879</v>
      </c>
      <c r="F3523" s="837" t="s">
        <v>968</v>
      </c>
      <c r="G3523" s="837" t="s">
        <v>1889</v>
      </c>
    </row>
    <row r="3524" spans="1:7">
      <c r="A3524" s="837" t="s">
        <v>1325</v>
      </c>
      <c r="B3524" s="837" t="s">
        <v>1926</v>
      </c>
      <c r="C3524" s="837" t="s">
        <v>1886</v>
      </c>
      <c r="D3524" s="837" t="s">
        <v>1887</v>
      </c>
      <c r="E3524" s="837" t="s">
        <v>1866</v>
      </c>
      <c r="F3524" s="837" t="s">
        <v>1014</v>
      </c>
      <c r="G3524" s="837" t="s">
        <v>1889</v>
      </c>
    </row>
    <row r="3525" spans="1:7">
      <c r="A3525" s="837" t="s">
        <v>1507</v>
      </c>
      <c r="B3525" s="837" t="s">
        <v>534</v>
      </c>
      <c r="C3525" s="837" t="s">
        <v>1886</v>
      </c>
      <c r="D3525" s="837" t="s">
        <v>1887</v>
      </c>
      <c r="E3525" s="837" t="s">
        <v>1870</v>
      </c>
      <c r="F3525" s="837" t="s">
        <v>1894</v>
      </c>
      <c r="G3525" s="837" t="s">
        <v>1889</v>
      </c>
    </row>
    <row r="3526" spans="1:7">
      <c r="A3526" s="837" t="s">
        <v>966</v>
      </c>
      <c r="B3526" s="837" t="s">
        <v>964</v>
      </c>
      <c r="C3526" s="837" t="s">
        <v>1886</v>
      </c>
      <c r="D3526" s="837" t="s">
        <v>1887</v>
      </c>
      <c r="E3526" s="837" t="s">
        <v>1895</v>
      </c>
      <c r="F3526" s="837" t="s">
        <v>953</v>
      </c>
      <c r="G3526" s="837" t="s">
        <v>1889</v>
      </c>
    </row>
    <row r="3527" spans="1:7">
      <c r="A3527" s="837" t="s">
        <v>1457</v>
      </c>
      <c r="B3527" s="837" t="s">
        <v>523</v>
      </c>
      <c r="C3527" s="837" t="s">
        <v>1886</v>
      </c>
      <c r="D3527" s="837" t="s">
        <v>1887</v>
      </c>
      <c r="E3527" s="837" t="s">
        <v>1896</v>
      </c>
      <c r="F3527" s="837" t="s">
        <v>1454</v>
      </c>
      <c r="G3527" s="837" t="s">
        <v>1889</v>
      </c>
    </row>
    <row r="3528" spans="1:7">
      <c r="A3528" s="837" t="s">
        <v>1055</v>
      </c>
      <c r="B3528" s="837" t="s">
        <v>521</v>
      </c>
      <c r="C3528" s="837" t="s">
        <v>1886</v>
      </c>
      <c r="D3528" s="837" t="s">
        <v>1887</v>
      </c>
      <c r="E3528" s="837" t="s">
        <v>1897</v>
      </c>
      <c r="F3528" s="837" t="s">
        <v>1052</v>
      </c>
      <c r="G3528" s="837" t="s">
        <v>1889</v>
      </c>
    </row>
    <row r="3529" spans="1:7">
      <c r="A3529" s="837" t="s">
        <v>1066</v>
      </c>
      <c r="B3529" s="837" t="s">
        <v>521</v>
      </c>
      <c r="C3529" s="837" t="s">
        <v>1886</v>
      </c>
      <c r="D3529" s="837" t="s">
        <v>1887</v>
      </c>
      <c r="E3529" s="837" t="s">
        <v>1897</v>
      </c>
      <c r="F3529" s="837" t="s">
        <v>1894</v>
      </c>
      <c r="G3529" s="837" t="s">
        <v>1889</v>
      </c>
    </row>
    <row r="3530" spans="1:7">
      <c r="A3530" s="837" t="s">
        <v>1208</v>
      </c>
      <c r="B3530" s="837" t="s">
        <v>521</v>
      </c>
      <c r="C3530" s="837" t="s">
        <v>1886</v>
      </c>
      <c r="D3530" s="837" t="s">
        <v>1887</v>
      </c>
      <c r="E3530" s="837" t="s">
        <v>1897</v>
      </c>
      <c r="F3530" s="837" t="s">
        <v>1201</v>
      </c>
      <c r="G3530" s="837" t="s">
        <v>1889</v>
      </c>
    </row>
    <row r="3531" spans="1:7">
      <c r="A3531" s="837" t="s">
        <v>975</v>
      </c>
      <c r="B3531" s="837" t="s">
        <v>521</v>
      </c>
      <c r="C3531" s="837" t="s">
        <v>1886</v>
      </c>
      <c r="D3531" s="837" t="s">
        <v>1887</v>
      </c>
      <c r="E3531" s="837" t="s">
        <v>1897</v>
      </c>
      <c r="F3531" s="837" t="s">
        <v>968</v>
      </c>
      <c r="G3531" s="837" t="s">
        <v>1889</v>
      </c>
    </row>
    <row r="3532" spans="1:7">
      <c r="A3532" s="837" t="s">
        <v>1488</v>
      </c>
      <c r="B3532" s="837" t="s">
        <v>521</v>
      </c>
      <c r="C3532" s="837" t="s">
        <v>1886</v>
      </c>
      <c r="D3532" s="837" t="s">
        <v>1887</v>
      </c>
      <c r="E3532" s="837" t="s">
        <v>1897</v>
      </c>
      <c r="F3532" s="837" t="s">
        <v>1898</v>
      </c>
      <c r="G3532" s="837" t="s">
        <v>1889</v>
      </c>
    </row>
    <row r="3533" spans="1:7">
      <c r="A3533" s="837" t="s">
        <v>1041</v>
      </c>
      <c r="B3533" s="837" t="s">
        <v>521</v>
      </c>
      <c r="C3533" s="837" t="s">
        <v>1886</v>
      </c>
      <c r="D3533" s="837" t="s">
        <v>1887</v>
      </c>
      <c r="E3533" s="837" t="s">
        <v>1897</v>
      </c>
      <c r="F3533" s="837" t="s">
        <v>1898</v>
      </c>
      <c r="G3533" s="837" t="s">
        <v>1889</v>
      </c>
    </row>
    <row r="3534" spans="1:7">
      <c r="A3534" s="837" t="s">
        <v>943</v>
      </c>
      <c r="B3534" s="837" t="s">
        <v>1920</v>
      </c>
      <c r="C3534" s="837" t="s">
        <v>1886</v>
      </c>
      <c r="D3534" s="837" t="s">
        <v>1887</v>
      </c>
      <c r="E3534" s="837" t="s">
        <v>138</v>
      </c>
      <c r="F3534" s="837" t="s">
        <v>806</v>
      </c>
      <c r="G3534" s="837" t="s">
        <v>1889</v>
      </c>
    </row>
    <row r="3535" spans="1:7">
      <c r="A3535" s="837" t="s">
        <v>882</v>
      </c>
      <c r="B3535" s="837" t="s">
        <v>1899</v>
      </c>
      <c r="C3535" s="837" t="s">
        <v>1886</v>
      </c>
      <c r="D3535" s="837" t="s">
        <v>1887</v>
      </c>
      <c r="E3535" s="837" t="s">
        <v>1900</v>
      </c>
      <c r="F3535" s="837" t="s">
        <v>1201</v>
      </c>
      <c r="G3535" s="837" t="s">
        <v>1889</v>
      </c>
    </row>
    <row r="3536" spans="1:7">
      <c r="A3536" s="837" t="s">
        <v>1392</v>
      </c>
      <c r="B3536" s="837" t="s">
        <v>1899</v>
      </c>
      <c r="C3536" s="837" t="s">
        <v>1886</v>
      </c>
      <c r="D3536" s="837" t="s">
        <v>1887</v>
      </c>
      <c r="E3536" s="837" t="s">
        <v>1900</v>
      </c>
      <c r="F3536" s="837" t="s">
        <v>1201</v>
      </c>
      <c r="G3536" s="837" t="s">
        <v>1889</v>
      </c>
    </row>
    <row r="3537" spans="1:7">
      <c r="A3537" s="837" t="s">
        <v>1344</v>
      </c>
      <c r="B3537" s="837" t="s">
        <v>1901</v>
      </c>
      <c r="C3537" s="837" t="s">
        <v>1886</v>
      </c>
      <c r="D3537" s="837" t="s">
        <v>1887</v>
      </c>
      <c r="E3537" s="837" t="s">
        <v>1871</v>
      </c>
      <c r="F3537" s="837" t="s">
        <v>1902</v>
      </c>
      <c r="G3537" s="837" t="s">
        <v>1889</v>
      </c>
    </row>
    <row r="3538" spans="1:7">
      <c r="A3538" s="837" t="s">
        <v>929</v>
      </c>
      <c r="B3538" s="837" t="s">
        <v>525</v>
      </c>
      <c r="C3538" s="837" t="s">
        <v>1886</v>
      </c>
      <c r="D3538" s="837" t="s">
        <v>1887</v>
      </c>
      <c r="E3538" s="837" t="s">
        <v>1877</v>
      </c>
      <c r="F3538" s="837" t="s">
        <v>1903</v>
      </c>
      <c r="G3538" s="837" t="s">
        <v>1889</v>
      </c>
    </row>
    <row r="3539" spans="1:7">
      <c r="A3539" s="837" t="s">
        <v>945</v>
      </c>
      <c r="B3539" s="837" t="s">
        <v>546</v>
      </c>
      <c r="C3539" s="837" t="s">
        <v>1886</v>
      </c>
      <c r="D3539" s="837" t="s">
        <v>1887</v>
      </c>
      <c r="E3539" s="837" t="s">
        <v>1904</v>
      </c>
      <c r="F3539" s="837" t="s">
        <v>945</v>
      </c>
      <c r="G3539" s="837" t="s">
        <v>1889</v>
      </c>
    </row>
    <row r="3540" spans="1:7">
      <c r="A3540" s="837" t="s">
        <v>777</v>
      </c>
      <c r="B3540" s="837" t="s">
        <v>520</v>
      </c>
      <c r="C3540" s="837" t="s">
        <v>1886</v>
      </c>
      <c r="D3540" s="837" t="s">
        <v>1887</v>
      </c>
      <c r="E3540" s="837" t="s">
        <v>1905</v>
      </c>
      <c r="F3540" s="837" t="s">
        <v>1105</v>
      </c>
      <c r="G3540" s="837" t="s">
        <v>1891</v>
      </c>
    </row>
    <row r="3541" spans="1:7">
      <c r="A3541" s="837" t="s">
        <v>780</v>
      </c>
      <c r="B3541" s="837" t="s">
        <v>520</v>
      </c>
      <c r="C3541" s="837" t="s">
        <v>1886</v>
      </c>
      <c r="D3541" s="837" t="s">
        <v>1887</v>
      </c>
      <c r="E3541" s="837" t="s">
        <v>1905</v>
      </c>
      <c r="F3541" s="837" t="s">
        <v>1105</v>
      </c>
      <c r="G3541" s="837" t="s">
        <v>1891</v>
      </c>
    </row>
    <row r="3542" spans="1:7">
      <c r="A3542" s="837" t="s">
        <v>804</v>
      </c>
      <c r="B3542" s="837" t="s">
        <v>520</v>
      </c>
      <c r="C3542" s="837" t="s">
        <v>1886</v>
      </c>
      <c r="D3542" s="837" t="s">
        <v>1887</v>
      </c>
      <c r="E3542" s="837" t="s">
        <v>1905</v>
      </c>
      <c r="F3542" s="837" t="s">
        <v>1906</v>
      </c>
      <c r="G3542" s="837" t="s">
        <v>1891</v>
      </c>
    </row>
    <row r="3543" spans="1:7">
      <c r="A3543" s="837" t="s">
        <v>736</v>
      </c>
      <c r="B3543" s="837" t="s">
        <v>520</v>
      </c>
      <c r="C3543" s="837" t="s">
        <v>1886</v>
      </c>
      <c r="D3543" s="837" t="s">
        <v>1887</v>
      </c>
      <c r="E3543" s="837" t="s">
        <v>1905</v>
      </c>
      <c r="F3543" s="837" t="s">
        <v>789</v>
      </c>
      <c r="G3543" s="837" t="s">
        <v>1891</v>
      </c>
    </row>
    <row r="3544" spans="1:7">
      <c r="A3544" s="837" t="s">
        <v>1908</v>
      </c>
      <c r="B3544" s="837" t="s">
        <v>520</v>
      </c>
      <c r="C3544" s="837" t="s">
        <v>1886</v>
      </c>
      <c r="D3544" s="837" t="s">
        <v>1887</v>
      </c>
      <c r="E3544" s="837" t="s">
        <v>1905</v>
      </c>
      <c r="F3544" s="837" t="s">
        <v>1907</v>
      </c>
      <c r="G3544" s="837" t="s">
        <v>1891</v>
      </c>
    </row>
    <row r="3545" spans="1:7">
      <c r="A3545" s="837" t="s">
        <v>918</v>
      </c>
      <c r="B3545" s="837" t="s">
        <v>526</v>
      </c>
      <c r="C3545" s="837" t="s">
        <v>1886</v>
      </c>
      <c r="D3545" s="837" t="s">
        <v>1887</v>
      </c>
      <c r="E3545" s="837" t="s">
        <v>1878</v>
      </c>
      <c r="F3545" s="837" t="s">
        <v>909</v>
      </c>
      <c r="G3545" s="837" t="s">
        <v>1889</v>
      </c>
    </row>
    <row r="3546" spans="1:7">
      <c r="A3546" s="837" t="s">
        <v>915</v>
      </c>
      <c r="B3546" s="837" t="s">
        <v>526</v>
      </c>
      <c r="C3546" s="837" t="s">
        <v>1886</v>
      </c>
      <c r="D3546" s="837" t="s">
        <v>1887</v>
      </c>
      <c r="E3546" s="837" t="s">
        <v>1878</v>
      </c>
      <c r="F3546" s="837" t="s">
        <v>909</v>
      </c>
      <c r="G3546" s="837" t="s">
        <v>1889</v>
      </c>
    </row>
    <row r="3547" spans="1:7">
      <c r="A3547" s="837" t="s">
        <v>1050</v>
      </c>
      <c r="B3547" s="837" t="s">
        <v>540</v>
      </c>
      <c r="C3547" s="837" t="s">
        <v>1909</v>
      </c>
      <c r="D3547" s="837" t="s">
        <v>1910</v>
      </c>
      <c r="E3547" s="837" t="s">
        <v>1865</v>
      </c>
      <c r="F3547" s="837" t="s">
        <v>994</v>
      </c>
      <c r="G3547" s="837" t="s">
        <v>1889</v>
      </c>
    </row>
    <row r="3548" spans="1:7">
      <c r="A3548" s="837" t="s">
        <v>1018</v>
      </c>
      <c r="B3548" s="837" t="s">
        <v>540</v>
      </c>
      <c r="C3548" s="837" t="s">
        <v>1909</v>
      </c>
      <c r="D3548" s="837" t="s">
        <v>1910</v>
      </c>
      <c r="E3548" s="837" t="s">
        <v>1865</v>
      </c>
      <c r="F3548" s="837" t="s">
        <v>1014</v>
      </c>
      <c r="G3548" s="837" t="s">
        <v>1889</v>
      </c>
    </row>
    <row r="3549" spans="1:7">
      <c r="A3549" s="837" t="s">
        <v>726</v>
      </c>
      <c r="B3549" s="837" t="s">
        <v>516</v>
      </c>
      <c r="C3549" s="837" t="s">
        <v>1909</v>
      </c>
      <c r="D3549" s="837" t="s">
        <v>1910</v>
      </c>
      <c r="E3549" s="837" t="s">
        <v>1905</v>
      </c>
      <c r="F3549" s="837" t="s">
        <v>726</v>
      </c>
      <c r="G3549" s="837" t="s">
        <v>1891</v>
      </c>
    </row>
    <row r="3550" spans="1:7">
      <c r="A3550" s="837" t="s">
        <v>758</v>
      </c>
      <c r="B3550" s="837" t="s">
        <v>516</v>
      </c>
      <c r="C3550" s="837" t="s">
        <v>1909</v>
      </c>
      <c r="D3550" s="837" t="s">
        <v>1910</v>
      </c>
      <c r="E3550" s="837" t="s">
        <v>1905</v>
      </c>
      <c r="F3550" s="837" t="s">
        <v>811</v>
      </c>
      <c r="G3550" s="837" t="s">
        <v>1891</v>
      </c>
    </row>
    <row r="3551" spans="1:7">
      <c r="A3551" s="837" t="s">
        <v>820</v>
      </c>
      <c r="B3551" s="837" t="s">
        <v>516</v>
      </c>
      <c r="C3551" s="837" t="s">
        <v>1909</v>
      </c>
      <c r="D3551" s="837" t="s">
        <v>1910</v>
      </c>
      <c r="E3551" s="837" t="s">
        <v>1905</v>
      </c>
      <c r="F3551" s="837" t="s">
        <v>1898</v>
      </c>
      <c r="G3551" s="837" t="s">
        <v>1891</v>
      </c>
    </row>
    <row r="3552" spans="1:7">
      <c r="A3552" s="837" t="s">
        <v>1023</v>
      </c>
      <c r="B3552" s="837" t="s">
        <v>522</v>
      </c>
      <c r="C3552" s="837" t="s">
        <v>1909</v>
      </c>
      <c r="D3552" s="837" t="s">
        <v>1910</v>
      </c>
      <c r="E3552" s="837" t="s">
        <v>1895</v>
      </c>
      <c r="F3552" s="837" t="s">
        <v>1020</v>
      </c>
      <c r="G3552" s="837" t="s">
        <v>1889</v>
      </c>
    </row>
    <row r="3553" spans="1:7">
      <c r="A3553" s="837" t="s">
        <v>1063</v>
      </c>
      <c r="B3553" s="837" t="s">
        <v>522</v>
      </c>
      <c r="C3553" s="837" t="s">
        <v>1909</v>
      </c>
      <c r="D3553" s="837" t="s">
        <v>1910</v>
      </c>
      <c r="E3553" s="837" t="s">
        <v>1895</v>
      </c>
      <c r="F3553" s="837" t="s">
        <v>1894</v>
      </c>
      <c r="G3553" s="837" t="s">
        <v>1889</v>
      </c>
    </row>
    <row r="3554" spans="1:7">
      <c r="A3554" s="837" t="s">
        <v>836</v>
      </c>
      <c r="B3554" s="837" t="s">
        <v>1893</v>
      </c>
      <c r="C3554" s="837" t="s">
        <v>1909</v>
      </c>
      <c r="D3554" s="837" t="s">
        <v>1910</v>
      </c>
      <c r="E3554" s="837" t="s">
        <v>1877</v>
      </c>
      <c r="F3554" s="837" t="s">
        <v>1911</v>
      </c>
      <c r="G3554" s="837" t="s">
        <v>1889</v>
      </c>
    </row>
    <row r="3555" spans="1:7">
      <c r="A3555" s="837" t="s">
        <v>1012</v>
      </c>
      <c r="B3555" s="837" t="s">
        <v>1926</v>
      </c>
      <c r="C3555" s="837" t="s">
        <v>1909</v>
      </c>
      <c r="D3555" s="837" t="s">
        <v>1910</v>
      </c>
      <c r="E3555" s="837" t="s">
        <v>1879</v>
      </c>
      <c r="F3555" s="837" t="s">
        <v>994</v>
      </c>
      <c r="G3555" s="837" t="s">
        <v>1889</v>
      </c>
    </row>
    <row r="3556" spans="1:7">
      <c r="A3556" s="837" t="s">
        <v>1028</v>
      </c>
      <c r="B3556" s="837" t="s">
        <v>1912</v>
      </c>
      <c r="C3556" s="837" t="s">
        <v>1909</v>
      </c>
      <c r="D3556" s="837" t="s">
        <v>1910</v>
      </c>
      <c r="E3556" s="837" t="s">
        <v>1873</v>
      </c>
      <c r="F3556" s="837" t="s">
        <v>1028</v>
      </c>
      <c r="G3556" s="837" t="s">
        <v>1889</v>
      </c>
    </row>
    <row r="3557" spans="1:7">
      <c r="A3557" s="837" t="s">
        <v>1066</v>
      </c>
      <c r="B3557" s="837" t="s">
        <v>521</v>
      </c>
      <c r="C3557" s="837" t="s">
        <v>1909</v>
      </c>
      <c r="D3557" s="837" t="s">
        <v>1910</v>
      </c>
      <c r="E3557" s="837" t="s">
        <v>1913</v>
      </c>
      <c r="F3557" s="837" t="s">
        <v>1894</v>
      </c>
      <c r="G3557" s="837" t="s">
        <v>1889</v>
      </c>
    </row>
    <row r="3558" spans="1:7">
      <c r="A3558" s="837" t="s">
        <v>1041</v>
      </c>
      <c r="B3558" s="837" t="s">
        <v>521</v>
      </c>
      <c r="C3558" s="837" t="s">
        <v>1909</v>
      </c>
      <c r="D3558" s="837" t="s">
        <v>1910</v>
      </c>
      <c r="E3558" s="837" t="s">
        <v>1913</v>
      </c>
      <c r="F3558" s="837" t="s">
        <v>1898</v>
      </c>
      <c r="G3558" s="837" t="s">
        <v>1889</v>
      </c>
    </row>
    <row r="3559" spans="1:7">
      <c r="A3559" s="837" t="s">
        <v>869</v>
      </c>
      <c r="B3559" s="837" t="s">
        <v>1901</v>
      </c>
      <c r="C3559" s="837" t="s">
        <v>1909</v>
      </c>
      <c r="D3559" s="837" t="s">
        <v>1910</v>
      </c>
      <c r="E3559" s="837" t="s">
        <v>1867</v>
      </c>
      <c r="F3559" s="837" t="s">
        <v>869</v>
      </c>
      <c r="G3559" s="837" t="s">
        <v>1889</v>
      </c>
    </row>
    <row r="3560" spans="1:7">
      <c r="A3560" s="837" t="s">
        <v>410</v>
      </c>
      <c r="B3560" s="837" t="s">
        <v>525</v>
      </c>
      <c r="C3560" s="837" t="s">
        <v>1909</v>
      </c>
      <c r="D3560" s="837" t="s">
        <v>1910</v>
      </c>
      <c r="E3560" s="837" t="s">
        <v>1875</v>
      </c>
      <c r="F3560" s="837" t="s">
        <v>410</v>
      </c>
      <c r="G3560" s="837" t="s">
        <v>1889</v>
      </c>
    </row>
    <row r="3561" spans="1:7">
      <c r="A3561" s="837" t="s">
        <v>861</v>
      </c>
      <c r="B3561" s="837" t="s">
        <v>525</v>
      </c>
      <c r="C3561" s="837" t="s">
        <v>1909</v>
      </c>
      <c r="D3561" s="837" t="s">
        <v>1910</v>
      </c>
      <c r="E3561" s="837" t="s">
        <v>1875</v>
      </c>
      <c r="F3561" s="837" t="s">
        <v>1911</v>
      </c>
      <c r="G3561" s="837" t="s">
        <v>1889</v>
      </c>
    </row>
    <row r="3562" spans="1:7">
      <c r="A3562" s="837" t="s">
        <v>929</v>
      </c>
      <c r="B3562" s="837" t="s">
        <v>525</v>
      </c>
      <c r="C3562" s="837" t="s">
        <v>1909</v>
      </c>
      <c r="D3562" s="837" t="s">
        <v>1910</v>
      </c>
      <c r="E3562" s="837" t="s">
        <v>1875</v>
      </c>
      <c r="F3562" s="837" t="s">
        <v>1903</v>
      </c>
      <c r="G3562" s="837" t="s">
        <v>1889</v>
      </c>
    </row>
    <row r="3563" spans="1:7">
      <c r="A3563" s="837" t="s">
        <v>934</v>
      </c>
      <c r="B3563" s="837" t="s">
        <v>525</v>
      </c>
      <c r="C3563" s="837" t="s">
        <v>1909</v>
      </c>
      <c r="D3563" s="837" t="s">
        <v>1910</v>
      </c>
      <c r="E3563" s="837" t="s">
        <v>1875</v>
      </c>
      <c r="F3563" s="837" t="s">
        <v>1903</v>
      </c>
      <c r="G3563" s="837" t="s">
        <v>1889</v>
      </c>
    </row>
    <row r="3564" spans="1:7">
      <c r="A3564" s="837" t="s">
        <v>991</v>
      </c>
      <c r="B3564" s="837" t="s">
        <v>525</v>
      </c>
      <c r="C3564" s="837" t="s">
        <v>1909</v>
      </c>
      <c r="D3564" s="837" t="s">
        <v>1910</v>
      </c>
      <c r="E3564" s="837" t="s">
        <v>1875</v>
      </c>
      <c r="F3564" s="837" t="s">
        <v>552</v>
      </c>
      <c r="G3564" s="837" t="s">
        <v>1889</v>
      </c>
    </row>
    <row r="3565" spans="1:7">
      <c r="A3565" s="837" t="s">
        <v>762</v>
      </c>
      <c r="B3565" s="837" t="s">
        <v>515</v>
      </c>
      <c r="C3565" s="837" t="s">
        <v>1909</v>
      </c>
      <c r="D3565" s="837" t="s">
        <v>1910</v>
      </c>
      <c r="E3565" s="837" t="s">
        <v>1916</v>
      </c>
      <c r="F3565" s="837" t="s">
        <v>762</v>
      </c>
      <c r="G3565" s="837" t="s">
        <v>1891</v>
      </c>
    </row>
    <row r="3566" spans="1:7">
      <c r="A3566" s="837" t="s">
        <v>719</v>
      </c>
      <c r="B3566" s="837" t="s">
        <v>515</v>
      </c>
      <c r="C3566" s="837" t="s">
        <v>1909</v>
      </c>
      <c r="D3566" s="837" t="s">
        <v>1910</v>
      </c>
      <c r="E3566" s="837" t="s">
        <v>1916</v>
      </c>
      <c r="F3566" s="837" t="s">
        <v>1105</v>
      </c>
      <c r="G3566" s="837" t="s">
        <v>1891</v>
      </c>
    </row>
    <row r="3567" spans="1:7">
      <c r="A3567" s="837" t="s">
        <v>722</v>
      </c>
      <c r="B3567" s="837" t="s">
        <v>515</v>
      </c>
      <c r="C3567" s="837" t="s">
        <v>1909</v>
      </c>
      <c r="D3567" s="837" t="s">
        <v>1910</v>
      </c>
      <c r="E3567" s="837" t="s">
        <v>1916</v>
      </c>
      <c r="F3567" s="837" t="s">
        <v>1105</v>
      </c>
      <c r="G3567" s="837" t="s">
        <v>1891</v>
      </c>
    </row>
    <row r="3568" spans="1:7">
      <c r="A3568" s="837" t="s">
        <v>750</v>
      </c>
      <c r="B3568" s="837" t="s">
        <v>515</v>
      </c>
      <c r="C3568" s="837" t="s">
        <v>1909</v>
      </c>
      <c r="D3568" s="837" t="s">
        <v>1910</v>
      </c>
      <c r="E3568" s="837" t="s">
        <v>1916</v>
      </c>
      <c r="F3568" s="837" t="s">
        <v>1906</v>
      </c>
      <c r="G3568" s="837" t="s">
        <v>1891</v>
      </c>
    </row>
    <row r="3569" spans="1:7">
      <c r="A3569" s="837" t="s">
        <v>736</v>
      </c>
      <c r="B3569" s="837" t="s">
        <v>515</v>
      </c>
      <c r="C3569" s="837" t="s">
        <v>1909</v>
      </c>
      <c r="D3569" s="837" t="s">
        <v>1910</v>
      </c>
      <c r="E3569" s="837" t="s">
        <v>1916</v>
      </c>
      <c r="F3569" s="837" t="s">
        <v>789</v>
      </c>
      <c r="G3569" s="837" t="s">
        <v>1891</v>
      </c>
    </row>
    <row r="3570" spans="1:7">
      <c r="A3570" s="837" t="s">
        <v>1908</v>
      </c>
      <c r="B3570" s="837" t="s">
        <v>515</v>
      </c>
      <c r="C3570" s="837" t="s">
        <v>1909</v>
      </c>
      <c r="D3570" s="837" t="s">
        <v>1910</v>
      </c>
      <c r="E3570" s="837" t="s">
        <v>1916</v>
      </c>
      <c r="F3570" s="837" t="s">
        <v>1907</v>
      </c>
      <c r="G3570" s="837" t="s">
        <v>1891</v>
      </c>
    </row>
    <row r="3571" spans="1:7">
      <c r="A3571" s="837" t="s">
        <v>762</v>
      </c>
      <c r="B3571" s="837" t="s">
        <v>520</v>
      </c>
      <c r="C3571" s="837" t="s">
        <v>1909</v>
      </c>
      <c r="D3571" s="837" t="s">
        <v>1910</v>
      </c>
      <c r="E3571" s="837" t="s">
        <v>1918</v>
      </c>
      <c r="F3571" s="837" t="s">
        <v>762</v>
      </c>
      <c r="G3571" s="837" t="s">
        <v>1891</v>
      </c>
    </row>
    <row r="3572" spans="1:7">
      <c r="A3572" s="837" t="s">
        <v>777</v>
      </c>
      <c r="B3572" s="837" t="s">
        <v>520</v>
      </c>
      <c r="C3572" s="837" t="s">
        <v>1909</v>
      </c>
      <c r="D3572" s="837" t="s">
        <v>1910</v>
      </c>
      <c r="E3572" s="837" t="s">
        <v>1918</v>
      </c>
      <c r="F3572" s="837" t="s">
        <v>1105</v>
      </c>
      <c r="G3572" s="837" t="s">
        <v>1891</v>
      </c>
    </row>
    <row r="3573" spans="1:7">
      <c r="A3573" s="837" t="s">
        <v>780</v>
      </c>
      <c r="B3573" s="837" t="s">
        <v>520</v>
      </c>
      <c r="C3573" s="837" t="s">
        <v>1909</v>
      </c>
      <c r="D3573" s="837" t="s">
        <v>1910</v>
      </c>
      <c r="E3573" s="837" t="s">
        <v>1918</v>
      </c>
      <c r="F3573" s="837" t="s">
        <v>1105</v>
      </c>
      <c r="G3573" s="837" t="s">
        <v>1891</v>
      </c>
    </row>
    <row r="3574" spans="1:7">
      <c r="A3574" s="837" t="s">
        <v>787</v>
      </c>
      <c r="B3574" s="837" t="s">
        <v>520</v>
      </c>
      <c r="C3574" s="837" t="s">
        <v>1909</v>
      </c>
      <c r="D3574" s="837" t="s">
        <v>1910</v>
      </c>
      <c r="E3574" s="837" t="s">
        <v>1918</v>
      </c>
      <c r="F3574" s="837" t="s">
        <v>784</v>
      </c>
      <c r="G3574" s="837" t="s">
        <v>1891</v>
      </c>
    </row>
    <row r="3575" spans="1:7">
      <c r="A3575" s="837" t="s">
        <v>804</v>
      </c>
      <c r="B3575" s="837" t="s">
        <v>520</v>
      </c>
      <c r="C3575" s="837" t="s">
        <v>1909</v>
      </c>
      <c r="D3575" s="837" t="s">
        <v>1910</v>
      </c>
      <c r="E3575" s="837" t="s">
        <v>1918</v>
      </c>
      <c r="F3575" s="837" t="s">
        <v>1906</v>
      </c>
      <c r="G3575" s="837" t="s">
        <v>1891</v>
      </c>
    </row>
    <row r="3576" spans="1:7">
      <c r="A3576" s="837" t="s">
        <v>736</v>
      </c>
      <c r="B3576" s="837" t="s">
        <v>520</v>
      </c>
      <c r="C3576" s="837" t="s">
        <v>1909</v>
      </c>
      <c r="D3576" s="837" t="s">
        <v>1910</v>
      </c>
      <c r="E3576" s="837" t="s">
        <v>1918</v>
      </c>
      <c r="F3576" s="837" t="s">
        <v>789</v>
      </c>
      <c r="G3576" s="837" t="s">
        <v>1891</v>
      </c>
    </row>
    <row r="3577" spans="1:7">
      <c r="A3577" s="837" t="s">
        <v>1908</v>
      </c>
      <c r="B3577" s="837" t="s">
        <v>520</v>
      </c>
      <c r="C3577" s="837" t="s">
        <v>1909</v>
      </c>
      <c r="D3577" s="837" t="s">
        <v>1910</v>
      </c>
      <c r="E3577" s="837" t="s">
        <v>1918</v>
      </c>
      <c r="F3577" s="837" t="s">
        <v>1907</v>
      </c>
      <c r="G3577" s="837" t="s">
        <v>1891</v>
      </c>
    </row>
    <row r="3578" spans="1:7">
      <c r="A3578" s="837" t="s">
        <v>912</v>
      </c>
      <c r="B3578" s="837" t="s">
        <v>526</v>
      </c>
      <c r="C3578" s="837" t="s">
        <v>1909</v>
      </c>
      <c r="D3578" s="837" t="s">
        <v>1910</v>
      </c>
      <c r="E3578" s="837" t="s">
        <v>1876</v>
      </c>
      <c r="F3578" s="837" t="s">
        <v>909</v>
      </c>
      <c r="G3578" s="837" t="s">
        <v>1889</v>
      </c>
    </row>
    <row r="3579" spans="1:7">
      <c r="A3579" s="837" t="s">
        <v>1026</v>
      </c>
      <c r="B3579" s="837" t="s">
        <v>526</v>
      </c>
      <c r="C3579" s="837" t="s">
        <v>1909</v>
      </c>
      <c r="D3579" s="837" t="s">
        <v>1910</v>
      </c>
      <c r="E3579" s="837" t="s">
        <v>1876</v>
      </c>
      <c r="F3579" s="837" t="s">
        <v>811</v>
      </c>
      <c r="G3579" s="837" t="s">
        <v>1889</v>
      </c>
    </row>
    <row r="3580" spans="1:7">
      <c r="A3580" s="837" t="s">
        <v>836</v>
      </c>
      <c r="B3580" s="837" t="s">
        <v>526</v>
      </c>
      <c r="C3580" s="837" t="s">
        <v>1909</v>
      </c>
      <c r="D3580" s="837" t="s">
        <v>1910</v>
      </c>
      <c r="E3580" s="837" t="s">
        <v>1876</v>
      </c>
      <c r="F3580" s="837" t="s">
        <v>1911</v>
      </c>
      <c r="G3580" s="837" t="s">
        <v>1889</v>
      </c>
    </row>
    <row r="3581" spans="1:7">
      <c r="A3581" s="837" t="s">
        <v>1291</v>
      </c>
      <c r="B3581" s="837" t="s">
        <v>1148</v>
      </c>
      <c r="C3581" s="837" t="s">
        <v>1922</v>
      </c>
      <c r="D3581" s="837" t="s">
        <v>1923</v>
      </c>
      <c r="E3581" s="837" t="s">
        <v>1915</v>
      </c>
      <c r="F3581" s="837" t="s">
        <v>1287</v>
      </c>
      <c r="G3581" s="837" t="s">
        <v>1889</v>
      </c>
    </row>
  </sheetData>
  <autoFilter ref="A3:G3581" xr:uid="{8C6C673B-8B4B-4CF3-89E0-EE9B5B4F1C31}"/>
  <pageMargins left="0.7" right="0.7" top="0.75" bottom="0.75" header="0.3" footer="0.3"/>
  <ignoredErrors>
    <ignoredError sqref="E4:E3581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D9303-1546-44FF-B684-6B940A56D34A}">
  <dimension ref="P44"/>
  <sheetViews>
    <sheetView topLeftCell="A16" workbookViewId="0">
      <selection activeCell="R22" sqref="R22"/>
    </sheetView>
  </sheetViews>
  <sheetFormatPr defaultRowHeight="14.5"/>
  <sheetData>
    <row r="44" spans="16:16">
      <c r="P44">
        <f>55640/2</f>
        <v>27820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F318A-E421-4663-AA89-B88AB480E66E}">
  <dimension ref="A1:S36"/>
  <sheetViews>
    <sheetView workbookViewId="0"/>
  </sheetViews>
  <sheetFormatPr defaultColWidth="8.90625" defaultRowHeight="14.5"/>
  <cols>
    <col min="1" max="1" width="30.90625" style="552" bestFit="1" customWidth="1"/>
    <col min="2" max="2" width="31.1796875" style="552" customWidth="1"/>
    <col min="3" max="3" width="1.90625" style="551" customWidth="1"/>
    <col min="4" max="4" width="12.36328125" style="552" customWidth="1"/>
    <col min="5" max="5" width="11.453125" style="552" customWidth="1"/>
    <col min="6" max="6" width="1.90625" style="551" customWidth="1"/>
    <col min="7" max="7" width="13.90625" style="552" customWidth="1"/>
    <col min="8" max="8" width="33" style="552" bestFit="1" customWidth="1"/>
    <col min="9" max="9" width="1.90625" style="551" customWidth="1"/>
    <col min="10" max="10" width="26.1796875" style="552" bestFit="1" customWidth="1"/>
    <col min="11" max="11" width="1.90625" style="551" customWidth="1"/>
    <col min="12" max="12" width="8.90625" style="552"/>
    <col min="13" max="13" width="1.90625" style="551" customWidth="1"/>
    <col min="14" max="14" width="16.90625" style="552" bestFit="1" customWidth="1"/>
    <col min="15" max="15" width="1.90625" style="551" customWidth="1"/>
    <col min="16" max="16" width="19.453125" style="552" bestFit="1" customWidth="1"/>
    <col min="17" max="17" width="37.1796875" style="552" bestFit="1" customWidth="1"/>
    <col min="18" max="18" width="37.1796875" style="552" customWidth="1"/>
    <col min="19" max="19" width="1.90625" style="551" customWidth="1"/>
    <col min="20" max="16384" width="8.90625" style="552"/>
  </cols>
  <sheetData>
    <row r="1" spans="1:18">
      <c r="A1" s="550" t="s">
        <v>1601</v>
      </c>
      <c r="B1" s="550" t="s">
        <v>576</v>
      </c>
      <c r="D1" s="550" t="s">
        <v>1602</v>
      </c>
      <c r="E1" s="550" t="s">
        <v>577</v>
      </c>
      <c r="G1" s="550" t="s">
        <v>590</v>
      </c>
      <c r="H1" s="550" t="s">
        <v>591</v>
      </c>
      <c r="J1" s="550" t="s">
        <v>104</v>
      </c>
      <c r="L1" s="550" t="s">
        <v>1603</v>
      </c>
      <c r="N1" s="550" t="s">
        <v>1604</v>
      </c>
      <c r="P1" s="550" t="s">
        <v>1605</v>
      </c>
      <c r="Q1" s="550" t="s">
        <v>1606</v>
      </c>
      <c r="R1" s="550" t="s">
        <v>1607</v>
      </c>
    </row>
    <row r="2" spans="1:18">
      <c r="A2" s="552" t="s">
        <v>1608</v>
      </c>
      <c r="B2" s="552" t="s">
        <v>1609</v>
      </c>
      <c r="D2" s="552" t="s">
        <v>1610</v>
      </c>
      <c r="E2" s="552" t="s">
        <v>1611</v>
      </c>
      <c r="H2" s="553" t="s">
        <v>454</v>
      </c>
      <c r="J2" s="553" t="s">
        <v>454</v>
      </c>
      <c r="L2" s="552" t="s">
        <v>1612</v>
      </c>
      <c r="N2" s="554">
        <v>0.1</v>
      </c>
      <c r="P2" s="552" t="s">
        <v>1613</v>
      </c>
      <c r="Q2" s="552" t="s">
        <v>1614</v>
      </c>
      <c r="R2" s="552" t="s">
        <v>1615</v>
      </c>
    </row>
    <row r="3" spans="1:18">
      <c r="A3" s="552" t="s">
        <v>1616</v>
      </c>
      <c r="B3" s="552" t="s">
        <v>1617</v>
      </c>
      <c r="D3" s="552" t="s">
        <v>1618</v>
      </c>
      <c r="E3" s="552" t="s">
        <v>1619</v>
      </c>
      <c r="H3" s="553" t="s">
        <v>455</v>
      </c>
      <c r="J3" s="553" t="s">
        <v>455</v>
      </c>
      <c r="L3" s="552" t="s">
        <v>1620</v>
      </c>
      <c r="N3" s="554">
        <v>0.2</v>
      </c>
      <c r="P3" s="552" t="s">
        <v>1613</v>
      </c>
      <c r="Q3" s="552" t="s">
        <v>1621</v>
      </c>
      <c r="R3" s="552" t="s">
        <v>1615</v>
      </c>
    </row>
    <row r="4" spans="1:18">
      <c r="A4" s="552" t="s">
        <v>1622</v>
      </c>
      <c r="B4" s="552" t="s">
        <v>1623</v>
      </c>
      <c r="D4" s="552" t="s">
        <v>1624</v>
      </c>
      <c r="E4" s="552" t="s">
        <v>1625</v>
      </c>
      <c r="H4" s="553" t="s">
        <v>456</v>
      </c>
      <c r="J4" s="553" t="s">
        <v>456</v>
      </c>
      <c r="N4" s="554">
        <v>0.3</v>
      </c>
      <c r="P4" s="552" t="s">
        <v>1613</v>
      </c>
      <c r="Q4" s="552" t="s">
        <v>1626</v>
      </c>
      <c r="R4" s="552" t="s">
        <v>1615</v>
      </c>
    </row>
    <row r="5" spans="1:18">
      <c r="A5" s="552" t="s">
        <v>1627</v>
      </c>
      <c r="B5" s="552" t="s">
        <v>1628</v>
      </c>
      <c r="H5" s="553" t="s">
        <v>457</v>
      </c>
      <c r="J5" s="553" t="s">
        <v>457</v>
      </c>
      <c r="N5" s="554">
        <v>0.4</v>
      </c>
      <c r="P5" s="552" t="s">
        <v>1613</v>
      </c>
      <c r="Q5" s="552" t="s">
        <v>1629</v>
      </c>
      <c r="R5" s="552" t="s">
        <v>1630</v>
      </c>
    </row>
    <row r="6" spans="1:18">
      <c r="A6" s="552" t="s">
        <v>1631</v>
      </c>
      <c r="H6" s="553" t="s">
        <v>1632</v>
      </c>
      <c r="J6" s="553" t="s">
        <v>458</v>
      </c>
      <c r="N6" s="554">
        <v>0.5</v>
      </c>
      <c r="P6" s="552" t="s">
        <v>1613</v>
      </c>
      <c r="Q6" s="552" t="s">
        <v>1633</v>
      </c>
      <c r="R6" s="552" t="s">
        <v>1634</v>
      </c>
    </row>
    <row r="7" spans="1:18">
      <c r="A7" s="552" t="s">
        <v>1635</v>
      </c>
      <c r="H7" s="553" t="s">
        <v>459</v>
      </c>
      <c r="J7" s="553" t="s">
        <v>1632</v>
      </c>
      <c r="N7" s="554">
        <v>0.6</v>
      </c>
      <c r="P7" s="552" t="s">
        <v>1613</v>
      </c>
      <c r="Q7" s="552" t="s">
        <v>1636</v>
      </c>
      <c r="R7" s="552" t="s">
        <v>1634</v>
      </c>
    </row>
    <row r="8" spans="1:18">
      <c r="A8" s="552" t="s">
        <v>1637</v>
      </c>
      <c r="H8" s="553" t="s">
        <v>460</v>
      </c>
      <c r="J8" s="553" t="s">
        <v>459</v>
      </c>
      <c r="N8" s="554">
        <v>0.7</v>
      </c>
      <c r="P8" s="552" t="s">
        <v>1613</v>
      </c>
      <c r="Q8" s="552" t="s">
        <v>1638</v>
      </c>
      <c r="R8" s="552" t="s">
        <v>1634</v>
      </c>
    </row>
    <row r="9" spans="1:18">
      <c r="A9" s="552" t="s">
        <v>1639</v>
      </c>
      <c r="H9" s="553" t="s">
        <v>461</v>
      </c>
      <c r="J9" s="553" t="s">
        <v>460</v>
      </c>
      <c r="N9" s="554">
        <v>0.8</v>
      </c>
      <c r="P9" s="552" t="s">
        <v>1613</v>
      </c>
      <c r="Q9" s="552" t="s">
        <v>1640</v>
      </c>
      <c r="R9" s="552" t="s">
        <v>1641</v>
      </c>
    </row>
    <row r="10" spans="1:18">
      <c r="A10" s="552" t="s">
        <v>1642</v>
      </c>
      <c r="H10" s="553" t="s">
        <v>462</v>
      </c>
      <c r="J10" s="553" t="s">
        <v>461</v>
      </c>
      <c r="N10" s="554">
        <v>0.9</v>
      </c>
      <c r="P10" s="552" t="s">
        <v>1613</v>
      </c>
      <c r="Q10" s="552" t="s">
        <v>1643</v>
      </c>
      <c r="R10" s="552" t="s">
        <v>1641</v>
      </c>
    </row>
    <row r="11" spans="1:18">
      <c r="H11" s="553" t="s">
        <v>463</v>
      </c>
      <c r="J11" s="553" t="s">
        <v>462</v>
      </c>
      <c r="N11" s="554">
        <v>1</v>
      </c>
      <c r="P11" s="552" t="s">
        <v>1613</v>
      </c>
      <c r="Q11" s="552" t="s">
        <v>1644</v>
      </c>
      <c r="R11" s="552" t="s">
        <v>1641</v>
      </c>
    </row>
    <row r="12" spans="1:18">
      <c r="H12" s="553" t="s">
        <v>464</v>
      </c>
      <c r="J12" s="553" t="s">
        <v>463</v>
      </c>
      <c r="P12" s="552" t="s">
        <v>1613</v>
      </c>
      <c r="Q12" s="552" t="s">
        <v>1645</v>
      </c>
      <c r="R12" s="552" t="s">
        <v>1646</v>
      </c>
    </row>
    <row r="13" spans="1:18">
      <c r="H13" s="553" t="s">
        <v>465</v>
      </c>
      <c r="J13" s="553" t="s">
        <v>464</v>
      </c>
      <c r="P13" s="552" t="s">
        <v>1613</v>
      </c>
      <c r="Q13" s="552" t="s">
        <v>1647</v>
      </c>
      <c r="R13" s="552" t="s">
        <v>1646</v>
      </c>
    </row>
    <row r="14" spans="1:18">
      <c r="H14" s="553" t="s">
        <v>466</v>
      </c>
      <c r="J14" s="553" t="s">
        <v>465</v>
      </c>
      <c r="P14" s="552" t="s">
        <v>1613</v>
      </c>
      <c r="Q14" s="552" t="s">
        <v>1648</v>
      </c>
      <c r="R14" s="552" t="s">
        <v>1646</v>
      </c>
    </row>
    <row r="15" spans="1:18">
      <c r="H15" s="553" t="s">
        <v>467</v>
      </c>
      <c r="J15" s="553" t="s">
        <v>466</v>
      </c>
    </row>
    <row r="16" spans="1:18">
      <c r="H16" s="553" t="s">
        <v>1649</v>
      </c>
      <c r="J16" s="553" t="s">
        <v>467</v>
      </c>
    </row>
    <row r="17" spans="8:18">
      <c r="H17" s="553" t="s">
        <v>1650</v>
      </c>
      <c r="J17" s="553" t="s">
        <v>468</v>
      </c>
      <c r="P17" s="552" t="s">
        <v>1613</v>
      </c>
      <c r="Q17" s="552" t="s">
        <v>1651</v>
      </c>
      <c r="R17" s="552" t="s">
        <v>1652</v>
      </c>
    </row>
    <row r="18" spans="8:18">
      <c r="H18" s="553" t="s">
        <v>1653</v>
      </c>
      <c r="J18" s="553" t="s">
        <v>469</v>
      </c>
      <c r="P18" s="552" t="s">
        <v>1613</v>
      </c>
      <c r="Q18" s="552" t="s">
        <v>1654</v>
      </c>
      <c r="R18" s="552" t="s">
        <v>1652</v>
      </c>
    </row>
    <row r="19" spans="8:18">
      <c r="H19" s="553" t="s">
        <v>1655</v>
      </c>
      <c r="J19" s="553" t="s">
        <v>470</v>
      </c>
      <c r="P19" s="552" t="s">
        <v>1613</v>
      </c>
      <c r="Q19" s="552" t="s">
        <v>1656</v>
      </c>
      <c r="R19" s="552" t="s">
        <v>1652</v>
      </c>
    </row>
    <row r="20" spans="8:18">
      <c r="H20" s="553" t="s">
        <v>1657</v>
      </c>
      <c r="J20" s="553" t="s">
        <v>471</v>
      </c>
      <c r="P20" s="552" t="s">
        <v>1658</v>
      </c>
      <c r="Q20" s="552" t="s">
        <v>1659</v>
      </c>
      <c r="R20" s="552" t="s">
        <v>1660</v>
      </c>
    </row>
    <row r="21" spans="8:18">
      <c r="H21" s="553" t="s">
        <v>1661</v>
      </c>
      <c r="P21" s="552" t="s">
        <v>1658</v>
      </c>
      <c r="Q21" s="552" t="s">
        <v>1662</v>
      </c>
      <c r="R21" s="552" t="s">
        <v>1660</v>
      </c>
    </row>
    <row r="22" spans="8:18">
      <c r="H22" s="553" t="s">
        <v>1663</v>
      </c>
      <c r="P22" s="552" t="s">
        <v>1658</v>
      </c>
      <c r="Q22" s="552" t="s">
        <v>1664</v>
      </c>
      <c r="R22" s="552" t="s">
        <v>1660</v>
      </c>
    </row>
    <row r="23" spans="8:18">
      <c r="H23" s="553" t="s">
        <v>1665</v>
      </c>
    </row>
    <row r="24" spans="8:18">
      <c r="H24" s="553" t="s">
        <v>1666</v>
      </c>
      <c r="P24" s="552" t="s">
        <v>1658</v>
      </c>
      <c r="Q24" s="552" t="s">
        <v>1667</v>
      </c>
      <c r="R24" s="552" t="s">
        <v>1668</v>
      </c>
    </row>
    <row r="25" spans="8:18">
      <c r="H25" s="553" t="s">
        <v>1669</v>
      </c>
    </row>
    <row r="26" spans="8:18">
      <c r="H26" s="553" t="s">
        <v>1670</v>
      </c>
    </row>
    <row r="27" spans="8:18">
      <c r="H27" s="553" t="s">
        <v>1671</v>
      </c>
      <c r="P27" s="552" t="s">
        <v>1658</v>
      </c>
      <c r="Q27" s="552" t="s">
        <v>1672</v>
      </c>
      <c r="R27" s="552" t="s">
        <v>1673</v>
      </c>
    </row>
    <row r="28" spans="8:18">
      <c r="H28" s="553" t="s">
        <v>1674</v>
      </c>
      <c r="P28" s="552" t="s">
        <v>1658</v>
      </c>
      <c r="Q28" s="552" t="s">
        <v>1675</v>
      </c>
      <c r="R28" s="552" t="s">
        <v>1673</v>
      </c>
    </row>
    <row r="29" spans="8:18">
      <c r="H29" s="553" t="s">
        <v>1676</v>
      </c>
      <c r="P29" s="552" t="s">
        <v>1658</v>
      </c>
      <c r="Q29" s="552" t="s">
        <v>1677</v>
      </c>
      <c r="R29" s="552" t="s">
        <v>1673</v>
      </c>
    </row>
    <row r="30" spans="8:18">
      <c r="H30" s="553" t="s">
        <v>1678</v>
      </c>
      <c r="P30" s="552" t="s">
        <v>1658</v>
      </c>
      <c r="Q30" s="552" t="s">
        <v>1679</v>
      </c>
      <c r="R30" s="552" t="s">
        <v>1680</v>
      </c>
    </row>
    <row r="31" spans="8:18">
      <c r="H31" s="553" t="s">
        <v>1681</v>
      </c>
      <c r="P31" s="552" t="s">
        <v>1658</v>
      </c>
      <c r="Q31" s="552" t="s">
        <v>1682</v>
      </c>
      <c r="R31" s="552" t="s">
        <v>1683</v>
      </c>
    </row>
    <row r="32" spans="8:18">
      <c r="H32" s="553" t="s">
        <v>1684</v>
      </c>
      <c r="P32" s="552" t="s">
        <v>1658</v>
      </c>
      <c r="Q32" s="552" t="s">
        <v>1685</v>
      </c>
      <c r="R32" s="552" t="s">
        <v>1683</v>
      </c>
    </row>
    <row r="33" spans="8:18">
      <c r="H33" s="553" t="s">
        <v>468</v>
      </c>
      <c r="P33" s="552" t="s">
        <v>1658</v>
      </c>
      <c r="Q33" s="552" t="s">
        <v>1686</v>
      </c>
      <c r="R33" s="552" t="s">
        <v>1683</v>
      </c>
    </row>
    <row r="34" spans="8:18">
      <c r="H34" s="553" t="s">
        <v>469</v>
      </c>
    </row>
    <row r="35" spans="8:18">
      <c r="H35" s="553" t="s">
        <v>470</v>
      </c>
    </row>
    <row r="36" spans="8:18">
      <c r="H36" s="553" t="s">
        <v>471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Timeline &amp; PIC</vt:lpstr>
      <vt:lpstr>Thongtin</vt:lpstr>
      <vt:lpstr>KH hanh dong</vt:lpstr>
      <vt:lpstr>KQKD Tong hop</vt:lpstr>
      <vt:lpstr>Gia dinh</vt:lpstr>
      <vt:lpstr>Cong suat</vt:lpstr>
      <vt:lpstr>Dinh muc</vt:lpstr>
      <vt:lpstr>Dinh bien_HCNS</vt:lpstr>
      <vt:lpstr>4.Doanh thu</vt:lpstr>
      <vt:lpstr>1.NVL Chai</vt:lpstr>
      <vt:lpstr>2.Hao hut &amp; % chai </vt:lpstr>
      <vt:lpstr>3.Thanh pham</vt:lpstr>
      <vt:lpstr>CPSX</vt:lpstr>
      <vt:lpstr>CPBH</vt:lpstr>
      <vt:lpstr>CPQL</vt:lpstr>
      <vt:lpstr>CP_Kg</vt:lpstr>
      <vt:lpstr>PB_TSCD</vt:lpstr>
      <vt:lpstr>PB_CPTT</vt:lpstr>
      <vt:lpstr>DATA Phan bo</vt:lpstr>
      <vt:lpstr>FORM OH</vt:lpstr>
      <vt:lpstr>Sheet1</vt:lpstr>
      <vt:lpstr>Sheet3</vt:lpstr>
      <vt:lpstr>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Duy, Lâm Thanh</dc:creator>
  <cp:lastModifiedBy>Cư, Lê Hoành</cp:lastModifiedBy>
  <cp:lastPrinted>2025-11-14T03:08:13Z</cp:lastPrinted>
  <dcterms:created xsi:type="dcterms:W3CDTF">2015-06-05T18:17:20Z</dcterms:created>
  <dcterms:modified xsi:type="dcterms:W3CDTF">2026-03-10T08:01:50Z</dcterms:modified>
</cp:coreProperties>
</file>