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新款电脑袋15-16" sheetId="20" r:id="rId1"/>
  </sheets>
  <calcPr calcId="144525"/>
</workbook>
</file>

<file path=xl/sharedStrings.xml><?xml version="1.0" encoding="utf-8"?>
<sst xmlns="http://schemas.openxmlformats.org/spreadsheetml/2006/main" count="155" uniqueCount="90">
  <si>
    <t>香 港 东 兴 旺 实 业 有 限 公 司</t>
  </si>
  <si>
    <t xml:space="preserve"> HK EASTERN-PRO INDUSTRIES LIMITED</t>
  </si>
  <si>
    <t>成 本 估 价 单</t>
  </si>
  <si>
    <t>客   户</t>
  </si>
  <si>
    <t>{{customerName}}</t>
  </si>
  <si>
    <t>业   务</t>
  </si>
  <si>
    <t>图片</t>
  </si>
  <si>
    <t>品   名</t>
  </si>
  <si>
    <t>{{remark}}</t>
  </si>
  <si>
    <t>款   号</t>
  </si>
  <si>
    <t>{{code}}</t>
  </si>
  <si>
    <t>产品尺寸</t>
  </si>
  <si>
    <t>{{size}}</t>
  </si>
  <si>
    <t>订单号</t>
  </si>
  <si>
    <t xml:space="preserve">                                    备注：报价按ROHS环保要求</t>
  </si>
  <si>
    <t>物料名称</t>
  </si>
  <si>
    <t>颜色</t>
  </si>
  <si>
    <t>宽
封度</t>
  </si>
  <si>
    <t>裁片名称</t>
  </si>
  <si>
    <t>尺寸（英寸）</t>
  </si>
  <si>
    <t>件数</t>
  </si>
  <si>
    <t>刀数</t>
  </si>
  <si>
    <t>长封度</t>
  </si>
  <si>
    <t>损
耗</t>
  </si>
  <si>
    <t>每个
用量</t>
  </si>
  <si>
    <t>用量</t>
  </si>
  <si>
    <t>单位</t>
  </si>
  <si>
    <t>单价</t>
  </si>
  <si>
    <t>金额</t>
  </si>
  <si>
    <t>长度</t>
  </si>
  <si>
    <t>宽度</t>
  </si>
  <si>
    <t xml:space="preserve">   主料</t>
  </si>
  <si>
    <t>牛奶丝拉架布+2.5MM SBR</t>
  </si>
  <si>
    <t>黑色</t>
  </si>
  <si>
    <t>前后幅上料</t>
  </si>
  <si>
    <t>X</t>
  </si>
  <si>
    <t>Y</t>
  </si>
  <si>
    <t>底围料</t>
  </si>
  <si>
    <t>肩垫</t>
  </si>
  <si>
    <t>16+9+6=31</t>
  </si>
  <si>
    <t>内扣带</t>
  </si>
  <si>
    <t>内扣带下</t>
  </si>
  <si>
    <t>1.0 磨砂PVC</t>
  </si>
  <si>
    <t>前后幅下料</t>
  </si>
  <si>
    <t>手挽料</t>
  </si>
  <si>
    <t>桃皮绒</t>
  </si>
  <si>
    <t>前后幅里</t>
  </si>
  <si>
    <t>底围里</t>
  </si>
  <si>
    <t>3MM 潜水料</t>
  </si>
  <si>
    <t>内中格</t>
  </si>
  <si>
    <t>张</t>
  </si>
  <si>
    <t>3MM 珍珠棉</t>
  </si>
  <si>
    <t>1.0MM 杂胶</t>
  </si>
  <si>
    <t>5MM 珍珠棉</t>
  </si>
  <si>
    <t>白色</t>
  </si>
  <si>
    <t>前后幅托</t>
  </si>
  <si>
    <t>底围托</t>
  </si>
  <si>
    <t>1-1/2"仿尼龙带</t>
  </si>
  <si>
    <t>肩带</t>
  </si>
  <si>
    <t>手挽</t>
  </si>
  <si>
    <t>1"仿尼龙带</t>
  </si>
  <si>
    <t>D扣耳仔</t>
  </si>
  <si>
    <t>7分/900D包边带</t>
  </si>
  <si>
    <t>肩垫包边</t>
  </si>
  <si>
    <t>7分/300D包边带</t>
  </si>
  <si>
    <t>内包边</t>
  </si>
  <si>
    <t>6分针织橡筋</t>
  </si>
  <si>
    <t>包潜水料</t>
  </si>
  <si>
    <t>5#胶牙拉链布（50MM）</t>
  </si>
  <si>
    <t>大身链</t>
  </si>
  <si>
    <t>5#胶牙拉头/电泳黑+滴胶</t>
  </si>
  <si>
    <t>个</t>
  </si>
  <si>
    <t>1“*3.5线 D扣/电泳黑</t>
  </si>
  <si>
    <t>1-1/2”*3.5线*5分 拉芯扣/电泳黑</t>
  </si>
  <si>
    <t>1-1/2“勾扣/电泳黑</t>
  </si>
  <si>
    <t>18MM 撞钉磁钮</t>
  </si>
  <si>
    <t>滴胶章</t>
  </si>
  <si>
    <t>电压LOGO</t>
  </si>
  <si>
    <t>吊牌</t>
  </si>
  <si>
    <t>洗水内唛</t>
  </si>
  <si>
    <t>胶袋</t>
  </si>
  <si>
    <t>纸箱</t>
  </si>
  <si>
    <t>总的材料费用：</t>
  </si>
  <si>
    <t>3%损耗:</t>
  </si>
  <si>
    <t>开料:</t>
  </si>
  <si>
    <t>刀模:</t>
  </si>
  <si>
    <r>
      <rPr>
        <sz val="11"/>
        <color theme="1"/>
        <rFont val="Tahoma"/>
        <charset val="134"/>
      </rPr>
      <t>1000</t>
    </r>
    <r>
      <rPr>
        <sz val="11"/>
        <color theme="1"/>
        <rFont val="宋体"/>
        <charset val="134"/>
      </rPr>
      <t>个算</t>
    </r>
  </si>
  <si>
    <t>人工:</t>
  </si>
  <si>
    <t>运输:</t>
  </si>
  <si>
    <t>总费用:</t>
  </si>
</sst>
</file>

<file path=xl/styles.xml><?xml version="1.0" encoding="utf-8"?>
<styleSheet xmlns="http://schemas.openxmlformats.org/spreadsheetml/2006/main">
  <numFmts count="13">
    <numFmt numFmtId="176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_(&quot;$&quot;* #,##0_);_(&quot;$&quot;* \(#,##0\);_(&quot;$&quot;* &quot;-&quot;_);_(@_)"/>
    <numFmt numFmtId="178" formatCode="_(* #,##0_);_(* \(#,##0\);_(* &quot;-&quot;_);_(@_)"/>
    <numFmt numFmtId="179" formatCode="0.000_ "/>
    <numFmt numFmtId="180" formatCode="0.000_);[Red]\(0.000\)"/>
    <numFmt numFmtId="181" formatCode="0.0000_ "/>
    <numFmt numFmtId="182" formatCode="0.00_ "/>
    <numFmt numFmtId="183" formatCode="0_);[Red]\(0\)"/>
    <numFmt numFmtId="184" formatCode="0.0000_);[Red]\(0.0000\)"/>
  </numFmts>
  <fonts count="44">
    <font>
      <sz val="11"/>
      <color theme="1"/>
      <name val="Tahoma"/>
      <charset val="134"/>
    </font>
    <font>
      <b/>
      <sz val="14"/>
      <name val="黑体"/>
      <charset val="134"/>
    </font>
    <font>
      <b/>
      <sz val="12"/>
      <name val="Arial"/>
      <charset val="134"/>
    </font>
    <font>
      <b/>
      <sz val="20"/>
      <name val="黑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Tahoma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10"/>
      <name val="宋体"/>
      <charset val="134"/>
    </font>
    <font>
      <sz val="10"/>
      <name val="Tahoma"/>
      <charset val="134"/>
    </font>
    <font>
      <b/>
      <sz val="10"/>
      <name val="Tahoma"/>
      <charset val="134"/>
    </font>
    <font>
      <sz val="11"/>
      <name val="Tahoma"/>
      <charset val="134"/>
    </font>
    <font>
      <sz val="11"/>
      <color indexed="8"/>
      <name val="宋体"/>
      <charset val="134"/>
    </font>
    <font>
      <sz val="11"/>
      <color rgb="FFFF0000"/>
      <name val="Tahoma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color indexed="8"/>
      <name val="MS Sans Serif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Times New Roman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6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5" fillId="0" borderId="0"/>
    <xf numFmtId="0" fontId="26" fillId="14" borderId="0" applyNumberFormat="0" applyBorder="0" applyAlignment="0" applyProtection="0">
      <alignment vertical="center"/>
    </xf>
    <xf numFmtId="0" fontId="23" fillId="7" borderId="1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0" borderId="0"/>
    <xf numFmtId="41" fontId="21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1" fillId="15" borderId="17" applyNumberFormat="0" applyFont="0" applyAlignment="0" applyProtection="0">
      <alignment vertical="center"/>
    </xf>
    <xf numFmtId="0" fontId="18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/>
    <xf numFmtId="0" fontId="27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8" fillId="0" borderId="0">
      <alignment vertical="center"/>
    </xf>
    <xf numFmtId="0" fontId="27" fillId="23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24" fillId="8" borderId="14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5" fillId="0" borderId="0"/>
    <xf numFmtId="0" fontId="26" fillId="2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0" borderId="0"/>
    <xf numFmtId="0" fontId="26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0" borderId="0"/>
    <xf numFmtId="0" fontId="26" fillId="3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0" borderId="0"/>
    <xf numFmtId="0" fontId="26" fillId="20" borderId="0" applyNumberFormat="0" applyBorder="0" applyAlignment="0" applyProtection="0">
      <alignment vertical="center"/>
    </xf>
    <xf numFmtId="0" fontId="25" fillId="0" borderId="0"/>
    <xf numFmtId="0" fontId="27" fillId="19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18" fillId="0" borderId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/>
    <xf numFmtId="0" fontId="25" fillId="0" borderId="0">
      <alignment vertical="center"/>
    </xf>
    <xf numFmtId="177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0" fontId="42" fillId="0" borderId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1" xfId="102" applyFont="1" applyBorder="1" applyAlignment="1">
      <alignment horizontal="center" vertical="center"/>
    </xf>
    <xf numFmtId="0" fontId="2" fillId="0" borderId="1" xfId="102" applyFont="1" applyBorder="1" applyAlignment="1">
      <alignment horizontal="center" vertical="center"/>
    </xf>
    <xf numFmtId="0" fontId="3" fillId="0" borderId="1" xfId="102" applyFont="1" applyBorder="1" applyAlignment="1">
      <alignment horizontal="center"/>
    </xf>
    <xf numFmtId="0" fontId="4" fillId="0" borderId="1" xfId="79" applyFont="1" applyBorder="1" applyAlignment="1">
      <alignment horizontal="center" vertical="center"/>
    </xf>
    <xf numFmtId="0" fontId="5" fillId="0" borderId="1" xfId="101" applyFont="1" applyBorder="1" applyAlignment="1">
      <alignment horizontal="center"/>
    </xf>
    <xf numFmtId="0" fontId="5" fillId="2" borderId="1" xfId="101" applyFont="1" applyFill="1" applyBorder="1" applyAlignment="1">
      <alignment horizontal="center"/>
    </xf>
    <xf numFmtId="0" fontId="4" fillId="0" borderId="2" xfId="101" applyFont="1" applyBorder="1" applyAlignment="1">
      <alignment horizontal="center" vertical="center"/>
    </xf>
    <xf numFmtId="0" fontId="4" fillId="0" borderId="3" xfId="101" applyFont="1" applyBorder="1" applyAlignment="1">
      <alignment horizontal="center" vertical="center"/>
    </xf>
    <xf numFmtId="0" fontId="6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left" vertical="center"/>
    </xf>
    <xf numFmtId="0" fontId="7" fillId="0" borderId="1" xfId="79" applyFont="1" applyFill="1" applyBorder="1" applyAlignment="1">
      <alignment horizontal="center" vertical="center"/>
    </xf>
    <xf numFmtId="0" fontId="7" fillId="0" borderId="1" xfId="79" applyFont="1" applyFill="1" applyBorder="1" applyAlignment="1">
      <alignment horizontal="center" vertical="center" wrapText="1"/>
    </xf>
    <xf numFmtId="0" fontId="7" fillId="0" borderId="1" xfId="79" applyFont="1" applyFill="1" applyBorder="1" applyAlignment="1">
      <alignment horizontal="left" vertical="center"/>
    </xf>
    <xf numFmtId="176" fontId="7" fillId="0" borderId="1" xfId="79" applyNumberFormat="1" applyFont="1" applyFill="1" applyBorder="1" applyAlignment="1">
      <alignment vertical="center"/>
    </xf>
    <xf numFmtId="0" fontId="7" fillId="3" borderId="2" xfId="79" applyFont="1" applyFill="1" applyBorder="1" applyAlignment="1">
      <alignment horizontal="left" vertical="center"/>
    </xf>
    <xf numFmtId="0" fontId="7" fillId="3" borderId="4" xfId="79" applyFont="1" applyFill="1" applyBorder="1" applyAlignment="1">
      <alignment horizontal="left" vertical="center"/>
    </xf>
    <xf numFmtId="0" fontId="8" fillId="0" borderId="1" xfId="79" applyFont="1" applyFill="1" applyBorder="1" applyAlignment="1">
      <alignment horizontal="left" vertical="center" wrapText="1"/>
    </xf>
    <xf numFmtId="0" fontId="8" fillId="0" borderId="1" xfId="79" applyFont="1" applyFill="1" applyBorder="1" applyAlignment="1">
      <alignment horizontal="center" vertical="center" shrinkToFit="1"/>
    </xf>
    <xf numFmtId="0" fontId="9" fillId="0" borderId="1" xfId="79" applyFont="1" applyFill="1" applyBorder="1" applyAlignment="1">
      <alignment horizontal="center" vertical="center"/>
    </xf>
    <xf numFmtId="0" fontId="9" fillId="0" borderId="1" xfId="65" applyFont="1" applyFill="1" applyBorder="1" applyAlignment="1">
      <alignment horizontal="left" vertical="center" shrinkToFit="1"/>
    </xf>
    <xf numFmtId="180" fontId="10" fillId="0" borderId="1" xfId="65" applyNumberFormat="1" applyFont="1" applyFill="1" applyBorder="1" applyAlignment="1">
      <alignment vertical="center" shrinkToFit="1"/>
    </xf>
    <xf numFmtId="176" fontId="9" fillId="0" borderId="1" xfId="79" applyNumberFormat="1" applyFont="1" applyFill="1" applyBorder="1" applyAlignment="1">
      <alignment horizontal="center" vertical="center"/>
    </xf>
    <xf numFmtId="0" fontId="10" fillId="0" borderId="1" xfId="65" applyFont="1" applyFill="1" applyBorder="1" applyAlignment="1">
      <alignment horizontal="center" vertical="center"/>
    </xf>
    <xf numFmtId="0" fontId="9" fillId="0" borderId="1" xfId="79" applyFont="1" applyFill="1" applyBorder="1" applyAlignment="1">
      <alignment horizontal="left" vertical="center" shrinkToFit="1"/>
    </xf>
    <xf numFmtId="0" fontId="11" fillId="0" borderId="1" xfId="79" applyFont="1" applyFill="1" applyBorder="1" applyAlignment="1">
      <alignment horizontal="left" vertical="center" wrapText="1"/>
    </xf>
    <xf numFmtId="0" fontId="11" fillId="0" borderId="1" xfId="79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center" vertical="center"/>
    </xf>
    <xf numFmtId="0" fontId="12" fillId="0" borderId="1" xfId="65" applyFont="1" applyFill="1" applyBorder="1" applyAlignment="1">
      <alignment horizontal="left" vertical="center" shrinkToFit="1"/>
    </xf>
    <xf numFmtId="180" fontId="13" fillId="0" borderId="1" xfId="65" applyNumberFormat="1" applyFont="1" applyFill="1" applyBorder="1" applyAlignment="1">
      <alignment vertical="center" shrinkToFit="1"/>
    </xf>
    <xf numFmtId="176" fontId="12" fillId="0" borderId="1" xfId="79" applyNumberFormat="1" applyFont="1" applyFill="1" applyBorder="1" applyAlignment="1">
      <alignment horizontal="center" vertical="center"/>
    </xf>
    <xf numFmtId="0" fontId="13" fillId="0" borderId="1" xfId="65" applyFont="1" applyFill="1" applyBorder="1" applyAlignment="1">
      <alignment horizontal="center" vertical="center"/>
    </xf>
    <xf numFmtId="0" fontId="14" fillId="0" borderId="1" xfId="79" applyFont="1" applyFill="1" applyBorder="1" applyAlignment="1">
      <alignment horizontal="left" vertical="center" shrinkToFit="1"/>
    </xf>
    <xf numFmtId="180" fontId="15" fillId="0" borderId="1" xfId="65" applyNumberFormat="1" applyFont="1" applyFill="1" applyBorder="1" applyAlignment="1">
      <alignment vertical="center" shrinkToFit="1"/>
    </xf>
    <xf numFmtId="176" fontId="14" fillId="0" borderId="1" xfId="79" applyNumberFormat="1" applyFont="1" applyFill="1" applyBorder="1" applyAlignment="1">
      <alignment horizontal="center" vertical="center"/>
    </xf>
    <xf numFmtId="0" fontId="15" fillId="0" borderId="1" xfId="65" applyFont="1" applyFill="1" applyBorder="1" applyAlignment="1">
      <alignment horizontal="center" vertical="center"/>
    </xf>
    <xf numFmtId="0" fontId="11" fillId="4" borderId="5" xfId="79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left" vertical="center" shrinkToFit="1"/>
    </xf>
    <xf numFmtId="0" fontId="11" fillId="4" borderId="6" xfId="79" applyFont="1" applyFill="1" applyBorder="1" applyAlignment="1">
      <alignment horizontal="center" vertical="center" shrinkToFit="1"/>
    </xf>
    <xf numFmtId="0" fontId="11" fillId="4" borderId="7" xfId="79" applyFont="1" applyFill="1" applyBorder="1" applyAlignment="1">
      <alignment horizontal="center" vertical="center" shrinkToFit="1"/>
    </xf>
    <xf numFmtId="0" fontId="7" fillId="0" borderId="1" xfId="79" applyFont="1" applyFill="1" applyBorder="1" applyAlignment="1">
      <alignment horizontal="left" vertical="center" wrapText="1"/>
    </xf>
    <xf numFmtId="0" fontId="7" fillId="0" borderId="1" xfId="79" applyFont="1" applyFill="1" applyBorder="1" applyAlignment="1">
      <alignment horizontal="center" vertical="center" shrinkToFit="1"/>
    </xf>
    <xf numFmtId="0" fontId="14" fillId="0" borderId="1" xfId="79" applyFont="1" applyFill="1" applyBorder="1" applyAlignment="1">
      <alignment horizontal="center" vertical="center"/>
    </xf>
    <xf numFmtId="0" fontId="14" fillId="0" borderId="1" xfId="65" applyFont="1" applyFill="1" applyBorder="1" applyAlignment="1">
      <alignment horizontal="left" vertical="center" shrinkToFit="1"/>
    </xf>
    <xf numFmtId="0" fontId="11" fillId="0" borderId="1" xfId="65" applyFont="1" applyFill="1" applyBorder="1" applyAlignment="1">
      <alignment horizontal="left" vertical="center" wrapText="1"/>
    </xf>
    <xf numFmtId="0" fontId="11" fillId="0" borderId="1" xfId="87" applyFont="1" applyFill="1" applyBorder="1" applyAlignment="1">
      <alignment horizontal="center" vertical="center" shrinkToFit="1"/>
    </xf>
    <xf numFmtId="0" fontId="12" fillId="0" borderId="1" xfId="87" applyFont="1" applyFill="1" applyBorder="1" applyAlignment="1">
      <alignment vertical="center"/>
    </xf>
    <xf numFmtId="176" fontId="12" fillId="0" borderId="1" xfId="87" applyNumberFormat="1" applyFont="1" applyFill="1" applyBorder="1" applyAlignment="1">
      <alignment horizontal="center" vertical="center" shrinkToFit="1"/>
    </xf>
    <xf numFmtId="183" fontId="12" fillId="0" borderId="1" xfId="87" applyNumberFormat="1" applyFont="1" applyFill="1" applyBorder="1" applyAlignment="1">
      <alignment horizontal="center" vertical="center" shrinkToFit="1"/>
    </xf>
    <xf numFmtId="0" fontId="7" fillId="0" borderId="1" xfId="87" applyFont="1" applyFill="1" applyBorder="1" applyAlignment="1">
      <alignment horizontal="center" vertical="center" shrinkToFit="1"/>
    </xf>
    <xf numFmtId="0" fontId="14" fillId="0" borderId="1" xfId="87" applyFont="1" applyFill="1" applyBorder="1" applyAlignment="1">
      <alignment vertical="center"/>
    </xf>
    <xf numFmtId="176" fontId="14" fillId="0" borderId="1" xfId="87" applyNumberFormat="1" applyFont="1" applyFill="1" applyBorder="1" applyAlignment="1">
      <alignment horizontal="center" vertical="center" shrinkToFit="1"/>
    </xf>
    <xf numFmtId="183" fontId="14" fillId="0" borderId="1" xfId="87" applyNumberFormat="1" applyFont="1" applyFill="1" applyBorder="1" applyAlignment="1">
      <alignment horizontal="center" vertical="center" shrinkToFit="1"/>
    </xf>
    <xf numFmtId="0" fontId="14" fillId="4" borderId="1" xfId="87" applyFont="1" applyFill="1" applyBorder="1" applyAlignment="1">
      <alignment vertical="center"/>
    </xf>
    <xf numFmtId="176" fontId="14" fillId="0" borderId="1" xfId="87" applyNumberFormat="1" applyFont="1" applyBorder="1" applyAlignment="1">
      <alignment horizontal="center" vertical="center" shrinkToFit="1"/>
    </xf>
    <xf numFmtId="0" fontId="11" fillId="2" borderId="1" xfId="65" applyFont="1" applyFill="1" applyBorder="1" applyAlignment="1">
      <alignment horizontal="left" vertical="center" wrapText="1"/>
    </xf>
    <xf numFmtId="180" fontId="15" fillId="0" borderId="1" xfId="65" applyNumberFormat="1" applyFont="1" applyFill="1" applyBorder="1" applyAlignment="1">
      <alignment horizontal="center" vertical="center" shrinkToFit="1"/>
    </xf>
    <xf numFmtId="0" fontId="8" fillId="0" borderId="1" xfId="88" applyFont="1" applyFill="1" applyBorder="1" applyAlignment="1">
      <alignment horizontal="left" shrinkToFit="1"/>
    </xf>
    <xf numFmtId="0" fontId="9" fillId="4" borderId="1" xfId="87" applyFont="1" applyFill="1" applyBorder="1" applyAlignment="1">
      <alignment horizontal="center" vertical="center"/>
    </xf>
    <xf numFmtId="176" fontId="9" fillId="0" borderId="1" xfId="87" applyNumberFormat="1" applyFont="1" applyFill="1" applyBorder="1" applyAlignment="1">
      <alignment horizontal="center" vertical="center" shrinkToFit="1"/>
    </xf>
    <xf numFmtId="176" fontId="9" fillId="0" borderId="1" xfId="87" applyNumberFormat="1" applyFont="1" applyBorder="1" applyAlignment="1">
      <alignment horizontal="center" vertical="center" shrinkToFit="1"/>
    </xf>
    <xf numFmtId="183" fontId="9" fillId="0" borderId="1" xfId="87" applyNumberFormat="1" applyFont="1" applyFill="1" applyBorder="1" applyAlignment="1">
      <alignment horizontal="center" vertical="center" shrinkToFit="1"/>
    </xf>
    <xf numFmtId="0" fontId="7" fillId="0" borderId="1" xfId="88" applyFont="1" applyFill="1" applyBorder="1" applyAlignment="1">
      <alignment horizontal="left" shrinkToFit="1"/>
    </xf>
    <xf numFmtId="0" fontId="14" fillId="4" borderId="1" xfId="87" applyFont="1" applyFill="1" applyBorder="1" applyAlignment="1">
      <alignment horizontal="center" vertical="center"/>
    </xf>
    <xf numFmtId="0" fontId="8" fillId="4" borderId="1" xfId="88" applyFont="1" applyFill="1" applyBorder="1" applyAlignment="1">
      <alignment horizontal="left" shrinkToFit="1"/>
    </xf>
    <xf numFmtId="176" fontId="9" fillId="4" borderId="1" xfId="87" applyNumberFormat="1" applyFont="1" applyFill="1" applyBorder="1" applyAlignment="1">
      <alignment horizontal="center" vertical="center" shrinkToFit="1"/>
    </xf>
    <xf numFmtId="183" fontId="9" fillId="4" borderId="1" xfId="87" applyNumberFormat="1" applyFont="1" applyFill="1" applyBorder="1" applyAlignment="1">
      <alignment horizontal="center" vertical="center" shrinkToFit="1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vertical="center"/>
    </xf>
    <xf numFmtId="0" fontId="4" fillId="0" borderId="8" xfId="101" applyNumberFormat="1" applyFont="1" applyFill="1" applyBorder="1" applyAlignment="1">
      <alignment horizontal="center" vertical="center"/>
    </xf>
    <xf numFmtId="0" fontId="4" fillId="0" borderId="9" xfId="101" applyNumberFormat="1" applyFont="1" applyFill="1" applyBorder="1" applyAlignment="1">
      <alignment horizontal="center" vertical="center"/>
    </xf>
    <xf numFmtId="0" fontId="4" fillId="0" borderId="10" xfId="101" applyNumberFormat="1" applyFont="1" applyFill="1" applyBorder="1" applyAlignment="1">
      <alignment horizontal="center" vertical="center"/>
    </xf>
    <xf numFmtId="0" fontId="4" fillId="0" borderId="11" xfId="101" applyNumberFormat="1" applyFont="1" applyFill="1" applyBorder="1" applyAlignment="1">
      <alignment horizontal="center" vertical="center"/>
    </xf>
    <xf numFmtId="0" fontId="4" fillId="0" borderId="0" xfId="101" applyNumberFormat="1" applyFont="1" applyFill="1" applyBorder="1" applyAlignment="1">
      <alignment horizontal="center" vertical="center"/>
    </xf>
    <xf numFmtId="0" fontId="4" fillId="0" borderId="12" xfId="101" applyNumberFormat="1" applyFont="1" applyFill="1" applyBorder="1" applyAlignment="1">
      <alignment horizontal="center" vertical="center"/>
    </xf>
    <xf numFmtId="0" fontId="7" fillId="0" borderId="5" xfId="79" applyFont="1" applyFill="1" applyBorder="1" applyAlignment="1">
      <alignment horizontal="center" vertical="center" wrapText="1"/>
    </xf>
    <xf numFmtId="184" fontId="7" fillId="0" borderId="1" xfId="79" applyNumberFormat="1" applyFont="1" applyFill="1" applyBorder="1" applyAlignment="1">
      <alignment horizontal="center" vertical="center" wrapText="1"/>
    </xf>
    <xf numFmtId="0" fontId="7" fillId="0" borderId="1" xfId="79" applyFont="1" applyBorder="1" applyAlignment="1">
      <alignment horizontal="center" vertical="center" wrapText="1"/>
    </xf>
    <xf numFmtId="0" fontId="7" fillId="0" borderId="7" xfId="79" applyFont="1" applyFill="1" applyBorder="1" applyAlignment="1">
      <alignment horizontal="center" vertical="center" wrapText="1"/>
    </xf>
    <xf numFmtId="0" fontId="7" fillId="3" borderId="3" xfId="79" applyFont="1" applyFill="1" applyBorder="1" applyAlignment="1">
      <alignment horizontal="left" vertical="center"/>
    </xf>
    <xf numFmtId="1" fontId="10" fillId="0" borderId="1" xfId="65" applyNumberFormat="1" applyFont="1" applyFill="1" applyBorder="1" applyAlignment="1">
      <alignment horizontal="center" vertical="center"/>
    </xf>
    <xf numFmtId="183" fontId="9" fillId="0" borderId="1" xfId="79" applyNumberFormat="1" applyFont="1" applyFill="1" applyBorder="1" applyAlignment="1">
      <alignment horizontal="center" vertical="center" shrinkToFit="1"/>
    </xf>
    <xf numFmtId="9" fontId="9" fillId="0" borderId="1" xfId="15" applyFont="1" applyFill="1" applyBorder="1" applyAlignment="1">
      <alignment horizontal="center" vertical="center" wrapText="1"/>
    </xf>
    <xf numFmtId="184" fontId="9" fillId="0" borderId="1" xfId="15" applyNumberFormat="1" applyFont="1" applyFill="1" applyBorder="1" applyAlignment="1">
      <alignment horizontal="center" vertical="center" wrapText="1"/>
    </xf>
    <xf numFmtId="180" fontId="9" fillId="0" borderId="1" xfId="79" applyNumberFormat="1" applyFont="1" applyFill="1" applyBorder="1" applyAlignment="1">
      <alignment horizontal="center" vertical="center" shrinkToFit="1"/>
    </xf>
    <xf numFmtId="0" fontId="9" fillId="0" borderId="1" xfId="79" applyFont="1" applyFill="1" applyBorder="1" applyAlignment="1">
      <alignment horizontal="center" vertical="center" wrapText="1"/>
    </xf>
    <xf numFmtId="182" fontId="9" fillId="0" borderId="5" xfId="79" applyNumberFormat="1" applyFont="1" applyFill="1" applyBorder="1" applyAlignment="1">
      <alignment horizontal="center" vertical="center" wrapText="1"/>
    </xf>
    <xf numFmtId="182" fontId="9" fillId="4" borderId="1" xfId="79" applyNumberFormat="1" applyFont="1" applyFill="1" applyBorder="1" applyAlignment="1">
      <alignment horizontal="center" vertical="center" wrapText="1"/>
    </xf>
    <xf numFmtId="182" fontId="9" fillId="0" borderId="6" xfId="79" applyNumberFormat="1" applyFont="1" applyFill="1" applyBorder="1" applyAlignment="1">
      <alignment horizontal="center" vertical="center" wrapText="1"/>
    </xf>
    <xf numFmtId="182" fontId="9" fillId="0" borderId="7" xfId="79" applyNumberFormat="1" applyFont="1" applyFill="1" applyBorder="1" applyAlignment="1">
      <alignment horizontal="center" vertical="center" wrapText="1"/>
    </xf>
    <xf numFmtId="1" fontId="13" fillId="0" borderId="1" xfId="65" applyNumberFormat="1" applyFont="1" applyFill="1" applyBorder="1" applyAlignment="1">
      <alignment horizontal="center" vertical="center"/>
    </xf>
    <xf numFmtId="183" fontId="12" fillId="0" borderId="1" xfId="79" applyNumberFormat="1" applyFont="1" applyFill="1" applyBorder="1" applyAlignment="1">
      <alignment horizontal="center" vertical="center" shrinkToFit="1"/>
    </xf>
    <xf numFmtId="9" fontId="12" fillId="0" borderId="1" xfId="15" applyFont="1" applyFill="1" applyBorder="1" applyAlignment="1">
      <alignment horizontal="center" vertical="center" wrapText="1"/>
    </xf>
    <xf numFmtId="184" fontId="12" fillId="0" borderId="1" xfId="15" applyNumberFormat="1" applyFont="1" applyFill="1" applyBorder="1" applyAlignment="1">
      <alignment horizontal="center" vertical="center" wrapText="1"/>
    </xf>
    <xf numFmtId="180" fontId="12" fillId="0" borderId="1" xfId="79" applyNumberFormat="1" applyFont="1" applyFill="1" applyBorder="1" applyAlignment="1">
      <alignment horizontal="center" vertical="center" shrinkToFit="1"/>
    </xf>
    <xf numFmtId="0" fontId="12" fillId="0" borderId="1" xfId="79" applyFont="1" applyFill="1" applyBorder="1" applyAlignment="1">
      <alignment horizontal="center" vertical="center" wrapText="1"/>
    </xf>
    <xf numFmtId="182" fontId="12" fillId="0" borderId="5" xfId="79" applyNumberFormat="1" applyFont="1" applyFill="1" applyBorder="1" applyAlignment="1">
      <alignment horizontal="center" vertical="center" wrapText="1"/>
    </xf>
    <xf numFmtId="182" fontId="12" fillId="4" borderId="1" xfId="79" applyNumberFormat="1" applyFont="1" applyFill="1" applyBorder="1" applyAlignment="1">
      <alignment horizontal="center" vertical="center" wrapText="1"/>
    </xf>
    <xf numFmtId="182" fontId="12" fillId="0" borderId="6" xfId="79" applyNumberFormat="1" applyFont="1" applyFill="1" applyBorder="1" applyAlignment="1">
      <alignment horizontal="center" vertical="center" wrapText="1"/>
    </xf>
    <xf numFmtId="182" fontId="12" fillId="0" borderId="7" xfId="79" applyNumberFormat="1" applyFont="1" applyFill="1" applyBorder="1" applyAlignment="1">
      <alignment horizontal="center" vertical="center" wrapText="1"/>
    </xf>
    <xf numFmtId="182" fontId="12" fillId="4" borderId="5" xfId="79" applyNumberFormat="1" applyFont="1" applyFill="1" applyBorder="1" applyAlignment="1">
      <alignment horizontal="center" vertical="center" wrapText="1"/>
    </xf>
    <xf numFmtId="182" fontId="12" fillId="4" borderId="6" xfId="79" applyNumberFormat="1" applyFont="1" applyFill="1" applyBorder="1" applyAlignment="1">
      <alignment horizontal="center" vertical="center" wrapText="1"/>
    </xf>
    <xf numFmtId="182" fontId="12" fillId="4" borderId="7" xfId="79" applyNumberFormat="1" applyFont="1" applyFill="1" applyBorder="1" applyAlignment="1">
      <alignment horizontal="center" vertical="center" wrapText="1"/>
    </xf>
    <xf numFmtId="182" fontId="9" fillId="0" borderId="1" xfId="79" applyNumberFormat="1" applyFont="1" applyFill="1" applyBorder="1" applyAlignment="1">
      <alignment horizontal="center" vertical="center" wrapText="1"/>
    </xf>
    <xf numFmtId="1" fontId="15" fillId="0" borderId="1" xfId="65" applyNumberFormat="1" applyFont="1" applyFill="1" applyBorder="1" applyAlignment="1">
      <alignment horizontal="center" vertical="center"/>
    </xf>
    <xf numFmtId="183" fontId="14" fillId="0" borderId="1" xfId="79" applyNumberFormat="1" applyFont="1" applyFill="1" applyBorder="1" applyAlignment="1">
      <alignment horizontal="center" vertical="center" shrinkToFit="1"/>
    </xf>
    <xf numFmtId="9" fontId="14" fillId="0" borderId="1" xfId="15" applyFont="1" applyFill="1" applyBorder="1" applyAlignment="1">
      <alignment horizontal="center" vertical="center" wrapText="1"/>
    </xf>
    <xf numFmtId="184" fontId="14" fillId="0" borderId="1" xfId="15" applyNumberFormat="1" applyFont="1" applyFill="1" applyBorder="1" applyAlignment="1">
      <alignment horizontal="center" vertical="center" wrapText="1"/>
    </xf>
    <xf numFmtId="180" fontId="14" fillId="0" borderId="1" xfId="79" applyNumberFormat="1" applyFont="1" applyFill="1" applyBorder="1" applyAlignment="1">
      <alignment horizontal="center" vertical="center" shrinkToFit="1"/>
    </xf>
    <xf numFmtId="0" fontId="14" fillId="0" borderId="1" xfId="79" applyFont="1" applyFill="1" applyBorder="1" applyAlignment="1">
      <alignment horizontal="center" vertical="center" wrapText="1"/>
    </xf>
    <xf numFmtId="182" fontId="14" fillId="0" borderId="1" xfId="79" applyNumberFormat="1" applyFont="1" applyFill="1" applyBorder="1" applyAlignment="1">
      <alignment horizontal="center" vertical="center" wrapText="1"/>
    </xf>
    <xf numFmtId="182" fontId="14" fillId="4" borderId="1" xfId="79" applyNumberFormat="1" applyFont="1" applyFill="1" applyBorder="1" applyAlignment="1">
      <alignment horizontal="center" vertical="center" wrapText="1"/>
    </xf>
    <xf numFmtId="9" fontId="12" fillId="0" borderId="1" xfId="15" applyFont="1" applyFill="1" applyBorder="1" applyAlignment="1">
      <alignment horizontal="center" vertical="center" shrinkToFit="1"/>
    </xf>
    <xf numFmtId="0" fontId="12" fillId="0" borderId="1" xfId="87" applyFont="1" applyFill="1" applyBorder="1" applyAlignment="1">
      <alignment horizontal="center" vertical="center" wrapText="1"/>
    </xf>
    <xf numFmtId="182" fontId="12" fillId="0" borderId="1" xfId="87" applyNumberFormat="1" applyFont="1" applyFill="1" applyBorder="1" applyAlignment="1">
      <alignment horizontal="center" vertical="center" wrapText="1"/>
    </xf>
    <xf numFmtId="9" fontId="14" fillId="0" borderId="1" xfId="15" applyFont="1" applyFill="1" applyBorder="1" applyAlignment="1">
      <alignment horizontal="center" vertical="center" shrinkToFit="1"/>
    </xf>
    <xf numFmtId="0" fontId="14" fillId="0" borderId="1" xfId="87" applyFont="1" applyFill="1" applyBorder="1" applyAlignment="1">
      <alignment horizontal="center" vertical="center" wrapText="1"/>
    </xf>
    <xf numFmtId="182" fontId="14" fillId="0" borderId="1" xfId="87" applyNumberFormat="1" applyFont="1" applyFill="1" applyBorder="1" applyAlignment="1">
      <alignment horizontal="center" vertical="center" wrapText="1"/>
    </xf>
    <xf numFmtId="0" fontId="14" fillId="0" borderId="1" xfId="87" applyFont="1" applyBorder="1" applyAlignment="1">
      <alignment horizontal="center" vertical="center" wrapText="1"/>
    </xf>
    <xf numFmtId="182" fontId="14" fillId="0" borderId="1" xfId="87" applyNumberFormat="1" applyFont="1" applyBorder="1" applyAlignment="1">
      <alignment horizontal="center" vertical="center" wrapText="1"/>
    </xf>
    <xf numFmtId="9" fontId="9" fillId="0" borderId="1" xfId="15" applyFont="1" applyFill="1" applyBorder="1" applyAlignment="1">
      <alignment horizontal="center" vertical="center" shrinkToFit="1"/>
    </xf>
    <xf numFmtId="0" fontId="9" fillId="0" borderId="1" xfId="87" applyFont="1" applyBorder="1" applyAlignment="1">
      <alignment horizontal="center" vertical="center" wrapText="1"/>
    </xf>
    <xf numFmtId="182" fontId="9" fillId="0" borderId="1" xfId="87" applyNumberFormat="1" applyFont="1" applyBorder="1" applyAlignment="1">
      <alignment horizontal="center" vertical="center" wrapText="1"/>
    </xf>
    <xf numFmtId="9" fontId="9" fillId="4" borderId="1" xfId="15" applyFont="1" applyFill="1" applyBorder="1" applyAlignment="1">
      <alignment horizontal="center" vertical="center" shrinkToFit="1"/>
    </xf>
    <xf numFmtId="184" fontId="9" fillId="4" borderId="1" xfId="15" applyNumberFormat="1" applyFont="1" applyFill="1" applyBorder="1" applyAlignment="1">
      <alignment horizontal="center" vertical="center" wrapText="1"/>
    </xf>
    <xf numFmtId="0" fontId="9" fillId="4" borderId="1" xfId="87" applyFont="1" applyFill="1" applyBorder="1" applyAlignment="1">
      <alignment horizontal="center" vertical="center" wrapText="1"/>
    </xf>
    <xf numFmtId="182" fontId="9" fillId="4" borderId="1" xfId="87" applyNumberFormat="1" applyFont="1" applyFill="1" applyBorder="1" applyAlignment="1">
      <alignment horizontal="center" vertical="center" wrapText="1"/>
    </xf>
    <xf numFmtId="182" fontId="14" fillId="4" borderId="1" xfId="87" applyNumberFormat="1" applyFont="1" applyFill="1" applyBorder="1" applyAlignment="1">
      <alignment horizontal="center" vertical="center" wrapText="1"/>
    </xf>
    <xf numFmtId="181" fontId="14" fillId="0" borderId="2" xfId="0" applyNumberFormat="1" applyFont="1" applyBorder="1" applyAlignment="1">
      <alignment horizontal="center"/>
    </xf>
    <xf numFmtId="181" fontId="14" fillId="0" borderId="4" xfId="0" applyNumberFormat="1" applyFont="1" applyBorder="1" applyAlignment="1">
      <alignment horizontal="center"/>
    </xf>
    <xf numFmtId="181" fontId="14" fillId="0" borderId="3" xfId="0" applyNumberFormat="1" applyFont="1" applyBorder="1" applyAlignment="1">
      <alignment horizontal="center"/>
    </xf>
    <xf numFmtId="179" fontId="15" fillId="2" borderId="1" xfId="0" applyNumberFormat="1" applyFont="1" applyFill="1" applyBorder="1"/>
    <xf numFmtId="9" fontId="14" fillId="0" borderId="2" xfId="0" applyNumberFormat="1" applyFont="1" applyBorder="1" applyAlignment="1">
      <alignment horizontal="right"/>
    </xf>
    <xf numFmtId="9" fontId="14" fillId="0" borderId="4" xfId="0" applyNumberFormat="1" applyFont="1" applyBorder="1" applyAlignment="1">
      <alignment horizontal="right"/>
    </xf>
    <xf numFmtId="9" fontId="14" fillId="0" borderId="3" xfId="0" applyNumberFormat="1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79" fontId="16" fillId="5" borderId="1" xfId="0" applyNumberFormat="1" applyFont="1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82" fontId="17" fillId="2" borderId="1" xfId="0" applyNumberFormat="1" applyFont="1" applyFill="1" applyBorder="1"/>
    <xf numFmtId="0" fontId="6" fillId="0" borderId="2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82" fontId="18" fillId="0" borderId="0" xfId="96" applyNumberFormat="1" applyFont="1" applyBorder="1" applyAlignment="1">
      <alignment vertical="center" shrinkToFit="1"/>
    </xf>
    <xf numFmtId="182" fontId="18" fillId="0" borderId="0" xfId="96" applyNumberFormat="1" applyFont="1" applyBorder="1" applyAlignment="1">
      <alignment horizontal="center" vertical="center" shrinkToFit="1"/>
    </xf>
    <xf numFmtId="0" fontId="0" fillId="0" borderId="0" xfId="0" applyBorder="1"/>
    <xf numFmtId="0" fontId="19" fillId="0" borderId="0" xfId="0" applyFont="1"/>
  </cellXfs>
  <cellStyles count="106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百分比 2" xfId="15"/>
    <cellStyle name="注释" xfId="16" builtinId="10"/>
    <cellStyle name="常规 6" xfId="17"/>
    <cellStyle name="警告文本" xfId="18" builtinId="11"/>
    <cellStyle name="Standard_Sheet2" xfId="19"/>
    <cellStyle name="60% - 强调文字颜色 2" xfId="20" builtinId="36"/>
    <cellStyle name="标题 4" xfId="21" builtinId="19"/>
    <cellStyle name="标题" xfId="22" builtinId="15"/>
    <cellStyle name="常规 5 2" xfId="23"/>
    <cellStyle name="解释性文本" xfId="24" builtinId="53"/>
    <cellStyle name="百分比 2 2" xfId="25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百分比 2 2 2" xfId="41"/>
    <cellStyle name="20% - 强调文字颜色 5" xfId="42" builtinId="46"/>
    <cellStyle name="常规 8 2" xfId="43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常规 2 3_HK90126-90130" xfId="53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常规 2 3 2" xfId="62"/>
    <cellStyle name="60% - 强调文字颜色 6" xfId="63" builtinId="52"/>
    <cellStyle name="常规 2 3 3 2" xfId="64"/>
    <cellStyle name="常规 2" xfId="65"/>
    <cellStyle name="常规 2 3 2 2" xfId="66"/>
    <cellStyle name="常规 2 3 2 2 2" xfId="67"/>
    <cellStyle name="常规 2 4" xfId="68"/>
    <cellStyle name="常规 2 4 2" xfId="69"/>
    <cellStyle name="常规 2 4 2 2" xfId="70"/>
    <cellStyle name="常规 2 4 2 2 2" xfId="71"/>
    <cellStyle name="常规 2 4 3" xfId="72"/>
    <cellStyle name="常规 2 4 3 2" xfId="73"/>
    <cellStyle name="常规 2 5" xfId="74"/>
    <cellStyle name="常规 2 6" xfId="75"/>
    <cellStyle name="常规 2 6 2" xfId="76"/>
    <cellStyle name="常规 2 7" xfId="77"/>
    <cellStyle name="常规 2 7 2" xfId="78"/>
    <cellStyle name="常规 3" xfId="79"/>
    <cellStyle name="常规 3 2" xfId="80"/>
    <cellStyle name="常规 3 2 2" xfId="81"/>
    <cellStyle name="常规 3 2 2 2" xfId="82"/>
    <cellStyle name="常规 3 3" xfId="83"/>
    <cellStyle name="常规 3 3 2" xfId="84"/>
    <cellStyle name="常规 3 4" xfId="85"/>
    <cellStyle name="常规 3 4 2" xfId="86"/>
    <cellStyle name="常规 4" xfId="87"/>
    <cellStyle name="常规_HK53246-53250 2 2" xfId="88"/>
    <cellStyle name="常规 4 2" xfId="89"/>
    <cellStyle name="常规 4 2 2" xfId="90"/>
    <cellStyle name="常规 5" xfId="91"/>
    <cellStyle name="常规 5 2 2 2" xfId="92"/>
    <cellStyle name="常规 6 2" xfId="93"/>
    <cellStyle name="常规 6 2 2" xfId="94"/>
    <cellStyle name="常规 7" xfId="95"/>
    <cellStyle name="常规 7 2" xfId="96"/>
    <cellStyle name="常规 7 2 2" xfId="97"/>
    <cellStyle name="常规 8" xfId="98"/>
    <cellStyle name="常规 9" xfId="99"/>
    <cellStyle name="常规 9 2" xfId="100"/>
    <cellStyle name="常规_Sheet1" xfId="101"/>
    <cellStyle name="常规_采购星源手袋厂7月2007-08-17" xfId="102"/>
    <cellStyle name="貨幣 [0]_GU3" xfId="103"/>
    <cellStyle name="千分位[0]_GU3" xfId="104"/>
    <cellStyle name="一般_GU3" xfId="105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312420</xdr:colOff>
      <xdr:row>4</xdr:row>
      <xdr:rowOff>105953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42037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457200</xdr:colOff>
      <xdr:row>1</xdr:row>
      <xdr:rowOff>161290</xdr:rowOff>
    </xdr:from>
    <xdr:to>
      <xdr:col>14</xdr:col>
      <xdr:colOff>247650</xdr:colOff>
      <xdr:row>5</xdr:row>
      <xdr:rowOff>228204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448300" y="399415"/>
          <a:ext cx="116205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tabSelected="1" zoomScale="115" zoomScaleNormal="115" topLeftCell="A4" workbookViewId="0">
      <selection activeCell="B4" sqref="B4:E4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8.75" spans="1:16">
      <c r="A4" s="5" t="s">
        <v>3</v>
      </c>
      <c r="B4" s="6" t="s">
        <v>4</v>
      </c>
      <c r="C4" s="6"/>
      <c r="D4" s="6"/>
      <c r="E4" s="6"/>
      <c r="F4" s="5" t="s">
        <v>5</v>
      </c>
      <c r="G4" s="5"/>
      <c r="H4" s="5"/>
      <c r="I4" s="5"/>
      <c r="J4" s="5"/>
      <c r="K4" s="5"/>
      <c r="L4" s="73" t="s">
        <v>6</v>
      </c>
      <c r="M4" s="74"/>
      <c r="N4" s="74"/>
      <c r="O4" s="74"/>
      <c r="P4" s="75"/>
    </row>
    <row r="5" ht="18.75" spans="1:16">
      <c r="A5" s="5" t="s">
        <v>7</v>
      </c>
      <c r="B5" s="7" t="s">
        <v>8</v>
      </c>
      <c r="C5" s="7"/>
      <c r="D5" s="7"/>
      <c r="E5" s="7"/>
      <c r="F5" s="8" t="s">
        <v>9</v>
      </c>
      <c r="G5" s="9"/>
      <c r="H5" s="6" t="s">
        <v>10</v>
      </c>
      <c r="I5" s="6"/>
      <c r="J5" s="6"/>
      <c r="K5" s="6"/>
      <c r="L5" s="76"/>
      <c r="M5" s="77"/>
      <c r="N5" s="77"/>
      <c r="O5" s="77"/>
      <c r="P5" s="78"/>
    </row>
    <row r="6" ht="18.75" spans="1:16">
      <c r="A6" s="5" t="s">
        <v>11</v>
      </c>
      <c r="B6" s="6" t="s">
        <v>12</v>
      </c>
      <c r="C6" s="6"/>
      <c r="D6" s="6"/>
      <c r="E6" s="6"/>
      <c r="F6" s="8" t="s">
        <v>13</v>
      </c>
      <c r="G6" s="9"/>
      <c r="H6" s="10"/>
      <c r="I6" s="10"/>
      <c r="J6" s="10"/>
      <c r="K6" s="10"/>
      <c r="L6" s="76"/>
      <c r="M6" s="77"/>
      <c r="N6" s="77"/>
      <c r="O6" s="77"/>
      <c r="P6" s="78"/>
    </row>
    <row r="7" spans="1:16">
      <c r="A7" s="11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12" t="s">
        <v>15</v>
      </c>
      <c r="B8" s="12" t="s">
        <v>16</v>
      </c>
      <c r="C8" s="13" t="s">
        <v>17</v>
      </c>
      <c r="D8" s="14" t="s">
        <v>18</v>
      </c>
      <c r="E8" s="12" t="s">
        <v>19</v>
      </c>
      <c r="F8" s="12"/>
      <c r="G8" s="12"/>
      <c r="H8" s="13" t="s">
        <v>20</v>
      </c>
      <c r="I8" s="79" t="s">
        <v>21</v>
      </c>
      <c r="J8" s="13" t="s">
        <v>22</v>
      </c>
      <c r="K8" s="13" t="s">
        <v>23</v>
      </c>
      <c r="L8" s="80" t="s">
        <v>24</v>
      </c>
      <c r="M8" s="13" t="s">
        <v>25</v>
      </c>
      <c r="N8" s="13" t="s">
        <v>26</v>
      </c>
      <c r="O8" s="13" t="s">
        <v>27</v>
      </c>
      <c r="P8" s="81" t="s">
        <v>28</v>
      </c>
    </row>
    <row r="9" spans="1:16">
      <c r="A9" s="12"/>
      <c r="B9" s="12"/>
      <c r="C9" s="12"/>
      <c r="D9" s="14"/>
      <c r="E9" s="15" t="s">
        <v>29</v>
      </c>
      <c r="F9" s="15"/>
      <c r="G9" s="15" t="s">
        <v>30</v>
      </c>
      <c r="H9" s="13"/>
      <c r="I9" s="82"/>
      <c r="J9" s="13"/>
      <c r="K9" s="13"/>
      <c r="L9" s="80"/>
      <c r="M9" s="13"/>
      <c r="N9" s="13"/>
      <c r="O9" s="13"/>
      <c r="P9" s="81"/>
    </row>
    <row r="10" spans="1:16">
      <c r="A10" s="16" t="s">
        <v>31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83"/>
    </row>
    <row r="11" ht="20.25" customHeight="1" spans="1:16">
      <c r="A11" s="18" t="s">
        <v>32</v>
      </c>
      <c r="B11" s="19" t="s">
        <v>33</v>
      </c>
      <c r="C11" s="20">
        <v>58</v>
      </c>
      <c r="D11" s="21" t="s">
        <v>34</v>
      </c>
      <c r="E11" s="22">
        <v>17.625</v>
      </c>
      <c r="F11" s="23" t="s">
        <v>35</v>
      </c>
      <c r="G11" s="22">
        <v>9.5</v>
      </c>
      <c r="H11" s="24">
        <v>2</v>
      </c>
      <c r="I11" s="84">
        <v>0</v>
      </c>
      <c r="J11" s="85">
        <v>36</v>
      </c>
      <c r="K11" s="86">
        <v>0.03</v>
      </c>
      <c r="L11" s="87">
        <f>E11*G11/J11/C11*H11</f>
        <v>0.160380747126437</v>
      </c>
      <c r="M11" s="88">
        <f>SUM(L11:L15)*(1+K11)</f>
        <v>0.207808234554598</v>
      </c>
      <c r="N11" s="89" t="s">
        <v>36</v>
      </c>
      <c r="O11" s="90">
        <v>32</v>
      </c>
      <c r="P11" s="91">
        <f>M11*O11</f>
        <v>6.64986350574713</v>
      </c>
    </row>
    <row r="12" ht="20.25" customHeight="1" spans="1:16">
      <c r="A12" s="18"/>
      <c r="B12" s="19"/>
      <c r="C12" s="20">
        <v>58</v>
      </c>
      <c r="D12" s="25" t="s">
        <v>37</v>
      </c>
      <c r="E12" s="22">
        <v>2.125</v>
      </c>
      <c r="F12" s="23" t="s">
        <v>35</v>
      </c>
      <c r="G12" s="22">
        <v>24.625</v>
      </c>
      <c r="H12" s="24">
        <v>1</v>
      </c>
      <c r="I12" s="84">
        <v>0</v>
      </c>
      <c r="J12" s="85">
        <v>36</v>
      </c>
      <c r="K12" s="86">
        <v>0.03</v>
      </c>
      <c r="L12" s="87">
        <f t="shared" ref="L12:L15" si="0">E12*G12/J12/C12*H12</f>
        <v>0.0250613625478927</v>
      </c>
      <c r="M12" s="88"/>
      <c r="N12" s="89"/>
      <c r="O12" s="92"/>
      <c r="P12" s="91"/>
    </row>
    <row r="13" ht="20.25" customHeight="1" spans="1:17">
      <c r="A13" s="18"/>
      <c r="B13" s="19"/>
      <c r="C13" s="20">
        <v>58</v>
      </c>
      <c r="D13" s="21" t="s">
        <v>38</v>
      </c>
      <c r="E13" s="22">
        <v>7</v>
      </c>
      <c r="F13" s="23" t="s">
        <v>35</v>
      </c>
      <c r="G13" s="22">
        <v>2.75</v>
      </c>
      <c r="H13" s="24">
        <v>1</v>
      </c>
      <c r="I13" s="84">
        <v>0</v>
      </c>
      <c r="J13" s="85">
        <v>36</v>
      </c>
      <c r="K13" s="86">
        <v>0.03</v>
      </c>
      <c r="L13" s="87">
        <f t="shared" ref="L13:L14" si="1">E13*G13/J13/C13*H13</f>
        <v>0.00921934865900383</v>
      </c>
      <c r="M13" s="88"/>
      <c r="N13" s="89"/>
      <c r="O13" s="92"/>
      <c r="P13" s="91"/>
      <c r="Q13" t="s">
        <v>39</v>
      </c>
    </row>
    <row r="14" ht="20.25" customHeight="1" spans="1:16">
      <c r="A14" s="18"/>
      <c r="B14" s="19"/>
      <c r="C14" s="20">
        <v>58</v>
      </c>
      <c r="D14" s="25" t="s">
        <v>40</v>
      </c>
      <c r="E14" s="22">
        <v>1.5</v>
      </c>
      <c r="F14" s="23" t="s">
        <v>35</v>
      </c>
      <c r="G14" s="22">
        <v>8.375</v>
      </c>
      <c r="H14" s="24">
        <v>1</v>
      </c>
      <c r="I14" s="84">
        <v>0</v>
      </c>
      <c r="J14" s="85">
        <v>36</v>
      </c>
      <c r="K14" s="86">
        <v>0.03</v>
      </c>
      <c r="L14" s="87">
        <f t="shared" si="1"/>
        <v>0.00601652298850575</v>
      </c>
      <c r="M14" s="88"/>
      <c r="N14" s="89"/>
      <c r="O14" s="92"/>
      <c r="P14" s="91"/>
    </row>
    <row r="15" ht="20.25" customHeight="1" spans="1:16">
      <c r="A15" s="18"/>
      <c r="B15" s="19"/>
      <c r="C15" s="20">
        <v>58</v>
      </c>
      <c r="D15" s="25" t="s">
        <v>41</v>
      </c>
      <c r="E15" s="22">
        <v>1.5</v>
      </c>
      <c r="F15" s="23" t="s">
        <v>35</v>
      </c>
      <c r="G15" s="22">
        <v>1.5</v>
      </c>
      <c r="H15" s="24">
        <v>1</v>
      </c>
      <c r="I15" s="84">
        <v>0</v>
      </c>
      <c r="J15" s="85">
        <v>36</v>
      </c>
      <c r="K15" s="86">
        <v>0.03</v>
      </c>
      <c r="L15" s="87">
        <f t="shared" si="0"/>
        <v>0.00107758620689655</v>
      </c>
      <c r="M15" s="88"/>
      <c r="N15" s="89"/>
      <c r="O15" s="93"/>
      <c r="P15" s="91"/>
    </row>
    <row r="16" ht="20.25" customHeight="1" spans="1:16">
      <c r="A16" s="26" t="s">
        <v>42</v>
      </c>
      <c r="B16" s="27" t="s">
        <v>33</v>
      </c>
      <c r="C16" s="28">
        <v>58</v>
      </c>
      <c r="D16" s="29" t="s">
        <v>43</v>
      </c>
      <c r="E16" s="30">
        <v>17.25</v>
      </c>
      <c r="F16" s="31" t="s">
        <v>35</v>
      </c>
      <c r="G16" s="30">
        <v>4.25</v>
      </c>
      <c r="H16" s="32">
        <v>2</v>
      </c>
      <c r="I16" s="94">
        <f>INT(C16/G16)</f>
        <v>13</v>
      </c>
      <c r="J16" s="95">
        <v>36</v>
      </c>
      <c r="K16" s="96">
        <v>0.03</v>
      </c>
      <c r="L16" s="97">
        <f>E16/J16/I16*H16</f>
        <v>0.0737179487179487</v>
      </c>
      <c r="M16" s="98">
        <f>SUM(L16:L20)*(1+K16)</f>
        <v>0.107373026583553</v>
      </c>
      <c r="N16" s="99" t="s">
        <v>36</v>
      </c>
      <c r="O16" s="100">
        <v>12</v>
      </c>
      <c r="P16" s="101">
        <f>M16*O16</f>
        <v>1.28847631900263</v>
      </c>
    </row>
    <row r="17" ht="20.25" customHeight="1" spans="1:16">
      <c r="A17" s="26"/>
      <c r="B17" s="27"/>
      <c r="C17" s="28">
        <v>58</v>
      </c>
      <c r="D17" s="33" t="s">
        <v>44</v>
      </c>
      <c r="E17" s="34">
        <v>5</v>
      </c>
      <c r="F17" s="35" t="s">
        <v>35</v>
      </c>
      <c r="G17" s="34">
        <v>2.75</v>
      </c>
      <c r="H17" s="36">
        <v>2</v>
      </c>
      <c r="I17" s="94">
        <f t="shared" ref="I17:I20" si="2">INT(C17/G17)</f>
        <v>21</v>
      </c>
      <c r="J17" s="95">
        <v>36</v>
      </c>
      <c r="K17" s="96">
        <v>0.03</v>
      </c>
      <c r="L17" s="97">
        <f t="shared" ref="L17:L20" si="3">E17/J17/I17*H17</f>
        <v>0.0132275132275132</v>
      </c>
      <c r="M17" s="98"/>
      <c r="N17" s="99"/>
      <c r="O17" s="102"/>
      <c r="P17" s="101"/>
    </row>
    <row r="18" ht="20.25" customHeight="1" spans="1:16">
      <c r="A18" s="26"/>
      <c r="B18" s="27"/>
      <c r="C18" s="28">
        <v>58</v>
      </c>
      <c r="D18" s="29" t="s">
        <v>38</v>
      </c>
      <c r="E18" s="30">
        <v>7</v>
      </c>
      <c r="F18" s="31" t="s">
        <v>35</v>
      </c>
      <c r="G18" s="30">
        <v>2.75</v>
      </c>
      <c r="H18" s="32">
        <v>1</v>
      </c>
      <c r="I18" s="94">
        <f t="shared" ref="I18:I19" si="4">INT(C18/G18)</f>
        <v>21</v>
      </c>
      <c r="J18" s="95">
        <v>36</v>
      </c>
      <c r="K18" s="96">
        <v>0.03</v>
      </c>
      <c r="L18" s="97">
        <f t="shared" ref="L18:L19" si="5">E18/J18/I18*H18</f>
        <v>0.00925925925925926</v>
      </c>
      <c r="M18" s="98"/>
      <c r="N18" s="99"/>
      <c r="O18" s="102"/>
      <c r="P18" s="101"/>
    </row>
    <row r="19" ht="20.25" customHeight="1" spans="1:16">
      <c r="A19" s="26"/>
      <c r="B19" s="27"/>
      <c r="C19" s="28">
        <v>58</v>
      </c>
      <c r="D19" s="33" t="s">
        <v>40</v>
      </c>
      <c r="E19" s="34">
        <v>1.5</v>
      </c>
      <c r="F19" s="35" t="s">
        <v>35</v>
      </c>
      <c r="G19" s="34">
        <v>8.375</v>
      </c>
      <c r="H19" s="36">
        <v>1</v>
      </c>
      <c r="I19" s="94">
        <f t="shared" si="4"/>
        <v>6</v>
      </c>
      <c r="J19" s="95">
        <v>36</v>
      </c>
      <c r="K19" s="96">
        <v>0.03</v>
      </c>
      <c r="L19" s="97">
        <f t="shared" si="5"/>
        <v>0.00694444444444444</v>
      </c>
      <c r="M19" s="98"/>
      <c r="N19" s="99"/>
      <c r="O19" s="102"/>
      <c r="P19" s="101"/>
    </row>
    <row r="20" ht="20.25" customHeight="1" spans="1:16">
      <c r="A20" s="26"/>
      <c r="B20" s="27"/>
      <c r="C20" s="28">
        <v>58</v>
      </c>
      <c r="D20" s="33" t="s">
        <v>41</v>
      </c>
      <c r="E20" s="34">
        <v>1.5</v>
      </c>
      <c r="F20" s="35" t="s">
        <v>35</v>
      </c>
      <c r="G20" s="34">
        <v>1.5</v>
      </c>
      <c r="H20" s="36">
        <v>1</v>
      </c>
      <c r="I20" s="94">
        <f t="shared" si="2"/>
        <v>38</v>
      </c>
      <c r="J20" s="95">
        <v>36</v>
      </c>
      <c r="K20" s="96">
        <v>0.03</v>
      </c>
      <c r="L20" s="97">
        <f t="shared" si="3"/>
        <v>0.00109649122807018</v>
      </c>
      <c r="M20" s="98"/>
      <c r="N20" s="99"/>
      <c r="O20" s="103"/>
      <c r="P20" s="101"/>
    </row>
    <row r="21" ht="20.25" customHeight="1" spans="1:16">
      <c r="A21" s="26" t="s">
        <v>45</v>
      </c>
      <c r="B21" s="37"/>
      <c r="C21" s="28">
        <v>58</v>
      </c>
      <c r="D21" s="38" t="s">
        <v>46</v>
      </c>
      <c r="E21" s="34">
        <v>17.25</v>
      </c>
      <c r="F21" s="35" t="s">
        <v>35</v>
      </c>
      <c r="G21" s="34">
        <v>13.25</v>
      </c>
      <c r="H21" s="32">
        <v>2</v>
      </c>
      <c r="I21" s="94">
        <v>0</v>
      </c>
      <c r="J21" s="95">
        <v>36</v>
      </c>
      <c r="K21" s="96">
        <v>0.03</v>
      </c>
      <c r="L21" s="97">
        <f>E21*G21/J21/C21*H21</f>
        <v>0.218929597701149</v>
      </c>
      <c r="M21" s="98">
        <f>SUM(L21:L23)*(1+K21)</f>
        <v>0.251310689056513</v>
      </c>
      <c r="N21" s="99" t="s">
        <v>36</v>
      </c>
      <c r="O21" s="100">
        <v>3.5</v>
      </c>
      <c r="P21" s="104">
        <f>M21*O21</f>
        <v>0.879587411697797</v>
      </c>
    </row>
    <row r="22" ht="20.25" customHeight="1" spans="1:16">
      <c r="A22" s="26"/>
      <c r="B22" s="39"/>
      <c r="C22" s="28">
        <v>58</v>
      </c>
      <c r="D22" s="38" t="s">
        <v>47</v>
      </c>
      <c r="E22" s="34">
        <v>2.125</v>
      </c>
      <c r="F22" s="35" t="s">
        <v>35</v>
      </c>
      <c r="G22" s="34">
        <v>24.625</v>
      </c>
      <c r="H22" s="36">
        <v>1</v>
      </c>
      <c r="I22" s="94">
        <v>0</v>
      </c>
      <c r="J22" s="95">
        <v>36</v>
      </c>
      <c r="K22" s="96">
        <v>0.03</v>
      </c>
      <c r="L22" s="97">
        <f t="shared" ref="L22:L23" si="6">E22*G22/J22/C22*H22</f>
        <v>0.0250613625478927</v>
      </c>
      <c r="M22" s="98"/>
      <c r="N22" s="99"/>
      <c r="O22" s="102"/>
      <c r="P22" s="105"/>
    </row>
    <row r="23" ht="20.25" customHeight="1" spans="1:16">
      <c r="A23" s="26"/>
      <c r="B23" s="40"/>
      <c r="C23" s="28">
        <v>58</v>
      </c>
      <c r="D23" s="38"/>
      <c r="E23" s="30"/>
      <c r="F23" s="31" t="s">
        <v>35</v>
      </c>
      <c r="G23" s="30"/>
      <c r="H23" s="32"/>
      <c r="I23" s="94">
        <v>0</v>
      </c>
      <c r="J23" s="95">
        <v>36</v>
      </c>
      <c r="K23" s="96">
        <v>0.03</v>
      </c>
      <c r="L23" s="97">
        <f t="shared" si="6"/>
        <v>0</v>
      </c>
      <c r="M23" s="98"/>
      <c r="N23" s="99"/>
      <c r="O23" s="103"/>
      <c r="P23" s="106"/>
    </row>
    <row r="24" ht="20.25" customHeight="1" spans="1:16">
      <c r="A24" s="18" t="s">
        <v>48</v>
      </c>
      <c r="B24" s="19" t="s">
        <v>33</v>
      </c>
      <c r="C24" s="20">
        <v>54</v>
      </c>
      <c r="D24" s="21" t="s">
        <v>49</v>
      </c>
      <c r="E24" s="22">
        <v>17.25</v>
      </c>
      <c r="F24" s="23" t="s">
        <v>35</v>
      </c>
      <c r="G24" s="22">
        <v>9.875</v>
      </c>
      <c r="H24" s="24">
        <v>1</v>
      </c>
      <c r="I24" s="84">
        <f>INT(C24/G24)*INT(J24/E24)</f>
        <v>35</v>
      </c>
      <c r="J24" s="85">
        <v>130</v>
      </c>
      <c r="K24" s="86">
        <v>0.03</v>
      </c>
      <c r="L24" s="87">
        <f>1/I24*H24</f>
        <v>0.0285714285714286</v>
      </c>
      <c r="M24" s="88">
        <f>SUM(L24:L24)*(1+K24)</f>
        <v>0.0294285714285714</v>
      </c>
      <c r="N24" s="89" t="s">
        <v>50</v>
      </c>
      <c r="O24" s="107">
        <v>62</v>
      </c>
      <c r="P24" s="91">
        <f>M24*O24</f>
        <v>1.82457142857143</v>
      </c>
    </row>
    <row r="25" ht="22.5" customHeight="1" spans="1:16">
      <c r="A25" s="41" t="s">
        <v>51</v>
      </c>
      <c r="B25" s="42" t="s">
        <v>33</v>
      </c>
      <c r="C25" s="43">
        <v>54</v>
      </c>
      <c r="D25" s="44" t="s">
        <v>38</v>
      </c>
      <c r="E25" s="30">
        <v>7</v>
      </c>
      <c r="F25" s="31" t="s">
        <v>35</v>
      </c>
      <c r="G25" s="30">
        <v>2.75</v>
      </c>
      <c r="H25" s="36">
        <v>1</v>
      </c>
      <c r="I25" s="108">
        <v>0</v>
      </c>
      <c r="J25" s="109">
        <v>36</v>
      </c>
      <c r="K25" s="110">
        <v>0.03</v>
      </c>
      <c r="L25" s="111">
        <f t="shared" ref="L25:L28" si="7">E25*G25/J25/C25*H25</f>
        <v>0.0099022633744856</v>
      </c>
      <c r="M25" s="112">
        <f t="shared" ref="M25:M45" si="8">SUM(L25:L25)*(1+K25)</f>
        <v>0.0101993312757202</v>
      </c>
      <c r="N25" s="113" t="s">
        <v>36</v>
      </c>
      <c r="O25" s="114">
        <v>1</v>
      </c>
      <c r="P25" s="115">
        <f t="shared" ref="P25:P45" si="9">M25*O25</f>
        <v>0.0101993312757202</v>
      </c>
    </row>
    <row r="26" ht="20.25" customHeight="1" spans="1:16">
      <c r="A26" s="41" t="s">
        <v>52</v>
      </c>
      <c r="B26" s="42" t="s">
        <v>33</v>
      </c>
      <c r="C26" s="43">
        <v>54</v>
      </c>
      <c r="D26" s="44" t="s">
        <v>38</v>
      </c>
      <c r="E26" s="30">
        <v>7</v>
      </c>
      <c r="F26" s="31" t="s">
        <v>35</v>
      </c>
      <c r="G26" s="30">
        <v>2.75</v>
      </c>
      <c r="H26" s="36">
        <v>1</v>
      </c>
      <c r="I26" s="108">
        <v>0</v>
      </c>
      <c r="J26" s="109">
        <v>36</v>
      </c>
      <c r="K26" s="110">
        <v>0.03</v>
      </c>
      <c r="L26" s="111">
        <f t="shared" si="7"/>
        <v>0.0099022633744856</v>
      </c>
      <c r="M26" s="112">
        <f t="shared" si="8"/>
        <v>0.0101993312757202</v>
      </c>
      <c r="N26" s="113" t="s">
        <v>36</v>
      </c>
      <c r="O26" s="114">
        <v>8</v>
      </c>
      <c r="P26" s="115">
        <f t="shared" si="9"/>
        <v>0.0815946502057613</v>
      </c>
    </row>
    <row r="27" ht="20.25" customHeight="1" spans="1:16">
      <c r="A27" s="41" t="s">
        <v>53</v>
      </c>
      <c r="B27" s="42" t="s">
        <v>54</v>
      </c>
      <c r="C27" s="43">
        <v>40</v>
      </c>
      <c r="D27" s="44" t="s">
        <v>55</v>
      </c>
      <c r="E27" s="34">
        <v>16.375</v>
      </c>
      <c r="F27" s="35" t="s">
        <v>35</v>
      </c>
      <c r="G27" s="34">
        <v>12.25</v>
      </c>
      <c r="H27" s="36">
        <v>2</v>
      </c>
      <c r="I27" s="108">
        <v>0</v>
      </c>
      <c r="J27" s="109">
        <v>36</v>
      </c>
      <c r="K27" s="110">
        <v>0.02</v>
      </c>
      <c r="L27" s="111">
        <f t="shared" si="7"/>
        <v>0.278602430555556</v>
      </c>
      <c r="M27" s="112">
        <f t="shared" si="8"/>
        <v>0.284174479166667</v>
      </c>
      <c r="N27" s="113" t="s">
        <v>36</v>
      </c>
      <c r="O27" s="114">
        <v>2</v>
      </c>
      <c r="P27" s="115">
        <f t="shared" si="9"/>
        <v>0.568348958333333</v>
      </c>
    </row>
    <row r="28" ht="20.25" customHeight="1" spans="1:16">
      <c r="A28" s="41" t="s">
        <v>51</v>
      </c>
      <c r="B28" s="42" t="s">
        <v>54</v>
      </c>
      <c r="C28" s="43">
        <v>40</v>
      </c>
      <c r="D28" s="44" t="s">
        <v>56</v>
      </c>
      <c r="E28" s="34">
        <v>31.5</v>
      </c>
      <c r="F28" s="35" t="s">
        <v>35</v>
      </c>
      <c r="G28" s="34">
        <v>1.25</v>
      </c>
      <c r="H28" s="36">
        <v>1</v>
      </c>
      <c r="I28" s="108">
        <v>0</v>
      </c>
      <c r="J28" s="109">
        <v>36</v>
      </c>
      <c r="K28" s="110">
        <v>0.02</v>
      </c>
      <c r="L28" s="111">
        <f t="shared" si="7"/>
        <v>0.02734375</v>
      </c>
      <c r="M28" s="112">
        <f t="shared" si="8"/>
        <v>0.027890625</v>
      </c>
      <c r="N28" s="113" t="s">
        <v>36</v>
      </c>
      <c r="O28" s="114">
        <v>1</v>
      </c>
      <c r="P28" s="115">
        <f t="shared" si="9"/>
        <v>0.027890625</v>
      </c>
    </row>
    <row r="29" ht="28.5" customHeight="1" spans="1:24">
      <c r="A29" s="45" t="s">
        <v>57</v>
      </c>
      <c r="B29" s="46" t="s">
        <v>33</v>
      </c>
      <c r="C29" s="47"/>
      <c r="D29" s="29" t="s">
        <v>58</v>
      </c>
      <c r="E29" s="30">
        <v>58</v>
      </c>
      <c r="F29" s="48" t="s">
        <v>35</v>
      </c>
      <c r="G29" s="48"/>
      <c r="H29" s="49">
        <v>1</v>
      </c>
      <c r="I29" s="49"/>
      <c r="J29" s="49">
        <v>36</v>
      </c>
      <c r="K29" s="116">
        <v>0.02</v>
      </c>
      <c r="L29" s="97">
        <f t="shared" ref="L29:L35" si="10">E29*H29/J29*(K29+1)</f>
        <v>1.64333333333333</v>
      </c>
      <c r="M29" s="112">
        <f t="shared" si="8"/>
        <v>1.6762</v>
      </c>
      <c r="N29" s="117" t="s">
        <v>36</v>
      </c>
      <c r="O29" s="118">
        <v>0.46</v>
      </c>
      <c r="P29" s="115">
        <f t="shared" si="9"/>
        <v>0.771052</v>
      </c>
      <c r="Q29" s="150"/>
      <c r="R29" s="151"/>
      <c r="S29" s="151"/>
      <c r="T29" s="151"/>
      <c r="U29" s="151"/>
      <c r="V29" s="151"/>
      <c r="W29" s="151"/>
      <c r="X29" s="152"/>
    </row>
    <row r="30" ht="28.5" customHeight="1" spans="1:24">
      <c r="A30" s="45" t="s">
        <v>57</v>
      </c>
      <c r="B30" s="46" t="s">
        <v>33</v>
      </c>
      <c r="C30" s="47"/>
      <c r="D30" s="29" t="s">
        <v>59</v>
      </c>
      <c r="E30" s="30">
        <v>36.5</v>
      </c>
      <c r="F30" s="48" t="s">
        <v>35</v>
      </c>
      <c r="G30" s="48"/>
      <c r="H30" s="49">
        <v>2</v>
      </c>
      <c r="I30" s="49"/>
      <c r="J30" s="49">
        <v>36</v>
      </c>
      <c r="K30" s="116">
        <v>0.02</v>
      </c>
      <c r="L30" s="97">
        <f t="shared" si="10"/>
        <v>2.06833333333333</v>
      </c>
      <c r="M30" s="112">
        <f t="shared" si="8"/>
        <v>2.1097</v>
      </c>
      <c r="N30" s="117" t="s">
        <v>36</v>
      </c>
      <c r="O30" s="118">
        <v>0.46</v>
      </c>
      <c r="P30" s="115">
        <f t="shared" si="9"/>
        <v>0.970462</v>
      </c>
      <c r="Q30" s="150"/>
      <c r="R30" s="151"/>
      <c r="S30" s="151"/>
      <c r="T30" s="151"/>
      <c r="U30" s="151"/>
      <c r="V30" s="151"/>
      <c r="W30" s="151"/>
      <c r="X30" s="152"/>
    </row>
    <row r="31" ht="27.75" customHeight="1" spans="1:24">
      <c r="A31" s="45" t="s">
        <v>60</v>
      </c>
      <c r="B31" s="50" t="s">
        <v>33</v>
      </c>
      <c r="C31" s="51"/>
      <c r="D31" s="44" t="s">
        <v>61</v>
      </c>
      <c r="E31" s="34">
        <v>13.125</v>
      </c>
      <c r="F31" s="52" t="s">
        <v>35</v>
      </c>
      <c r="G31" s="52"/>
      <c r="H31" s="53">
        <v>2</v>
      </c>
      <c r="I31" s="53"/>
      <c r="J31" s="53">
        <v>36</v>
      </c>
      <c r="K31" s="119">
        <v>0.02</v>
      </c>
      <c r="L31" s="111">
        <f t="shared" si="10"/>
        <v>0.74375</v>
      </c>
      <c r="M31" s="112">
        <f t="shared" si="8"/>
        <v>0.758625</v>
      </c>
      <c r="N31" s="120" t="s">
        <v>36</v>
      </c>
      <c r="O31" s="121">
        <v>0.26</v>
      </c>
      <c r="P31" s="115">
        <f t="shared" si="9"/>
        <v>0.1972425</v>
      </c>
      <c r="Q31" s="150"/>
      <c r="R31" s="151"/>
      <c r="S31" s="151"/>
      <c r="T31" s="151"/>
      <c r="U31" s="151"/>
      <c r="V31" s="151"/>
      <c r="W31" s="151"/>
      <c r="X31" s="152"/>
    </row>
    <row r="32" ht="28.5" customHeight="1" spans="1:24">
      <c r="A32" s="45" t="s">
        <v>62</v>
      </c>
      <c r="B32" s="50" t="s">
        <v>33</v>
      </c>
      <c r="C32" s="54"/>
      <c r="D32" s="44" t="s">
        <v>63</v>
      </c>
      <c r="E32" s="34">
        <v>25.5</v>
      </c>
      <c r="F32" s="52" t="s">
        <v>35</v>
      </c>
      <c r="G32" s="55"/>
      <c r="H32" s="53">
        <v>1</v>
      </c>
      <c r="I32" s="53"/>
      <c r="J32" s="53">
        <v>36</v>
      </c>
      <c r="K32" s="119">
        <v>0.02</v>
      </c>
      <c r="L32" s="111">
        <f t="shared" si="10"/>
        <v>0.7225</v>
      </c>
      <c r="M32" s="112">
        <f t="shared" si="8"/>
        <v>0.73695</v>
      </c>
      <c r="N32" s="122" t="s">
        <v>36</v>
      </c>
      <c r="O32" s="123">
        <v>0.08</v>
      </c>
      <c r="P32" s="115">
        <f t="shared" si="9"/>
        <v>0.058956</v>
      </c>
      <c r="Q32" s="150"/>
      <c r="R32" s="151"/>
      <c r="S32" s="151"/>
      <c r="T32" s="151"/>
      <c r="U32" s="151"/>
      <c r="V32" s="151"/>
      <c r="W32" s="151"/>
      <c r="X32" s="152"/>
    </row>
    <row r="33" ht="28.5" customHeight="1" spans="1:24">
      <c r="A33" s="45" t="s">
        <v>64</v>
      </c>
      <c r="B33" s="50" t="s">
        <v>33</v>
      </c>
      <c r="C33" s="54"/>
      <c r="D33" s="44" t="s">
        <v>65</v>
      </c>
      <c r="E33" s="34">
        <v>58</v>
      </c>
      <c r="F33" s="52" t="s">
        <v>35</v>
      </c>
      <c r="G33" s="55"/>
      <c r="H33" s="53">
        <v>2</v>
      </c>
      <c r="I33" s="53"/>
      <c r="J33" s="53">
        <v>36</v>
      </c>
      <c r="K33" s="119">
        <v>0.02</v>
      </c>
      <c r="L33" s="111">
        <f t="shared" si="10"/>
        <v>3.28666666666667</v>
      </c>
      <c r="M33" s="112">
        <f t="shared" si="8"/>
        <v>3.3524</v>
      </c>
      <c r="N33" s="122" t="s">
        <v>36</v>
      </c>
      <c r="O33" s="123">
        <v>0.08</v>
      </c>
      <c r="P33" s="115">
        <f t="shared" si="9"/>
        <v>0.268192</v>
      </c>
      <c r="Q33" s="150"/>
      <c r="R33" s="151"/>
      <c r="S33" s="151"/>
      <c r="T33" s="151"/>
      <c r="U33" s="151"/>
      <c r="V33" s="151"/>
      <c r="W33" s="151"/>
      <c r="X33" s="152"/>
    </row>
    <row r="34" ht="20.25" customHeight="1" spans="1:24">
      <c r="A34" s="45" t="s">
        <v>66</v>
      </c>
      <c r="B34" s="50" t="s">
        <v>33</v>
      </c>
      <c r="C34" s="54"/>
      <c r="D34" s="44" t="s">
        <v>67</v>
      </c>
      <c r="E34" s="34">
        <v>17.5</v>
      </c>
      <c r="F34" s="52" t="s">
        <v>35</v>
      </c>
      <c r="G34" s="55"/>
      <c r="H34" s="53">
        <v>1</v>
      </c>
      <c r="I34" s="53"/>
      <c r="J34" s="53">
        <v>36</v>
      </c>
      <c r="K34" s="119">
        <v>0.02</v>
      </c>
      <c r="L34" s="111">
        <f t="shared" si="10"/>
        <v>0.495833333333333</v>
      </c>
      <c r="M34" s="112">
        <f t="shared" si="8"/>
        <v>0.50575</v>
      </c>
      <c r="N34" s="122" t="s">
        <v>36</v>
      </c>
      <c r="O34" s="123">
        <v>0.2</v>
      </c>
      <c r="P34" s="115">
        <f t="shared" si="9"/>
        <v>0.10115</v>
      </c>
      <c r="Q34" s="150"/>
      <c r="R34" s="151"/>
      <c r="S34" s="151"/>
      <c r="T34" s="151"/>
      <c r="U34" s="151"/>
      <c r="V34" s="151"/>
      <c r="W34" s="151"/>
      <c r="X34" s="152"/>
    </row>
    <row r="35" ht="28.5" customHeight="1" spans="1:24">
      <c r="A35" s="56" t="s">
        <v>68</v>
      </c>
      <c r="B35" s="50" t="s">
        <v>33</v>
      </c>
      <c r="C35" s="54"/>
      <c r="D35" s="44" t="s">
        <v>69</v>
      </c>
      <c r="E35" s="57">
        <v>33.25</v>
      </c>
      <c r="F35" s="52" t="s">
        <v>35</v>
      </c>
      <c r="G35" s="55"/>
      <c r="H35" s="53">
        <v>1</v>
      </c>
      <c r="I35" s="53"/>
      <c r="J35" s="53">
        <v>36</v>
      </c>
      <c r="K35" s="119">
        <v>0.02</v>
      </c>
      <c r="L35" s="111">
        <f t="shared" si="10"/>
        <v>0.942083333333333</v>
      </c>
      <c r="M35" s="112">
        <f t="shared" si="8"/>
        <v>0.960925</v>
      </c>
      <c r="N35" s="122" t="s">
        <v>36</v>
      </c>
      <c r="O35" s="123">
        <v>1</v>
      </c>
      <c r="P35" s="115">
        <f t="shared" si="9"/>
        <v>0.960925</v>
      </c>
      <c r="Q35" s="150"/>
      <c r="R35" s="151"/>
      <c r="S35" s="151"/>
      <c r="T35" s="151"/>
      <c r="U35" s="151"/>
      <c r="V35" s="151"/>
      <c r="W35" s="151"/>
      <c r="X35" s="152"/>
    </row>
    <row r="36" ht="20.25" customHeight="1" spans="1:16">
      <c r="A36" s="58" t="s">
        <v>70</v>
      </c>
      <c r="B36" s="58"/>
      <c r="C36" s="58"/>
      <c r="D36" s="59"/>
      <c r="E36" s="60"/>
      <c r="F36" s="60"/>
      <c r="G36" s="61"/>
      <c r="H36" s="62">
        <v>2</v>
      </c>
      <c r="I36" s="62"/>
      <c r="J36" s="62"/>
      <c r="K36" s="124">
        <v>0</v>
      </c>
      <c r="L36" s="87">
        <f>H36</f>
        <v>2</v>
      </c>
      <c r="M36" s="88">
        <f t="shared" si="8"/>
        <v>2</v>
      </c>
      <c r="N36" s="125" t="s">
        <v>71</v>
      </c>
      <c r="O36" s="126">
        <v>0.65</v>
      </c>
      <c r="P36" s="91">
        <f t="shared" si="9"/>
        <v>1.3</v>
      </c>
    </row>
    <row r="37" ht="20.25" customHeight="1" spans="1:16">
      <c r="A37" s="63" t="s">
        <v>72</v>
      </c>
      <c r="B37" s="63"/>
      <c r="C37" s="63"/>
      <c r="D37" s="64"/>
      <c r="E37" s="52"/>
      <c r="F37" s="52"/>
      <c r="G37" s="55"/>
      <c r="H37" s="53">
        <v>2</v>
      </c>
      <c r="I37" s="53"/>
      <c r="J37" s="53"/>
      <c r="K37" s="119">
        <v>0</v>
      </c>
      <c r="L37" s="111">
        <f t="shared" ref="L37:L45" si="11">H37</f>
        <v>2</v>
      </c>
      <c r="M37" s="112">
        <f t="shared" si="8"/>
        <v>2</v>
      </c>
      <c r="N37" s="122" t="s">
        <v>71</v>
      </c>
      <c r="O37" s="123">
        <v>0.1</v>
      </c>
      <c r="P37" s="115">
        <f t="shared" si="9"/>
        <v>0.2</v>
      </c>
    </row>
    <row r="38" ht="20.25" customHeight="1" spans="1:16">
      <c r="A38" s="63" t="s">
        <v>73</v>
      </c>
      <c r="B38" s="63"/>
      <c r="C38" s="63"/>
      <c r="D38" s="63"/>
      <c r="E38" s="52"/>
      <c r="F38" s="52"/>
      <c r="G38" s="55"/>
      <c r="H38" s="53">
        <v>1</v>
      </c>
      <c r="I38" s="53"/>
      <c r="J38" s="53"/>
      <c r="K38" s="119">
        <v>0</v>
      </c>
      <c r="L38" s="111">
        <f t="shared" si="11"/>
        <v>1</v>
      </c>
      <c r="M38" s="112">
        <f t="shared" si="8"/>
        <v>1</v>
      </c>
      <c r="N38" s="122" t="s">
        <v>71</v>
      </c>
      <c r="O38" s="123">
        <v>0.2</v>
      </c>
      <c r="P38" s="115">
        <f t="shared" si="9"/>
        <v>0.2</v>
      </c>
    </row>
    <row r="39" ht="20.25" customHeight="1" spans="1:16">
      <c r="A39" s="65" t="s">
        <v>74</v>
      </c>
      <c r="B39" s="65"/>
      <c r="C39" s="65"/>
      <c r="D39" s="59"/>
      <c r="E39" s="66"/>
      <c r="F39" s="66"/>
      <c r="G39" s="66"/>
      <c r="H39" s="67">
        <v>2</v>
      </c>
      <c r="I39" s="67"/>
      <c r="J39" s="67"/>
      <c r="K39" s="127">
        <v>0</v>
      </c>
      <c r="L39" s="128">
        <f t="shared" si="11"/>
        <v>2</v>
      </c>
      <c r="M39" s="88">
        <f t="shared" si="8"/>
        <v>2</v>
      </c>
      <c r="N39" s="129" t="s">
        <v>71</v>
      </c>
      <c r="O39" s="130">
        <v>1.1</v>
      </c>
      <c r="P39" s="91">
        <f t="shared" si="9"/>
        <v>2.2</v>
      </c>
    </row>
    <row r="40" ht="20.25" customHeight="1" spans="1:16">
      <c r="A40" s="65" t="s">
        <v>75</v>
      </c>
      <c r="B40" s="65"/>
      <c r="C40" s="65"/>
      <c r="D40" s="59"/>
      <c r="E40" s="66"/>
      <c r="F40" s="66"/>
      <c r="G40" s="66"/>
      <c r="H40" s="67">
        <v>2</v>
      </c>
      <c r="I40" s="67"/>
      <c r="J40" s="67"/>
      <c r="K40" s="127">
        <v>0</v>
      </c>
      <c r="L40" s="128">
        <f t="shared" ref="L40" si="12">H40</f>
        <v>2</v>
      </c>
      <c r="M40" s="88">
        <f t="shared" ref="M40" si="13">SUM(L40:L40)*(1+K40)</f>
        <v>2</v>
      </c>
      <c r="N40" s="129" t="s">
        <v>71</v>
      </c>
      <c r="O40" s="130">
        <v>0.65</v>
      </c>
      <c r="P40" s="91">
        <f t="shared" ref="P40" si="14">M40*O40</f>
        <v>1.3</v>
      </c>
    </row>
    <row r="41" ht="20.25" customHeight="1" spans="1:17">
      <c r="A41" s="63" t="s">
        <v>76</v>
      </c>
      <c r="B41" s="63"/>
      <c r="C41" s="63"/>
      <c r="D41" s="64"/>
      <c r="E41" s="52"/>
      <c r="F41" s="52"/>
      <c r="G41" s="55"/>
      <c r="H41" s="53">
        <v>1</v>
      </c>
      <c r="I41" s="53"/>
      <c r="J41" s="53"/>
      <c r="K41" s="119">
        <v>0</v>
      </c>
      <c r="L41" s="111">
        <f t="shared" si="11"/>
        <v>1</v>
      </c>
      <c r="M41" s="112">
        <f t="shared" si="8"/>
        <v>1</v>
      </c>
      <c r="N41" s="122" t="s">
        <v>71</v>
      </c>
      <c r="O41" s="123">
        <v>0.15</v>
      </c>
      <c r="P41" s="115">
        <f t="shared" si="9"/>
        <v>0.15</v>
      </c>
      <c r="Q41" s="153"/>
    </row>
    <row r="42" ht="20.25" customHeight="1" spans="1:16">
      <c r="A42" s="63" t="s">
        <v>77</v>
      </c>
      <c r="B42" s="63"/>
      <c r="C42" s="63"/>
      <c r="D42" s="64"/>
      <c r="E42" s="52"/>
      <c r="F42" s="52"/>
      <c r="G42" s="55"/>
      <c r="H42" s="53">
        <v>2</v>
      </c>
      <c r="I42" s="53"/>
      <c r="J42" s="53"/>
      <c r="K42" s="119">
        <v>0</v>
      </c>
      <c r="L42" s="111">
        <f t="shared" ref="L42" si="15">H42</f>
        <v>2</v>
      </c>
      <c r="M42" s="112">
        <f t="shared" ref="M42" si="16">SUM(L42:L42)*(1+K42)</f>
        <v>2</v>
      </c>
      <c r="N42" s="122" t="s">
        <v>71</v>
      </c>
      <c r="O42" s="123">
        <v>0.25</v>
      </c>
      <c r="P42" s="115">
        <f t="shared" ref="P42" si="17">M42*O42</f>
        <v>0.5</v>
      </c>
    </row>
    <row r="43" ht="20.25" customHeight="1" spans="1:16">
      <c r="A43" s="63" t="s">
        <v>78</v>
      </c>
      <c r="B43" s="63"/>
      <c r="C43" s="63"/>
      <c r="D43" s="64"/>
      <c r="E43" s="52"/>
      <c r="F43" s="52"/>
      <c r="G43" s="55"/>
      <c r="H43" s="53">
        <v>1</v>
      </c>
      <c r="I43" s="53"/>
      <c r="J43" s="53"/>
      <c r="K43" s="119">
        <v>0</v>
      </c>
      <c r="L43" s="111">
        <f t="shared" si="11"/>
        <v>1</v>
      </c>
      <c r="M43" s="112">
        <f t="shared" si="8"/>
        <v>1</v>
      </c>
      <c r="N43" s="122" t="s">
        <v>71</v>
      </c>
      <c r="O43" s="123">
        <v>0.45</v>
      </c>
      <c r="P43" s="115">
        <f t="shared" si="9"/>
        <v>0.45</v>
      </c>
    </row>
    <row r="44" ht="20.25" customHeight="1" spans="1:16">
      <c r="A44" s="63" t="s">
        <v>79</v>
      </c>
      <c r="B44" s="63"/>
      <c r="C44" s="63"/>
      <c r="D44" s="64"/>
      <c r="E44" s="52"/>
      <c r="F44" s="52"/>
      <c r="G44" s="55"/>
      <c r="H44" s="53">
        <v>1</v>
      </c>
      <c r="I44" s="53"/>
      <c r="J44" s="53"/>
      <c r="K44" s="119">
        <v>0</v>
      </c>
      <c r="L44" s="111">
        <f t="shared" si="11"/>
        <v>1</v>
      </c>
      <c r="M44" s="112">
        <f t="shared" si="8"/>
        <v>1</v>
      </c>
      <c r="N44" s="122" t="s">
        <v>71</v>
      </c>
      <c r="O44" s="123">
        <v>0.06</v>
      </c>
      <c r="P44" s="115">
        <f t="shared" si="9"/>
        <v>0.06</v>
      </c>
    </row>
    <row r="45" ht="20.25" customHeight="1" spans="1:16">
      <c r="A45" s="68" t="s">
        <v>80</v>
      </c>
      <c r="B45" s="69"/>
      <c r="C45" s="70"/>
      <c r="D45" s="71"/>
      <c r="E45" s="72"/>
      <c r="F45" s="72"/>
      <c r="G45" s="72"/>
      <c r="H45" s="53">
        <v>1</v>
      </c>
      <c r="I45" s="53"/>
      <c r="J45" s="53"/>
      <c r="K45" s="119">
        <v>0</v>
      </c>
      <c r="L45" s="111">
        <f t="shared" si="11"/>
        <v>1</v>
      </c>
      <c r="M45" s="112">
        <f t="shared" si="8"/>
        <v>1</v>
      </c>
      <c r="N45" s="122" t="s">
        <v>71</v>
      </c>
      <c r="O45" s="123">
        <v>0.35</v>
      </c>
      <c r="P45" s="115">
        <f t="shared" si="9"/>
        <v>0.35</v>
      </c>
    </row>
    <row r="46" ht="20.25" customHeight="1" spans="1:16">
      <c r="A46" s="68" t="s">
        <v>81</v>
      </c>
      <c r="B46" s="69"/>
      <c r="C46" s="70"/>
      <c r="D46" s="71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131">
        <v>0.45</v>
      </c>
    </row>
    <row r="47" spans="13:16">
      <c r="M47" s="132" t="s">
        <v>82</v>
      </c>
      <c r="N47" s="133"/>
      <c r="O47" s="134"/>
      <c r="P47" s="135">
        <f>SUM(P11:P46)</f>
        <v>21.8185117298338</v>
      </c>
    </row>
    <row r="48" spans="13:16">
      <c r="M48" s="136" t="s">
        <v>83</v>
      </c>
      <c r="N48" s="137"/>
      <c r="O48" s="138"/>
      <c r="P48" s="135">
        <f>P47*1.03</f>
        <v>22.4730670817288</v>
      </c>
    </row>
    <row r="49" spans="13:16">
      <c r="M49" s="139" t="s">
        <v>84</v>
      </c>
      <c r="N49" s="140"/>
      <c r="O49" s="141"/>
      <c r="P49" s="135">
        <v>0.3</v>
      </c>
    </row>
    <row r="50" spans="13:17">
      <c r="M50" s="139" t="s">
        <v>85</v>
      </c>
      <c r="N50" s="140"/>
      <c r="O50" s="141"/>
      <c r="P50" s="135">
        <v>0.6</v>
      </c>
      <c r="Q50" t="s">
        <v>86</v>
      </c>
    </row>
    <row r="51" spans="13:16">
      <c r="M51" s="139" t="s">
        <v>87</v>
      </c>
      <c r="N51" s="140"/>
      <c r="O51" s="141"/>
      <c r="P51" s="142">
        <v>5.5</v>
      </c>
    </row>
    <row r="52" spans="13:16">
      <c r="M52" s="139" t="s">
        <v>88</v>
      </c>
      <c r="N52" s="140"/>
      <c r="O52" s="141"/>
      <c r="P52" s="135">
        <v>0.5</v>
      </c>
    </row>
    <row r="53" spans="13:16">
      <c r="M53" s="143"/>
      <c r="N53" s="144"/>
      <c r="O53" s="145"/>
      <c r="P53" s="146"/>
    </row>
    <row r="54" spans="13:16">
      <c r="M54" s="147" t="s">
        <v>89</v>
      </c>
      <c r="N54" s="148"/>
      <c r="O54" s="149"/>
      <c r="P54" s="146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新款电脑袋15-16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江昆靖志</cp:lastModifiedBy>
  <dcterms:created xsi:type="dcterms:W3CDTF">2008-09-11T17:22:00Z</dcterms:created>
  <cp:lastPrinted>2019-06-11T01:19:00Z</cp:lastPrinted>
  <dcterms:modified xsi:type="dcterms:W3CDTF">2020-02-23T07:09:58Z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