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research-tools\Excel\"/>
    </mc:Choice>
  </mc:AlternateContent>
  <bookViews>
    <workbookView xWindow="0" yWindow="0" windowWidth="38400" windowHeight="17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9" i="1"/>
  <c r="D10" i="1" l="1"/>
  <c r="D16" i="1" s="1"/>
  <c r="C12" i="1"/>
  <c r="B12" i="1"/>
  <c r="N16" i="1"/>
  <c r="N17" i="1"/>
  <c r="N18" i="1"/>
  <c r="N19" i="1"/>
  <c r="N20" i="1"/>
  <c r="N15" i="1"/>
  <c r="M27" i="1"/>
  <c r="M26" i="1"/>
  <c r="M25" i="1"/>
  <c r="M24" i="1"/>
  <c r="M23" i="1"/>
  <c r="M22" i="1"/>
  <c r="M16" i="1"/>
  <c r="M17" i="1"/>
  <c r="M18" i="1"/>
  <c r="M19" i="1"/>
  <c r="M20" i="1"/>
  <c r="M15" i="1"/>
  <c r="L16" i="1"/>
  <c r="L17" i="1"/>
  <c r="L18" i="1"/>
  <c r="L19" i="1"/>
  <c r="L20" i="1"/>
  <c r="L22" i="1"/>
  <c r="L23" i="1"/>
  <c r="L24" i="1"/>
  <c r="L25" i="1"/>
  <c r="L26" i="1"/>
  <c r="L27" i="1"/>
  <c r="L15" i="1"/>
  <c r="K22" i="1"/>
  <c r="K23" i="1"/>
  <c r="K24" i="1"/>
  <c r="K25" i="1"/>
  <c r="K26" i="1"/>
  <c r="K27" i="1"/>
  <c r="K16" i="1"/>
  <c r="K17" i="1"/>
  <c r="K18" i="1"/>
  <c r="K19" i="1"/>
  <c r="K20" i="1"/>
  <c r="K15" i="1"/>
  <c r="B16" i="1"/>
  <c r="B7" i="1"/>
  <c r="C7" i="1"/>
  <c r="C9" i="1"/>
  <c r="B9" i="1"/>
  <c r="B30" i="1"/>
  <c r="D12" i="1" l="1"/>
  <c r="B31" i="1"/>
  <c r="C6" i="1" s="1"/>
  <c r="C10" i="1" s="1"/>
  <c r="C16" i="1" s="1"/>
  <c r="B6" i="1" l="1"/>
  <c r="B10" i="1"/>
</calcChain>
</file>

<file path=xl/sharedStrings.xml><?xml version="1.0" encoding="utf-8"?>
<sst xmlns="http://schemas.openxmlformats.org/spreadsheetml/2006/main" count="35" uniqueCount="34">
  <si>
    <t>diode</t>
  </si>
  <si>
    <t>If_ave</t>
  </si>
  <si>
    <t>If_rms</t>
  </si>
  <si>
    <t>Conduction loss</t>
  </si>
  <si>
    <t>Junction capacitance loss</t>
  </si>
  <si>
    <t>Reverse recovery loss</t>
  </si>
  <si>
    <t>Parameters</t>
  </si>
  <si>
    <t>Total loss</t>
  </si>
  <si>
    <t>Fsw (kHz)</t>
  </si>
  <si>
    <t>Rth_ja (C/W)</t>
  </si>
  <si>
    <t>Vin</t>
  </si>
  <si>
    <t>Vout</t>
  </si>
  <si>
    <t>Diode loss calculation for multilevel boost converter</t>
  </si>
  <si>
    <t># of levels</t>
  </si>
  <si>
    <t>Rload</t>
  </si>
  <si>
    <t>Junction capacitance (pF)</t>
  </si>
  <si>
    <t>Reverse leakage</t>
  </si>
  <si>
    <t>Diode parameters</t>
  </si>
  <si>
    <t>Diode</t>
  </si>
  <si>
    <t>Lead temperature</t>
  </si>
  <si>
    <t>STPS4S200</t>
  </si>
  <si>
    <t>Vf</t>
  </si>
  <si>
    <t>Ron</t>
  </si>
  <si>
    <t>Reverse leakage current</t>
  </si>
  <si>
    <t>SBR10U200P5</t>
  </si>
  <si>
    <t>Pin</t>
  </si>
  <si>
    <t>Pout</t>
  </si>
  <si>
    <t>Efficiency</t>
  </si>
  <si>
    <t>72k</t>
  </si>
  <si>
    <t>120k</t>
  </si>
  <si>
    <t>Ploss</t>
  </si>
  <si>
    <t>Iin</t>
  </si>
  <si>
    <t xml:space="preserve">Total = </t>
  </si>
  <si>
    <t>VS-2EFH02HM3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</si>
</sst>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Sheet1!$H$15</c:f>
              <c:strCache>
                <c:ptCount val="1"/>
                <c:pt idx="0">
                  <c:v>72k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Sheet1!$I$15:$I$20</c:f>
              <c:numCache>
                <c:formatCode>General</c:formatCode>
                <c:ptCount val="6"/>
                <c:pt idx="0">
                  <c:v>29.6</c:v>
                </c:pt>
                <c:pt idx="1">
                  <c:v>34.6</c:v>
                </c:pt>
                <c:pt idx="2">
                  <c:v>41.5</c:v>
                </c:pt>
                <c:pt idx="3">
                  <c:v>52</c:v>
                </c:pt>
                <c:pt idx="4">
                  <c:v>69.900000000000006</c:v>
                </c:pt>
                <c:pt idx="5">
                  <c:v>107.7</c:v>
                </c:pt>
              </c:numCache>
            </c:numRef>
          </c:xVal>
          <c:yVal>
            <c:numRef>
              <c:f>Sheet1!$K$15:$K$20</c:f>
              <c:numCache>
                <c:formatCode>General</c:formatCode>
                <c:ptCount val="6"/>
                <c:pt idx="0">
                  <c:v>0.93581081081081074</c:v>
                </c:pt>
                <c:pt idx="1">
                  <c:v>0.93930635838150289</c:v>
                </c:pt>
                <c:pt idx="2">
                  <c:v>0.94216867469879517</c:v>
                </c:pt>
                <c:pt idx="3">
                  <c:v>0.94423076923076921</c:v>
                </c:pt>
                <c:pt idx="4">
                  <c:v>0.94563662374821156</c:v>
                </c:pt>
                <c:pt idx="5">
                  <c:v>0.94707520891364905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Sheet1!$H$22</c:f>
              <c:strCache>
                <c:ptCount val="1"/>
                <c:pt idx="0">
                  <c:v>120k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Sheet1!$I$22:$I$27</c:f>
              <c:numCache>
                <c:formatCode>General</c:formatCode>
                <c:ptCount val="6"/>
                <c:pt idx="0">
                  <c:v>29.8</c:v>
                </c:pt>
                <c:pt idx="1">
                  <c:v>34.6</c:v>
                </c:pt>
                <c:pt idx="2">
                  <c:v>41.3</c:v>
                </c:pt>
                <c:pt idx="3">
                  <c:v>51.6</c:v>
                </c:pt>
                <c:pt idx="4">
                  <c:v>69</c:v>
                </c:pt>
                <c:pt idx="5">
                  <c:v>106.3</c:v>
                </c:pt>
              </c:numCache>
            </c:numRef>
          </c:xVal>
          <c:yVal>
            <c:numRef>
              <c:f>Sheet1!$K$22:$K$27</c:f>
              <c:numCache>
                <c:formatCode>General</c:formatCode>
                <c:ptCount val="6"/>
                <c:pt idx="0">
                  <c:v>0.91946308724832204</c:v>
                </c:pt>
                <c:pt idx="1">
                  <c:v>0.9219653179190751</c:v>
                </c:pt>
                <c:pt idx="2">
                  <c:v>0.92736077481840196</c:v>
                </c:pt>
                <c:pt idx="3">
                  <c:v>0.93023255813953487</c:v>
                </c:pt>
                <c:pt idx="4">
                  <c:v>0.93478260869565222</c:v>
                </c:pt>
                <c:pt idx="5">
                  <c:v>0.93132643461900289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4750112"/>
        <c:axId val="-844752288"/>
      </c:scatterChart>
      <c:valAx>
        <c:axId val="-84475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4752288"/>
        <c:crosses val="autoZero"/>
        <c:crossBetween val="midCat"/>
      </c:valAx>
      <c:valAx>
        <c:axId val="-8447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475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379141286584463E-2"/>
          <c:y val="9.4933133358330216E-2"/>
          <c:w val="0.94860199078888718"/>
          <c:h val="0.86062665243767611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Sheet1!$H$15</c:f>
              <c:strCache>
                <c:ptCount val="1"/>
                <c:pt idx="0">
                  <c:v>72k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Sheet1!$M$15:$M$20</c:f>
              <c:numCache>
                <c:formatCode>General</c:formatCode>
                <c:ptCount val="6"/>
                <c:pt idx="0">
                  <c:v>0.98666666666666669</c:v>
                </c:pt>
                <c:pt idx="1">
                  <c:v>1.1533333333333333</c:v>
                </c:pt>
                <c:pt idx="2">
                  <c:v>1.3833333333333333</c:v>
                </c:pt>
                <c:pt idx="3">
                  <c:v>1.7333333333333334</c:v>
                </c:pt>
                <c:pt idx="4">
                  <c:v>2.33</c:v>
                </c:pt>
                <c:pt idx="5">
                  <c:v>3.5900000000000003</c:v>
                </c:pt>
              </c:numCache>
            </c:numRef>
          </c:xVal>
          <c:yVal>
            <c:numRef>
              <c:f>Sheet1!$L$15:$L$20</c:f>
              <c:numCache>
                <c:formatCode>General</c:formatCode>
                <c:ptCount val="6"/>
                <c:pt idx="0">
                  <c:v>1.9000000000000021</c:v>
                </c:pt>
                <c:pt idx="1">
                  <c:v>2.1000000000000014</c:v>
                </c:pt>
                <c:pt idx="2">
                  <c:v>2.3999999999999986</c:v>
                </c:pt>
                <c:pt idx="3">
                  <c:v>2.8999999999999986</c:v>
                </c:pt>
                <c:pt idx="4">
                  <c:v>3.8000000000000114</c:v>
                </c:pt>
                <c:pt idx="5">
                  <c:v>5.7000000000000028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Sheet1!$H$22</c:f>
              <c:strCache>
                <c:ptCount val="1"/>
                <c:pt idx="0">
                  <c:v>120k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Sheet1!$M$22:$M$27</c:f>
              <c:numCache>
                <c:formatCode>General</c:formatCode>
                <c:ptCount val="6"/>
                <c:pt idx="0">
                  <c:v>0.9933333333333334</c:v>
                </c:pt>
                <c:pt idx="1">
                  <c:v>1.1533333333333333</c:v>
                </c:pt>
                <c:pt idx="2">
                  <c:v>1.3766666666666665</c:v>
                </c:pt>
                <c:pt idx="3">
                  <c:v>1.72</c:v>
                </c:pt>
                <c:pt idx="4">
                  <c:v>2.2999999999999998</c:v>
                </c:pt>
                <c:pt idx="5">
                  <c:v>3.5433333333333334</c:v>
                </c:pt>
              </c:numCache>
            </c:numRef>
          </c:xVal>
          <c:yVal>
            <c:numRef>
              <c:f>Sheet1!$L$22:$L$27</c:f>
              <c:numCache>
                <c:formatCode>General</c:formatCode>
                <c:ptCount val="6"/>
                <c:pt idx="0">
                  <c:v>2.4000000000000021</c:v>
                </c:pt>
                <c:pt idx="1">
                  <c:v>2.7000000000000028</c:v>
                </c:pt>
                <c:pt idx="2">
                  <c:v>3</c:v>
                </c:pt>
                <c:pt idx="3">
                  <c:v>3.6000000000000014</c:v>
                </c:pt>
                <c:pt idx="4">
                  <c:v>4.5</c:v>
                </c:pt>
                <c:pt idx="5">
                  <c:v>7.2999999999999972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4747936"/>
        <c:axId val="-844749568"/>
      </c:scatterChart>
      <c:valAx>
        <c:axId val="-84474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4749568"/>
        <c:crosses val="autoZero"/>
        <c:crossBetween val="midCat"/>
      </c:valAx>
      <c:valAx>
        <c:axId val="-84474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474793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742950</xdr:colOff>
      <xdr:row>26</xdr:row>
      <xdr:rowOff>123825</xdr:rowOff>
    </xdr:from>
    <xdr:to>
      <xdr:col>13</xdr:col>
      <xdr:colOff>161925</xdr:colOff>
      <xdr:row>41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31</xdr:row>
      <xdr:rowOff>114300</xdr:rowOff>
    </xdr:from>
    <xdr:to>
      <xdr:col>21</xdr:col>
      <xdr:colOff>190500</xdr:colOff>
      <xdr:row>58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topLeftCell="A13" workbookViewId="0">
      <selection activeCell="D37" sqref="D37"/>
    </sheetView>
  </sheetViews>
  <sheetFormatPr defaultRowHeight="15" x14ac:dyDescent="0.25"/>
  <cols>
    <col min="1" max="1" width="23.140625" customWidth="1"/>
    <col min="2" max="2" width="11.28515625" customWidth="1"/>
    <col min="3" max="3" width="12.42578125" customWidth="1"/>
    <col min="4" max="4" width="14.140625" customWidth="1"/>
    <col min="5" max="5" width="24" customWidth="1"/>
    <col min="6" max="6" width="13.28515625" style="1" customWidth="1"/>
  </cols>
  <sheetData>
    <row r="1" spans="1:14" x14ac:dyDescent="0.25">
      <c r="A1" t="s">
        <v>12</v>
      </c>
    </row>
    <row r="5" spans="1:14" x14ac:dyDescent="0.25">
      <c r="B5" t="s">
        <v>0</v>
      </c>
    </row>
    <row r="6" spans="1:14" x14ac:dyDescent="0.25">
      <c r="A6" t="s">
        <v>3</v>
      </c>
      <c r="B6">
        <f>B35*$B$30+B36*$B$31^2</f>
        <v>0.28400000000000003</v>
      </c>
      <c r="C6">
        <f>C35*$B$30+C36*$B$31^2</f>
        <v>0.21600000000000003</v>
      </c>
      <c r="D6">
        <f>D35*$B$30+D36*$B$31^2</f>
        <v>0.21600000000000003</v>
      </c>
    </row>
    <row r="7" spans="1:14" x14ac:dyDescent="0.25">
      <c r="A7" t="s">
        <v>4</v>
      </c>
      <c r="B7">
        <f>B38*0.000000000001*($B$26/($B$28-1))^2*$B$29*1000</f>
        <v>5.4000000000000003E-3</v>
      </c>
      <c r="C7">
        <f>C38*0.000000000001*($B$26/($B$28-1))^2*$B$29*1000</f>
        <v>3.6000000000000004E-2</v>
      </c>
      <c r="D7">
        <f>D38*0.000000000001*($B$26/($B$28-1))^2*$B$29*1000</f>
        <v>1.8E-3</v>
      </c>
    </row>
    <row r="8" spans="1:14" x14ac:dyDescent="0.25">
      <c r="A8" t="s">
        <v>5</v>
      </c>
    </row>
    <row r="9" spans="1:14" x14ac:dyDescent="0.25">
      <c r="A9" t="s">
        <v>16</v>
      </c>
      <c r="B9" s="2">
        <f>$B$26/($B$28-1)*B39</f>
        <v>5.0000000000000001E-4</v>
      </c>
      <c r="C9" s="2">
        <f>$B$26/($B$28-1)*C39</f>
        <v>5.0000000000000001E-4</v>
      </c>
      <c r="D9" s="2">
        <f>$B$26/($B$28-1)*D39</f>
        <v>5.0000000000000001E-4</v>
      </c>
    </row>
    <row r="10" spans="1:14" x14ac:dyDescent="0.25">
      <c r="A10" t="s">
        <v>7</v>
      </c>
      <c r="B10">
        <f>SUM(B6:B9)</f>
        <v>0.28990000000000005</v>
      </c>
      <c r="C10">
        <f>SUM(C6:C9)</f>
        <v>0.2525</v>
      </c>
      <c r="D10">
        <f>SUM(D6:D9)</f>
        <v>0.21830000000000002</v>
      </c>
    </row>
    <row r="12" spans="1:14" x14ac:dyDescent="0.25">
      <c r="A12" t="s">
        <v>32</v>
      </c>
      <c r="B12">
        <f>B10*6</f>
        <v>1.7394000000000003</v>
      </c>
      <c r="C12">
        <f>C10*6</f>
        <v>1.5150000000000001</v>
      </c>
      <c r="D12">
        <f>D10*6</f>
        <v>1.3098000000000001</v>
      </c>
    </row>
    <row r="14" spans="1:14" x14ac:dyDescent="0.25">
      <c r="I14" t="s">
        <v>25</v>
      </c>
      <c r="J14" t="s">
        <v>26</v>
      </c>
      <c r="K14" t="s">
        <v>27</v>
      </c>
      <c r="L14" t="s">
        <v>30</v>
      </c>
      <c r="M14" t="s">
        <v>31</v>
      </c>
      <c r="N14" t="s">
        <v>14</v>
      </c>
    </row>
    <row r="15" spans="1:14" x14ac:dyDescent="0.25">
      <c r="H15" t="s">
        <v>28</v>
      </c>
      <c r="I15">
        <v>29.6</v>
      </c>
      <c r="J15">
        <v>27.7</v>
      </c>
      <c r="K15">
        <f>J15/I15</f>
        <v>0.93581081081081074</v>
      </c>
      <c r="L15">
        <f>I15-J15</f>
        <v>1.9000000000000021</v>
      </c>
      <c r="M15">
        <f>I15/30</f>
        <v>0.98666666666666669</v>
      </c>
      <c r="N15">
        <f>90000/I15</f>
        <v>3040.5405405405404</v>
      </c>
    </row>
    <row r="16" spans="1:14" x14ac:dyDescent="0.25">
      <c r="A16" t="s">
        <v>19</v>
      </c>
      <c r="B16">
        <f>B10*B37+25</f>
        <v>29.348500000000001</v>
      </c>
      <c r="C16">
        <f>C10*C37+25</f>
        <v>28.787500000000001</v>
      </c>
      <c r="D16">
        <f>D10*D37+25</f>
        <v>28.2745</v>
      </c>
      <c r="I16">
        <v>34.6</v>
      </c>
      <c r="J16">
        <v>32.5</v>
      </c>
      <c r="K16">
        <f t="shared" ref="K16:K27" si="0">J16/I16</f>
        <v>0.93930635838150289</v>
      </c>
      <c r="L16">
        <f t="shared" ref="L16:L27" si="1">I16-J16</f>
        <v>2.1000000000000014</v>
      </c>
      <c r="M16">
        <f t="shared" ref="M16:M20" si="2">I16/30</f>
        <v>1.1533333333333333</v>
      </c>
      <c r="N16">
        <f t="shared" ref="N16:N20" si="3">90000/I16</f>
        <v>2601.1560693641618</v>
      </c>
    </row>
    <row r="17" spans="1:14" x14ac:dyDescent="0.25">
      <c r="I17">
        <v>41.5</v>
      </c>
      <c r="J17">
        <v>39.1</v>
      </c>
      <c r="K17">
        <f t="shared" si="0"/>
        <v>0.94216867469879517</v>
      </c>
      <c r="L17">
        <f t="shared" si="1"/>
        <v>2.3999999999999986</v>
      </c>
      <c r="M17">
        <f t="shared" si="2"/>
        <v>1.3833333333333333</v>
      </c>
      <c r="N17">
        <f t="shared" si="3"/>
        <v>2168.6746987951806</v>
      </c>
    </row>
    <row r="18" spans="1:14" x14ac:dyDescent="0.25">
      <c r="I18">
        <v>52</v>
      </c>
      <c r="J18">
        <v>49.1</v>
      </c>
      <c r="K18">
        <f t="shared" si="0"/>
        <v>0.94423076923076921</v>
      </c>
      <c r="L18">
        <f t="shared" si="1"/>
        <v>2.8999999999999986</v>
      </c>
      <c r="M18">
        <f t="shared" si="2"/>
        <v>1.7333333333333334</v>
      </c>
      <c r="N18">
        <f t="shared" si="3"/>
        <v>1730.7692307692307</v>
      </c>
    </row>
    <row r="19" spans="1:14" x14ac:dyDescent="0.25">
      <c r="I19">
        <v>69.900000000000006</v>
      </c>
      <c r="J19">
        <v>66.099999999999994</v>
      </c>
      <c r="K19">
        <f t="shared" si="0"/>
        <v>0.94563662374821156</v>
      </c>
      <c r="L19">
        <f t="shared" si="1"/>
        <v>3.8000000000000114</v>
      </c>
      <c r="M19">
        <f t="shared" si="2"/>
        <v>2.33</v>
      </c>
      <c r="N19">
        <f t="shared" si="3"/>
        <v>1287.5536480686694</v>
      </c>
    </row>
    <row r="20" spans="1:14" x14ac:dyDescent="0.25">
      <c r="I20">
        <v>107.7</v>
      </c>
      <c r="J20">
        <v>102</v>
      </c>
      <c r="K20">
        <f t="shared" si="0"/>
        <v>0.94707520891364905</v>
      </c>
      <c r="L20">
        <f t="shared" si="1"/>
        <v>5.7000000000000028</v>
      </c>
      <c r="M20">
        <f t="shared" si="2"/>
        <v>3.5900000000000003</v>
      </c>
      <c r="N20">
        <f t="shared" si="3"/>
        <v>835.65459610027858</v>
      </c>
    </row>
    <row r="22" spans="1:14" x14ac:dyDescent="0.25">
      <c r="H22" t="s">
        <v>29</v>
      </c>
      <c r="I22">
        <v>29.8</v>
      </c>
      <c r="J22">
        <v>27.4</v>
      </c>
      <c r="K22">
        <f t="shared" si="0"/>
        <v>0.91946308724832204</v>
      </c>
      <c r="L22">
        <f t="shared" si="1"/>
        <v>2.4000000000000021</v>
      </c>
      <c r="M22">
        <f>I22/30</f>
        <v>0.9933333333333334</v>
      </c>
    </row>
    <row r="23" spans="1:14" x14ac:dyDescent="0.25">
      <c r="I23">
        <v>34.6</v>
      </c>
      <c r="J23">
        <v>31.9</v>
      </c>
      <c r="K23">
        <f t="shared" si="0"/>
        <v>0.9219653179190751</v>
      </c>
      <c r="L23">
        <f t="shared" si="1"/>
        <v>2.7000000000000028</v>
      </c>
      <c r="M23">
        <f t="shared" ref="M23:M27" si="4">I23/30</f>
        <v>1.1533333333333333</v>
      </c>
    </row>
    <row r="24" spans="1:14" x14ac:dyDescent="0.25">
      <c r="A24" t="s">
        <v>6</v>
      </c>
      <c r="B24" s="1"/>
      <c r="I24">
        <v>41.3</v>
      </c>
      <c r="J24">
        <v>38.299999999999997</v>
      </c>
      <c r="K24">
        <f t="shared" si="0"/>
        <v>0.92736077481840196</v>
      </c>
      <c r="L24">
        <f t="shared" si="1"/>
        <v>3</v>
      </c>
      <c r="M24">
        <f t="shared" si="4"/>
        <v>1.3766666666666665</v>
      </c>
    </row>
    <row r="25" spans="1:14" x14ac:dyDescent="0.25">
      <c r="A25" t="s">
        <v>10</v>
      </c>
      <c r="B25" s="1">
        <v>30</v>
      </c>
      <c r="I25">
        <v>51.6</v>
      </c>
      <c r="J25">
        <v>48</v>
      </c>
      <c r="K25">
        <f t="shared" si="0"/>
        <v>0.93023255813953487</v>
      </c>
      <c r="L25">
        <f t="shared" si="1"/>
        <v>3.6000000000000014</v>
      </c>
      <c r="M25">
        <f t="shared" si="4"/>
        <v>1.72</v>
      </c>
    </row>
    <row r="26" spans="1:14" x14ac:dyDescent="0.25">
      <c r="A26" t="s">
        <v>11</v>
      </c>
      <c r="B26" s="1">
        <v>300</v>
      </c>
      <c r="I26">
        <v>69</v>
      </c>
      <c r="J26">
        <v>64.5</v>
      </c>
      <c r="K26">
        <f t="shared" si="0"/>
        <v>0.93478260869565222</v>
      </c>
      <c r="L26">
        <f t="shared" si="1"/>
        <v>4.5</v>
      </c>
      <c r="M26">
        <f t="shared" si="4"/>
        <v>2.2999999999999998</v>
      </c>
    </row>
    <row r="27" spans="1:14" x14ac:dyDescent="0.25">
      <c r="A27" t="s">
        <v>14</v>
      </c>
      <c r="B27" s="1">
        <v>750</v>
      </c>
      <c r="I27">
        <v>106.3</v>
      </c>
      <c r="J27">
        <v>99</v>
      </c>
      <c r="K27">
        <f t="shared" si="0"/>
        <v>0.93132643461900289</v>
      </c>
      <c r="L27">
        <f t="shared" si="1"/>
        <v>7.2999999999999972</v>
      </c>
      <c r="M27">
        <f t="shared" si="4"/>
        <v>3.5433333333333334</v>
      </c>
    </row>
    <row r="28" spans="1:14" x14ac:dyDescent="0.25">
      <c r="A28" t="s">
        <v>13</v>
      </c>
      <c r="B28" s="1">
        <v>7</v>
      </c>
    </row>
    <row r="29" spans="1:14" x14ac:dyDescent="0.25">
      <c r="A29" t="s">
        <v>8</v>
      </c>
      <c r="B29" s="1">
        <v>72</v>
      </c>
    </row>
    <row r="30" spans="1:14" x14ac:dyDescent="0.25">
      <c r="A30" t="s">
        <v>1</v>
      </c>
      <c r="B30" s="1">
        <f>B26/B27</f>
        <v>0.4</v>
      </c>
    </row>
    <row r="31" spans="1:14" x14ac:dyDescent="0.25">
      <c r="A31" t="s">
        <v>2</v>
      </c>
      <c r="B31" s="1">
        <f>B26/B27*B26/B25*SQRT(B25/B26)</f>
        <v>1.2649110640673518</v>
      </c>
    </row>
    <row r="32" spans="1:14" x14ac:dyDescent="0.25">
      <c r="B32" s="1"/>
    </row>
    <row r="33" spans="1:4" x14ac:dyDescent="0.25">
      <c r="A33" t="s">
        <v>17</v>
      </c>
      <c r="B33" s="1"/>
    </row>
    <row r="34" spans="1:4" x14ac:dyDescent="0.25">
      <c r="A34" t="s">
        <v>18</v>
      </c>
      <c r="B34" s="1" t="s">
        <v>20</v>
      </c>
      <c r="C34" s="1" t="s">
        <v>24</v>
      </c>
      <c r="D34" s="1" t="s">
        <v>33</v>
      </c>
    </row>
    <row r="35" spans="1:4" x14ac:dyDescent="0.25">
      <c r="A35" t="s">
        <v>21</v>
      </c>
      <c r="B35" s="1">
        <v>0.63</v>
      </c>
      <c r="C35" s="1">
        <v>0.5</v>
      </c>
      <c r="D35" s="1">
        <v>0.5</v>
      </c>
    </row>
    <row r="36" spans="1:4" x14ac:dyDescent="0.25">
      <c r="A36" t="s">
        <v>22</v>
      </c>
      <c r="B36" s="1">
        <v>0.02</v>
      </c>
      <c r="C36" s="1">
        <v>0.01</v>
      </c>
      <c r="D36" s="1">
        <v>0.01</v>
      </c>
    </row>
    <row r="37" spans="1:4" x14ac:dyDescent="0.25">
      <c r="A37" t="s">
        <v>9</v>
      </c>
      <c r="B37" s="1">
        <v>15</v>
      </c>
      <c r="C37" s="1">
        <v>15</v>
      </c>
      <c r="D37" s="1">
        <v>15</v>
      </c>
    </row>
    <row r="38" spans="1:4" x14ac:dyDescent="0.25">
      <c r="A38" t="s">
        <v>15</v>
      </c>
      <c r="B38" s="1">
        <v>30</v>
      </c>
      <c r="C38" s="1">
        <v>200</v>
      </c>
      <c r="D38" s="1">
        <v>10</v>
      </c>
    </row>
    <row r="39" spans="1:4" x14ac:dyDescent="0.25">
      <c r="A39" t="s">
        <v>23</v>
      </c>
      <c r="B39" s="2">
        <v>1.0000000000000001E-5</v>
      </c>
      <c r="C39" s="2">
        <v>1.0000000000000001E-5</v>
      </c>
      <c r="D39" s="2">
        <v>1.0000000000000001E-5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Lei, Yutian</dc:creator>
  <cp:lastModifiedBy>Lei, Yutian</cp:lastModifiedBy>
  <dcterms:created xsi:type="dcterms:W3CDTF">2016-01-22T20:07:58Z</dcterms:created>
  <dcterms:modified xsi:type="dcterms:W3CDTF">2016-02-12T17:17:28Z</dcterms:modified>
</cp:coreProperties>
</file>