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rderView\"/>
    </mc:Choice>
  </mc:AlternateContent>
  <bookViews>
    <workbookView xWindow="930" yWindow="0" windowWidth="5415" windowHeight="3990"/>
  </bookViews>
  <sheets>
    <sheet name="PL" sheetId="1" r:id="rId1"/>
    <sheet name="READ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P4" i="1"/>
  <c r="D7" i="1" l="1"/>
  <c r="H8" i="1" l="1"/>
  <c r="C2" i="1" l="1"/>
  <c r="F14" i="1"/>
  <c r="E14" i="1"/>
  <c r="R27" i="1" s="1"/>
  <c r="D14" i="1"/>
  <c r="L4" i="1" l="1"/>
  <c r="E18" i="1"/>
  <c r="E15" i="1"/>
  <c r="P14" i="1" s="1"/>
  <c r="E19" i="1"/>
  <c r="E20" i="1"/>
  <c r="E17" i="1"/>
  <c r="P27" i="1" s="1"/>
  <c r="M27" i="1" s="1"/>
  <c r="E16" i="1"/>
  <c r="R16" i="1" l="1"/>
  <c r="D8" i="1"/>
  <c r="I20" i="1" l="1"/>
  <c r="P22" i="1" s="1"/>
  <c r="D9" i="1"/>
  <c r="D20" i="1"/>
  <c r="H18" i="1"/>
  <c r="R9" i="1" l="1"/>
  <c r="D19" i="1"/>
  <c r="F15" i="1"/>
  <c r="F18" i="1"/>
  <c r="D18" i="1"/>
  <c r="Q14" i="1" s="1"/>
  <c r="F16" i="1"/>
  <c r="P17" i="1" s="1"/>
  <c r="F20" i="1"/>
  <c r="D16" i="1"/>
  <c r="D15" i="1"/>
  <c r="P7" i="1" s="1"/>
  <c r="D17" i="1"/>
  <c r="F19" i="1"/>
  <c r="G20" i="1" s="1"/>
  <c r="F17" i="1"/>
  <c r="I17" i="1" l="1"/>
  <c r="R17" i="1" s="1"/>
  <c r="M17" i="1" s="1"/>
  <c r="P26" i="1"/>
  <c r="Q13" i="1"/>
  <c r="R18" i="1"/>
  <c r="R13" i="1"/>
  <c r="P18" i="1"/>
  <c r="R5" i="1"/>
  <c r="P12" i="1"/>
  <c r="R19" i="1" s="1"/>
  <c r="P10" i="1"/>
  <c r="R21" i="1" s="1"/>
  <c r="R24" i="1"/>
  <c r="G15" i="1"/>
  <c r="G6" i="1" s="1"/>
  <c r="H14" i="1"/>
  <c r="H16" i="1" s="1"/>
  <c r="M13" i="1" l="1"/>
  <c r="M18" i="1"/>
  <c r="P13" i="1"/>
  <c r="R26" i="1"/>
  <c r="P5" i="1"/>
  <c r="H19" i="1"/>
  <c r="H20" i="1"/>
  <c r="H6" i="1"/>
  <c r="D10" i="1"/>
  <c r="G14" i="1" s="1"/>
  <c r="H15" i="1"/>
  <c r="P11" i="1" s="1"/>
  <c r="H17" i="1"/>
  <c r="R12" i="1" s="1"/>
  <c r="L12" i="1" s="1"/>
  <c r="R15" i="1"/>
  <c r="Q15" i="1"/>
  <c r="P15" i="1"/>
  <c r="M15" i="1" s="1"/>
  <c r="H7" i="1" l="1"/>
  <c r="I18" i="1"/>
  <c r="G27" i="1" s="1"/>
  <c r="F27" i="1" s="1"/>
  <c r="M12" i="1"/>
  <c r="P6" i="1"/>
  <c r="R25" i="1" s="1"/>
  <c r="P19" i="1"/>
  <c r="M19" i="1" s="1"/>
  <c r="R20" i="1"/>
  <c r="G16" i="1"/>
  <c r="R14" i="1" s="1"/>
  <c r="M14" i="1" s="1"/>
  <c r="G17" i="1"/>
  <c r="I16" i="1" s="1"/>
  <c r="G19" i="1"/>
  <c r="M26" i="1" s="1"/>
  <c r="G18" i="1"/>
  <c r="I14" i="1" l="1"/>
  <c r="I15" i="1"/>
  <c r="R7" i="1" s="1"/>
  <c r="R23" i="1"/>
  <c r="P8" i="1" s="1"/>
  <c r="I19" i="1"/>
  <c r="F26" i="1"/>
  <c r="L5" i="1"/>
  <c r="R11" i="1"/>
  <c r="P20" i="1" s="1"/>
  <c r="M20" i="1" s="1"/>
  <c r="R10" i="1"/>
  <c r="P16" i="1"/>
  <c r="H5" i="1"/>
  <c r="P23" i="1"/>
  <c r="G5" i="1"/>
  <c r="H27" i="1" l="1"/>
  <c r="I27" i="1" s="1"/>
  <c r="J27" i="1" s="1"/>
  <c r="R6" i="1"/>
  <c r="P25" i="1" s="1"/>
  <c r="M25" i="1" s="1"/>
  <c r="M23" i="1"/>
  <c r="F24" i="1"/>
  <c r="P24" i="1"/>
  <c r="M24" i="1" s="1"/>
  <c r="L7" i="1"/>
  <c r="I26" i="1" s="1"/>
  <c r="J26" i="1" s="1"/>
  <c r="M16" i="1"/>
  <c r="L11" i="1"/>
  <c r="P21" i="1"/>
  <c r="M21" i="1" s="1"/>
  <c r="L10" i="1"/>
  <c r="R8" i="1"/>
  <c r="L8" i="1" s="1"/>
  <c r="R22" i="1"/>
  <c r="M22" i="1" s="1"/>
  <c r="K27" i="1" l="1"/>
  <c r="C27" i="1"/>
  <c r="L6" i="1"/>
  <c r="F25" i="1"/>
  <c r="P9" i="1"/>
  <c r="L9" i="1" s="1"/>
  <c r="C26" i="1"/>
  <c r="K26" i="1"/>
  <c r="C25" i="1" l="1"/>
  <c r="C24" i="1"/>
  <c r="K24" i="1"/>
  <c r="K25" i="1"/>
  <c r="H9" i="1"/>
  <c r="D2" i="1" s="1"/>
  <c r="N27" i="1" l="1"/>
  <c r="N4" i="1"/>
  <c r="I24" i="1"/>
  <c r="J24" i="1" s="1"/>
  <c r="I25" i="1"/>
  <c r="J25" i="1" s="1"/>
</calcChain>
</file>

<file path=xl/comments1.xml><?xml version="1.0" encoding="utf-8"?>
<comments xmlns="http://schemas.openxmlformats.org/spreadsheetml/2006/main">
  <authors>
    <author>KEMGUE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 xml:space="preserve">KEMGUE:
</t>
        </r>
        <r>
          <rPr>
            <sz val="9"/>
            <color indexed="81"/>
            <rFont val="Tahoma"/>
            <family val="2"/>
          </rPr>
          <t>Strategy  P or L refer parameter for more explanation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KEMGUE:</t>
        </r>
        <r>
          <rPr>
            <sz val="9"/>
            <color indexed="81"/>
            <rFont val="Tahoma"/>
            <family val="2"/>
          </rPr>
          <t xml:space="preserve">
TO BUY USE BID PRICE 
TO SELL USE ASK PRICE 
SEE RESULT IN </t>
        </r>
        <r>
          <rPr>
            <b/>
            <sz val="9"/>
            <color indexed="81"/>
            <rFont val="Tahoma"/>
            <family val="2"/>
          </rPr>
          <t>ORDER</t>
        </r>
        <r>
          <rPr>
            <sz val="9"/>
            <color indexed="81"/>
            <rFont val="Tahoma"/>
            <family val="2"/>
          </rPr>
          <t xml:space="preserve"> SECTION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 xml:space="preserve">startegy 
retracement BRK
objectif   GAP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KEMGUE:</t>
        </r>
        <r>
          <rPr>
            <sz val="9"/>
            <color indexed="81"/>
            <rFont val="Tahoma"/>
            <family val="2"/>
          </rPr>
          <t xml:space="preserve">
Nom de l'actif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KEMGUE:</t>
        </r>
        <r>
          <rPr>
            <sz val="9"/>
            <color indexed="81"/>
            <rFont val="Tahoma"/>
            <family val="2"/>
          </rPr>
          <t xml:space="preserve">
periode d'etude
1 MIN , 15 MIN, 1H , 4H , 1D, 1W ,1M , 6M ….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KEMGUE:</t>
        </r>
        <r>
          <rPr>
            <sz val="9"/>
            <color indexed="81"/>
            <rFont val="Tahoma"/>
            <family val="2"/>
          </rPr>
          <t xml:space="preserve">
nombre de chiffre apres la virgule 
valeur par defaut = 4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KEMGUE:</t>
        </r>
        <r>
          <rPr>
            <sz val="9"/>
            <color indexed="81"/>
            <rFont val="Tahoma"/>
            <family val="2"/>
          </rPr>
          <t xml:space="preserve">
defaut startegy P if #price1 &gt; #price2     else
 strategy L
#price1 &lt;  #price2 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KEMGUE:</t>
        </r>
        <r>
          <rPr>
            <sz val="9"/>
            <color indexed="81"/>
            <rFont val="Tahoma"/>
            <family val="2"/>
          </rPr>
          <t xml:space="preserve">
DEFAUL PRICE 1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RISK LEVEL 2:1 in pib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KEMGUE:</t>
        </r>
        <r>
          <rPr>
            <sz val="9"/>
            <color indexed="81"/>
            <rFont val="Tahoma"/>
            <family val="2"/>
          </rPr>
          <t xml:space="preserve">
DEFAULT PRICE 2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APV = Average Orderbook Rrice Volatility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Defaut error marging 0,1 can be modified inside formula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KEMGUE:</t>
        </r>
        <r>
          <rPr>
            <sz val="9"/>
            <color indexed="81"/>
            <rFont val="Tahoma"/>
            <family val="2"/>
          </rPr>
          <t xml:space="preserve">
SI 1 = 100% ALORS RETRANCHER 0,236 ET IL RESTE 0,764 SOIT 76,4% QUI EST LE RATIO PIVOT ALORS
REGLE DE TROIS 
SI 76,4% =25,94
    100% = ?
RESULTAT RATIO AJUSTER ON Y RETRANCHE AU RATIO AJUSTER LE RATIO PIVOT ON OBTIENT AJUSTEMENT</t>
        </r>
      </text>
    </comment>
    <comment ref="M12" authorId="0" shapeId="0">
      <text>
        <r>
          <rPr>
            <sz val="9"/>
            <color indexed="81"/>
            <rFont val="Tahoma"/>
            <family val="2"/>
          </rPr>
          <t xml:space="preserve">
AOP = Average Orderbook Price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GAP | 382 GAUCHE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P stategy
GO
C 0+
E  236 COEUR
G BASE+
obj AOP
L strategy
Go
C BRK
E  236+
G BASE
obj CO-AOP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618 COEUR | 382 PS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KEMGUE:</t>
        </r>
        <r>
          <rPr>
            <sz val="9"/>
            <color indexed="81"/>
            <rFont val="Tahoma"/>
            <family val="2"/>
          </rPr>
          <t xml:space="preserve">
Strategy P
GO
C 236 COEUR
BREAK 236 PA
OBJ 1 GAP
OBJ 2 238 GAUCHE
Strategy L
GO
C 236+
BREAK  05 PS
OBJ 1 382 GAUCHE
OBJ 2 GAP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382 PA = SOLO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 xml:space="preserve">P stategy
GO 
C 382 COEUR
E  AOP
G 382 PS
obj 0+
L strategy
Go 
C 382+
E 786 COEUR
G 618 COEUR
obj BRK
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382 PS | 618 COEUR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GAP | 382 GAUCHE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 xml:space="preserve">Strategy P
Go 
C COR
E 382 coeur
G AOP
obj CO-AOP
stategy L
GO 
C 618 PS
E 382+
G CO-AOP
obj AOP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786 COEUR | TCHAD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 stategy
GO 
C base+
E  236 PA
G GAP
obj 382+
L strategy
Go 
C base
E 236+
G 382 gauche
obj 382 coeur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05PA | TCHAD = COAOP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05 PS | 236 PA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382 | 382+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COR | 618 PS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618 COEUR | 382 PS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BRK | 0+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618 BAS | 786 PS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618 BAS | 0+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GO</t>
        </r>
      </text>
    </comment>
  </commentList>
</comments>
</file>

<file path=xl/sharedStrings.xml><?xml version="1.0" encoding="utf-8"?>
<sst xmlns="http://schemas.openxmlformats.org/spreadsheetml/2006/main" count="162" uniqueCount="160">
  <si>
    <t>1W</t>
  </si>
  <si>
    <t>ORDER BOOK</t>
  </si>
  <si>
    <t>VALEURS</t>
  </si>
  <si>
    <t>PARAMS</t>
  </si>
  <si>
    <t>RATIO RETRACEMENT</t>
  </si>
  <si>
    <t xml:space="preserve">MOVING RATE </t>
  </si>
  <si>
    <t>BASE</t>
  </si>
  <si>
    <t>FIXE RATE</t>
  </si>
  <si>
    <t>RATIO BASE</t>
  </si>
  <si>
    <t>ERROR MARGING</t>
  </si>
  <si>
    <t>RATIO PIVOT</t>
  </si>
  <si>
    <t>FIBONNACI POINTS</t>
  </si>
  <si>
    <t>COEUR</t>
  </si>
  <si>
    <t>LIGNES PIVOT</t>
  </si>
  <si>
    <t>AJUSTEMENT</t>
  </si>
  <si>
    <t>MATRICES</t>
  </si>
  <si>
    <t>QUANTITY</t>
  </si>
  <si>
    <t>LEVERAGE</t>
  </si>
  <si>
    <t>MARGING</t>
  </si>
  <si>
    <t>ORDER</t>
  </si>
  <si>
    <t>STOP LOSS</t>
  </si>
  <si>
    <t>TAKE PROFIT</t>
  </si>
  <si>
    <t>RISK</t>
  </si>
  <si>
    <t>618 PS | BASE</t>
  </si>
  <si>
    <t>PERCENTAGE</t>
  </si>
  <si>
    <t>GAIN</t>
  </si>
  <si>
    <t>COLONNE |HAUT</t>
  </si>
  <si>
    <t>COLONNE| BAS</t>
  </si>
  <si>
    <t>L'ensemble des données de l'indicateur est uniquement fourni à titre indicatif.</t>
  </si>
  <si>
    <t>L'exactitude ou son intégralité n'est pas garantie et aucune promesse n'y est émise quant à l'exactitude des données.</t>
  </si>
  <si>
    <t>En cas d'erreur ou de négligence, vous ne devez pas vous fier exclusivement à ces données pour prendre des décisions en trading.</t>
  </si>
  <si>
    <t>TRADE</t>
  </si>
  <si>
    <t>SETTINGS</t>
  </si>
  <si>
    <t>VALUES              |                        PIB</t>
  </si>
  <si>
    <t>MARKER</t>
  </si>
  <si>
    <t>LIGNES SPECIALES</t>
  </si>
  <si>
    <t>ECHELLE H</t>
  </si>
  <si>
    <t>◄</t>
  </si>
  <si>
    <t xml:space="preserve"> </t>
  </si>
  <si>
    <t xml:space="preserve">GREEN LINE    </t>
  </si>
  <si>
    <t xml:space="preserve">YELLOW LINE </t>
  </si>
  <si>
    <t>RATIO RISK</t>
  </si>
  <si>
    <t>0+</t>
  </si>
  <si>
    <t>/ This source code is subject to the terms of the Mozilla Public License 2.0 at https://mozilla.org/MPL/2.0/</t>
  </si>
  <si>
    <t>// .................................................. plan du tutoriel ...................................................................</t>
  </si>
  <si>
    <r>
      <t xml:space="preserve">                                                      </t>
    </r>
    <r>
      <rPr>
        <sz val="10"/>
        <color rgb="FF787B86"/>
        <rFont val="Consolas"/>
        <family val="3"/>
      </rPr>
      <t>// PRESENTATION</t>
    </r>
  </si>
  <si>
    <r>
      <t xml:space="preserve">                                                      </t>
    </r>
    <r>
      <rPr>
        <sz val="10"/>
        <color rgb="FF787B86"/>
        <rFont val="Consolas"/>
        <family val="3"/>
      </rPr>
      <t>// LES PARAMETRES</t>
    </r>
  </si>
  <si>
    <r>
      <t xml:space="preserve">                                                      </t>
    </r>
    <r>
      <rPr>
        <sz val="10"/>
        <color rgb="FF787B86"/>
        <rFont val="Consolas"/>
        <family val="3"/>
      </rPr>
      <t>// ETAPE INITIALE</t>
    </r>
  </si>
  <si>
    <r>
      <t xml:space="preserve">                                                      </t>
    </r>
    <r>
      <rPr>
        <sz val="10"/>
        <color rgb="FF787B86"/>
        <rFont val="Consolas"/>
        <family val="3"/>
      </rPr>
      <t>// ETUDE STANDARD</t>
    </r>
  </si>
  <si>
    <r>
      <t xml:space="preserve">                                                      </t>
    </r>
    <r>
      <rPr>
        <sz val="10"/>
        <color rgb="FF787B86"/>
        <rFont val="Consolas"/>
        <family val="3"/>
      </rPr>
      <t>// EXAMPLE ILLUSTRATIF</t>
    </r>
  </si>
  <si>
    <t xml:space="preserve">// Le concept de l'indicateur PL est un nuage de ligne de prix basée sur les niveaux de retracement de Fibonacci </t>
  </si>
  <si>
    <t xml:space="preserve">// qui ont servi a remplir les points des fonctions d'une matrice dont la théorie initiale est la recherche </t>
  </si>
  <si>
    <t xml:space="preserve">// de la main invisible d'Adam Smith au travers de multiples hypothèses mathématiques. </t>
  </si>
  <si>
    <t>// a la lettre "P"  repartie ainsi qu'il suit :</t>
  </si>
  <si>
    <t>//    ► GROUPE 1 et 2 represente le graphique dont les prix s'affiche le plus a gauche</t>
  </si>
  <si>
    <t xml:space="preserve">//      les prix du groupe 1 et 2 represente deux nibeaux de retracement de fibonnaci </t>
  </si>
  <si>
    <t xml:space="preserve">//      superposee l'un sur l'autre (LES PAIRES) de tel sorte que le retracement 0.382 </t>
  </si>
  <si>
    <t xml:space="preserve">//      du premier (LONG =&gt; "de son petit nom") correspondont au retracemnt 0.5 de </t>
  </si>
  <si>
    <t>//      l'autre (COURT) .</t>
  </si>
  <si>
    <t xml:space="preserve">//    ► le groupe 3 (COEUR) est le niveau de retracement avec les prix centrer au millieu </t>
  </si>
  <si>
    <t xml:space="preserve">//      de l'indicteur ce niveau de retracement est tracer de tel sorte que le point de </t>
  </si>
  <si>
    <t xml:space="preserve">//      jonction creer entre 0.382 LONG et 0.5 COURT donc le nom est (BASE) soit egale au </t>
  </si>
  <si>
    <t>//      niveau 1 du COEUR.</t>
  </si>
  <si>
    <t>//      les niveaux de prix des trois graphiques precedents le point de depart des pivots  </t>
  </si>
  <si>
    <t>//      est 0.786 LONG est egale a 1 PIVOT. le premier pivot est concu de tels sorte que le</t>
  </si>
  <si>
    <t xml:space="preserve">//      niveau 0.236 du PIVOT soit egale au niveau 0.5 du COEUR le second (PIVOT AJUSTER) </t>
  </si>
  <si>
    <t>//      est trace de tel sorte que le niveau 0.618 du PIVOT soit egale a la BASE</t>
  </si>
  <si>
    <t>// STRATEGY    : PL se decompose en deux strategies  principale "P" et "L" et par defaut,</t>
  </si>
  <si>
    <t>//               le graphique que vous obtenez est le graphique L.</t>
  </si>
  <si>
    <t>// AJUSTER PIVOT : checkbox a cocher pour activer l'ajustement du pivot . (nous y reviendrons)</t>
  </si>
  <si>
    <t>// NB: la strategie n'est pas oblgatoire sauf si c'est pour specifier le niveau dans une strategie precise</t>
  </si>
  <si>
    <t xml:space="preserve">// l'etude PL se decompose en deux types: l'etude standard et l'etude approfondie.dans le cadre de ce tutoriel </t>
  </si>
  <si>
    <t xml:space="preserve">// nous evoquerons uniquement l'etude standard </t>
  </si>
  <si>
    <t>// - lors de l'etude d'une tendance a la hausse , la ligne de prix la plus basse doit etre static et le ligne de prix la plus haute</t>
  </si>
  <si>
    <t>// va servir d'ajustement.</t>
  </si>
  <si>
    <t xml:space="preserve">// dans une etude de la tendance a la baisse la ligne de prix la plus haute doit etre static et la ligne des prix la plus basse </t>
  </si>
  <si>
    <t>// servira d'ajustement.</t>
  </si>
  <si>
    <t>// les ZONES DE CORRESPONDANCE , ils en existent plusieurs dans le graphique PL donc les plus significatives sont :</t>
  </si>
  <si>
    <t>// 236COEUR/236+</t>
  </si>
  <si>
    <t xml:space="preserve">// BRK/OPIVOT </t>
  </si>
  <si>
    <t xml:space="preserve">// COR/618PIVOT </t>
  </si>
  <si>
    <t>// legerement en dessous du prix de la ligne de tension qui a ete casser c'est ce que j'appel un PRIX DE REVIENT qui</t>
  </si>
  <si>
    <t xml:space="preserve">// il peut arriver que dans la zone de tension, le prix cede plutot la ligne de tension dans le sens contraire du marche </t>
  </si>
  <si>
    <t xml:space="preserve">// un ordre baleine est passer sur un marche peut liquide ... il est donc tres important dans une zone de tension </t>
  </si>
  <si>
    <t xml:space="preserve">// une fois que le prix a quitter la zone de tension apres etre revenu au prix de revient comme ce sera generalement le cas </t>
  </si>
  <si>
    <t>// si la tendance ne subi pas une pertubation majeure c'est a dire ne cede pas la pression des contraires (voir plus haut)</t>
  </si>
  <si>
    <t>// est desormais le nouveau moteur de l'actif .</t>
  </si>
  <si>
    <t>//.................................................................................................................................</t>
  </si>
  <si>
    <t>// la zone de pression en partant d'une ligne de correspondnace significative. c'est ce que j'appel la REGLE ALPHA du PL        ...</t>
  </si>
  <si>
    <t>//  pour ce faire , placer votre PL,  faite glisser la ligne d'ajustement de tels sorte que une ligne de correspondance</t>
  </si>
  <si>
    <t>// significative corresponde a un point de prix significatif le la structure des prix du marche par example un break ,</t>
  </si>
  <si>
    <t xml:space="preserve">// un retracement , une ressitance ou un break solide (c'est a dire ayant ete confirmer au moins 2 fois voir plus de 3 fois) </t>
  </si>
  <si>
    <t xml:space="preserve">// rechercher la zone de tension significative ( c'est a dire la zone dans laquel le prix a fais un aller retour au moins une fois </t>
  </si>
  <si>
    <t xml:space="preserve">// avant de poursuivre dans le sens de la tendance ). A partir la zone de correspondance qui vous sert de curseur, proceder a la </t>
  </si>
  <si>
    <t xml:space="preserve">// NB: ceci ne constitue en aucun cas un conseil en investissement. Pourque ces informations decrites plus haut </t>
  </si>
  <si>
    <t xml:space="preserve">//     constituent un conseil financier, d'investissement ou commercial, il faudrais que l'etude qui en decoule </t>
  </si>
  <si>
    <t xml:space="preserve">//     soit approuvee par contrat ecris par l'auteur. De ce fait, aucune responsabilite ne saurais etre engagee </t>
  </si>
  <si>
    <t>//     contre l'auteur sans la preuve  du consentement susmentione.</t>
  </si>
  <si>
    <t xml:space="preserve">// a ete soignesement ranger pour former une representation graphique ressemblant soit a la lettre "L" soit </t>
  </si>
  <si>
    <t xml:space="preserve">//    ► le groupe 4 (PIVOT SIMPLE) est en fait deux niveaux de fibonnaci distinct qui complete </t>
  </si>
  <si>
    <t>// 05COEUR/05PIVOTAJUSTER</t>
  </si>
  <si>
    <r>
      <t>// Avant de debuter voici la CONVENTION DE NOMMAGE des lignes du nuage des prix PL : (FIBOPNNACI+GROUPE</t>
    </r>
    <r>
      <rPr>
        <b/>
        <sz val="10"/>
        <color rgb="FF787B86"/>
        <rFont val="Consolas"/>
        <family val="3"/>
      </rPr>
      <t>.</t>
    </r>
    <r>
      <rPr>
        <sz val="10"/>
        <color rgb="FF787B86"/>
        <rFont val="Consolas"/>
        <family val="3"/>
      </rPr>
      <t>stategie )</t>
    </r>
  </si>
  <si>
    <t>// example 05COEUR.L (represente le ligne 0.5 du groupe coeur de la startegie L)</t>
  </si>
  <si>
    <t>// example 382PIVOT.P (represente le ligne 0.382 du groupe pivot simple de la startegie P)</t>
  </si>
  <si>
    <t>// example 236PIVOTAJUSDTER.P (represente le ligne 0.236 du groupe pivot ajuster de la startegie P)</t>
  </si>
  <si>
    <t>// example 382COEUR , 618PIVOT, 786PIVOTAJUSTER , 05COURT , 382LONG , GAP.P  …</t>
  </si>
  <si>
    <t xml:space="preserve">// la tendance est alors dite "confirmer". Dans le cas contraire le cours va se heurter a un premier niveau de break puis faire un retour </t>
  </si>
  <si>
    <t>// la tendance en couurs  est prometteuse</t>
  </si>
  <si>
    <t>// on dis alors que le marche A "CEDER A LA PRESSION DES CONTRAIRE". les dominants du marche on alors perdu la main et le prix</t>
  </si>
  <si>
    <t xml:space="preserve">// evoluera donc en contre tendance c'est gereralement le cas des effets d'annonces qui suprennent le marche ou encore lorque </t>
  </si>
  <si>
    <t>// d'observer les cassures qui ont lieu au niveau des lignes de tension . Lorsque la séance de marche suivante sur la periode de l'etude</t>
  </si>
  <si>
    <t>// En un mot tout l'art de l'etude standard est de trouver la zone de tension qui se situe dans     ...</t>
  </si>
  <si>
    <t>// STRATEGIE                    .               P                   .               L                             .      </t>
  </si>
  <si>
    <t>//  PRESION                     .          AOP/236                  .           O5PiVOTAJUSTER/236COEUR           .</t>
  </si>
  <si>
    <t>//.................................................................................................................</t>
  </si>
  <si>
    <t>// ................................................................................................................</t>
  </si>
  <si>
    <t>//  CURSEUR                     .           OPIVOT                  .                    BRK                      .</t>
  </si>
  <si>
    <t>// une fois affichee, l'ensemble des lignes PL se composent de trois zones :</t>
  </si>
  <si>
    <t>// c'est la zone ou les market maker se  livrent a la bataille des prix pour forcer l'evolution du marche dans un sens ou dans l'autre.   </t>
  </si>
  <si>
    <t xml:space="preserve">//      le curseur etant le premier niveau de break dans une tendance a partir du point le plus haut ou le plus bas qui le precede </t>
  </si>
  <si>
    <t>// 382COEUR/382+</t>
  </si>
  <si>
    <t>// BASE/BASE+</t>
  </si>
  <si>
    <t xml:space="preserve">// le principe de l'etude standard est simple les deux droites du PL doivent etre placees de tel sorte que l'une des ligne GO soit static </t>
  </si>
  <si>
    <t xml:space="preserve">// et l'autre sert de droite d'ajustement (pour ajuster les prix, faite glisser la ligne d'ajustement) </t>
  </si>
  <si>
    <t>// placez une ligne GO au niveau d'un prix significatif et ajustez l'autre ligne GO de tel sorte que une ligne speciale (curseur)</t>
  </si>
  <si>
    <t>// soit egale au premier niveau de break dans le sens de la tendance en cours</t>
  </si>
  <si>
    <t>// - les deux ZONES DE DEPRESSION : c'est la zone des prix entre la ligne Go et le curseur et sa zone correspondante</t>
  </si>
  <si>
    <t xml:space="preserve">// ici le princique est que lorsque le marcche ouvre la séance hors de la zone de tension dans le sens de la tendance, </t>
  </si>
  <si>
    <t xml:space="preserve">// la ZONE DE PRESSION c'est la zone des prix qui se trouve entre le curseur et le prix moyen d'execution des ordre dans le carnet </t>
  </si>
  <si>
    <r>
      <t xml:space="preserve">//d'ordre appeler AOP (AVERAGE ORDERBOOK PRICE) representant le premier niveau theorique de correction du marche </t>
    </r>
    <r>
      <rPr>
        <b/>
        <i/>
        <sz val="10"/>
        <color rgb="FF787B86"/>
        <rFont val="Consolas"/>
        <family val="3"/>
      </rPr>
      <t>(la main invisible)</t>
    </r>
  </si>
  <si>
    <t>// est en fait un premier niveau de retracement avant la reprise de la tendance vers la main invisible qui va corriger le marche</t>
  </si>
  <si>
    <t xml:space="preserve">// on dit alors que le marche est "MARCHE EN MARCHE" c'est dire que les investisseurs ont des nouvelles qui laissent croire que </t>
  </si>
  <si>
    <t>/// ouvre hors de la zone de tension.</t>
  </si>
  <si>
    <t xml:space="preserve">// le cours de l'actif va evoluer dans la tendance dominante pour rejoindrela main invisible . ce niveau </t>
  </si>
  <si>
    <t>// de correction generalement va marquer le retournement de tendance . mais il peut arriver que la tendance traverse la main invisible</t>
  </si>
  <si>
    <t xml:space="preserve">// pour poursuivre son mouvement je qualifie alors l'actif DE "MARCHE QUI A LE VENT EN POUPE" car la confiance des investisseurs </t>
  </si>
  <si>
    <t>// lecture du prix de revient et de la main invisible</t>
  </si>
  <si>
    <t>//  MAIN INVISIBLE              .           05COEUR                 .                 05PIVOTAJUSTER              .</t>
  </si>
  <si>
    <t>PRICE LEVEL INDICATOR</t>
  </si>
  <si>
    <t>lejahmal@gmail.com</t>
  </si>
  <si>
    <t>|  00 (237) 697356466</t>
  </si>
  <si>
    <t>//      les lignes speciales ajoutes manuellement ne forment pas un groupe en tant que elles. Elles servent a marquer la correspondance</t>
  </si>
  <si>
    <t xml:space="preserve">//      entre certaine ligne du PL de tels sorte que les prix P soit presque egale au prix L et inversement , elles sont essentielles </t>
  </si>
  <si>
    <t>//      en ceci que elles servent de ligne curseur pour chaque etude standard (nous y reviendrons)</t>
  </si>
  <si>
    <t>//      directement. Le depart est toujours soit #PRICE1 ou #PRICE2 que j'appele ligne de "GO" c'est a dire ligne de depart de l'etude</t>
  </si>
  <si>
    <r>
      <t xml:space="preserve">// ------------------------------------------------------- </t>
    </r>
    <r>
      <rPr>
        <sz val="10"/>
        <rFont val="Consolas"/>
        <family val="3"/>
      </rPr>
      <t>PRESENTATION</t>
    </r>
    <r>
      <rPr>
        <sz val="10"/>
        <color rgb="FF787B86"/>
        <rFont val="Consolas"/>
        <family val="3"/>
      </rPr>
      <t xml:space="preserve"> -----------------------------------------------------------------</t>
    </r>
  </si>
  <si>
    <r>
      <t xml:space="preserve">// ....................................................... </t>
    </r>
    <r>
      <rPr>
        <sz val="10"/>
        <rFont val="Consolas"/>
        <family val="3"/>
      </rPr>
      <t>LES PARAMETRES</t>
    </r>
    <r>
      <rPr>
        <sz val="10"/>
        <color rgb="FF787B86"/>
        <rFont val="Consolas"/>
        <family val="3"/>
      </rPr>
      <t xml:space="preserve"> ..............................................................</t>
    </r>
  </si>
  <si>
    <r>
      <t xml:space="preserve">// -------------------------------------------------------- </t>
    </r>
    <r>
      <rPr>
        <sz val="10"/>
        <rFont val="Consolas"/>
        <family val="3"/>
      </rPr>
      <t>ETAPE INITIALE</t>
    </r>
    <r>
      <rPr>
        <sz val="10"/>
        <color rgb="FF787B86"/>
        <rFont val="Consolas"/>
        <family val="3"/>
      </rPr>
      <t xml:space="preserve"> -------------------------------------------------------------</t>
    </r>
  </si>
  <si>
    <r>
      <t xml:space="preserve">// -------------------------------------------------------- </t>
    </r>
    <r>
      <rPr>
        <sz val="10"/>
        <rFont val="Consolas"/>
        <family val="3"/>
      </rPr>
      <t>ETUDE STANDARD</t>
    </r>
    <r>
      <rPr>
        <sz val="10"/>
        <color rgb="FF787B86"/>
        <rFont val="Consolas"/>
        <family val="3"/>
      </rPr>
      <t xml:space="preserve"> -------------------------------------------------------------</t>
    </r>
  </si>
  <si>
    <r>
      <t xml:space="preserve">// ............................................................. </t>
    </r>
    <r>
      <rPr>
        <sz val="10"/>
        <rFont val="Consolas"/>
        <family val="3"/>
      </rPr>
      <t>EXAMPLE ILLUSTRATIF</t>
    </r>
    <r>
      <rPr>
        <sz val="10"/>
        <color rgb="FF787B86"/>
        <rFont val="Consolas"/>
        <family val="3"/>
      </rPr>
      <t xml:space="preserve"> ...................................................</t>
    </r>
  </si>
  <si>
    <t>// #PRICE1    : est le prix le prix le plus haut a selectioner pour commencer l'etude</t>
  </si>
  <si>
    <t xml:space="preserve">// #PRICE2    : est le prix le plus bas a selectionner pour commencer l'etude, </t>
  </si>
  <si>
    <t xml:space="preserve">//  la zone la plus  basse des deux est la zone de survente et la zone la plus haute est la zone de surachat c'est la zone de prix </t>
  </si>
  <si>
    <t>//  qui indique que la tendance en cours est arrive a epuissement</t>
  </si>
  <si>
    <t>// la ZONE DE TENSIION c'est une zone de prix contenu dans la zone de pression. Marquer par les aller et retour de prix entre deux points</t>
  </si>
  <si>
    <t>// pour faciliter la comprehension le nuage PL se compose de 4 groupes de donnees distincts dont l'ensemble</t>
  </si>
  <si>
    <t>//exemple illustratif sur le graphique du natural gas semaine par semaine .</t>
  </si>
  <si>
    <t>//  TENSION                     .            AD                     .                      AD                     .</t>
  </si>
  <si>
    <t>//  VOLATILITY BREAK            .          236COEUR                 .                    236+                     .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</si>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</sst>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$-C0C]"/>
    <numFmt numFmtId="165" formatCode="#,##0.00\ [$$-C0C];[White]#,##0.00\ [$$-C0C]"/>
  </numFmts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10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rgb="FF202124"/>
      <name val="Consolas"/>
      <family val="3"/>
    </font>
    <font>
      <sz val="9"/>
      <color theme="1"/>
      <name val="Consolas"/>
      <family val="3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0"/>
      <color rgb="FFFFFFFF"/>
      <name val="Consolas"/>
      <family val="3"/>
    </font>
    <font>
      <sz val="10"/>
      <color rgb="FF787B86"/>
      <name val="Consolas"/>
      <family val="3"/>
    </font>
    <font>
      <i/>
      <sz val="10"/>
      <color theme="1"/>
      <name val="Calibri"/>
      <family val="2"/>
      <scheme val="minor"/>
    </font>
    <font>
      <b/>
      <sz val="10"/>
      <color rgb="FF787B86"/>
      <name val="Consolas"/>
      <family val="3"/>
    </font>
    <font>
      <b/>
      <i/>
      <sz val="10"/>
      <color rgb="FF787B86"/>
      <name val="Consolas"/>
      <family val="3"/>
    </font>
    <font>
      <sz val="9"/>
      <color theme="0"/>
      <name val="Consolas"/>
      <family val="3"/>
    </font>
    <font>
      <u/>
      <sz val="11"/>
      <color theme="10"/>
      <name val="Calibri"/>
      <family val="2"/>
      <scheme val="minor"/>
    </font>
    <font>
      <b/>
      <sz val="9"/>
      <color rgb="FF0070C0"/>
      <name val="Consolas"/>
      <family val="3"/>
    </font>
    <font>
      <sz val="10"/>
      <name val="Consolas"/>
      <family val="3"/>
    </font>
    <font>
      <i/>
      <sz val="9"/>
      <color rgb="FF202124"/>
      <name val="Consolas"/>
      <family val="3"/>
    </font>
    <font>
      <i/>
      <sz val="9"/>
      <color theme="1"/>
      <name val="Consolas"/>
      <family val="3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33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21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2" borderId="8" xfId="0" applyFont="1" applyFill="1" applyBorder="1" applyProtection="1">
      <protection locked="0"/>
    </xf>
    <xf numFmtId="0" fontId="0" fillId="0" borderId="6" xfId="0" applyBorder="1"/>
    <xf numFmtId="0" fontId="0" fillId="0" borderId="9" xfId="0" applyBorder="1" applyAlignment="1">
      <alignment horizontal="left"/>
    </xf>
    <xf numFmtId="2" fontId="0" fillId="0" borderId="10" xfId="0" applyNumberFormat="1" applyFont="1" applyFill="1" applyBorder="1" applyAlignment="1">
      <alignment horizontal="center"/>
    </xf>
    <xf numFmtId="0" fontId="0" fillId="0" borderId="3" xfId="0" applyNumberFormat="1" applyBorder="1" applyAlignment="1">
      <alignment horizontal="right"/>
    </xf>
    <xf numFmtId="0" fontId="2" fillId="0" borderId="6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12" xfId="0" applyFill="1" applyBorder="1"/>
    <xf numFmtId="0" fontId="0" fillId="0" borderId="13" xfId="0" applyBorder="1" applyAlignment="1">
      <alignment horizontal="left"/>
    </xf>
    <xf numFmtId="2" fontId="0" fillId="0" borderId="4" xfId="0" applyNumberFormat="1" applyFont="1" applyFill="1" applyBorder="1"/>
    <xf numFmtId="0" fontId="0" fillId="0" borderId="14" xfId="0" applyNumberFormat="1" applyBorder="1"/>
    <xf numFmtId="0" fontId="0" fillId="0" borderId="0" xfId="0" applyBorder="1" applyAlignment="1">
      <alignment horizontal="right" vertical="center"/>
    </xf>
    <xf numFmtId="0" fontId="0" fillId="0" borderId="0" xfId="0" applyBorder="1"/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Fill="1" applyBorder="1"/>
    <xf numFmtId="0" fontId="0" fillId="0" borderId="3" xfId="0" applyFont="1" applyFill="1" applyBorder="1" applyAlignment="1">
      <alignment horizontal="right"/>
    </xf>
    <xf numFmtId="0" fontId="0" fillId="0" borderId="2" xfId="0" applyBorder="1"/>
    <xf numFmtId="0" fontId="0" fillId="0" borderId="2" xfId="0" applyNumberFormat="1" applyBorder="1"/>
    <xf numFmtId="0" fontId="0" fillId="0" borderId="10" xfId="0" applyBorder="1"/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2" fontId="10" fillId="0" borderId="0" xfId="0" applyNumberFormat="1" applyFont="1" applyBorder="1" applyAlignment="1">
      <alignment horizontal="left"/>
    </xf>
    <xf numFmtId="2" fontId="3" fillId="0" borderId="0" xfId="0" applyNumberFormat="1" applyFont="1" applyBorder="1" applyAlignment="1">
      <alignment horizontal="left"/>
    </xf>
    <xf numFmtId="2" fontId="11" fillId="0" borderId="0" xfId="0" applyNumberFormat="1" applyFont="1" applyBorder="1" applyAlignment="1">
      <alignment horizontal="left"/>
    </xf>
    <xf numFmtId="2" fontId="12" fillId="0" borderId="0" xfId="0" applyNumberFormat="1" applyFon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2" borderId="3" xfId="0" applyFont="1" applyFill="1" applyBorder="1" applyAlignment="1" applyProtection="1">
      <protection locked="0"/>
    </xf>
    <xf numFmtId="0" fontId="0" fillId="3" borderId="3" xfId="0" applyNumberFormat="1" applyFill="1" applyBorder="1"/>
    <xf numFmtId="0" fontId="20" fillId="0" borderId="0" xfId="0" applyFont="1"/>
    <xf numFmtId="164" fontId="0" fillId="0" borderId="0" xfId="0" applyNumberForma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7" fillId="4" borderId="7" xfId="0" applyFont="1" applyFill="1" applyBorder="1"/>
    <xf numFmtId="0" fontId="7" fillId="5" borderId="7" xfId="0" applyFont="1" applyFill="1" applyBorder="1"/>
    <xf numFmtId="0" fontId="0" fillId="11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 applyProtection="1">
      <alignment horizontal="center"/>
    </xf>
    <xf numFmtId="0" fontId="0" fillId="13" borderId="1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9" xfId="0" applyFont="1" applyFill="1" applyBorder="1" applyAlignment="1">
      <alignment horizontal="right" vertical="center"/>
    </xf>
    <xf numFmtId="0" fontId="0" fillId="0" borderId="17" xfId="0" applyFill="1" applyBorder="1" applyAlignment="1">
      <alignment horizontal="right" vertical="center"/>
    </xf>
    <xf numFmtId="0" fontId="0" fillId="13" borderId="1" xfId="0" applyNumberFormat="1" applyFont="1" applyFill="1" applyBorder="1" applyAlignment="1">
      <alignment horizontal="left"/>
    </xf>
    <xf numFmtId="0" fontId="0" fillId="7" borderId="1" xfId="0" applyFont="1" applyFill="1" applyBorder="1" applyAlignment="1" applyProtection="1">
      <alignment horizontal="center"/>
    </xf>
    <xf numFmtId="0" fontId="0" fillId="4" borderId="1" xfId="0" applyNumberFormat="1" applyFont="1" applyFill="1" applyBorder="1" applyAlignment="1">
      <alignment horizontal="left"/>
    </xf>
    <xf numFmtId="0" fontId="0" fillId="0" borderId="1" xfId="0" applyNumberFormat="1" applyFont="1" applyBorder="1" applyAlignment="1">
      <alignment horizontal="right"/>
    </xf>
    <xf numFmtId="0" fontId="0" fillId="5" borderId="1" xfId="0" applyNumberFormat="1" applyFont="1" applyFill="1" applyBorder="1" applyAlignment="1">
      <alignment horizontal="left" vertical="center"/>
    </xf>
    <xf numFmtId="0" fontId="0" fillId="8" borderId="1" xfId="0" applyFont="1" applyFill="1" applyBorder="1" applyAlignment="1">
      <alignment horizontal="right"/>
    </xf>
    <xf numFmtId="0" fontId="0" fillId="3" borderId="1" xfId="0" applyNumberFormat="1" applyFont="1" applyFill="1" applyBorder="1" applyAlignment="1">
      <alignment horizontal="right"/>
    </xf>
    <xf numFmtId="0" fontId="0" fillId="6" borderId="1" xfId="0" applyNumberFormat="1" applyFont="1" applyFill="1" applyBorder="1" applyAlignment="1">
      <alignment horizontal="left" vertical="center"/>
    </xf>
    <xf numFmtId="0" fontId="0" fillId="10" borderId="1" xfId="0" applyFont="1" applyFill="1" applyBorder="1" applyAlignment="1">
      <alignment horizontal="right"/>
    </xf>
    <xf numFmtId="0" fontId="0" fillId="5" borderId="1" xfId="0" applyNumberFormat="1" applyFont="1" applyFill="1" applyBorder="1" applyAlignment="1">
      <alignment horizontal="left"/>
    </xf>
    <xf numFmtId="0" fontId="0" fillId="14" borderId="1" xfId="0" applyFont="1" applyFill="1" applyBorder="1" applyAlignment="1">
      <alignment horizontal="right"/>
    </xf>
    <xf numFmtId="0" fontId="0" fillId="14" borderId="1" xfId="0" applyNumberFormat="1" applyFont="1" applyFill="1" applyBorder="1" applyAlignment="1">
      <alignment horizontal="right"/>
    </xf>
    <xf numFmtId="0" fontId="0" fillId="16" borderId="1" xfId="0" applyNumberFormat="1" applyFont="1" applyFill="1" applyBorder="1" applyAlignment="1">
      <alignment horizontal="right"/>
    </xf>
    <xf numFmtId="0" fontId="0" fillId="17" borderId="1" xfId="0" applyNumberFormat="1" applyFont="1" applyFill="1" applyBorder="1" applyAlignment="1">
      <alignment horizontal="left"/>
    </xf>
    <xf numFmtId="0" fontId="0" fillId="16" borderId="1" xfId="0" applyNumberFormat="1" applyFont="1" applyFill="1" applyBorder="1" applyAlignment="1">
      <alignment horizontal="left"/>
    </xf>
    <xf numFmtId="0" fontId="0" fillId="16" borderId="1" xfId="0" applyFont="1" applyFill="1" applyBorder="1" applyAlignment="1" applyProtection="1">
      <alignment horizontal="center"/>
    </xf>
    <xf numFmtId="0" fontId="0" fillId="16" borderId="1" xfId="0" applyFill="1" applyBorder="1"/>
    <xf numFmtId="0" fontId="0" fillId="16" borderId="1" xfId="0" applyFont="1" applyFill="1" applyBorder="1"/>
    <xf numFmtId="0" fontId="21" fillId="0" borderId="0" xfId="0" applyFont="1"/>
    <xf numFmtId="0" fontId="0" fillId="7" borderId="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4" fillId="0" borderId="0" xfId="0" applyNumberFormat="1" applyFont="1" applyFill="1" applyBorder="1" applyAlignment="1" applyProtection="1">
      <alignment horizontal="center"/>
    </xf>
    <xf numFmtId="0" fontId="0" fillId="0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3" fillId="5" borderId="20" xfId="0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8" fillId="0" borderId="0" xfId="0" applyFont="1" applyFill="1" applyAlignment="1">
      <alignment horizontal="center" textRotation="255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3" fillId="12" borderId="21" xfId="0" applyFont="1" applyFill="1" applyBorder="1" applyAlignment="1">
      <alignment horizontal="center"/>
    </xf>
    <xf numFmtId="0" fontId="13" fillId="5" borderId="22" xfId="0" applyFont="1" applyFill="1" applyBorder="1" applyAlignment="1">
      <alignment horizontal="center"/>
    </xf>
    <xf numFmtId="0" fontId="0" fillId="15" borderId="1" xfId="0" applyFont="1" applyFill="1" applyBorder="1" applyAlignment="1" applyProtection="1">
      <alignment horizontal="center"/>
    </xf>
    <xf numFmtId="0" fontId="17" fillId="10" borderId="1" xfId="0" applyFont="1" applyFill="1" applyBorder="1" applyAlignment="1" applyProtection="1">
      <alignment horizontal="center"/>
    </xf>
    <xf numFmtId="0" fontId="0" fillId="0" borderId="0" xfId="0" applyFill="1"/>
    <xf numFmtId="0" fontId="4" fillId="18" borderId="0" xfId="0" applyFont="1" applyFill="1" applyBorder="1" applyAlignment="1">
      <alignment horizontal="center"/>
    </xf>
    <xf numFmtId="0" fontId="22" fillId="18" borderId="0" xfId="0" applyFont="1" applyFill="1" applyBorder="1" applyAlignment="1" applyProtection="1">
      <alignment horizontal="center"/>
      <protection locked="0"/>
    </xf>
    <xf numFmtId="0" fontId="23" fillId="18" borderId="0" xfId="0" applyFont="1" applyFill="1" applyBorder="1" applyAlignment="1" applyProtection="1">
      <alignment horizontal="center"/>
    </xf>
    <xf numFmtId="0" fontId="23" fillId="18" borderId="0" xfId="0" applyNumberFormat="1" applyFont="1" applyFill="1" applyBorder="1" applyAlignment="1" applyProtection="1">
      <alignment horizontal="center"/>
    </xf>
    <xf numFmtId="164" fontId="23" fillId="18" borderId="0" xfId="0" applyNumberFormat="1" applyFont="1" applyFill="1" applyBorder="1" applyAlignment="1">
      <alignment horizontal="center"/>
    </xf>
    <xf numFmtId="165" fontId="23" fillId="6" borderId="0" xfId="0" applyNumberFormat="1" applyFont="1" applyFill="1" applyBorder="1" applyAlignment="1">
      <alignment horizontal="center"/>
    </xf>
    <xf numFmtId="165" fontId="23" fillId="4" borderId="0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13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right"/>
    </xf>
    <xf numFmtId="0" fontId="0" fillId="15" borderId="16" xfId="0" applyNumberFormat="1" applyFont="1" applyFill="1" applyBorder="1" applyAlignment="1">
      <alignment horizontal="left"/>
    </xf>
    <xf numFmtId="0" fontId="0" fillId="6" borderId="16" xfId="0" applyNumberFormat="1" applyFont="1" applyFill="1" applyBorder="1" applyAlignment="1">
      <alignment horizontal="right"/>
    </xf>
    <xf numFmtId="0" fontId="24" fillId="3" borderId="24" xfId="0" applyNumberFormat="1" applyFont="1" applyFill="1" applyBorder="1" applyAlignment="1">
      <alignment horizontal="left"/>
    </xf>
    <xf numFmtId="0" fontId="24" fillId="5" borderId="25" xfId="0" applyFont="1" applyFill="1" applyBorder="1" applyAlignment="1">
      <alignment horizontal="right"/>
    </xf>
    <xf numFmtId="0" fontId="0" fillId="7" borderId="1" xfId="0" applyNumberFormat="1" applyFont="1" applyFill="1" applyBorder="1" applyAlignment="1">
      <alignment horizontal="left"/>
    </xf>
    <xf numFmtId="0" fontId="0" fillId="6" borderId="7" xfId="0" applyNumberFormat="1" applyFont="1" applyFill="1" applyBorder="1" applyAlignment="1">
      <alignment horizontal="left"/>
    </xf>
    <xf numFmtId="0" fontId="0" fillId="8" borderId="23" xfId="0" applyFont="1" applyFill="1" applyBorder="1" applyAlignment="1">
      <alignment horizontal="right"/>
    </xf>
    <xf numFmtId="0" fontId="18" fillId="2" borderId="1" xfId="0" applyFont="1" applyFill="1" applyBorder="1" applyAlignment="1" applyProtection="1">
      <alignment horizontal="center"/>
    </xf>
    <xf numFmtId="0" fontId="4" fillId="4" borderId="0" xfId="0" applyFont="1" applyFill="1" applyBorder="1" applyAlignment="1">
      <alignment horizontal="center"/>
    </xf>
    <xf numFmtId="0" fontId="0" fillId="19" borderId="1" xfId="0" applyNumberFormat="1" applyFont="1" applyFill="1" applyBorder="1" applyAlignment="1">
      <alignment horizontal="left" vertical="center"/>
    </xf>
    <xf numFmtId="0" fontId="0" fillId="19" borderId="1" xfId="0" applyNumberFormat="1" applyFont="1" applyFill="1" applyBorder="1" applyAlignment="1">
      <alignment horizontal="left"/>
    </xf>
    <xf numFmtId="0" fontId="19" fillId="19" borderId="1" xfId="0" applyFont="1" applyFill="1" applyBorder="1" applyAlignment="1">
      <alignment horizontal="right"/>
    </xf>
    <xf numFmtId="0" fontId="0" fillId="19" borderId="1" xfId="0" applyNumberFormat="1" applyFont="1" applyFill="1" applyBorder="1" applyAlignment="1">
      <alignment horizontal="right"/>
    </xf>
    <xf numFmtId="0" fontId="0" fillId="11" borderId="1" xfId="0" applyFont="1" applyFill="1" applyBorder="1" applyAlignment="1">
      <alignment horizontal="right"/>
    </xf>
    <xf numFmtId="0" fontId="0" fillId="0" borderId="26" xfId="0" applyBorder="1"/>
    <xf numFmtId="0" fontId="1" fillId="2" borderId="27" xfId="0" applyFont="1" applyFill="1" applyBorder="1" applyAlignment="1">
      <alignment horizontal="center"/>
    </xf>
    <xf numFmtId="0" fontId="1" fillId="2" borderId="27" xfId="0" applyFont="1" applyFill="1" applyBorder="1" applyAlignment="1" applyProtection="1">
      <alignment horizontal="center"/>
    </xf>
    <xf numFmtId="0" fontId="22" fillId="2" borderId="27" xfId="0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4" fillId="2" borderId="27" xfId="0" applyFont="1" applyFill="1" applyBorder="1" applyAlignment="1" applyProtection="1">
      <alignment horizontal="center"/>
      <protection locked="0"/>
    </xf>
    <xf numFmtId="0" fontId="0" fillId="0" borderId="27" xfId="0" applyBorder="1"/>
    <xf numFmtId="0" fontId="4" fillId="0" borderId="27" xfId="0" applyFont="1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5" fillId="0" borderId="31" xfId="0" applyFont="1" applyFill="1" applyBorder="1" applyAlignment="1">
      <alignment horizontal="center" textRotation="255"/>
    </xf>
    <xf numFmtId="0" fontId="4" fillId="0" borderId="0" xfId="0" applyFont="1" applyFill="1" applyBorder="1" applyAlignment="1">
      <alignment horizontal="center"/>
    </xf>
    <xf numFmtId="2" fontId="0" fillId="0" borderId="0" xfId="0" applyNumberFormat="1" applyBorder="1"/>
    <xf numFmtId="0" fontId="22" fillId="18" borderId="33" xfId="0" applyFont="1" applyFill="1" applyBorder="1" applyAlignment="1" applyProtection="1">
      <alignment horizontal="center"/>
      <protection locked="0"/>
    </xf>
    <xf numFmtId="164" fontId="23" fillId="18" borderId="33" xfId="0" applyNumberFormat="1" applyFont="1" applyFill="1" applyBorder="1" applyAlignment="1">
      <alignment horizontal="center"/>
    </xf>
    <xf numFmtId="0" fontId="23" fillId="18" borderId="33" xfId="0" applyNumberFormat="1" applyFont="1" applyFill="1" applyBorder="1" applyAlignment="1" applyProtection="1">
      <alignment horizontal="center"/>
    </xf>
    <xf numFmtId="0" fontId="23" fillId="18" borderId="33" xfId="0" applyFont="1" applyFill="1" applyBorder="1" applyAlignment="1" applyProtection="1">
      <alignment horizontal="center"/>
    </xf>
    <xf numFmtId="165" fontId="23" fillId="6" borderId="33" xfId="0" applyNumberFormat="1" applyFont="1" applyFill="1" applyBorder="1" applyAlignment="1">
      <alignment horizontal="center"/>
    </xf>
    <xf numFmtId="165" fontId="23" fillId="4" borderId="33" xfId="0" applyNumberFormat="1" applyFont="1" applyFill="1" applyBorder="1" applyAlignment="1">
      <alignment horizontal="center"/>
    </xf>
    <xf numFmtId="0" fontId="0" fillId="0" borderId="33" xfId="0" applyBorder="1"/>
    <xf numFmtId="0" fontId="0" fillId="7" borderId="30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3" fillId="9" borderId="30" xfId="0" applyFont="1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7" fillId="12" borderId="36" xfId="0" applyFont="1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7" fillId="9" borderId="37" xfId="0" applyFont="1" applyFill="1" applyBorder="1" applyAlignment="1">
      <alignment horizontal="center"/>
    </xf>
    <xf numFmtId="0" fontId="7" fillId="9" borderId="36" xfId="0" applyFont="1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7" borderId="41" xfId="0" applyFill="1" applyBorder="1" applyAlignment="1">
      <alignment horizontal="center"/>
    </xf>
    <xf numFmtId="0" fontId="0" fillId="7" borderId="36" xfId="0" applyFont="1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4" borderId="44" xfId="0" applyFill="1" applyBorder="1" applyAlignment="1">
      <alignment horizontal="center"/>
    </xf>
    <xf numFmtId="2" fontId="25" fillId="18" borderId="0" xfId="0" applyNumberFormat="1" applyFont="1" applyFill="1" applyBorder="1" applyAlignment="1">
      <alignment horizontal="center"/>
    </xf>
    <xf numFmtId="2" fontId="25" fillId="18" borderId="33" xfId="0" applyNumberFormat="1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 textRotation="255"/>
    </xf>
    <xf numFmtId="0" fontId="4" fillId="2" borderId="32" xfId="0" applyFont="1" applyFill="1" applyBorder="1" applyAlignment="1">
      <alignment horizontal="center" textRotation="255"/>
    </xf>
    <xf numFmtId="0" fontId="4" fillId="2" borderId="26" xfId="0" applyFon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31" xfId="0" applyFont="1" applyFill="1" applyBorder="1" applyAlignment="1">
      <alignment horizontal="center" textRotation="255"/>
    </xf>
    <xf numFmtId="0" fontId="9" fillId="2" borderId="31" xfId="0" applyFont="1" applyFill="1" applyBorder="1" applyAlignment="1">
      <alignment horizontal="center" textRotation="255"/>
    </xf>
    <xf numFmtId="2" fontId="28" fillId="0" borderId="0" xfId="0" applyNumberFormat="1" applyFont="1" applyFill="1" applyBorder="1" applyAlignment="1">
      <alignment horizontal="center"/>
    </xf>
    <xf numFmtId="0" fontId="28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/>
    <xf numFmtId="0" fontId="21" fillId="0" borderId="0" xfId="0" applyFont="1" applyAlignment="1">
      <alignment vertical="center"/>
    </xf>
    <xf numFmtId="0" fontId="31" fillId="2" borderId="15" xfId="0" applyFont="1" applyFill="1" applyBorder="1"/>
    <xf numFmtId="0" fontId="31" fillId="2" borderId="45" xfId="0" applyFont="1" applyFill="1" applyBorder="1"/>
    <xf numFmtId="0" fontId="21" fillId="0" borderId="45" xfId="0" applyFont="1" applyBorder="1"/>
    <xf numFmtId="0" fontId="21" fillId="0" borderId="46" xfId="0" applyFont="1" applyBorder="1"/>
    <xf numFmtId="0" fontId="21" fillId="0" borderId="47" xfId="0" applyFont="1" applyFill="1" applyBorder="1"/>
    <xf numFmtId="0" fontId="21" fillId="0" borderId="0" xfId="0" applyFont="1" applyBorder="1"/>
    <xf numFmtId="0" fontId="21" fillId="0" borderId="48" xfId="0" applyFont="1" applyBorder="1"/>
    <xf numFmtId="0" fontId="27" fillId="0" borderId="47" xfId="0" applyFont="1" applyFill="1" applyBorder="1" applyAlignment="1">
      <alignment vertical="center"/>
    </xf>
    <xf numFmtId="0" fontId="33" fillId="0" borderId="0" xfId="0" applyFont="1" applyBorder="1"/>
    <xf numFmtId="0" fontId="0" fillId="0" borderId="47" xfId="0" applyFill="1" applyBorder="1" applyAlignment="1">
      <alignment vertical="center"/>
    </xf>
    <xf numFmtId="0" fontId="26" fillId="0" borderId="47" xfId="0" applyFont="1" applyFill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48" xfId="0" applyFont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1" fillId="0" borderId="49" xfId="0" applyFont="1" applyFill="1" applyBorder="1"/>
    <xf numFmtId="0" fontId="21" fillId="0" borderId="50" xfId="0" applyFont="1" applyBorder="1"/>
    <xf numFmtId="0" fontId="21" fillId="0" borderId="51" xfId="0" applyFont="1" applyBorder="1"/>
    <xf numFmtId="0" fontId="32" fillId="0" borderId="0" xfId="1" applyFill="1" applyBorder="1" applyAlignment="1">
      <alignment vertical="center"/>
    </xf>
    <xf numFmtId="0" fontId="35" fillId="0" borderId="47" xfId="0" applyFont="1" applyFill="1" applyBorder="1"/>
    <xf numFmtId="0" fontId="36" fillId="0" borderId="0" xfId="0" applyFont="1" applyBorder="1"/>
    <xf numFmtId="0" fontId="36" fillId="0" borderId="48" xfId="0" applyFont="1" applyBorder="1"/>
    <xf numFmtId="0" fontId="21" fillId="0" borderId="2" xfId="0" applyFont="1" applyBorder="1" applyAlignment="1">
      <alignment vertical="center"/>
    </xf>
    <xf numFmtId="0" fontId="21" fillId="0" borderId="18" xfId="0" applyFont="1" applyBorder="1"/>
    <xf numFmtId="0" fontId="21" fillId="0" borderId="18" xfId="0" applyFont="1" applyBorder="1" applyAlignment="1">
      <alignment vertical="center"/>
    </xf>
    <xf numFmtId="0" fontId="21" fillId="0" borderId="16" xfId="0" applyFont="1" applyBorder="1"/>
  </cellXfs>
  <cellStyles count="2">
    <cellStyle name="Lien hypertexte" xfId="1" builtinId="8"/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colors>
    <mruColors>
      <color rgb="FFFF3300"/>
      <color rgb="FF0099CC"/>
      <color rgb="FFFF0066"/>
      <color rgb="FF66FF99"/>
      <color rgb="FFFFA3A3"/>
      <color rgb="FFEC7CA4"/>
      <color rgb="FFFF66FF"/>
      <color rgb="FF808080"/>
      <color rgb="FFCC99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32537</xdr:colOff>
      <xdr:row>157</xdr:row>
      <xdr:rowOff>76200</xdr:rowOff>
    </xdr:from>
    <xdr:to>
      <xdr:col>23</xdr:col>
      <xdr:colOff>733426</xdr:colOff>
      <xdr:row>184</xdr:row>
      <xdr:rowOff>133253</xdr:rowOff>
    </xdr:to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8537" y="26088975"/>
          <a:ext cx="7949414" cy="4476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lejahm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"/>
  <sheetViews>
    <sheetView tabSelected="1" zoomScaleNormal="100" workbookViewId="0">
      <selection activeCell="E7" sqref="E7"/>
    </sheetView>
  </sheetViews>
  <sheetFormatPr baseColWidth="10" defaultRowHeight="15" x14ac:dyDescent="0.25"/>
  <cols>
    <col min="1" max="1" width="2.140625" customWidth="1"/>
    <col min="2" max="2" width="5.140625" customWidth="1"/>
    <col min="3" max="3" width="21.5703125" customWidth="1"/>
    <col min="4" max="4" width="16.5703125" customWidth="1"/>
    <col min="5" max="5" width="18.7109375" customWidth="1"/>
    <col min="6" max="6" width="18.42578125" customWidth="1"/>
    <col min="7" max="7" width="18.140625" customWidth="1"/>
    <col min="8" max="8" width="18.7109375" customWidth="1"/>
    <col min="9" max="9" width="18" customWidth="1"/>
    <col min="10" max="10" width="12.85546875" customWidth="1"/>
    <col min="11" max="11" width="11.7109375" customWidth="1"/>
    <col min="12" max="12" width="16.140625" customWidth="1"/>
    <col min="13" max="13" width="15.140625" customWidth="1"/>
    <col min="14" max="14" width="5.5703125" customWidth="1"/>
    <col min="15" max="15" width="4.7109375" customWidth="1"/>
    <col min="16" max="17" width="14.5703125" customWidth="1"/>
    <col min="18" max="18" width="13.42578125" customWidth="1"/>
    <col min="19" max="19" width="4.7109375" customWidth="1"/>
    <col min="26" max="26" width="13.7109375" customWidth="1"/>
    <col min="27" max="27" width="13.5703125" customWidth="1"/>
    <col min="28" max="28" width="12" customWidth="1"/>
  </cols>
  <sheetData>
    <row r="1" spans="1:18" ht="15.75" thickBot="1" x14ac:dyDescent="0.3"/>
    <row r="2" spans="1:18" ht="18.75" x14ac:dyDescent="0.3">
      <c r="B2" s="122"/>
      <c r="C2" s="123" t="str">
        <f>IF(D5&gt;D6,"P","L")</f>
        <v>L</v>
      </c>
      <c r="D2" s="124" t="str">
        <f>IF(ABS(H9)&lt;=0.1,"STATIC","NOT STATIC")</f>
        <v>STATIC</v>
      </c>
      <c r="E2" s="125" t="s">
        <v>42</v>
      </c>
      <c r="F2" s="126" t="s">
        <v>159</v>
      </c>
      <c r="G2" s="127" t="s">
        <v>0</v>
      </c>
      <c r="H2" s="127">
        <v>3</v>
      </c>
      <c r="I2" s="128"/>
      <c r="J2" s="128"/>
      <c r="K2" s="129"/>
      <c r="L2" s="180" t="s">
        <v>1</v>
      </c>
      <c r="M2" s="181"/>
      <c r="N2" s="30"/>
      <c r="O2" s="30"/>
      <c r="P2" s="177" t="s">
        <v>36</v>
      </c>
      <c r="Q2" s="178"/>
      <c r="R2" s="179"/>
    </row>
    <row r="3" spans="1:18" x14ac:dyDescent="0.25">
      <c r="B3" s="130"/>
      <c r="C3" s="21"/>
      <c r="D3" s="21"/>
      <c r="E3" s="21"/>
      <c r="F3" s="21"/>
      <c r="G3" s="21"/>
      <c r="H3" s="21"/>
      <c r="I3" s="21"/>
      <c r="J3" s="21"/>
      <c r="K3" s="21"/>
      <c r="L3" s="21"/>
      <c r="M3" s="131"/>
      <c r="P3" s="130"/>
      <c r="Q3" s="21"/>
      <c r="R3" s="131"/>
    </row>
    <row r="4" spans="1:18" ht="15.75" thickBot="1" x14ac:dyDescent="0.3">
      <c r="B4" s="132"/>
      <c r="C4" s="1" t="s">
        <v>32</v>
      </c>
      <c r="D4" s="2" t="s">
        <v>2</v>
      </c>
      <c r="E4" s="21"/>
      <c r="F4" s="3" t="s">
        <v>41</v>
      </c>
      <c r="G4" s="182" t="s">
        <v>33</v>
      </c>
      <c r="H4" s="183"/>
      <c r="I4" s="4"/>
      <c r="J4" s="5"/>
      <c r="K4" s="21"/>
      <c r="L4" s="86">
        <f>IF(C2="P",P4,R4)</f>
        <v>4.0199999999999996</v>
      </c>
      <c r="M4" s="131"/>
      <c r="N4" s="91" t="str">
        <f>IF(C2="P",IF(D2="STATIC",IF(D5&gt;D6,"▼",""),IF(D5&gt;D6,"","▼")),IF(D2="STATIC",IF(D6&gt;D5,"▼",""),IF(D6&gt;D5,"","▼")))</f>
        <v>▼</v>
      </c>
      <c r="P4" s="149">
        <f>D5</f>
        <v>1.6040000000000001</v>
      </c>
      <c r="Q4" s="78"/>
      <c r="R4" s="150">
        <f>D6</f>
        <v>4.0199999999999996</v>
      </c>
    </row>
    <row r="5" spans="1:18" ht="21.75" thickBot="1" x14ac:dyDescent="0.4">
      <c r="B5" s="184" t="s">
        <v>3</v>
      </c>
      <c r="C5" s="48" t="s">
        <v>39</v>
      </c>
      <c r="D5" s="6">
        <v>1.6040000000000001</v>
      </c>
      <c r="E5" s="7"/>
      <c r="F5" s="8" t="s">
        <v>23</v>
      </c>
      <c r="G5" s="9" t="str">
        <f>TEXT(G18&amp;" | "&amp;F17,0)</f>
        <v>3,515 | 3,449</v>
      </c>
      <c r="H5" s="10">
        <f>ABS(F17-G18)</f>
        <v>6.6000000000000281E-2</v>
      </c>
      <c r="I5" s="11"/>
      <c r="J5" s="12"/>
      <c r="K5" s="21"/>
      <c r="L5" s="86" t="str">
        <f>IF(C2="P",P5,TEXT( R5 &amp;" | " &amp;G19,"0,00"))</f>
        <v>3,884 | 3,949</v>
      </c>
      <c r="M5" s="131"/>
      <c r="N5" s="15"/>
      <c r="P5" s="149">
        <f>H14</f>
        <v>1.742</v>
      </c>
      <c r="Q5" s="78"/>
      <c r="R5" s="151">
        <f>F18</f>
        <v>3.8839999999999999</v>
      </c>
    </row>
    <row r="6" spans="1:18" ht="21" x14ac:dyDescent="0.35">
      <c r="B6" s="184"/>
      <c r="C6" s="49" t="s">
        <v>40</v>
      </c>
      <c r="D6" s="6">
        <v>4.0199999999999996</v>
      </c>
      <c r="E6" s="7"/>
      <c r="F6" s="13"/>
      <c r="G6" s="3" t="str">
        <f>TEXT("   AOPV  | " &amp;ROUNDDOWN((((G15/F15)*100)-100),H2)&amp;" % ","0,00")</f>
        <v xml:space="preserve">   AOPV  | 2,101 % </v>
      </c>
      <c r="H6" s="44">
        <f>ROUNDDOWN(IF(C2="P",(F15-G15),(G15-F15)),H2)</f>
        <v>5.0999999999999997E-2</v>
      </c>
      <c r="I6" s="14"/>
      <c r="J6" s="15"/>
      <c r="K6" s="21"/>
      <c r="L6" s="86" t="str">
        <f>IF(C2="P",P6,R6)</f>
        <v>BRK|3,699</v>
      </c>
      <c r="M6" s="131"/>
      <c r="N6" s="15"/>
      <c r="P6" s="149">
        <f>G14</f>
        <v>1.9149999999999996</v>
      </c>
      <c r="Q6" s="78"/>
      <c r="R6" s="152" t="str">
        <f>I14</f>
        <v>BRK|3,699</v>
      </c>
    </row>
    <row r="7" spans="1:18" x14ac:dyDescent="0.25">
      <c r="B7" s="184"/>
      <c r="C7" s="1" t="s">
        <v>4</v>
      </c>
      <c r="D7" s="16">
        <f>D5-D6</f>
        <v>-2.4159999999999995</v>
      </c>
      <c r="E7" s="21"/>
      <c r="F7" s="17"/>
      <c r="G7" s="18" t="s">
        <v>5</v>
      </c>
      <c r="H7" s="19">
        <f>IF(E2="BRK",D5-ROUNDDOWN((F18+G18)/2,H2),IF(E2="AOP",D5-F15,IF(E2="GAP",D5-F16,IF(E2="COR",D5-((D16+G14)/2),IF(E2="382+",D5-((G17+D8)/2),IF(E2="0+",D5-G14,D5-F15))))))</f>
        <v>-0.3109999999999995</v>
      </c>
      <c r="I7" s="14"/>
      <c r="J7" s="20"/>
      <c r="K7" s="21"/>
      <c r="L7" s="85" t="str">
        <f>IF(C2="P",P7,R7)</f>
        <v>236+|3,574</v>
      </c>
      <c r="M7" s="131"/>
      <c r="P7" s="153">
        <f>D15</f>
        <v>2.0390000000000001</v>
      </c>
      <c r="Q7" s="78"/>
      <c r="R7" s="154" t="str">
        <f>I15</f>
        <v>236+|3,574</v>
      </c>
    </row>
    <row r="8" spans="1:18" x14ac:dyDescent="0.25">
      <c r="A8" s="21"/>
      <c r="B8" s="184"/>
      <c r="C8" s="74" t="s">
        <v>6</v>
      </c>
      <c r="D8" s="75">
        <f>E16</f>
        <v>3.4489999999999998</v>
      </c>
      <c r="E8" s="21"/>
      <c r="F8" s="21"/>
      <c r="G8" s="3" t="s">
        <v>7</v>
      </c>
      <c r="H8" s="22">
        <f>D5-H10</f>
        <v>-0.31099999999999994</v>
      </c>
      <c r="I8" s="23"/>
      <c r="J8" s="20"/>
      <c r="K8" s="21"/>
      <c r="L8" s="87">
        <f>IF(C2="P",P8,R8)</f>
        <v>3.5150000000000001</v>
      </c>
      <c r="M8" s="131"/>
      <c r="N8" s="42"/>
      <c r="P8" s="155" t="str">
        <f>R23</f>
        <v>COR|2,111</v>
      </c>
      <c r="Q8" s="78"/>
      <c r="R8" s="151">
        <f>P23</f>
        <v>3.5150000000000001</v>
      </c>
    </row>
    <row r="9" spans="1:18" ht="17.25" customHeight="1" x14ac:dyDescent="0.25">
      <c r="A9" s="21"/>
      <c r="B9" s="184"/>
      <c r="C9" s="1" t="s">
        <v>8</v>
      </c>
      <c r="D9" s="24">
        <f>D5-D8</f>
        <v>-1.8449999999999998</v>
      </c>
      <c r="E9" s="21"/>
      <c r="F9" s="21"/>
      <c r="G9" s="3" t="s">
        <v>9</v>
      </c>
      <c r="H9" s="25">
        <f>ROUNDDOWN(H8-H7,H2)</f>
        <v>0</v>
      </c>
      <c r="I9" s="23"/>
      <c r="J9" s="21"/>
      <c r="K9" s="21"/>
      <c r="L9" s="84" t="str">
        <f>IF(C2="P",P9,R9)</f>
        <v>BASE|3,449</v>
      </c>
      <c r="M9" s="131"/>
      <c r="P9" s="156" t="str">
        <f>R22</f>
        <v>BASE+|2,1775</v>
      </c>
      <c r="Q9" s="78"/>
      <c r="R9" s="150" t="str">
        <f>I20</f>
        <v>BASE|3,449</v>
      </c>
    </row>
    <row r="10" spans="1:18" ht="18.75" x14ac:dyDescent="0.3">
      <c r="A10" s="21"/>
      <c r="B10" s="184"/>
      <c r="C10" s="26" t="s">
        <v>10</v>
      </c>
      <c r="D10" s="27">
        <f>ROUNDDOWN((G15-F19)/(1-0.236),H2)</f>
        <v>-2.589</v>
      </c>
      <c r="E10" s="21"/>
      <c r="F10" s="21"/>
      <c r="G10" s="3" t="s">
        <v>34</v>
      </c>
      <c r="H10" s="43">
        <v>1.915</v>
      </c>
      <c r="I10" s="21"/>
      <c r="J10" s="21"/>
      <c r="K10" s="21"/>
      <c r="L10" s="84" t="str">
        <f>IF(C2="P",P10,R10)</f>
        <v>382+| 3,329</v>
      </c>
      <c r="M10" s="131"/>
      <c r="P10" s="157">
        <f>D16</f>
        <v>2.3079999999999998</v>
      </c>
      <c r="Q10" s="78"/>
      <c r="R10" s="158" t="str">
        <f>I16</f>
        <v>382+| 3,329</v>
      </c>
    </row>
    <row r="11" spans="1:18" ht="15.75" thickBot="1" x14ac:dyDescent="0.3">
      <c r="A11" s="21"/>
      <c r="B11" s="130"/>
      <c r="C11" s="28"/>
      <c r="D11" s="28"/>
      <c r="E11" s="21"/>
      <c r="F11" s="21"/>
      <c r="G11" s="21"/>
      <c r="H11" s="21"/>
      <c r="I11" s="21"/>
      <c r="J11" s="29"/>
      <c r="K11" s="21"/>
      <c r="L11" s="85">
        <f>IF(C2="P",P11,R11)</f>
        <v>3.2090000000000001</v>
      </c>
      <c r="M11" s="131"/>
      <c r="P11" s="153">
        <f>H15</f>
        <v>2.3929999999999998</v>
      </c>
      <c r="Q11" s="78"/>
      <c r="R11" s="150">
        <f>G17</f>
        <v>3.2090000000000001</v>
      </c>
    </row>
    <row r="12" spans="1:18" ht="19.5" thickBot="1" x14ac:dyDescent="0.35">
      <c r="A12" s="21"/>
      <c r="B12" s="130"/>
      <c r="C12" s="21"/>
      <c r="D12" s="21"/>
      <c r="E12" s="21"/>
      <c r="F12" s="21"/>
      <c r="G12" s="133"/>
      <c r="H12" s="21"/>
      <c r="I12" s="21"/>
      <c r="J12" s="21"/>
      <c r="K12" s="21"/>
      <c r="L12" s="89">
        <f>IF(C2="P",F15,R12)</f>
        <v>3.1230000000000002</v>
      </c>
      <c r="M12" s="88">
        <f>IF(C2="P",P13,R12)</f>
        <v>3.1230000000000002</v>
      </c>
      <c r="N12" s="83" t="s">
        <v>37</v>
      </c>
      <c r="P12" s="153">
        <f>F15</f>
        <v>2.4740000000000002</v>
      </c>
      <c r="Q12" s="78"/>
      <c r="R12" s="150">
        <f>H17</f>
        <v>3.1230000000000002</v>
      </c>
    </row>
    <row r="13" spans="1:18" ht="15.75" x14ac:dyDescent="0.25">
      <c r="A13" s="21"/>
      <c r="B13" s="130"/>
      <c r="C13" s="31" t="s">
        <v>11</v>
      </c>
      <c r="D13" s="53" t="s">
        <v>12</v>
      </c>
      <c r="E13" s="54" t="s">
        <v>27</v>
      </c>
      <c r="F13" s="55" t="s">
        <v>26</v>
      </c>
      <c r="G13" s="56" t="s">
        <v>13</v>
      </c>
      <c r="H13" s="57" t="s">
        <v>14</v>
      </c>
      <c r="I13" s="33" t="s">
        <v>35</v>
      </c>
      <c r="J13" s="34"/>
      <c r="K13" s="21"/>
      <c r="L13" s="21"/>
      <c r="M13" s="142">
        <f>IF(C2="P",R17,P17)</f>
        <v>3.0129999999999999</v>
      </c>
      <c r="P13" s="159">
        <f>G15</f>
        <v>2.5259999999999998</v>
      </c>
      <c r="Q13" s="77">
        <f>D17</f>
        <v>2.5259999999999998</v>
      </c>
      <c r="R13" s="160">
        <f>D19</f>
        <v>3.0539999999999998</v>
      </c>
    </row>
    <row r="14" spans="1:18" ht="19.5" thickBot="1" x14ac:dyDescent="0.35">
      <c r="A14" s="21"/>
      <c r="B14" s="185" t="s">
        <v>15</v>
      </c>
      <c r="C14" s="32">
        <v>0</v>
      </c>
      <c r="D14" s="58">
        <f>D5</f>
        <v>1.6040000000000001</v>
      </c>
      <c r="E14" s="58">
        <f>D5</f>
        <v>1.6040000000000001</v>
      </c>
      <c r="F14" s="106">
        <f>D5</f>
        <v>1.6040000000000001</v>
      </c>
      <c r="G14" s="107">
        <f>F19+D10</f>
        <v>1.9149999999999996</v>
      </c>
      <c r="H14" s="121">
        <f>ROUNDDOWN((((H18-F19)/(1-0.618))+F19),H2)</f>
        <v>1.742</v>
      </c>
      <c r="I14" s="115" t="str">
        <f>TEXT("BRK|" &amp;ROUNDDOWN((F18+G18)/2,H2),"0,00")</f>
        <v>BRK|3,699</v>
      </c>
      <c r="J14" s="35"/>
      <c r="K14" s="21"/>
      <c r="L14" s="21"/>
      <c r="M14" s="143">
        <f>IF(C2="P",P14,R14)</f>
        <v>2.903</v>
      </c>
      <c r="P14" s="161">
        <f>E15</f>
        <v>2.7440000000000002</v>
      </c>
      <c r="Q14" s="81">
        <f>D18</f>
        <v>2.7440000000000002</v>
      </c>
      <c r="R14" s="162">
        <f>G16</f>
        <v>2.903</v>
      </c>
    </row>
    <row r="15" spans="1:18" ht="19.5" customHeight="1" thickBot="1" x14ac:dyDescent="0.4">
      <c r="A15" s="21"/>
      <c r="B15" s="185"/>
      <c r="C15" s="32">
        <v>0.23599999999999999</v>
      </c>
      <c r="D15" s="112">
        <f>ROUNDDOWN((D5-(C15/1)*D9),H2)</f>
        <v>2.0390000000000001</v>
      </c>
      <c r="E15" s="113">
        <f>ROUNDDOWN((D5-(C15/0.5)*D7),H2)</f>
        <v>2.7440000000000002</v>
      </c>
      <c r="F15" s="110">
        <f>ROUNDDOWN((D5-(C15/0.5)*D9),H2)</f>
        <v>2.4740000000000002</v>
      </c>
      <c r="G15" s="111">
        <f>D17</f>
        <v>2.5259999999999998</v>
      </c>
      <c r="H15" s="114">
        <f>ROUNDDOWN(H14-((C15/1)*(H14-F19)),H2)</f>
        <v>2.3929999999999998</v>
      </c>
      <c r="I15" s="59" t="str">
        <f>TEXT("236+|" &amp;ROUNDDOWN((D8+(F18+G18)/2)/2,H2),"0,00")</f>
        <v>236+|3,574</v>
      </c>
      <c r="J15" s="36"/>
      <c r="K15" s="21"/>
      <c r="L15" s="21"/>
      <c r="M15" s="144">
        <f>P15</f>
        <v>2.7970000000000002</v>
      </c>
      <c r="P15" s="163">
        <f>H16</f>
        <v>2.7970000000000002</v>
      </c>
      <c r="Q15" s="80">
        <f>H16</f>
        <v>2.7970000000000002</v>
      </c>
      <c r="R15" s="164">
        <f>H16</f>
        <v>2.7970000000000002</v>
      </c>
    </row>
    <row r="16" spans="1:18" x14ac:dyDescent="0.25">
      <c r="B16" s="185"/>
      <c r="C16" s="32">
        <v>0.38200000000000001</v>
      </c>
      <c r="D16" s="60">
        <f>ROUNDDOWN((D5-(C16/1)*D9),H2)</f>
        <v>2.3079999999999998</v>
      </c>
      <c r="E16" s="72">
        <f>ROUNDDOWN((D5-(C16/0.5)*D7),H2)</f>
        <v>3.4489999999999998</v>
      </c>
      <c r="F16" s="108">
        <f>ROUNDDOWN((D5-(C16/0.5)*D9),H2)</f>
        <v>3.0129999999999999</v>
      </c>
      <c r="G16" s="109">
        <f>ROUNDDOWN((F19+D10)-((C16/1)*D10),H2)</f>
        <v>2.903</v>
      </c>
      <c r="H16" s="61">
        <f>ROUNDDOWN(H14-((C16/1)*(H14-F19)),H2)</f>
        <v>2.7970000000000002</v>
      </c>
      <c r="I16" s="51" t="str">
        <f>TEXT("382+| " &amp;ROUNDDOWN((G17+D8)/2,H2),"0,00")</f>
        <v>382+| 3,329</v>
      </c>
      <c r="J16" s="36"/>
      <c r="K16" s="21"/>
      <c r="L16" s="21"/>
      <c r="M16" s="145">
        <f>IF(C2="P",P16,R16)</f>
        <v>2.7440000000000002</v>
      </c>
      <c r="P16" s="165">
        <f>R14</f>
        <v>2.903</v>
      </c>
      <c r="Q16" s="5"/>
      <c r="R16" s="166">
        <f>P14</f>
        <v>2.7440000000000002</v>
      </c>
    </row>
    <row r="17" spans="1:18" ht="15.75" thickBot="1" x14ac:dyDescent="0.3">
      <c r="B17" s="185"/>
      <c r="C17" s="32">
        <v>0.5</v>
      </c>
      <c r="D17" s="62">
        <f>ROUNDDOWN((D5-(C17/1)*D9),H2)</f>
        <v>2.5259999999999998</v>
      </c>
      <c r="E17" s="52">
        <f>ROUNDDOWN((D5-(C17/0.5)*D7),H2)</f>
        <v>4.0199999999999996</v>
      </c>
      <c r="F17" s="72">
        <f>ROUNDDOWN((D5-(C17/0.5)*D9),H2)</f>
        <v>3.4489999999999998</v>
      </c>
      <c r="G17" s="63">
        <f>ROUNDDOWN((F19+D10)-((C17/1)*D10),H2)</f>
        <v>3.2090000000000001</v>
      </c>
      <c r="H17" s="64">
        <f>ROUNDDOWN(H14-((C17/1)*(H14-F19)),H2)</f>
        <v>3.1230000000000002</v>
      </c>
      <c r="I17" s="95" t="str">
        <f>TEXT("GAP|" &amp;ROUNDDOWN((D17+D18)/2,H2),"0,00")</f>
        <v>GAP|2,635</v>
      </c>
      <c r="J17" s="37"/>
      <c r="K17" s="21"/>
      <c r="L17" s="21"/>
      <c r="M17" s="142" t="str">
        <f>IF(C2="P",P17,R17)</f>
        <v>GAP|2,635</v>
      </c>
      <c r="P17" s="156">
        <f>F16</f>
        <v>3.0129999999999999</v>
      </c>
      <c r="Q17" s="5"/>
      <c r="R17" s="167" t="str">
        <f>I17</f>
        <v>GAP|2,635</v>
      </c>
    </row>
    <row r="18" spans="1:18" ht="18.75" x14ac:dyDescent="0.3">
      <c r="B18" s="185"/>
      <c r="C18" s="32">
        <v>0.61799999999999999</v>
      </c>
      <c r="D18" s="65">
        <f>ROUNDDOWN((D5-(C18/1)*D9),H2)</f>
        <v>2.7440000000000002</v>
      </c>
      <c r="E18" s="117">
        <f>ROUNDDOWN((D5-(C18/0.5)*D7),H2)</f>
        <v>4.59</v>
      </c>
      <c r="F18" s="50">
        <f>ROUNDDOWN((D5-(C18/0.5)*D9),H2)</f>
        <v>3.8839999999999999</v>
      </c>
      <c r="G18" s="66">
        <f>ROUNDDOWN((F19+D10)-((C18/1)*D10),H2)</f>
        <v>3.5150000000000001</v>
      </c>
      <c r="H18" s="70">
        <f>D8</f>
        <v>3.4489999999999998</v>
      </c>
      <c r="I18" s="96" t="str">
        <f>TEXT("COR|" &amp;ROUNDDOWN((D16+G14)/2,H2),"0,00")</f>
        <v>COR|2,111</v>
      </c>
      <c r="J18" s="38"/>
      <c r="K18" s="21"/>
      <c r="L18" s="21"/>
      <c r="M18" s="93">
        <f>IF(C2="P",P18,R18)</f>
        <v>2.5259999999999998</v>
      </c>
      <c r="P18" s="168">
        <f>D19</f>
        <v>3.0539999999999998</v>
      </c>
      <c r="Q18" s="5"/>
      <c r="R18" s="150">
        <f>D17</f>
        <v>2.5259999999999998</v>
      </c>
    </row>
    <row r="19" spans="1:18" ht="19.5" thickBot="1" x14ac:dyDescent="0.35">
      <c r="B19" s="185"/>
      <c r="C19" s="32">
        <v>0.78600000000000003</v>
      </c>
      <c r="D19" s="67">
        <f>ROUNDDOWN((D5-(C19/1)*D9),H2)</f>
        <v>3.0539999999999998</v>
      </c>
      <c r="E19" s="71">
        <f>ROUNDDOWN((D5-(C19/0.5)*D7),H2)</f>
        <v>5.4009999999999998</v>
      </c>
      <c r="F19" s="118">
        <f>ROUNDDOWN((D5-(C19/0.5)*D9),H2)</f>
        <v>4.5039999999999996</v>
      </c>
      <c r="G19" s="68">
        <f>ROUNDDOWN((F19+D10)-((C19/1)*D10),H2)</f>
        <v>3.9489999999999998</v>
      </c>
      <c r="H19" s="69">
        <f>ROUNDDOWN(H14-((C19/1)*(H14-F19)),H2)</f>
        <v>3.9119999999999999</v>
      </c>
      <c r="I19" s="73" t="str">
        <f>TEXT("BASE+|"&amp;IF(C2="P",((D16+G14)/2)+(G18-D8),((D16+G14)/2)-(D8-G18)),"0,00")</f>
        <v>BASE+|2,1775</v>
      </c>
      <c r="J19" s="39"/>
      <c r="K19" s="21"/>
      <c r="L19" s="21"/>
      <c r="M19" s="94">
        <f>IF(C2="P",P19,R19)</f>
        <v>2.4740000000000002</v>
      </c>
      <c r="P19" s="169">
        <f>R12</f>
        <v>3.1230000000000002</v>
      </c>
      <c r="Q19" s="5"/>
      <c r="R19" s="154">
        <f>P12</f>
        <v>2.4740000000000002</v>
      </c>
    </row>
    <row r="20" spans="1:18" x14ac:dyDescent="0.25">
      <c r="B20" s="185"/>
      <c r="C20" s="32">
        <v>1</v>
      </c>
      <c r="D20" s="72">
        <f>D8</f>
        <v>3.4489999999999998</v>
      </c>
      <c r="E20" s="71">
        <f>ROUNDDOWN((D5-(C20/0.5)*D7),H2)</f>
        <v>6.4359999999999999</v>
      </c>
      <c r="F20" s="71">
        <f>ROUNDDOWN((D5-(C20/0.5)*D9),H2)</f>
        <v>5.2939999999999996</v>
      </c>
      <c r="G20" s="119">
        <f>F19</f>
        <v>4.5039999999999996</v>
      </c>
      <c r="H20" s="120">
        <f>ROUNDDOWN(H14-((C20/1)*(H14-F19)),H2)</f>
        <v>4.5039999999999996</v>
      </c>
      <c r="I20" s="73" t="str">
        <f>TEXT("BASE|" &amp;D8,"0,00")</f>
        <v>BASE|3,449</v>
      </c>
      <c r="J20" s="40"/>
      <c r="K20" s="21"/>
      <c r="L20" s="21"/>
      <c r="M20" s="146">
        <f>IF(C2="P",P20,R20)</f>
        <v>2.3929999999999998</v>
      </c>
      <c r="P20" s="169">
        <f>R11</f>
        <v>3.2090000000000001</v>
      </c>
      <c r="Q20" s="5"/>
      <c r="R20" s="154">
        <f>P11</f>
        <v>2.3929999999999998</v>
      </c>
    </row>
    <row r="21" spans="1:18" x14ac:dyDescent="0.25">
      <c r="B21" s="130"/>
      <c r="C21" s="21"/>
      <c r="D21" s="134"/>
      <c r="E21" s="134"/>
      <c r="F21" s="134"/>
      <c r="G21" s="21"/>
      <c r="H21" s="21"/>
      <c r="I21" s="21"/>
      <c r="J21" s="21"/>
      <c r="K21" s="21"/>
      <c r="L21" s="21"/>
      <c r="M21" s="145">
        <f>IF(C2="P",P21,R21)</f>
        <v>2.3079999999999998</v>
      </c>
      <c r="N21" s="15"/>
      <c r="P21" s="157" t="str">
        <f>R10</f>
        <v>382+| 3,329</v>
      </c>
      <c r="Q21" s="78"/>
      <c r="R21" s="158">
        <f>P10</f>
        <v>2.3079999999999998</v>
      </c>
    </row>
    <row r="22" spans="1:18" x14ac:dyDescent="0.25">
      <c r="B22" s="130"/>
      <c r="C22" s="41"/>
      <c r="D22" s="5"/>
      <c r="E22" s="21"/>
      <c r="F22" s="21"/>
      <c r="G22" s="21"/>
      <c r="H22" s="21"/>
      <c r="I22" s="21"/>
      <c r="J22" s="21"/>
      <c r="K22" s="21"/>
      <c r="L22" s="21"/>
      <c r="M22" s="145" t="str">
        <f>IF(C2="P",P22,R22)</f>
        <v>BASE+|2,1775</v>
      </c>
      <c r="P22" s="157" t="str">
        <f>I20</f>
        <v>BASE|3,449</v>
      </c>
      <c r="Q22" s="79"/>
      <c r="R22" s="150" t="str">
        <f>I19</f>
        <v>BASE+|2,1775</v>
      </c>
    </row>
    <row r="23" spans="1:18" ht="16.5" customHeight="1" x14ac:dyDescent="0.25">
      <c r="A23" s="21"/>
      <c r="B23" s="130"/>
      <c r="C23" s="98" t="s">
        <v>24</v>
      </c>
      <c r="D23" s="98" t="s">
        <v>16</v>
      </c>
      <c r="E23" s="98" t="s">
        <v>17</v>
      </c>
      <c r="F23" s="98" t="s">
        <v>18</v>
      </c>
      <c r="G23" s="98" t="s">
        <v>19</v>
      </c>
      <c r="H23" s="98" t="s">
        <v>21</v>
      </c>
      <c r="I23" s="98" t="s">
        <v>20</v>
      </c>
      <c r="J23" s="105" t="s">
        <v>22</v>
      </c>
      <c r="K23" s="116" t="s">
        <v>25</v>
      </c>
      <c r="L23" s="21"/>
      <c r="M23" s="143" t="str">
        <f>IF(C2="P",P23,R23)</f>
        <v>COR|2,111</v>
      </c>
      <c r="N23" s="42"/>
      <c r="P23" s="155">
        <f>G18</f>
        <v>3.5150000000000001</v>
      </c>
      <c r="Q23" s="78"/>
      <c r="R23" s="151" t="str">
        <f>I18</f>
        <v>COR|2,111</v>
      </c>
    </row>
    <row r="24" spans="1:18" ht="21.75" customHeight="1" x14ac:dyDescent="0.3">
      <c r="A24" s="21"/>
      <c r="B24" s="175" t="s">
        <v>31</v>
      </c>
      <c r="C24" s="173" t="e">
        <f>TEXT("["&amp;ROUNDDOWN((((H24/G24)*100)-100),2)&amp;" %] ","0,00")</f>
        <v>#DIV/0!</v>
      </c>
      <c r="D24" s="99">
        <v>0</v>
      </c>
      <c r="E24" s="99">
        <v>200</v>
      </c>
      <c r="F24" s="102">
        <f>G24*D24/E24</f>
        <v>0</v>
      </c>
      <c r="G24" s="100">
        <v>0</v>
      </c>
      <c r="H24" s="100">
        <v>0</v>
      </c>
      <c r="I24" s="100">
        <f>IF(H24&gt;G24,G24-(H5/2)-H9,G24+(H5/2)+H9)</f>
        <v>3.300000000000014E-2</v>
      </c>
      <c r="J24" s="103">
        <f>(G24-I24)*D24</f>
        <v>0</v>
      </c>
      <c r="K24" s="104">
        <f>(H24-G24)*D24</f>
        <v>0</v>
      </c>
      <c r="L24" s="21"/>
      <c r="M24" s="142">
        <f>IF(C2="P",P24,R24)</f>
        <v>2.0390000000000001</v>
      </c>
      <c r="N24" s="42"/>
      <c r="P24" s="153" t="str">
        <f>R7</f>
        <v>236+|3,574</v>
      </c>
      <c r="Q24" s="78"/>
      <c r="R24" s="154">
        <f>P7</f>
        <v>2.0390000000000001</v>
      </c>
    </row>
    <row r="25" spans="1:18" ht="21" customHeight="1" x14ac:dyDescent="0.3">
      <c r="B25" s="175"/>
      <c r="C25" s="173" t="e">
        <f>TEXT("["&amp;ROUNDDOWN((((H25/G25)*100)-100),2)&amp;" %] ","0,00")</f>
        <v>#DIV/0!</v>
      </c>
      <c r="D25" s="99">
        <v>0</v>
      </c>
      <c r="E25" s="99">
        <v>200</v>
      </c>
      <c r="F25" s="102">
        <f>G25*D25/E25</f>
        <v>0</v>
      </c>
      <c r="G25" s="100">
        <v>0</v>
      </c>
      <c r="H25" s="100">
        <v>0</v>
      </c>
      <c r="I25" s="100">
        <f>IF(H25&gt;G25,G25+(H5/2)+H9,G25+(H5/2)+H9)</f>
        <v>3.300000000000014E-2</v>
      </c>
      <c r="J25" s="103">
        <f>(G25-I25)*D25</f>
        <v>0</v>
      </c>
      <c r="K25" s="104">
        <f>(H25-G25)*D25</f>
        <v>0</v>
      </c>
      <c r="L25" s="21"/>
      <c r="M25" s="147">
        <f>IF(C2="P",P25,R25)</f>
        <v>1.9149999999999996</v>
      </c>
      <c r="N25" s="42"/>
      <c r="P25" s="149" t="str">
        <f>R6</f>
        <v>BRK|3,699</v>
      </c>
      <c r="Q25" s="78"/>
      <c r="R25" s="152">
        <f>P6</f>
        <v>1.9149999999999996</v>
      </c>
    </row>
    <row r="26" spans="1:18" ht="19.5" customHeight="1" x14ac:dyDescent="0.3">
      <c r="B26" s="175"/>
      <c r="C26" s="173" t="e">
        <f>TEXT("["&amp;ROUNDDOWN((((H26/G26)*100)-100),2)&amp;" %] ","0,00")</f>
        <v>#DIV/0!</v>
      </c>
      <c r="D26" s="99">
        <v>0</v>
      </c>
      <c r="E26" s="99">
        <v>200</v>
      </c>
      <c r="F26" s="102">
        <f>G26*D26/E26</f>
        <v>0</v>
      </c>
      <c r="G26" s="101">
        <v>0</v>
      </c>
      <c r="H26" s="101">
        <v>0</v>
      </c>
      <c r="I26" s="100">
        <f>IF(H26&gt;G26,G26-(H5/2)-H11,G26+(H5/2)+H11)</f>
        <v>3.300000000000014E-2</v>
      </c>
      <c r="J26" s="103">
        <f>(G26-I26)*D26</f>
        <v>0</v>
      </c>
      <c r="K26" s="104">
        <f>(H26-G26)*D26</f>
        <v>0</v>
      </c>
      <c r="L26" s="21"/>
      <c r="M26" s="143">
        <f>IF(C2="P",TEXT( P26 &amp;" | " &amp;G19,"0,00"),R26)</f>
        <v>1.742</v>
      </c>
      <c r="P26" s="155">
        <f>F18</f>
        <v>3.8839999999999999</v>
      </c>
      <c r="Q26" s="78"/>
      <c r="R26" s="152">
        <f>H14</f>
        <v>1.742</v>
      </c>
    </row>
    <row r="27" spans="1:18" ht="19.5" thickBot="1" x14ac:dyDescent="0.35">
      <c r="B27" s="176"/>
      <c r="C27" s="174" t="str">
        <f>TEXT("["&amp;ROUNDDOWN((((H27/G27)*100)-100),2)&amp;" %] ","0,00")</f>
        <v xml:space="preserve">[75,22 %] </v>
      </c>
      <c r="D27" s="135">
        <v>0</v>
      </c>
      <c r="E27" s="135">
        <v>200</v>
      </c>
      <c r="F27" s="136">
        <f>G27*D27/E27</f>
        <v>0</v>
      </c>
      <c r="G27" s="137" t="str">
        <f>MID(I18,FIND("|",I18,1)+1,LEN(I18))</f>
        <v>2,111</v>
      </c>
      <c r="H27" s="137" t="str">
        <f>MID(I14,FIND("|",I14,1)+1,LEN(I14))</f>
        <v>3,699</v>
      </c>
      <c r="I27" s="138">
        <f>IF(H27&gt;G27,G27-(H8/2)-H12,G27+(H8/2)+H12)</f>
        <v>2.2665000000000002</v>
      </c>
      <c r="J27" s="139">
        <f>(G27-I27)*D27</f>
        <v>0</v>
      </c>
      <c r="K27" s="140">
        <f>(H27-G27)*D27</f>
        <v>0</v>
      </c>
      <c r="L27" s="141"/>
      <c r="M27" s="148">
        <f>IF(C2="P",P27,R27)</f>
        <v>1.6040000000000001</v>
      </c>
      <c r="N27" s="92" t="str">
        <f>IF(C2="P",IF(D2="STATIC",IF(D5&gt;D6,"","▲"),IF(D5&gt;D6,"▲","")),IF(D2="STATIC",IF(D6&gt;D5,"","▲"),IF(D6&gt;D5,"▲","")))</f>
        <v/>
      </c>
      <c r="O27" s="21"/>
      <c r="P27" s="170">
        <f>E17</f>
        <v>4.0199999999999996</v>
      </c>
      <c r="Q27" s="171"/>
      <c r="R27" s="172">
        <f>E14</f>
        <v>1.6040000000000001</v>
      </c>
    </row>
    <row r="28" spans="1:18" ht="15.75" x14ac:dyDescent="0.25">
      <c r="B28" s="90"/>
      <c r="C28" s="186"/>
      <c r="D28" s="187"/>
      <c r="E28" s="187"/>
      <c r="F28" s="46"/>
      <c r="G28" s="82"/>
      <c r="H28" s="82"/>
      <c r="I28" s="82"/>
      <c r="J28" s="47"/>
      <c r="K28" s="47"/>
      <c r="O28" s="21"/>
    </row>
    <row r="29" spans="1:18" x14ac:dyDescent="0.25">
      <c r="K29" s="21"/>
      <c r="O29" s="21"/>
      <c r="P29" s="21"/>
      <c r="Q29" s="21"/>
    </row>
    <row r="30" spans="1:18" x14ac:dyDescent="0.25">
      <c r="C30" s="97"/>
      <c r="D30" s="97"/>
      <c r="E30" s="97"/>
      <c r="F30" s="97"/>
      <c r="G30" s="97"/>
      <c r="H30" s="97"/>
    </row>
    <row r="31" spans="1:18" x14ac:dyDescent="0.25">
      <c r="B31" s="29"/>
      <c r="C31" s="97"/>
      <c r="D31" s="97"/>
      <c r="E31" s="97" t="s">
        <v>38</v>
      </c>
      <c r="F31" s="97"/>
      <c r="G31" s="97"/>
      <c r="H31" s="97"/>
    </row>
    <row r="32" spans="1:18" x14ac:dyDescent="0.25">
      <c r="B32" s="29"/>
      <c r="C32" s="97"/>
      <c r="D32" s="97"/>
      <c r="E32" s="97"/>
      <c r="F32" s="97"/>
      <c r="G32" s="97"/>
      <c r="H32" s="97"/>
    </row>
    <row r="33" spans="2:9" x14ac:dyDescent="0.25">
      <c r="B33" s="29"/>
      <c r="C33" s="97"/>
      <c r="D33" s="97"/>
      <c r="E33" s="97"/>
      <c r="F33" s="97"/>
      <c r="G33" s="97"/>
      <c r="H33" s="97"/>
    </row>
    <row r="34" spans="2:9" x14ac:dyDescent="0.25">
      <c r="B34" s="29"/>
      <c r="C34" s="97"/>
      <c r="D34" s="97"/>
      <c r="E34" s="97"/>
      <c r="F34" s="97"/>
      <c r="G34" s="97"/>
      <c r="H34" s="97"/>
    </row>
    <row r="35" spans="2:9" x14ac:dyDescent="0.25">
      <c r="C35" s="97"/>
      <c r="D35" s="97"/>
      <c r="E35" s="97"/>
      <c r="F35" s="97"/>
      <c r="G35" s="97"/>
      <c r="H35" s="97"/>
      <c r="I35" s="97"/>
    </row>
    <row r="36" spans="2:9" x14ac:dyDescent="0.25">
      <c r="C36" s="97"/>
      <c r="D36" s="97"/>
      <c r="E36" s="97"/>
      <c r="F36" s="97"/>
      <c r="G36" s="97"/>
      <c r="H36" s="97"/>
      <c r="I36" s="97"/>
    </row>
    <row r="37" spans="2:9" x14ac:dyDescent="0.25">
      <c r="C37" s="97"/>
      <c r="D37" s="97"/>
      <c r="E37" s="97"/>
      <c r="F37" s="97"/>
      <c r="G37" s="97"/>
      <c r="H37" s="97"/>
      <c r="I37" s="97"/>
    </row>
  </sheetData>
  <sheetProtection selectLockedCells="1"/>
  <mergeCells count="6">
    <mergeCell ref="B24:B27"/>
    <mergeCell ref="P2:R2"/>
    <mergeCell ref="L2:M2"/>
    <mergeCell ref="G4:H4"/>
    <mergeCell ref="B5:B10"/>
    <mergeCell ref="B14:B20"/>
  </mergeCells>
  <dataValidations count="3">
    <dataValidation type="list" allowBlank="1" showInputMessage="1" showErrorMessage="1" sqref="G2">
      <formula1>"1H,4H,1D,1W,1M"</formula1>
    </dataValidation>
    <dataValidation type="list" allowBlank="1" showInputMessage="1" showErrorMessage="1" sqref="E2">
      <formula1>"0+,BRK,GAP,AOP,COR,382+"</formula1>
    </dataValidation>
    <dataValidation type="list" allowBlank="1" showInputMessage="1" showErrorMessage="1" sqref="H2">
      <formula1>"1,2,3,4,5,6,7,8,9,10"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AB6447A-02B3-4639-B507-DB772A97136A}">
            <xm:f>NOT(ISERROR(SEARCH("-",C24)))</xm:f>
            <xm:f>"-"</xm:f>
            <x14:dxf>
              <font>
                <color rgb="FF9C0006"/>
              </font>
            </x14:dxf>
          </x14:cfRule>
          <xm:sqref>C24:C27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85"/>
  <sheetViews>
    <sheetView topLeftCell="A44" zoomScaleNormal="100" workbookViewId="0">
      <selection activeCell="Q149" sqref="Q149"/>
    </sheetView>
  </sheetViews>
  <sheetFormatPr baseColWidth="10" defaultRowHeight="12" x14ac:dyDescent="0.2"/>
  <cols>
    <col min="1" max="2" width="11.42578125" style="76"/>
    <col min="3" max="3" width="11.42578125" style="188"/>
    <col min="4" max="13" width="11.42578125" style="76"/>
    <col min="14" max="14" width="13" style="76" customWidth="1"/>
    <col min="15" max="15" width="4.28515625" style="76" customWidth="1"/>
    <col min="16" max="16384" width="11.42578125" style="76"/>
  </cols>
  <sheetData>
    <row r="2" spans="2:14" x14ac:dyDescent="0.2">
      <c r="C2" s="190" t="s">
        <v>138</v>
      </c>
      <c r="D2" s="191"/>
      <c r="E2" s="192"/>
      <c r="F2" s="192"/>
      <c r="G2" s="192"/>
      <c r="H2" s="192"/>
      <c r="I2" s="192"/>
      <c r="J2" s="192"/>
      <c r="K2" s="192"/>
      <c r="L2" s="192"/>
      <c r="M2" s="192"/>
      <c r="N2" s="193"/>
    </row>
    <row r="3" spans="2:14" x14ac:dyDescent="0.2">
      <c r="C3" s="194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6"/>
    </row>
    <row r="4" spans="2:14" x14ac:dyDescent="0.2">
      <c r="C4" s="209" t="s">
        <v>28</v>
      </c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1"/>
    </row>
    <row r="5" spans="2:14" x14ac:dyDescent="0.2">
      <c r="B5" s="45"/>
      <c r="C5" s="209" t="s">
        <v>29</v>
      </c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1"/>
    </row>
    <row r="6" spans="2:14" x14ac:dyDescent="0.2">
      <c r="C6" s="209" t="s">
        <v>30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1"/>
    </row>
    <row r="7" spans="2:14" x14ac:dyDescent="0.2">
      <c r="C7" s="194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6"/>
    </row>
    <row r="8" spans="2:14" x14ac:dyDescent="0.2">
      <c r="C8" s="194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6"/>
    </row>
    <row r="9" spans="2:14" x14ac:dyDescent="0.2">
      <c r="C9" s="194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6"/>
    </row>
    <row r="10" spans="2:14" x14ac:dyDescent="0.2">
      <c r="C10" s="194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6"/>
    </row>
    <row r="11" spans="2:14" x14ac:dyDescent="0.2">
      <c r="C11" s="194"/>
      <c r="D11" s="195"/>
      <c r="E11" s="195"/>
      <c r="F11" s="195"/>
      <c r="G11" s="195"/>
      <c r="H11" s="195"/>
      <c r="I11" s="195"/>
      <c r="J11" s="195"/>
      <c r="K11" s="195"/>
      <c r="L11" s="195"/>
      <c r="M11" s="195"/>
      <c r="N11" s="196"/>
    </row>
    <row r="12" spans="2:14" ht="12.75" x14ac:dyDescent="0.2">
      <c r="C12" s="194"/>
      <c r="D12" s="203" t="s">
        <v>43</v>
      </c>
      <c r="E12" s="195"/>
      <c r="F12" s="195"/>
      <c r="G12" s="195"/>
      <c r="H12" s="195"/>
      <c r="I12" s="195"/>
      <c r="J12" s="195"/>
      <c r="K12" s="195"/>
      <c r="L12" s="195"/>
      <c r="M12" s="195"/>
      <c r="N12" s="196"/>
    </row>
    <row r="13" spans="2:14" ht="15" x14ac:dyDescent="0.2">
      <c r="C13" s="194"/>
      <c r="E13" s="195"/>
      <c r="F13" s="208" t="s">
        <v>139</v>
      </c>
      <c r="G13" s="195"/>
      <c r="H13" s="198" t="s">
        <v>140</v>
      </c>
      <c r="I13" s="195"/>
      <c r="J13" s="195"/>
      <c r="K13" s="195"/>
      <c r="L13" s="195"/>
      <c r="M13" s="195"/>
      <c r="N13" s="196"/>
    </row>
    <row r="14" spans="2:14" ht="15" x14ac:dyDescent="0.2">
      <c r="C14" s="199"/>
      <c r="D14" s="195"/>
      <c r="E14" s="195"/>
      <c r="F14" s="195"/>
      <c r="G14" s="195"/>
      <c r="H14" s="195"/>
      <c r="I14" s="195"/>
      <c r="J14" s="195"/>
      <c r="K14" s="195"/>
      <c r="L14" s="195"/>
      <c r="M14" s="195"/>
      <c r="N14" s="196"/>
    </row>
    <row r="15" spans="2:14" ht="12.75" x14ac:dyDescent="0.2">
      <c r="C15" s="197" t="s">
        <v>44</v>
      </c>
      <c r="D15" s="195"/>
      <c r="E15" s="195"/>
      <c r="F15" s="195"/>
      <c r="G15" s="195"/>
      <c r="H15" s="195"/>
      <c r="I15" s="195"/>
      <c r="J15" s="195"/>
      <c r="K15" s="195"/>
      <c r="L15" s="195"/>
      <c r="M15" s="195"/>
      <c r="N15" s="196"/>
    </row>
    <row r="16" spans="2:14" ht="15" x14ac:dyDescent="0.2">
      <c r="C16" s="199"/>
      <c r="D16" s="195"/>
      <c r="E16" s="195"/>
      <c r="F16" s="195"/>
      <c r="G16" s="195"/>
      <c r="H16" s="195"/>
      <c r="I16" s="195"/>
      <c r="J16" s="195"/>
      <c r="K16" s="195"/>
      <c r="L16" s="195"/>
      <c r="M16" s="195"/>
      <c r="N16" s="196"/>
    </row>
    <row r="17" spans="3:14" ht="12.75" x14ac:dyDescent="0.2">
      <c r="C17" s="200" t="s">
        <v>45</v>
      </c>
      <c r="D17" s="195"/>
      <c r="E17" s="195"/>
      <c r="F17" s="195"/>
      <c r="G17" s="195"/>
      <c r="H17" s="195"/>
      <c r="I17" s="195"/>
      <c r="J17" s="195"/>
      <c r="K17" s="195"/>
      <c r="L17" s="195"/>
      <c r="M17" s="195"/>
      <c r="N17" s="196"/>
    </row>
    <row r="18" spans="3:14" ht="12.75" x14ac:dyDescent="0.2">
      <c r="C18" s="200" t="s">
        <v>46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6"/>
    </row>
    <row r="19" spans="3:14" ht="12.75" x14ac:dyDescent="0.2">
      <c r="C19" s="200" t="s">
        <v>47</v>
      </c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6"/>
    </row>
    <row r="20" spans="3:14" ht="12.75" x14ac:dyDescent="0.2">
      <c r="C20" s="200" t="s">
        <v>48</v>
      </c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6"/>
    </row>
    <row r="21" spans="3:14" ht="12.75" x14ac:dyDescent="0.2">
      <c r="C21" s="200" t="s">
        <v>49</v>
      </c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6"/>
    </row>
    <row r="22" spans="3:14" ht="15" x14ac:dyDescent="0.2">
      <c r="C22" s="199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6"/>
    </row>
    <row r="23" spans="3:14" ht="15" x14ac:dyDescent="0.2">
      <c r="C23" s="199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6"/>
    </row>
    <row r="24" spans="3:14" ht="12.75" x14ac:dyDescent="0.2">
      <c r="C24" s="197" t="s">
        <v>145</v>
      </c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2"/>
    </row>
    <row r="25" spans="3:14" ht="15" x14ac:dyDescent="0.2">
      <c r="C25" s="199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2"/>
    </row>
    <row r="26" spans="3:14" ht="15" x14ac:dyDescent="0.2">
      <c r="C26" s="199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2"/>
    </row>
    <row r="27" spans="3:14" ht="12.75" x14ac:dyDescent="0.2">
      <c r="C27" s="197" t="s">
        <v>50</v>
      </c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2"/>
    </row>
    <row r="28" spans="3:14" ht="12.75" x14ac:dyDescent="0.2">
      <c r="C28" s="197" t="s">
        <v>51</v>
      </c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2"/>
    </row>
    <row r="29" spans="3:14" ht="12.75" x14ac:dyDescent="0.2">
      <c r="C29" s="197" t="s">
        <v>52</v>
      </c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2"/>
    </row>
    <row r="30" spans="3:14" ht="15" x14ac:dyDescent="0.2">
      <c r="C30" s="199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2"/>
    </row>
    <row r="31" spans="3:14" ht="12.75" x14ac:dyDescent="0.2">
      <c r="C31" s="197" t="s">
        <v>155</v>
      </c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2"/>
    </row>
    <row r="32" spans="3:14" ht="12.75" x14ac:dyDescent="0.2">
      <c r="C32" s="197" t="s">
        <v>98</v>
      </c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2"/>
    </row>
    <row r="33" spans="3:14" ht="12.75" x14ac:dyDescent="0.2">
      <c r="C33" s="197" t="s">
        <v>53</v>
      </c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2"/>
    </row>
    <row r="34" spans="3:14" ht="15" x14ac:dyDescent="0.2">
      <c r="C34" s="199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2"/>
    </row>
    <row r="35" spans="3:14" ht="12.75" x14ac:dyDescent="0.2">
      <c r="C35" s="197" t="s">
        <v>54</v>
      </c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2"/>
    </row>
    <row r="36" spans="3:14" ht="12.75" x14ac:dyDescent="0.2">
      <c r="C36" s="197" t="s">
        <v>55</v>
      </c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2"/>
    </row>
    <row r="37" spans="3:14" ht="12.75" x14ac:dyDescent="0.2">
      <c r="C37" s="197" t="s">
        <v>56</v>
      </c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2"/>
    </row>
    <row r="38" spans="3:14" ht="12.75" x14ac:dyDescent="0.2">
      <c r="C38" s="197" t="s">
        <v>57</v>
      </c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2"/>
    </row>
    <row r="39" spans="3:14" ht="12.75" x14ac:dyDescent="0.2">
      <c r="C39" s="197" t="s">
        <v>58</v>
      </c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2"/>
    </row>
    <row r="40" spans="3:14" ht="15" x14ac:dyDescent="0.2">
      <c r="C40" s="199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2"/>
    </row>
    <row r="41" spans="3:14" ht="12.75" x14ac:dyDescent="0.2">
      <c r="C41" s="197" t="s">
        <v>59</v>
      </c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2"/>
    </row>
    <row r="42" spans="3:14" ht="12.75" x14ac:dyDescent="0.2">
      <c r="C42" s="197" t="s">
        <v>60</v>
      </c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2"/>
    </row>
    <row r="43" spans="3:14" ht="12.75" x14ac:dyDescent="0.2">
      <c r="C43" s="197" t="s">
        <v>61</v>
      </c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2"/>
    </row>
    <row r="44" spans="3:14" ht="12.75" x14ac:dyDescent="0.2">
      <c r="C44" s="197" t="s">
        <v>62</v>
      </c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02"/>
    </row>
    <row r="45" spans="3:14" ht="15" x14ac:dyDescent="0.2">
      <c r="C45" s="199"/>
      <c r="D45" s="201"/>
      <c r="E45" s="201"/>
      <c r="F45" s="201"/>
      <c r="G45" s="201"/>
      <c r="H45" s="201"/>
      <c r="I45" s="201"/>
      <c r="J45" s="201"/>
      <c r="K45" s="201"/>
      <c r="L45" s="201"/>
      <c r="M45" s="201"/>
      <c r="N45" s="202"/>
    </row>
    <row r="46" spans="3:14" ht="12.75" x14ac:dyDescent="0.2">
      <c r="C46" s="197" t="s">
        <v>99</v>
      </c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2"/>
    </row>
    <row r="47" spans="3:14" ht="12.75" x14ac:dyDescent="0.2">
      <c r="C47" s="197" t="s">
        <v>63</v>
      </c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2"/>
    </row>
    <row r="48" spans="3:14" ht="12.75" x14ac:dyDescent="0.2">
      <c r="C48" s="197" t="s">
        <v>64</v>
      </c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2"/>
    </row>
    <row r="49" spans="3:27" ht="12.75" x14ac:dyDescent="0.2">
      <c r="C49" s="197" t="s">
        <v>65</v>
      </c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2"/>
    </row>
    <row r="50" spans="3:27" ht="12.75" x14ac:dyDescent="0.2">
      <c r="C50" s="197" t="s">
        <v>66</v>
      </c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2"/>
    </row>
    <row r="51" spans="3:27" ht="12.75" x14ac:dyDescent="0.2">
      <c r="C51" s="197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2"/>
    </row>
    <row r="52" spans="3:27" ht="12.75" x14ac:dyDescent="0.2">
      <c r="C52" s="197" t="s">
        <v>141</v>
      </c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2"/>
    </row>
    <row r="53" spans="3:27" ht="12.75" x14ac:dyDescent="0.2">
      <c r="C53" s="197" t="s">
        <v>142</v>
      </c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2"/>
    </row>
    <row r="54" spans="3:27" ht="12.75" x14ac:dyDescent="0.2">
      <c r="C54" s="197" t="s">
        <v>143</v>
      </c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2"/>
    </row>
    <row r="55" spans="3:27" ht="12.75" x14ac:dyDescent="0.2">
      <c r="C55" s="197" t="s">
        <v>119</v>
      </c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2"/>
    </row>
    <row r="56" spans="3:27" ht="12.75" x14ac:dyDescent="0.2">
      <c r="C56" s="197" t="s">
        <v>144</v>
      </c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2"/>
    </row>
    <row r="57" spans="3:27" ht="12.75" x14ac:dyDescent="0.2">
      <c r="C57" s="197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2"/>
    </row>
    <row r="58" spans="3:27" x14ac:dyDescent="0.2">
      <c r="C58" s="194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6"/>
    </row>
    <row r="59" spans="3:27" x14ac:dyDescent="0.2">
      <c r="C59" s="194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6"/>
    </row>
    <row r="60" spans="3:27" ht="12.75" x14ac:dyDescent="0.2">
      <c r="C60" s="194"/>
      <c r="D60" s="203" t="s">
        <v>77</v>
      </c>
      <c r="E60" s="201"/>
      <c r="F60" s="201"/>
      <c r="G60" s="201"/>
      <c r="H60" s="201"/>
      <c r="I60" s="201"/>
      <c r="J60" s="201"/>
      <c r="K60" s="201"/>
      <c r="L60" s="201"/>
      <c r="M60" s="201"/>
      <c r="N60" s="202"/>
    </row>
    <row r="61" spans="3:27" ht="15" x14ac:dyDescent="0.2">
      <c r="C61" s="194"/>
      <c r="D61" s="204"/>
      <c r="E61" s="201"/>
      <c r="F61" s="201"/>
      <c r="G61" s="201"/>
      <c r="H61" s="201"/>
      <c r="I61" s="201"/>
      <c r="J61" s="201"/>
      <c r="K61" s="201"/>
      <c r="L61" s="201"/>
      <c r="M61" s="201"/>
      <c r="N61" s="202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</row>
    <row r="62" spans="3:27" ht="12.75" x14ac:dyDescent="0.2">
      <c r="C62" s="194"/>
      <c r="D62" s="203" t="s">
        <v>79</v>
      </c>
      <c r="E62" s="201"/>
      <c r="F62" s="201"/>
      <c r="G62" s="195"/>
      <c r="H62" s="201"/>
      <c r="I62" s="201"/>
      <c r="J62" s="201"/>
      <c r="K62" s="201"/>
      <c r="L62" s="201"/>
      <c r="M62" s="201"/>
      <c r="N62" s="202"/>
    </row>
    <row r="63" spans="3:27" ht="12.75" x14ac:dyDescent="0.2">
      <c r="C63" s="194"/>
      <c r="D63" s="203" t="s">
        <v>78</v>
      </c>
      <c r="E63" s="201"/>
      <c r="F63" s="201"/>
      <c r="G63" s="201"/>
      <c r="H63" s="201"/>
      <c r="I63" s="201"/>
      <c r="J63" s="201"/>
      <c r="K63" s="201"/>
      <c r="L63" s="201"/>
      <c r="M63" s="201"/>
      <c r="N63" s="202"/>
    </row>
    <row r="64" spans="3:27" ht="12.75" x14ac:dyDescent="0.2">
      <c r="C64" s="194"/>
      <c r="D64" s="203" t="s">
        <v>80</v>
      </c>
      <c r="E64" s="201"/>
      <c r="F64" s="201"/>
      <c r="G64" s="201"/>
      <c r="H64" s="201"/>
      <c r="I64" s="201"/>
      <c r="J64" s="201"/>
      <c r="K64" s="201"/>
      <c r="L64" s="201"/>
      <c r="M64" s="201"/>
      <c r="N64" s="202"/>
    </row>
    <row r="65" spans="3:14" ht="12.75" x14ac:dyDescent="0.2">
      <c r="C65" s="194"/>
      <c r="D65" s="203" t="s">
        <v>120</v>
      </c>
      <c r="E65" s="201"/>
      <c r="F65" s="201"/>
      <c r="G65" s="201"/>
      <c r="H65" s="201"/>
      <c r="I65" s="201"/>
      <c r="J65" s="201"/>
      <c r="K65" s="201"/>
      <c r="L65" s="201"/>
      <c r="M65" s="201"/>
      <c r="N65" s="202"/>
    </row>
    <row r="66" spans="3:14" ht="12.75" x14ac:dyDescent="0.2">
      <c r="C66" s="194"/>
      <c r="D66" s="203" t="s">
        <v>121</v>
      </c>
      <c r="E66" s="201"/>
      <c r="F66" s="201"/>
      <c r="G66" s="201"/>
      <c r="H66" s="201"/>
      <c r="I66" s="201"/>
      <c r="J66" s="201"/>
      <c r="K66" s="201"/>
      <c r="L66" s="201"/>
      <c r="M66" s="201"/>
      <c r="N66" s="202"/>
    </row>
    <row r="67" spans="3:14" ht="12.75" x14ac:dyDescent="0.2">
      <c r="C67" s="194"/>
      <c r="D67" s="203" t="s">
        <v>100</v>
      </c>
      <c r="E67" s="201"/>
      <c r="F67" s="201"/>
      <c r="G67" s="201"/>
      <c r="H67" s="201"/>
      <c r="I67" s="201"/>
      <c r="J67" s="201"/>
      <c r="K67" s="201"/>
      <c r="L67" s="201"/>
      <c r="M67" s="201"/>
      <c r="N67" s="202"/>
    </row>
    <row r="68" spans="3:14" ht="12.75" x14ac:dyDescent="0.2">
      <c r="C68" s="194"/>
      <c r="D68" s="203"/>
      <c r="E68" s="201"/>
      <c r="F68" s="201"/>
      <c r="G68" s="195"/>
      <c r="H68" s="195"/>
      <c r="I68" s="195"/>
      <c r="J68" s="195"/>
      <c r="K68" s="195"/>
      <c r="L68" s="195"/>
      <c r="M68" s="195"/>
      <c r="N68" s="196"/>
    </row>
    <row r="69" spans="3:14" x14ac:dyDescent="0.2">
      <c r="C69" s="194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6"/>
    </row>
    <row r="70" spans="3:14" ht="12.75" x14ac:dyDescent="0.2">
      <c r="C70" s="197" t="s">
        <v>146</v>
      </c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2"/>
    </row>
    <row r="71" spans="3:14" ht="15" x14ac:dyDescent="0.2">
      <c r="C71" s="199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2"/>
    </row>
    <row r="72" spans="3:14" ht="15" x14ac:dyDescent="0.2">
      <c r="C72" s="199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2"/>
    </row>
    <row r="73" spans="3:14" ht="12.75" x14ac:dyDescent="0.2">
      <c r="C73" s="197" t="s">
        <v>67</v>
      </c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2"/>
    </row>
    <row r="74" spans="3:14" ht="12.75" x14ac:dyDescent="0.2">
      <c r="C74" s="197" t="s">
        <v>68</v>
      </c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2"/>
    </row>
    <row r="75" spans="3:14" ht="15" x14ac:dyDescent="0.2">
      <c r="C75" s="199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2"/>
    </row>
    <row r="76" spans="3:14" ht="12.75" x14ac:dyDescent="0.2">
      <c r="C76" s="197" t="s">
        <v>150</v>
      </c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2"/>
    </row>
    <row r="77" spans="3:14" ht="15" x14ac:dyDescent="0.2">
      <c r="C77" s="199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2"/>
    </row>
    <row r="78" spans="3:14" ht="12.75" x14ac:dyDescent="0.2">
      <c r="C78" s="197" t="s">
        <v>151</v>
      </c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2"/>
    </row>
    <row r="79" spans="3:14" ht="15" x14ac:dyDescent="0.2">
      <c r="C79" s="199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2"/>
    </row>
    <row r="80" spans="3:14" ht="12.75" x14ac:dyDescent="0.2">
      <c r="C80" s="197" t="s">
        <v>69</v>
      </c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2"/>
    </row>
    <row r="81" spans="3:14" ht="15" x14ac:dyDescent="0.2">
      <c r="C81" s="199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2"/>
    </row>
    <row r="82" spans="3:14" ht="15" x14ac:dyDescent="0.2">
      <c r="C82" s="199"/>
      <c r="D82" s="201"/>
      <c r="E82" s="201"/>
      <c r="F82" s="201"/>
      <c r="G82" s="201"/>
      <c r="H82" s="201"/>
      <c r="I82" s="201"/>
      <c r="J82" s="201"/>
      <c r="K82" s="201"/>
      <c r="L82" s="201"/>
      <c r="M82" s="201"/>
      <c r="N82" s="202"/>
    </row>
    <row r="83" spans="3:14" ht="12.75" x14ac:dyDescent="0.2">
      <c r="C83" s="197" t="s">
        <v>147</v>
      </c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2"/>
    </row>
    <row r="84" spans="3:14" ht="15" x14ac:dyDescent="0.2">
      <c r="C84" s="199"/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202"/>
    </row>
    <row r="85" spans="3:14" ht="15" x14ac:dyDescent="0.2">
      <c r="C85" s="199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02"/>
    </row>
    <row r="86" spans="3:14" ht="12.75" x14ac:dyDescent="0.2">
      <c r="C86" s="197" t="s">
        <v>101</v>
      </c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2"/>
    </row>
    <row r="87" spans="3:14" ht="12.75" x14ac:dyDescent="0.2">
      <c r="C87" s="197" t="s">
        <v>70</v>
      </c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2"/>
    </row>
    <row r="88" spans="3:14" ht="15" x14ac:dyDescent="0.2">
      <c r="C88" s="199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2"/>
    </row>
    <row r="89" spans="3:14" ht="12.75" x14ac:dyDescent="0.2">
      <c r="C89" s="197" t="s">
        <v>102</v>
      </c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2"/>
    </row>
    <row r="90" spans="3:14" ht="12.75" x14ac:dyDescent="0.2">
      <c r="C90" s="197" t="s">
        <v>103</v>
      </c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2"/>
    </row>
    <row r="91" spans="3:14" ht="12.75" x14ac:dyDescent="0.2">
      <c r="C91" s="197" t="s">
        <v>104</v>
      </c>
      <c r="D91" s="201"/>
      <c r="E91" s="201"/>
      <c r="F91" s="201"/>
      <c r="G91" s="201"/>
      <c r="H91" s="201"/>
      <c r="I91" s="201"/>
      <c r="J91" s="201"/>
      <c r="K91" s="201"/>
      <c r="L91" s="201"/>
      <c r="M91" s="201"/>
      <c r="N91" s="202"/>
    </row>
    <row r="92" spans="3:14" ht="12.75" x14ac:dyDescent="0.2">
      <c r="C92" s="197" t="s">
        <v>105</v>
      </c>
      <c r="D92" s="201"/>
      <c r="E92" s="201"/>
      <c r="F92" s="201"/>
      <c r="G92" s="201"/>
      <c r="H92" s="201"/>
      <c r="I92" s="201"/>
      <c r="J92" s="201"/>
      <c r="K92" s="201"/>
      <c r="L92" s="201"/>
      <c r="M92" s="201"/>
      <c r="N92" s="202"/>
    </row>
    <row r="93" spans="3:14" ht="15" x14ac:dyDescent="0.2">
      <c r="C93" s="199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2"/>
    </row>
    <row r="94" spans="3:14" ht="12.75" x14ac:dyDescent="0.2">
      <c r="C94" s="197" t="s">
        <v>71</v>
      </c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2"/>
    </row>
    <row r="95" spans="3:14" ht="12.75" x14ac:dyDescent="0.2">
      <c r="C95" s="197" t="s">
        <v>72</v>
      </c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2"/>
    </row>
    <row r="96" spans="3:14" ht="15" x14ac:dyDescent="0.2">
      <c r="C96" s="199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2"/>
    </row>
    <row r="97" spans="3:14" ht="15" x14ac:dyDescent="0.2">
      <c r="C97" s="199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2"/>
    </row>
    <row r="98" spans="3:14" ht="12.75" x14ac:dyDescent="0.2">
      <c r="C98" s="197" t="s">
        <v>148</v>
      </c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2"/>
    </row>
    <row r="99" spans="3:14" ht="15" x14ac:dyDescent="0.2">
      <c r="C99" s="199"/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2"/>
    </row>
    <row r="100" spans="3:14" ht="12.75" x14ac:dyDescent="0.2">
      <c r="C100" s="197" t="s">
        <v>122</v>
      </c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2"/>
    </row>
    <row r="101" spans="3:14" ht="12.75" x14ac:dyDescent="0.2">
      <c r="C101" s="197" t="s">
        <v>123</v>
      </c>
      <c r="D101" s="201"/>
      <c r="E101" s="201"/>
      <c r="F101" s="201"/>
      <c r="G101" s="201"/>
      <c r="H101" s="201"/>
      <c r="I101" s="201"/>
      <c r="J101" s="201"/>
      <c r="K101" s="201"/>
      <c r="L101" s="201"/>
      <c r="M101" s="201"/>
      <c r="N101" s="202"/>
    </row>
    <row r="102" spans="3:14" ht="12.75" x14ac:dyDescent="0.2">
      <c r="C102" s="197" t="s">
        <v>124</v>
      </c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2"/>
    </row>
    <row r="103" spans="3:14" ht="12.75" x14ac:dyDescent="0.2">
      <c r="C103" s="197" t="s">
        <v>125</v>
      </c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2"/>
    </row>
    <row r="104" spans="3:14" x14ac:dyDescent="0.2">
      <c r="C104" s="194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6"/>
    </row>
    <row r="105" spans="3:14" ht="12.75" x14ac:dyDescent="0.2">
      <c r="C105" s="197" t="s">
        <v>73</v>
      </c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2"/>
    </row>
    <row r="106" spans="3:14" ht="12.75" x14ac:dyDescent="0.2">
      <c r="C106" s="197" t="s">
        <v>74</v>
      </c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2"/>
    </row>
    <row r="107" spans="3:14" ht="12.75" x14ac:dyDescent="0.2">
      <c r="C107" s="197" t="s">
        <v>75</v>
      </c>
      <c r="D107" s="201"/>
      <c r="E107" s="201"/>
      <c r="F107" s="201"/>
      <c r="G107" s="201"/>
      <c r="H107" s="201"/>
      <c r="I107" s="201"/>
      <c r="J107" s="201"/>
      <c r="K107" s="201"/>
      <c r="L107" s="201"/>
      <c r="M107" s="201"/>
      <c r="N107" s="202"/>
    </row>
    <row r="108" spans="3:14" ht="12.75" x14ac:dyDescent="0.2">
      <c r="C108" s="197" t="s">
        <v>76</v>
      </c>
      <c r="D108" s="201"/>
      <c r="E108" s="201"/>
      <c r="F108" s="201"/>
      <c r="G108" s="201"/>
      <c r="H108" s="201"/>
      <c r="I108" s="201"/>
      <c r="J108" s="201"/>
      <c r="K108" s="201"/>
      <c r="L108" s="201"/>
      <c r="M108" s="201"/>
      <c r="N108" s="202"/>
    </row>
    <row r="109" spans="3:14" ht="15" x14ac:dyDescent="0.2">
      <c r="C109" s="199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2"/>
    </row>
    <row r="110" spans="3:14" ht="12.75" x14ac:dyDescent="0.2">
      <c r="C110" s="197" t="s">
        <v>117</v>
      </c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2"/>
    </row>
    <row r="111" spans="3:14" ht="15" x14ac:dyDescent="0.2">
      <c r="C111" s="199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2"/>
    </row>
    <row r="112" spans="3:14" ht="12.75" x14ac:dyDescent="0.2">
      <c r="C112" s="197" t="s">
        <v>126</v>
      </c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2"/>
    </row>
    <row r="113" spans="3:14" ht="12.75" x14ac:dyDescent="0.2">
      <c r="C113" s="197" t="s">
        <v>152</v>
      </c>
      <c r="D113" s="201"/>
      <c r="E113" s="201"/>
      <c r="F113" s="201"/>
      <c r="G113" s="201"/>
      <c r="H113" s="201"/>
      <c r="I113" s="201"/>
      <c r="J113" s="201"/>
      <c r="K113" s="201"/>
      <c r="L113" s="201"/>
      <c r="M113" s="201"/>
      <c r="N113" s="202"/>
    </row>
    <row r="114" spans="3:14" ht="12.75" x14ac:dyDescent="0.2">
      <c r="C114" s="197" t="s">
        <v>153</v>
      </c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2"/>
    </row>
    <row r="115" spans="3:14" x14ac:dyDescent="0.2">
      <c r="C115" s="194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6"/>
    </row>
    <row r="116" spans="3:14" x14ac:dyDescent="0.2">
      <c r="C116" s="194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6"/>
    </row>
    <row r="117" spans="3:14" ht="12.75" x14ac:dyDescent="0.2">
      <c r="C117" s="197" t="s">
        <v>128</v>
      </c>
      <c r="D117" s="201"/>
      <c r="E117" s="201"/>
      <c r="F117" s="201"/>
      <c r="G117" s="201"/>
      <c r="H117" s="201"/>
      <c r="I117" s="201"/>
      <c r="J117" s="201"/>
      <c r="K117" s="195"/>
      <c r="L117" s="195"/>
      <c r="M117" s="195"/>
      <c r="N117" s="196"/>
    </row>
    <row r="118" spans="3:14" ht="12.75" x14ac:dyDescent="0.2">
      <c r="C118" s="197" t="s">
        <v>129</v>
      </c>
      <c r="D118" s="201"/>
      <c r="E118" s="201"/>
      <c r="F118" s="201"/>
      <c r="G118" s="201"/>
      <c r="H118" s="201"/>
      <c r="I118" s="201"/>
      <c r="J118" s="201"/>
      <c r="K118" s="195"/>
      <c r="L118" s="195"/>
      <c r="M118" s="195"/>
      <c r="N118" s="196"/>
    </row>
    <row r="119" spans="3:14" x14ac:dyDescent="0.2">
      <c r="C119" s="194"/>
      <c r="D119" s="195"/>
      <c r="E119" s="195"/>
      <c r="F119" s="195"/>
      <c r="G119" s="195"/>
      <c r="H119" s="195"/>
      <c r="I119" s="195"/>
      <c r="J119" s="195"/>
      <c r="K119" s="201"/>
      <c r="L119" s="201"/>
      <c r="M119" s="201"/>
      <c r="N119" s="202"/>
    </row>
    <row r="120" spans="3:14" x14ac:dyDescent="0.2">
      <c r="C120" s="194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6"/>
    </row>
    <row r="121" spans="3:14" x14ac:dyDescent="0.2">
      <c r="C121" s="194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6"/>
    </row>
    <row r="122" spans="3:14" ht="12.75" x14ac:dyDescent="0.2">
      <c r="C122" s="197" t="s">
        <v>154</v>
      </c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6"/>
    </row>
    <row r="123" spans="3:14" ht="12.75" x14ac:dyDescent="0.2">
      <c r="C123" s="197" t="s">
        <v>118</v>
      </c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2"/>
    </row>
    <row r="124" spans="3:14" ht="12.75" x14ac:dyDescent="0.2">
      <c r="C124" s="197" t="s">
        <v>127</v>
      </c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2"/>
    </row>
    <row r="125" spans="3:14" ht="12.75" x14ac:dyDescent="0.2">
      <c r="C125" s="197" t="s">
        <v>106</v>
      </c>
      <c r="D125" s="201"/>
      <c r="E125" s="201"/>
      <c r="F125" s="201"/>
      <c r="G125" s="201"/>
      <c r="H125" s="201"/>
      <c r="I125" s="201"/>
      <c r="J125" s="201"/>
      <c r="K125" s="201"/>
      <c r="L125" s="201"/>
      <c r="M125" s="201"/>
      <c r="N125" s="202"/>
    </row>
    <row r="126" spans="3:14" ht="12.75" x14ac:dyDescent="0.2">
      <c r="C126" s="197" t="s">
        <v>81</v>
      </c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2"/>
    </row>
    <row r="127" spans="3:14" ht="12.75" x14ac:dyDescent="0.2">
      <c r="C127" s="197" t="s">
        <v>130</v>
      </c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2"/>
    </row>
    <row r="128" spans="3:14" ht="12.75" x14ac:dyDescent="0.2">
      <c r="C128" s="197" t="s">
        <v>131</v>
      </c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2"/>
    </row>
    <row r="129" spans="3:14" ht="12.75" x14ac:dyDescent="0.2">
      <c r="C129" s="197" t="s">
        <v>107</v>
      </c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2"/>
    </row>
    <row r="130" spans="3:14" x14ac:dyDescent="0.2">
      <c r="C130" s="194"/>
      <c r="D130" s="195"/>
      <c r="E130" s="195"/>
      <c r="F130" s="195"/>
      <c r="G130" s="195"/>
      <c r="H130" s="195"/>
      <c r="I130" s="195"/>
      <c r="J130" s="195"/>
      <c r="K130" s="195"/>
      <c r="L130" s="195"/>
      <c r="M130" s="195"/>
      <c r="N130" s="196"/>
    </row>
    <row r="131" spans="3:14" ht="12.75" x14ac:dyDescent="0.2">
      <c r="C131" s="197" t="s">
        <v>82</v>
      </c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2"/>
    </row>
    <row r="132" spans="3:14" ht="12.75" x14ac:dyDescent="0.2">
      <c r="C132" s="197" t="s">
        <v>108</v>
      </c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2"/>
    </row>
    <row r="133" spans="3:14" ht="12.75" x14ac:dyDescent="0.2">
      <c r="C133" s="197" t="s">
        <v>109</v>
      </c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2"/>
    </row>
    <row r="134" spans="3:14" ht="12.75" x14ac:dyDescent="0.2">
      <c r="C134" s="197" t="s">
        <v>83</v>
      </c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2"/>
    </row>
    <row r="135" spans="3:14" ht="12.75" x14ac:dyDescent="0.2">
      <c r="C135" s="197" t="s">
        <v>110</v>
      </c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2"/>
    </row>
    <row r="136" spans="3:14" ht="12.75" x14ac:dyDescent="0.2">
      <c r="C136" s="197" t="s">
        <v>132</v>
      </c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2"/>
    </row>
    <row r="137" spans="3:14" x14ac:dyDescent="0.2">
      <c r="C137" s="194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6"/>
    </row>
    <row r="138" spans="3:14" x14ac:dyDescent="0.2">
      <c r="C138" s="194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6"/>
    </row>
    <row r="139" spans="3:14" ht="12.75" x14ac:dyDescent="0.2">
      <c r="C139" s="197" t="s">
        <v>84</v>
      </c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2"/>
    </row>
    <row r="140" spans="3:14" ht="12.75" x14ac:dyDescent="0.2">
      <c r="C140" s="197" t="s">
        <v>85</v>
      </c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2"/>
    </row>
    <row r="141" spans="3:14" ht="12.75" x14ac:dyDescent="0.2">
      <c r="C141" s="197" t="s">
        <v>133</v>
      </c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2"/>
    </row>
    <row r="142" spans="3:14" ht="12.75" x14ac:dyDescent="0.2">
      <c r="C142" s="197" t="s">
        <v>134</v>
      </c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2"/>
    </row>
    <row r="143" spans="3:14" ht="12.75" x14ac:dyDescent="0.2">
      <c r="C143" s="197" t="s">
        <v>135</v>
      </c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2"/>
    </row>
    <row r="144" spans="3:14" ht="12.75" x14ac:dyDescent="0.2">
      <c r="C144" s="197" t="s">
        <v>86</v>
      </c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2"/>
    </row>
    <row r="145" spans="3:24" x14ac:dyDescent="0.2">
      <c r="C145" s="194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  <c r="N145" s="196"/>
    </row>
    <row r="146" spans="3:24" x14ac:dyDescent="0.2">
      <c r="C146" s="194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  <c r="N146" s="196"/>
    </row>
    <row r="147" spans="3:24" ht="12.75" x14ac:dyDescent="0.2">
      <c r="C147" s="197" t="s">
        <v>87</v>
      </c>
      <c r="D147" s="201"/>
      <c r="E147" s="201"/>
      <c r="F147" s="201"/>
      <c r="G147" s="201"/>
      <c r="H147" s="201"/>
      <c r="I147" s="201"/>
      <c r="J147" s="201"/>
      <c r="K147" s="201"/>
      <c r="L147" s="201"/>
      <c r="M147" s="201"/>
      <c r="N147" s="202"/>
    </row>
    <row r="148" spans="3:24" ht="12.75" x14ac:dyDescent="0.2">
      <c r="C148" s="197" t="s">
        <v>111</v>
      </c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2"/>
    </row>
    <row r="149" spans="3:24" ht="12.75" x14ac:dyDescent="0.2">
      <c r="C149" s="197" t="s">
        <v>88</v>
      </c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2"/>
    </row>
    <row r="150" spans="3:24" ht="12.75" x14ac:dyDescent="0.2">
      <c r="C150" s="197" t="s">
        <v>87</v>
      </c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2"/>
    </row>
    <row r="151" spans="3:24" ht="15" x14ac:dyDescent="0.2">
      <c r="C151" s="199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2"/>
    </row>
    <row r="152" spans="3:24" ht="12.75" x14ac:dyDescent="0.2">
      <c r="C152" s="197" t="s">
        <v>89</v>
      </c>
      <c r="D152" s="201"/>
      <c r="E152" s="201"/>
      <c r="F152" s="201"/>
      <c r="G152" s="201"/>
      <c r="H152" s="201"/>
      <c r="I152" s="201"/>
      <c r="J152" s="201"/>
      <c r="K152" s="201"/>
      <c r="L152" s="201"/>
      <c r="M152" s="201"/>
      <c r="N152" s="202"/>
    </row>
    <row r="153" spans="3:24" ht="12.75" x14ac:dyDescent="0.2">
      <c r="C153" s="197" t="s">
        <v>90</v>
      </c>
      <c r="D153" s="201"/>
      <c r="E153" s="201"/>
      <c r="F153" s="201"/>
      <c r="G153" s="201"/>
      <c r="H153" s="201"/>
      <c r="I153" s="201"/>
      <c r="J153" s="201"/>
      <c r="K153" s="201"/>
      <c r="L153" s="201"/>
      <c r="M153" s="201"/>
      <c r="N153" s="202"/>
    </row>
    <row r="154" spans="3:24" ht="12.75" x14ac:dyDescent="0.2">
      <c r="C154" s="197" t="s">
        <v>91</v>
      </c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02"/>
    </row>
    <row r="155" spans="3:24" ht="12.75" x14ac:dyDescent="0.2">
      <c r="C155" s="197" t="s">
        <v>92</v>
      </c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02"/>
    </row>
    <row r="156" spans="3:24" ht="12.75" x14ac:dyDescent="0.2">
      <c r="C156" s="197" t="s">
        <v>93</v>
      </c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2"/>
    </row>
    <row r="157" spans="3:24" ht="12.75" x14ac:dyDescent="0.2">
      <c r="C157" s="197" t="s">
        <v>136</v>
      </c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2"/>
    </row>
    <row r="158" spans="3:24" ht="15" x14ac:dyDescent="0.2">
      <c r="C158" s="199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12"/>
      <c r="O158" s="192"/>
      <c r="P158" s="192"/>
      <c r="Q158" s="192"/>
      <c r="R158" s="192"/>
      <c r="S158" s="192"/>
      <c r="T158" s="192"/>
      <c r="U158" s="192"/>
      <c r="V158" s="192"/>
      <c r="W158" s="192"/>
      <c r="X158" s="193"/>
    </row>
    <row r="159" spans="3:24" x14ac:dyDescent="0.2">
      <c r="C159" s="194"/>
      <c r="D159" s="195"/>
      <c r="E159" s="195"/>
      <c r="F159" s="195"/>
      <c r="G159" s="195"/>
      <c r="H159" s="195"/>
      <c r="I159" s="195"/>
      <c r="J159" s="195"/>
      <c r="K159" s="195"/>
      <c r="L159" s="195"/>
      <c r="M159" s="195"/>
      <c r="N159" s="213"/>
      <c r="O159" s="195"/>
      <c r="P159" s="195"/>
      <c r="Q159" s="195"/>
      <c r="R159" s="195"/>
      <c r="S159" s="195"/>
      <c r="T159" s="195"/>
      <c r="U159" s="195"/>
      <c r="V159" s="195"/>
      <c r="W159" s="195"/>
      <c r="X159" s="196"/>
    </row>
    <row r="160" spans="3:24" ht="15" x14ac:dyDescent="0.2">
      <c r="C160" s="199"/>
      <c r="D160" s="201"/>
      <c r="E160" s="201"/>
      <c r="F160" s="201"/>
      <c r="G160" s="201"/>
      <c r="H160" s="201"/>
      <c r="I160" s="201"/>
      <c r="J160" s="201"/>
      <c r="K160" s="201"/>
      <c r="L160" s="201"/>
      <c r="M160" s="201"/>
      <c r="N160" s="214"/>
      <c r="O160" s="195"/>
      <c r="P160" s="195"/>
      <c r="Q160" s="195"/>
      <c r="R160" s="195"/>
      <c r="S160" s="195"/>
      <c r="T160" s="195"/>
      <c r="U160" s="195"/>
      <c r="V160" s="195"/>
      <c r="W160" s="195"/>
      <c r="X160" s="196"/>
    </row>
    <row r="161" spans="3:24" ht="12.75" x14ac:dyDescent="0.2">
      <c r="C161" s="197" t="s">
        <v>149</v>
      </c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14"/>
      <c r="O161" s="195"/>
      <c r="P161" s="195"/>
      <c r="Q161" s="195"/>
      <c r="R161" s="195"/>
      <c r="S161" s="195"/>
      <c r="T161" s="195"/>
      <c r="U161" s="195"/>
      <c r="V161" s="195"/>
      <c r="W161" s="195"/>
      <c r="X161" s="196"/>
    </row>
    <row r="162" spans="3:24" ht="15" x14ac:dyDescent="0.2">
      <c r="C162" s="199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14"/>
      <c r="O162" s="195"/>
      <c r="P162" s="195"/>
      <c r="Q162" s="195"/>
      <c r="R162" s="195"/>
      <c r="S162" s="195"/>
      <c r="T162" s="195"/>
      <c r="U162" s="195"/>
      <c r="V162" s="195"/>
      <c r="W162" s="195"/>
      <c r="X162" s="196"/>
    </row>
    <row r="163" spans="3:24" ht="12.75" x14ac:dyDescent="0.2">
      <c r="C163" s="197"/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14"/>
      <c r="O163" s="195"/>
      <c r="P163" s="195"/>
      <c r="Q163" s="195"/>
      <c r="R163" s="195"/>
      <c r="S163" s="195"/>
      <c r="T163" s="195"/>
      <c r="U163" s="195"/>
      <c r="V163" s="195"/>
      <c r="W163" s="195"/>
      <c r="X163" s="196"/>
    </row>
    <row r="164" spans="3:24" ht="12.75" x14ac:dyDescent="0.2">
      <c r="C164" s="197" t="s">
        <v>156</v>
      </c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14"/>
      <c r="O164" s="195"/>
      <c r="P164" s="195"/>
      <c r="Q164" s="195"/>
      <c r="R164" s="195"/>
      <c r="S164" s="195"/>
      <c r="T164" s="195"/>
      <c r="U164" s="195"/>
      <c r="V164" s="195"/>
      <c r="W164" s="195"/>
      <c r="X164" s="196"/>
    </row>
    <row r="165" spans="3:24" ht="12.75" x14ac:dyDescent="0.2">
      <c r="C165" s="197" t="s">
        <v>114</v>
      </c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14"/>
      <c r="O165" s="195"/>
      <c r="P165" s="195"/>
      <c r="Q165" s="195"/>
      <c r="R165" s="195"/>
      <c r="S165" s="195"/>
      <c r="T165" s="195"/>
      <c r="U165" s="195"/>
      <c r="V165" s="195"/>
      <c r="W165" s="195"/>
      <c r="X165" s="196"/>
    </row>
    <row r="166" spans="3:24" ht="12.75" x14ac:dyDescent="0.2">
      <c r="C166" s="197" t="s">
        <v>112</v>
      </c>
      <c r="D166" s="201"/>
      <c r="E166" s="201"/>
      <c r="F166" s="201"/>
      <c r="G166" s="201"/>
      <c r="H166" s="201"/>
      <c r="I166" s="201"/>
      <c r="J166" s="201"/>
      <c r="K166" s="201"/>
      <c r="L166" s="201"/>
      <c r="M166" s="201"/>
      <c r="N166" s="214"/>
      <c r="O166" s="195"/>
      <c r="P166" s="195"/>
      <c r="Q166" s="195"/>
      <c r="R166" s="195"/>
      <c r="S166" s="195"/>
      <c r="T166" s="195"/>
      <c r="U166" s="195"/>
      <c r="V166" s="195"/>
      <c r="W166" s="195"/>
      <c r="X166" s="196"/>
    </row>
    <row r="167" spans="3:24" ht="12.75" x14ac:dyDescent="0.2">
      <c r="C167" s="197" t="s">
        <v>114</v>
      </c>
      <c r="D167" s="201"/>
      <c r="E167" s="201"/>
      <c r="F167" s="201"/>
      <c r="G167" s="201"/>
      <c r="H167" s="201"/>
      <c r="I167" s="201"/>
      <c r="J167" s="201"/>
      <c r="K167" s="201"/>
      <c r="L167" s="201"/>
      <c r="M167" s="201"/>
      <c r="N167" s="214"/>
      <c r="O167" s="195"/>
      <c r="P167" s="195"/>
      <c r="Q167" s="195"/>
      <c r="R167" s="195"/>
      <c r="S167" s="195"/>
      <c r="T167" s="195"/>
      <c r="U167" s="195"/>
      <c r="V167" s="195"/>
      <c r="W167" s="195"/>
      <c r="X167" s="196"/>
    </row>
    <row r="168" spans="3:24" ht="12.75" x14ac:dyDescent="0.2">
      <c r="C168" s="197" t="s">
        <v>116</v>
      </c>
      <c r="D168" s="201"/>
      <c r="E168" s="201"/>
      <c r="F168" s="201"/>
      <c r="G168" s="201"/>
      <c r="H168" s="201"/>
      <c r="I168" s="201"/>
      <c r="J168" s="201"/>
      <c r="K168" s="201"/>
      <c r="L168" s="201"/>
      <c r="M168" s="201"/>
      <c r="N168" s="214"/>
      <c r="O168" s="195"/>
      <c r="P168" s="195"/>
      <c r="Q168" s="195"/>
      <c r="R168" s="195"/>
      <c r="S168" s="195"/>
      <c r="T168" s="195"/>
      <c r="U168" s="195"/>
      <c r="V168" s="195"/>
      <c r="W168" s="195"/>
      <c r="X168" s="196"/>
    </row>
    <row r="169" spans="3:24" ht="12.75" x14ac:dyDescent="0.2">
      <c r="C169" s="197" t="s">
        <v>113</v>
      </c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14"/>
      <c r="O169" s="195"/>
      <c r="P169" s="195"/>
      <c r="Q169" s="195"/>
      <c r="R169" s="195"/>
      <c r="S169" s="195"/>
      <c r="T169" s="195"/>
      <c r="U169" s="195"/>
      <c r="V169" s="195"/>
      <c r="W169" s="195"/>
      <c r="X169" s="196"/>
    </row>
    <row r="170" spans="3:24" ht="12.75" x14ac:dyDescent="0.2">
      <c r="C170" s="197" t="s">
        <v>157</v>
      </c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14"/>
      <c r="O170" s="195"/>
      <c r="P170" s="195"/>
      <c r="Q170" s="195"/>
      <c r="R170" s="195"/>
      <c r="S170" s="195"/>
      <c r="T170" s="195"/>
      <c r="U170" s="195"/>
      <c r="V170" s="195"/>
      <c r="W170" s="195"/>
      <c r="X170" s="196"/>
    </row>
    <row r="171" spans="3:24" ht="12.75" x14ac:dyDescent="0.2">
      <c r="C171" s="197" t="s">
        <v>158</v>
      </c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14"/>
      <c r="O171" s="195"/>
      <c r="P171" s="195"/>
      <c r="Q171" s="195"/>
      <c r="R171" s="195"/>
      <c r="S171" s="195"/>
      <c r="T171" s="195"/>
      <c r="U171" s="195"/>
      <c r="V171" s="195"/>
      <c r="W171" s="195"/>
      <c r="X171" s="196"/>
    </row>
    <row r="172" spans="3:24" ht="12.75" x14ac:dyDescent="0.2">
      <c r="C172" s="197" t="s">
        <v>137</v>
      </c>
      <c r="D172" s="201"/>
      <c r="E172" s="201"/>
      <c r="F172" s="201"/>
      <c r="G172" s="201"/>
      <c r="H172" s="201"/>
      <c r="I172" s="201"/>
      <c r="J172" s="201"/>
      <c r="K172" s="201"/>
      <c r="L172" s="201"/>
      <c r="M172" s="201"/>
      <c r="N172" s="214"/>
      <c r="O172" s="195"/>
      <c r="P172" s="195"/>
      <c r="Q172" s="195"/>
      <c r="R172" s="195"/>
      <c r="S172" s="195"/>
      <c r="T172" s="195"/>
      <c r="U172" s="195"/>
      <c r="V172" s="195"/>
      <c r="W172" s="195"/>
      <c r="X172" s="196"/>
    </row>
    <row r="173" spans="3:24" ht="12.75" x14ac:dyDescent="0.2">
      <c r="C173" s="197" t="s">
        <v>115</v>
      </c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14"/>
      <c r="O173" s="195"/>
      <c r="P173" s="195"/>
      <c r="Q173" s="195"/>
      <c r="R173" s="195"/>
      <c r="S173" s="195"/>
      <c r="T173" s="195"/>
      <c r="U173" s="195"/>
      <c r="V173" s="195"/>
      <c r="W173" s="195"/>
      <c r="X173" s="196"/>
    </row>
    <row r="174" spans="3:24" x14ac:dyDescent="0.2">
      <c r="C174" s="194"/>
      <c r="D174" s="195"/>
      <c r="E174" s="195"/>
      <c r="F174" s="195"/>
      <c r="G174" s="195"/>
      <c r="H174" s="195"/>
      <c r="I174" s="195"/>
      <c r="J174" s="195"/>
      <c r="K174" s="195"/>
      <c r="L174" s="195"/>
      <c r="M174" s="195"/>
      <c r="N174" s="214"/>
      <c r="O174" s="195"/>
      <c r="P174" s="195"/>
      <c r="Q174" s="195"/>
      <c r="R174" s="195"/>
      <c r="S174" s="195"/>
      <c r="T174" s="195"/>
      <c r="U174" s="195"/>
      <c r="V174" s="195"/>
      <c r="W174" s="195"/>
      <c r="X174" s="196"/>
    </row>
    <row r="175" spans="3:24" x14ac:dyDescent="0.2">
      <c r="C175" s="194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214"/>
      <c r="O175" s="195"/>
      <c r="P175" s="195"/>
      <c r="Q175" s="195"/>
      <c r="R175" s="195"/>
      <c r="S175" s="195"/>
      <c r="T175" s="195"/>
      <c r="U175" s="195"/>
      <c r="V175" s="195"/>
      <c r="W175" s="195"/>
      <c r="X175" s="196"/>
    </row>
    <row r="176" spans="3:24" x14ac:dyDescent="0.2">
      <c r="C176" s="194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  <c r="N176" s="214"/>
      <c r="O176" s="195"/>
      <c r="P176" s="195"/>
      <c r="Q176" s="195"/>
      <c r="R176" s="195"/>
      <c r="S176" s="195"/>
      <c r="T176" s="195"/>
      <c r="U176" s="195"/>
      <c r="V176" s="195"/>
      <c r="W176" s="195"/>
      <c r="X176" s="196"/>
    </row>
    <row r="177" spans="3:24" ht="15" x14ac:dyDescent="0.2">
      <c r="C177" s="199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14"/>
      <c r="O177" s="195"/>
      <c r="P177" s="195"/>
      <c r="Q177" s="195"/>
      <c r="R177" s="195"/>
      <c r="S177" s="195"/>
      <c r="T177" s="195"/>
      <c r="U177" s="195"/>
      <c r="V177" s="195"/>
      <c r="W177" s="195"/>
      <c r="X177" s="196"/>
    </row>
    <row r="178" spans="3:24" ht="12.75" x14ac:dyDescent="0.2">
      <c r="C178" s="197" t="s">
        <v>94</v>
      </c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14"/>
      <c r="O178" s="195"/>
      <c r="P178" s="195"/>
      <c r="Q178" s="195"/>
      <c r="R178" s="195"/>
      <c r="S178" s="195"/>
      <c r="T178" s="195"/>
      <c r="U178" s="195"/>
      <c r="V178" s="195"/>
      <c r="W178" s="195"/>
      <c r="X178" s="196"/>
    </row>
    <row r="179" spans="3:24" ht="12.75" x14ac:dyDescent="0.2">
      <c r="C179" s="197" t="s">
        <v>95</v>
      </c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14"/>
      <c r="O179" s="195"/>
      <c r="P179" s="195"/>
      <c r="Q179" s="195"/>
      <c r="R179" s="195"/>
      <c r="S179" s="195"/>
      <c r="T179" s="195"/>
      <c r="U179" s="195"/>
      <c r="V179" s="195"/>
      <c r="W179" s="195"/>
      <c r="X179" s="196"/>
    </row>
    <row r="180" spans="3:24" ht="12.75" x14ac:dyDescent="0.2">
      <c r="C180" s="197" t="s">
        <v>96</v>
      </c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14"/>
      <c r="O180" s="195"/>
      <c r="P180" s="195"/>
      <c r="Q180" s="195"/>
      <c r="R180" s="195"/>
      <c r="S180" s="195"/>
      <c r="T180" s="195"/>
      <c r="U180" s="195"/>
      <c r="V180" s="195"/>
      <c r="W180" s="195"/>
      <c r="X180" s="196"/>
    </row>
    <row r="181" spans="3:24" ht="12.75" x14ac:dyDescent="0.2">
      <c r="C181" s="197" t="s">
        <v>97</v>
      </c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14"/>
      <c r="O181" s="195"/>
      <c r="P181" s="195"/>
      <c r="Q181" s="195"/>
      <c r="R181" s="195"/>
      <c r="S181" s="195"/>
      <c r="T181" s="195"/>
      <c r="U181" s="195"/>
      <c r="V181" s="195"/>
      <c r="W181" s="195"/>
      <c r="X181" s="196"/>
    </row>
    <row r="182" spans="3:24" x14ac:dyDescent="0.2">
      <c r="C182" s="194"/>
      <c r="D182" s="195"/>
      <c r="E182" s="195"/>
      <c r="F182" s="195"/>
      <c r="G182" s="195"/>
      <c r="H182" s="195"/>
      <c r="I182" s="195"/>
      <c r="J182" s="195"/>
      <c r="K182" s="195"/>
      <c r="L182" s="195"/>
      <c r="M182" s="195"/>
      <c r="N182" s="213"/>
      <c r="O182" s="195"/>
      <c r="P182" s="195"/>
      <c r="Q182" s="195"/>
      <c r="R182" s="195"/>
      <c r="S182" s="195"/>
      <c r="T182" s="195"/>
      <c r="U182" s="195"/>
      <c r="V182" s="195"/>
      <c r="W182" s="195"/>
      <c r="X182" s="196"/>
    </row>
    <row r="183" spans="3:24" x14ac:dyDescent="0.2">
      <c r="C183" s="194"/>
      <c r="D183" s="195"/>
      <c r="E183" s="195"/>
      <c r="F183" s="195"/>
      <c r="G183" s="195"/>
      <c r="H183" s="195"/>
      <c r="I183" s="195"/>
      <c r="J183" s="195"/>
      <c r="K183" s="195"/>
      <c r="L183" s="195"/>
      <c r="M183" s="195"/>
      <c r="N183" s="213"/>
      <c r="O183" s="195"/>
      <c r="P183" s="195"/>
      <c r="Q183" s="195"/>
      <c r="R183" s="195"/>
      <c r="S183" s="195"/>
      <c r="T183" s="195"/>
      <c r="U183" s="195"/>
      <c r="V183" s="195"/>
      <c r="W183" s="195"/>
      <c r="X183" s="196"/>
    </row>
    <row r="184" spans="3:24" x14ac:dyDescent="0.2">
      <c r="C184" s="194"/>
      <c r="D184" s="195"/>
      <c r="E184" s="195"/>
      <c r="F184" s="195"/>
      <c r="G184" s="195"/>
      <c r="H184" s="195"/>
      <c r="I184" s="195"/>
      <c r="J184" s="195"/>
      <c r="K184" s="195"/>
      <c r="L184" s="195"/>
      <c r="M184" s="195"/>
      <c r="N184" s="213"/>
      <c r="O184" s="195"/>
      <c r="P184" s="195"/>
      <c r="Q184" s="195"/>
      <c r="R184" s="195"/>
      <c r="S184" s="195"/>
      <c r="T184" s="195"/>
      <c r="U184" s="195"/>
      <c r="V184" s="195"/>
      <c r="W184" s="195"/>
      <c r="X184" s="196"/>
    </row>
    <row r="185" spans="3:24" x14ac:dyDescent="0.2">
      <c r="C185" s="205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15"/>
      <c r="O185" s="206"/>
      <c r="P185" s="206"/>
      <c r="Q185" s="206"/>
      <c r="R185" s="206"/>
      <c r="S185" s="206"/>
      <c r="T185" s="206"/>
      <c r="U185" s="206"/>
      <c r="V185" s="206"/>
      <c r="W185" s="206"/>
      <c r="X185" s="207"/>
    </row>
  </sheetData>
  <hyperlinks>
    <hyperlink ref="F13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</vt:lpstr>
      <vt:lpstr>README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KEMGUE</dc:creator>
  <cp:lastModifiedBy>KEMGUE</cp:lastModifiedBy>
  <dcterms:created xsi:type="dcterms:W3CDTF">2024-10-10T08:21:19Z</dcterms:created>
  <dcterms:modified xsi:type="dcterms:W3CDTF">2024-11-12T06:04:44Z</dcterms:modified>
</cp:coreProperties>
</file>