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student1\Desktop\"/>
    </mc:Choice>
  </mc:AlternateContent>
  <bookViews>
    <workbookView xWindow="0" yWindow="0" windowWidth="19200" windowHeight="11595" tabRatio="830" activeTab="2"/>
  </bookViews>
  <sheets>
    <sheet name="1 Basic Counting" sheetId="2" r:id="rId1"/>
    <sheet name="5 Frequency Distribution" sheetId="7" r:id="rId2"/>
    <sheet name="2 Counting Text in a Range" sheetId="3" r:id="rId3"/>
    <sheet name="3 Cumulative Sum" sheetId="4" r:id="rId4"/>
    <sheet name="2.5 Multiple Criteria Counting" sheetId="6" r:id="rId5"/>
    <sheet name="4 Conditional Summing" sheetId="5" r:id="rId6"/>
    <sheet name="6 Practice" sheetId="8" r:id="rId7"/>
  </sheets>
  <externalReferences>
    <externalReference r:id="rId8"/>
  </externalReferences>
  <definedNames>
    <definedName name="Amont">'4 Conditional Summing'!$C$2:$C$11</definedName>
    <definedName name="Amount">'4 Conditional Summing'!$C$2:$C$11</definedName>
    <definedName name="Amounts">'2.5 Multiple Criteria Counting'!$D$2:$D$27</definedName>
    <definedName name="data">'1 Basic Counting'!$A$1:$B$10</definedName>
    <definedName name="datas">'5 Frequency Distribution'!$A$1:$E$25</definedName>
    <definedName name="DatDue">'4 Conditional Summing'!$D$2:$D$11</definedName>
    <definedName name="DateDue">'4 Conditional Summing'!$D$2:$D$11</definedName>
    <definedName name="Diference">'4 Conditional Summing'!$F$2:$F$11</definedName>
    <definedName name="Difference">'4 Conditional Summing'!$F$2:$F$11</definedName>
    <definedName name="Month">'2.5 Multiple Criteria Counting'!$A$2:$A$27</definedName>
    <definedName name="New_data">'2 Counting Text in a Range'!$A$3:$A$12</definedName>
    <definedName name="New_text">'2 Counting Text in a Range'!$B$3</definedName>
    <definedName name="Office">'4 Conditional Summing'!$B$2:$B$11</definedName>
    <definedName name="Offise">'4 Conditional Summing'!$B$2:$B$11</definedName>
    <definedName name="SalesRep">'2.5 Multiple Criteria Counting'!$B$2:$B$27</definedName>
    <definedName name="text">'2 Counting Text in a Range'!$B$3</definedName>
  </definedNames>
  <calcPr calcId="152511"/>
  <webPublishing codePage="1252"/>
</workbook>
</file>

<file path=xl/calcChain.xml><?xml version="1.0" encoding="utf-8"?>
<calcChain xmlns="http://schemas.openxmlformats.org/spreadsheetml/2006/main">
  <c r="F14" i="6" l="1" a="1"/>
  <c r="F14" i="6" s="1"/>
  <c r="F13" i="6" a="1"/>
  <c r="F13" i="6" s="1"/>
  <c r="F12" i="6"/>
  <c r="F11" i="6"/>
  <c r="F10" i="6" a="1"/>
  <c r="F10" i="6" s="1"/>
  <c r="F9" i="6"/>
  <c r="F8" i="6"/>
  <c r="F8" i="6" a="1"/>
  <c r="F7" i="6"/>
  <c r="F7" i="6" a="1"/>
  <c r="F6" i="6"/>
  <c r="F5" i="6" a="1"/>
  <c r="F5" i="6" s="1"/>
  <c r="F4" i="6"/>
  <c r="F3" i="6"/>
  <c r="F3" i="6" a="1"/>
  <c r="F2" i="6"/>
  <c r="G2" i="7" a="1"/>
  <c r="G11" i="7" l="1"/>
  <c r="G9" i="7"/>
  <c r="G7" i="7"/>
  <c r="G5" i="7"/>
  <c r="G3" i="7"/>
  <c r="G10" i="7"/>
  <c r="G8" i="7"/>
  <c r="G6" i="7"/>
  <c r="G4" i="7"/>
  <c r="G2" i="7"/>
  <c r="I2" i="7" l="1" a="1"/>
  <c r="H2" i="7" a="1"/>
  <c r="H10" i="7" l="1"/>
  <c r="H8" i="7"/>
  <c r="H6" i="7"/>
  <c r="H4" i="7"/>
  <c r="H2" i="7"/>
  <c r="H11" i="7"/>
  <c r="H9" i="7"/>
  <c r="H7" i="7"/>
  <c r="H5" i="7"/>
  <c r="H3" i="7"/>
  <c r="I11" i="7"/>
  <c r="I9" i="7"/>
  <c r="I7" i="7"/>
  <c r="I5" i="7"/>
  <c r="I3" i="7"/>
  <c r="I10" i="7"/>
  <c r="I8" i="7"/>
  <c r="I6" i="7"/>
  <c r="I4" i="7"/>
  <c r="I2" i="7"/>
  <c r="A25" i="5" l="1"/>
  <c r="A23" i="5"/>
  <c r="A21" i="5"/>
  <c r="C12" i="5"/>
  <c r="J11" i="5"/>
  <c r="I11" i="5"/>
  <c r="F11" i="5"/>
  <c r="J10" i="5"/>
  <c r="I10" i="5"/>
  <c r="F10" i="5"/>
  <c r="J9" i="5"/>
  <c r="I9" i="5"/>
  <c r="F9" i="5"/>
  <c r="J8" i="5"/>
  <c r="I8" i="5"/>
  <c r="F8" i="5"/>
  <c r="J7" i="5"/>
  <c r="I7" i="5"/>
  <c r="F7" i="5"/>
  <c r="J6" i="5"/>
  <c r="I6" i="5"/>
  <c r="F6" i="5"/>
  <c r="J5" i="5"/>
  <c r="I5" i="5"/>
  <c r="F5" i="5"/>
  <c r="J4" i="5"/>
  <c r="I4" i="5"/>
  <c r="F4" i="5"/>
  <c r="J3" i="5"/>
  <c r="I3" i="5"/>
  <c r="F3" i="5"/>
  <c r="J2" i="5"/>
  <c r="I2" i="5"/>
  <c r="F2" i="5"/>
  <c r="A27" i="5" s="1"/>
  <c r="G14" i="4"/>
  <c r="H13" i="4"/>
  <c r="H12" i="4"/>
  <c r="H11" i="4"/>
  <c r="H10" i="4"/>
  <c r="H9" i="4"/>
  <c r="H8" i="4"/>
  <c r="H7" i="4"/>
  <c r="H6" i="4"/>
  <c r="H5" i="4"/>
  <c r="H4" i="4"/>
  <c r="H3" i="4"/>
  <c r="H2" i="4"/>
  <c r="B14" i="4"/>
  <c r="C13" i="4"/>
  <c r="C12" i="4"/>
  <c r="C11" i="4"/>
  <c r="C10" i="4"/>
  <c r="C9" i="4"/>
  <c r="C8" i="4"/>
  <c r="C7" i="4"/>
  <c r="C6" i="4"/>
  <c r="C5" i="4"/>
  <c r="C4" i="4"/>
  <c r="C3" i="4"/>
  <c r="C2" i="4"/>
  <c r="D14" i="3" a="1"/>
  <c r="D14" i="3" s="1"/>
  <c r="D13" i="3" a="1"/>
  <c r="D13" i="3" s="1"/>
  <c r="D11" i="3" a="1"/>
  <c r="D11" i="3" s="1"/>
  <c r="D10" i="3" a="1"/>
  <c r="D10" i="3" s="1"/>
  <c r="D7" i="3" a="1"/>
  <c r="D7" i="3" s="1"/>
  <c r="D6" i="3"/>
  <c r="D4" i="3" a="1"/>
  <c r="D4" i="3" s="1"/>
  <c r="D3" i="3"/>
  <c r="A15" i="5" l="1"/>
  <c r="A19" i="5" a="1"/>
  <c r="A19" i="5" s="1"/>
  <c r="A28" i="5" a="1"/>
  <c r="A28" i="5" s="1"/>
  <c r="A30" i="5" a="1"/>
  <c r="A30" i="5" s="1"/>
  <c r="A32" i="5" a="1"/>
  <c r="A32" i="5" s="1"/>
  <c r="F12" i="5"/>
  <c r="A16" i="5" a="1"/>
  <c r="A16" i="5" s="1"/>
  <c r="A18" i="5"/>
  <c r="B10" i="2" l="1"/>
  <c r="B9" i="2"/>
  <c r="E11" i="2" s="1" a="1"/>
  <c r="E11" i="2" s="1"/>
  <c r="E1" i="2"/>
  <c r="E4" i="2"/>
  <c r="E14" i="2" a="1"/>
  <c r="E13" i="2" l="1" a="1"/>
  <c r="E16" i="2" a="1"/>
  <c r="E16" i="2" s="1"/>
  <c r="E2" i="2"/>
  <c r="E3" i="2"/>
  <c r="E12" i="2" a="1"/>
  <c r="E15" i="2" a="1"/>
  <c r="E15" i="2" s="1"/>
  <c r="E17" i="2" a="1"/>
  <c r="E6" i="2" a="1"/>
  <c r="E6" i="2" s="1"/>
  <c r="E9" i="2" a="1"/>
  <c r="E9" i="2" s="1"/>
  <c r="E8" i="2" a="1"/>
  <c r="E8" i="2" s="1"/>
  <c r="E7" i="2" a="1"/>
  <c r="E7" i="2" s="1"/>
  <c r="E13" i="2"/>
  <c r="E12" i="2"/>
  <c r="E14" i="2"/>
  <c r="E17" i="2"/>
</calcChain>
</file>

<file path=xl/sharedStrings.xml><?xml version="1.0" encoding="utf-8"?>
<sst xmlns="http://schemas.openxmlformats.org/spreadsheetml/2006/main" count="752" uniqueCount="162">
  <si>
    <t>Total cells:</t>
  </si>
  <si>
    <t>Blank cells:</t>
  </si>
  <si>
    <t>Nonblank cells:</t>
  </si>
  <si>
    <t>Numeric values:</t>
  </si>
  <si>
    <t>Text cells:</t>
  </si>
  <si>
    <t>Logical values:</t>
  </si>
  <si>
    <t>Error values:</t>
  </si>
  <si>
    <t>Non-text cells:</t>
  </si>
  <si>
    <t>Jan</t>
  </si>
  <si>
    <t>Feb</t>
  </si>
  <si>
    <t>Total</t>
  </si>
  <si>
    <t>#DIV/0! errors:</t>
  </si>
  <si>
    <t>#N/A errors:</t>
  </si>
  <si>
    <t>#NULL! errors:</t>
  </si>
  <si>
    <t>#VALUE! errors:</t>
  </si>
  <si>
    <t>#REF! errors:</t>
  </si>
  <si>
    <t>#NAME? errors:</t>
  </si>
  <si>
    <t>#NUM! errors:</t>
  </si>
  <si>
    <t>aa</t>
  </si>
  <si>
    <t>Alpha</t>
  </si>
  <si>
    <t>Entire cell (not case-sensitive)</t>
  </si>
  <si>
    <t>Entire cell (case-sensitive)</t>
  </si>
  <si>
    <t>AAA</t>
  </si>
  <si>
    <t>aaa</t>
  </si>
  <si>
    <t>Part of cell (not case-sensitive) (COUNTIF)</t>
  </si>
  <si>
    <t>Beta</t>
  </si>
  <si>
    <t>Part of cell (not case-sensitive) (SEARCH)</t>
  </si>
  <si>
    <t>B</t>
  </si>
  <si>
    <t>Part of cell (case-sensitive) (SUBSTITUTE)</t>
  </si>
  <si>
    <t>BBB</t>
  </si>
  <si>
    <t>Part of cell (case-sensitive) (FIND)</t>
  </si>
  <si>
    <t>Alpha Beta</t>
  </si>
  <si>
    <t>AB</t>
  </si>
  <si>
    <t>Total occurrences in range (not case-sensitive)</t>
  </si>
  <si>
    <t>alpha</t>
  </si>
  <si>
    <t>Total occurrences in range (case-sensitive)</t>
  </si>
  <si>
    <t>Counting Text in a Range</t>
  </si>
  <si>
    <t>Month</t>
  </si>
  <si>
    <t>Amount</t>
  </si>
  <si>
    <t>Year-to-Date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</si>
  <si>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</si>
  <si>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</si>
  <si>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</si>
  <si>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</si>
  <si>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</si>
  <si>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</si>
  <si>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</si>
  <si>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</si>
  <si>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</si>
  <si>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</si>
  <si>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</si>
  <si>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</si>
  <si>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</si>
  <si>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InvoiceNum</t>
  </si>
  <si>
    <t>Office</t>
  </si>
  <si>
    <t>DateDue</t>
  </si>
  <si>
    <t>Today</t>
  </si>
  <si>
    <t>Difference</t>
  </si>
  <si>
    <t>AG-0145</t>
  </si>
  <si>
    <t>Oregon</t>
  </si>
  <si>
    <t>AG-0189</t>
  </si>
  <si>
    <t>California</t>
  </si>
  <si>
    <t>AG-0220</t>
  </si>
  <si>
    <t>Washington</t>
  </si>
  <si>
    <t>AG-0310</t>
  </si>
  <si>
    <t>AG-0355</t>
  </si>
  <si>
    <t>AG-0409</t>
  </si>
  <si>
    <t>AG-0581</t>
  </si>
  <si>
    <t>AG-0600</t>
  </si>
  <si>
    <t>AG-0602</t>
  </si>
  <si>
    <t>AG-0633</t>
  </si>
  <si>
    <t>Total past due days</t>
  </si>
  <si>
    <t>Total past due days (array formula)</t>
  </si>
  <si>
    <t>Total amount past due</t>
  </si>
  <si>
    <t>Total amount past due (array formula)</t>
  </si>
  <si>
    <t>Total for Oregon only</t>
  </si>
  <si>
    <t>Total for all except Oregon</t>
  </si>
  <si>
    <t>Total amount with due date beyond May 1</t>
  </si>
  <si>
    <t>Total past due amount for Oregon (Excel 2007 or later only)</t>
  </si>
  <si>
    <t>Total past due amount for Oregon (array formula)</t>
  </si>
  <si>
    <t>Total past due amounts OR amounts for Oregon (array formula)</t>
  </si>
  <si>
    <t>Total past due amounts for Oregon and California (array formula)</t>
  </si>
  <si>
    <t>SalesRep</t>
  </si>
  <si>
    <t>Type</t>
  </si>
  <si>
    <t>Albert</t>
  </si>
  <si>
    <t>New</t>
  </si>
  <si>
    <t>Amounts between 500 and 1000</t>
  </si>
  <si>
    <t>Amounts between 500 and 1000 (array)</t>
  </si>
  <si>
    <t>Brooks</t>
  </si>
  <si>
    <t>Sales by Brooks in January greater than 1000 (COUNTIFS)</t>
  </si>
  <si>
    <t>Cook</t>
  </si>
  <si>
    <t>Sales by Brooks in January greater than 1000 (array)</t>
  </si>
  <si>
    <t>Existing</t>
  </si>
  <si>
    <t>Sales by Brooks OR Cook</t>
  </si>
  <si>
    <t>Sales by Brooks OR Cook (array)</t>
  </si>
  <si>
    <t>Sales by Brooks OR in January OR greater than 1000</t>
  </si>
  <si>
    <t>Brooks and Cooks January sales (COUNTIFS)</t>
  </si>
  <si>
    <t>Brooks and Cooks January sales (array)</t>
  </si>
  <si>
    <t>Most frequent sales amount</t>
  </si>
  <si>
    <t>Number of times most frequent sales amount appears</t>
  </si>
  <si>
    <t>Number of times most frequent sales rep appears</t>
  </si>
  <si>
    <t>Most frequent sales rep (first, if more than one)</t>
  </si>
  <si>
    <t>Bins</t>
  </si>
  <si>
    <t>Freq</t>
  </si>
  <si>
    <t>Percent</t>
  </si>
  <si>
    <t>=ROWS(data)*COLUMNS(data)</t>
  </si>
  <si>
    <t>=COUNTBLANK(data)</t>
  </si>
  <si>
    <t>=COUNTA(data)</t>
  </si>
  <si>
    <t>=COUNT(data)</t>
  </si>
  <si>
    <t>=SUM(IF(ISNONTEXT(data),1))</t>
  </si>
  <si>
    <t>=SUM(IF(ISTEXT(data),1))</t>
  </si>
  <si>
    <t>=SUM(IF(ISLOGICAL(data),1))</t>
  </si>
  <si>
    <t>=SUM(IF(ISERROR(data),1))</t>
  </si>
  <si>
    <t>=SUM(IF(ISNA(data),1))</t>
  </si>
  <si>
    <t>=SUM(IF(ISNA(ERROR.TYPE(data)),0,IF(ERROR.TYPE(data)=1,1,0)))</t>
  </si>
  <si>
    <t>=SUM(IF(ISNA(ERROR.TYPE(data)),0,IF(ERROR.TYPE(data)=2,1,0)))</t>
  </si>
  <si>
    <t>=SUM(IF(ISNA(ERROR.TYPE(data)),0,IF(ERROR.TYPE(data)=3,1,0)))</t>
  </si>
  <si>
    <t>=SUM(IF(ISNA(ERROR.TYPE(data)),0,IF(ERROR.TYPE(data)=4,1,0)))</t>
  </si>
  <si>
    <t>=SUM(IF(ISNA(ERROR.TYPE(data)),0,IF(ERROR.TYPE(data)=5,1,0)))</t>
  </si>
  <si>
    <t>=SUM(IF(ISNA(ERROR.TYPE(data)),0,IF(ERROR.TYPE(data)=6,1,0)))</t>
  </si>
  <si>
    <t>=COUNTIF(New_data,New_text)</t>
  </si>
  <si>
    <t>{=SUM(IF(EXACT(New_data,New_text),1))}</t>
  </si>
  <si>
    <t>=COUNTIF(New_data,"*"&amp;New_text&amp;"*")</t>
  </si>
  <si>
    <t>{=SUM(IF(NOT(ISERROR(SEARCH(New_text,New_data))),1))}</t>
  </si>
  <si>
    <t>{=SUM(IF(LEN(New_data)-LEN(SUBSTITUTE(New_data,New_text,""))&gt;0,1))}</t>
  </si>
  <si>
    <t>{=SUM(IF(NOT(ISERROR(FIND(New_text,New_data))),1))}</t>
  </si>
  <si>
    <t>{=(SUM(LEN(New_data))-SUM(LEN(SUBSTITUTE(UPPER(New_data),UPPER(New_text),""))))/LEN(New_text)}</t>
  </si>
  <si>
    <t>{=(SUM(LEN(New_data))-SUM(LEN(SUBSTITUTE(New_data,New_text,""))))/LEN(New_text)}</t>
  </si>
  <si>
    <t>Amount below 500</t>
  </si>
  <si>
    <t>Amount above 1000</t>
  </si>
  <si>
    <t>Amount between 250 and 750</t>
  </si>
  <si>
    <t>Sales by Cook greater than 50</t>
  </si>
  <si>
    <t>Sales by Cook less than 500</t>
  </si>
  <si>
    <t>Sales by Albert or Cook</t>
  </si>
  <si>
    <t>Sales by Albert in January</t>
  </si>
  <si>
    <t>Albert and Cooks sales in March</t>
  </si>
  <si>
    <t>Average number of sales by Brook or Cook</t>
  </si>
  <si>
    <t>PRACTICE</t>
  </si>
  <si>
    <t>Myocardial Infarction</t>
  </si>
  <si>
    <t>Age</t>
  </si>
  <si>
    <t>Sex</t>
  </si>
  <si>
    <t>Diabetes mellitus</t>
  </si>
  <si>
    <t>high blood pressure</t>
  </si>
  <si>
    <t>Smoking</t>
  </si>
  <si>
    <t>exposure to pollution</t>
  </si>
  <si>
    <t xml:space="preserve">positive family history </t>
  </si>
  <si>
    <t>body mass</t>
  </si>
  <si>
    <t>lack of physical activity</t>
  </si>
  <si>
    <t>poor</t>
  </si>
  <si>
    <t>alcohol</t>
  </si>
  <si>
    <t>oral contraceptive pill</t>
  </si>
  <si>
    <t>male</t>
  </si>
  <si>
    <t>female</t>
  </si>
  <si>
    <t>Type 1</t>
  </si>
  <si>
    <t>Type 2</t>
  </si>
  <si>
    <t>Type 3</t>
  </si>
  <si>
    <t>Type 4</t>
  </si>
  <si>
    <t>Type 5</t>
  </si>
  <si>
    <t>None</t>
  </si>
  <si>
    <t>Type 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</si>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</sst>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[$-F800]dddd\,\ mmmm\ dd\,\ yyyy"/>
    <numFmt numFmtId="165" formatCode="0.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u/>
      <sz val="28"/>
      <color theme="1"/>
      <name val="Giddyup Std"/>
      <family val="3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000000"/>
      <name val="Arial"/>
      <family val="2"/>
    </font>
    <font>
      <sz val="20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/>
    <xf numFmtId="3" fontId="0" fillId="0" borderId="1" xfId="0" applyNumberFormat="1" applyBorder="1"/>
    <xf numFmtId="0" fontId="2" fillId="4" borderId="8" xfId="0" applyFont="1" applyFill="1" applyBorder="1" applyAlignment="1">
      <alignment horizontal="center"/>
    </xf>
    <xf numFmtId="0" fontId="2" fillId="4" borderId="8" xfId="0" applyFont="1" applyFill="1" applyBorder="1"/>
    <xf numFmtId="0" fontId="5" fillId="0" borderId="0" xfId="0" applyFont="1"/>
    <xf numFmtId="0" fontId="0" fillId="5" borderId="0" xfId="0" applyFill="1"/>
    <xf numFmtId="8" fontId="0" fillId="5" borderId="0" xfId="0" applyNumberFormat="1" applyFill="1"/>
    <xf numFmtId="14" fontId="0" fillId="5" borderId="0" xfId="0" applyNumberFormat="1" applyFill="1"/>
    <xf numFmtId="3" fontId="0" fillId="5" borderId="0" xfId="0" applyNumberFormat="1" applyFill="1" applyAlignment="1">
      <alignment horizontal="center"/>
    </xf>
    <xf numFmtId="164" fontId="0" fillId="0" borderId="0" xfId="0" applyNumberFormat="1"/>
    <xf numFmtId="0" fontId="0" fillId="5" borderId="9" xfId="0" applyFill="1" applyBorder="1"/>
    <xf numFmtId="8" fontId="0" fillId="5" borderId="9" xfId="0" applyNumberFormat="1" applyFill="1" applyBorder="1"/>
    <xf numFmtId="14" fontId="0" fillId="5" borderId="9" xfId="0" applyNumberFormat="1" applyFill="1" applyBorder="1"/>
    <xf numFmtId="3" fontId="0" fillId="5" borderId="9" xfId="0" applyNumberFormat="1" applyFill="1" applyBorder="1" applyAlignment="1">
      <alignment horizontal="center"/>
    </xf>
    <xf numFmtId="0" fontId="6" fillId="5" borderId="0" xfId="0" applyFont="1" applyFill="1"/>
    <xf numFmtId="8" fontId="6" fillId="5" borderId="0" xfId="0" applyNumberFormat="1" applyFont="1" applyFill="1"/>
    <xf numFmtId="0" fontId="6" fillId="5" borderId="0" xfId="0" applyFont="1" applyFill="1" applyAlignment="1">
      <alignment horizontal="center"/>
    </xf>
    <xf numFmtId="0" fontId="0" fillId="0" borderId="0" xfId="0" quotePrefix="1"/>
    <xf numFmtId="8" fontId="0" fillId="0" borderId="0" xfId="0" applyNumberFormat="1"/>
    <xf numFmtId="1" fontId="6" fillId="3" borderId="1" xfId="0" applyNumberFormat="1" applyFont="1" applyFill="1" applyBorder="1"/>
    <xf numFmtId="1" fontId="0" fillId="0" borderId="1" xfId="0" applyNumberFormat="1" applyBorder="1"/>
    <xf numFmtId="0" fontId="0" fillId="2" borderId="2" xfId="0" applyFill="1" applyBorder="1"/>
    <xf numFmtId="0" fontId="0" fillId="2" borderId="3" xfId="0" applyFill="1" applyBorder="1" applyAlignment="1">
      <alignment horizontal="left" indent="1"/>
    </xf>
    <xf numFmtId="0" fontId="0" fillId="2" borderId="4" xfId="0" applyFill="1" applyBorder="1"/>
    <xf numFmtId="0" fontId="0" fillId="2" borderId="5" xfId="0" applyFill="1" applyBorder="1" applyAlignment="1">
      <alignment horizontal="left" indent="1"/>
    </xf>
    <xf numFmtId="0" fontId="0" fillId="2" borderId="6" xfId="0" applyFill="1" applyBorder="1"/>
    <xf numFmtId="0" fontId="0" fillId="2" borderId="7" xfId="0" applyFill="1" applyBorder="1" applyAlignment="1">
      <alignment horizontal="left" indent="1"/>
    </xf>
    <xf numFmtId="1" fontId="0" fillId="0" borderId="0" xfId="0" applyNumberFormat="1"/>
    <xf numFmtId="0" fontId="0" fillId="5" borderId="8" xfId="0" applyFill="1" applyBorder="1"/>
    <xf numFmtId="165" fontId="0" fillId="5" borderId="8" xfId="1" applyNumberFormat="1" applyFont="1" applyFill="1" applyBorder="1"/>
    <xf numFmtId="0" fontId="0" fillId="9" borderId="1" xfId="0" applyFill="1" applyBorder="1"/>
    <xf numFmtId="0" fontId="3" fillId="9" borderId="0" xfId="0" applyFont="1" applyFill="1"/>
    <xf numFmtId="0" fontId="8" fillId="8" borderId="1" xfId="0" applyFont="1" applyFill="1" applyBorder="1" applyAlignment="1">
      <alignment horizontal="center"/>
    </xf>
    <xf numFmtId="0" fontId="9" fillId="0" borderId="0" xfId="0" applyFont="1"/>
    <xf numFmtId="0" fontId="8" fillId="8" borderId="8" xfId="0" applyFont="1" applyFill="1" applyBorder="1" applyAlignment="1">
      <alignment horizontal="right"/>
    </xf>
    <xf numFmtId="0" fontId="8" fillId="8" borderId="8" xfId="0" applyFont="1" applyFill="1" applyBorder="1"/>
    <xf numFmtId="0" fontId="9" fillId="2" borderId="8" xfId="0" quotePrefix="1" applyFont="1" applyFill="1" applyBorder="1"/>
    <xf numFmtId="0" fontId="8" fillId="8" borderId="1" xfId="0" applyFont="1" applyFill="1" applyBorder="1"/>
    <xf numFmtId="0" fontId="0" fillId="6" borderId="8" xfId="0" applyFill="1" applyBorder="1" applyAlignment="1">
      <alignment horizontal="center"/>
    </xf>
    <xf numFmtId="0" fontId="0" fillId="6" borderId="8" xfId="0" quotePrefix="1" applyFill="1" applyBorder="1" applyAlignment="1">
      <alignment horizontal="center"/>
    </xf>
    <xf numFmtId="0" fontId="0" fillId="6" borderId="8" xfId="0" applyFill="1" applyBorder="1"/>
    <xf numFmtId="0" fontId="0" fillId="6" borderId="8" xfId="0" quotePrefix="1" applyFill="1" applyBorder="1" applyAlignment="1">
      <alignment horizontal="center" wrapText="1"/>
    </xf>
    <xf numFmtId="0" fontId="0" fillId="2" borderId="0" xfId="0" applyFill="1" applyBorder="1" applyAlignment="1">
      <alignment horizontal="left" indent="1"/>
    </xf>
    <xf numFmtId="0" fontId="11" fillId="10" borderId="9" xfId="0" applyFont="1" applyFill="1" applyBorder="1" applyAlignment="1">
      <alignment horizontal="left" inden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12" borderId="0" xfId="0" applyFill="1" applyAlignment="1">
      <alignment wrapText="1"/>
    </xf>
    <xf numFmtId="0" fontId="10" fillId="13" borderId="0" xfId="0" applyFont="1" applyFill="1"/>
    <xf numFmtId="0" fontId="7" fillId="7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Frequency by Bin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095238095238101"/>
          <c:y val="0.17529880478087656"/>
          <c:w val="0.82539682539682535"/>
          <c:h val="0.679946879150066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'[1]FREQUENCY Func'!$I$1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tx2"/>
            </a:solidFill>
            <a:effectLst/>
          </c:spPr>
          <c:invertIfNegative val="0"/>
          <c:cat>
            <c:numRef>
              <c:f>'[1]FREQUENCY Func'!$G$2:$G$11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'[1]FREQUENCY Func'!$I$2:$I$11</c:f>
              <c:numCache>
                <c:formatCode>General</c:formatCode>
                <c:ptCount val="10"/>
                <c:pt idx="0">
                  <c:v>9.6000000000000002E-2</c:v>
                </c:pt>
                <c:pt idx="1">
                  <c:v>8.7999999999999995E-2</c:v>
                </c:pt>
                <c:pt idx="2">
                  <c:v>0.152</c:v>
                </c:pt>
                <c:pt idx="3">
                  <c:v>0.152</c:v>
                </c:pt>
                <c:pt idx="4">
                  <c:v>0.16800000000000001</c:v>
                </c:pt>
                <c:pt idx="5">
                  <c:v>0.08</c:v>
                </c:pt>
                <c:pt idx="6">
                  <c:v>0.12</c:v>
                </c:pt>
                <c:pt idx="7">
                  <c:v>6.4000000000000001E-2</c:v>
                </c:pt>
                <c:pt idx="8">
                  <c:v>3.2000000000000001E-2</c:v>
                </c:pt>
                <c:pt idx="9">
                  <c:v>4.8000000000000001E-2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axId val="-894968400"/>
        <c:axId val="-894978192"/>
      </c:barChart>
      <c:catAx>
        <c:axId val="-89496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-894978192"/>
        <c:crosses val="autoZero"/>
        <c:auto val="1"/>
        <c:lblAlgn val="ctr"/>
        <c:lblOffset val="100"/>
        <c:noMultiLvlLbl val="0"/>
      </c:catAx>
      <c:valAx>
        <c:axId val="-89497819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-894968400"/>
        <c:crosses val="autoZero"/>
        <c:crossBetween val="between"/>
      </c:valAx>
    </c:plotArea>
    <c:plotVisOnly val="1"/>
    <c:dispBlanksAs val="zero"/>
    <c:showDLblsOverMax val="0"/>
  </c:chart>
  <c:spPr>
    <a:effectLst>
      <a:outerShdw blurRad="50800" dist="50800" dir="2700000" algn="tl" rotWithShape="0">
        <a:srgbClr val="000000">
          <a:alpha val="43137"/>
        </a:srgbClr>
      </a:outerShdw>
    </a:effectLst>
  </c:sp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'5 Frequency Distribution'!$H$1</c:f>
              <c:strCache>
                <c:ptCount val="1"/>
                <c:pt idx="0">
                  <c:v>Freq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0000"/>
                    <a:satMod val="155000"/>
                  </a:schemeClr>
                </a:gs>
                <a:gs pos="65000">
                  <a:schemeClr val="accent1">
                    <a:shade val="85000"/>
                    <a:satMod val="155000"/>
                  </a:schemeClr>
                </a:gs>
                <a:gs pos="100000">
                  <a:schemeClr val="accent1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cene3d>
              <a:camera prst="orthographicFront" fov="0">
                <a:rot lat="0" lon="0" rev="0"/>
              </a:camera>
              <a:lightRig rig="threePt" dir="t">
                <a:rot lat="0" lon="0" rev="0"/>
              </a:lightRig>
            </a:scene3d>
            <a:sp3d prstMaterial="matte">
              <a:bevelT h="22225"/>
            </a:sp3d>
          </c:spPr>
          <c:invertIfNegative val="0"/>
          <c:xVal>
            <c:numRef>
              <c:f>'5 Frequency Distribution'!$G$2:$G$11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'5 Frequency Distribution'!$H$2:$H$11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10</c:v>
                </c:pt>
                <c:pt idx="6">
                  <c:v>15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</c:numCache>
            </c:numRef>
          </c:yVal>
          <c:bubbleSize>
            <c:numRef>
              <c:f>'5 Frequency Distribution'!$I$2:$I$11</c:f>
              <c:numCache>
                <c:formatCode>0.0%</c:formatCode>
                <c:ptCount val="10"/>
                <c:pt idx="0">
                  <c:v>9.6000000000000002E-2</c:v>
                </c:pt>
                <c:pt idx="1">
                  <c:v>8.7999999999999995E-2</c:v>
                </c:pt>
                <c:pt idx="2">
                  <c:v>0.152</c:v>
                </c:pt>
                <c:pt idx="3">
                  <c:v>0.152</c:v>
                </c:pt>
                <c:pt idx="4">
                  <c:v>0.16800000000000001</c:v>
                </c:pt>
                <c:pt idx="5">
                  <c:v>0.08</c:v>
                </c:pt>
                <c:pt idx="6">
                  <c:v>0.12</c:v>
                </c:pt>
                <c:pt idx="7">
                  <c:v>6.4000000000000001E-2</c:v>
                </c:pt>
                <c:pt idx="8">
                  <c:v>3.2000000000000001E-2</c:v>
                </c:pt>
                <c:pt idx="9">
                  <c:v>4.8000000000000001E-2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894982000"/>
        <c:axId val="-894973840"/>
      </c:bubbleChart>
      <c:valAx>
        <c:axId val="-89498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4973840"/>
        <c:crosses val="autoZero"/>
        <c:crossBetween val="midCat"/>
      </c:valAx>
      <c:valAx>
        <c:axId val="-8949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498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333375</xdr:colOff>
      <xdr:row>12</xdr:row>
      <xdr:rowOff>28575</xdr:rowOff>
    </xdr:from>
    <xdr:ext cx="3200400" cy="2390775"/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12</xdr:col>
      <xdr:colOff>276225</xdr:colOff>
      <xdr:row>1</xdr:row>
      <xdr:rowOff>71437</xdr:rowOff>
    </xdr:from>
    <xdr:to>
      <xdr:col>19</xdr:col>
      <xdr:colOff>581025</xdr:colOff>
      <xdr:row>15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ir/Desktop/QC/Chapters%20Later/chapter%2007/frequency%20distrib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QUENCY Func"/>
      <sheetName val="Formulas"/>
      <sheetName val="ATP"/>
      <sheetName val="Pivot"/>
    </sheetNames>
    <sheetDataSet>
      <sheetData sheetId="0">
        <row r="1">
          <cell r="I1" t="str">
            <v>Percent</v>
          </cell>
        </row>
        <row r="2">
          <cell r="G2">
            <v>50</v>
          </cell>
          <cell r="I2">
            <v>9.6000000000000002E-2</v>
          </cell>
        </row>
        <row r="3">
          <cell r="G3">
            <v>100</v>
          </cell>
          <cell r="I3">
            <v>8.7999999999999995E-2</v>
          </cell>
        </row>
        <row r="4">
          <cell r="G4">
            <v>150</v>
          </cell>
          <cell r="I4">
            <v>0.152</v>
          </cell>
        </row>
        <row r="5">
          <cell r="G5">
            <v>200</v>
          </cell>
          <cell r="I5">
            <v>0.152</v>
          </cell>
        </row>
        <row r="6">
          <cell r="G6">
            <v>250</v>
          </cell>
          <cell r="I6">
            <v>0.16800000000000001</v>
          </cell>
        </row>
        <row r="7">
          <cell r="G7">
            <v>300</v>
          </cell>
          <cell r="I7">
            <v>0.08</v>
          </cell>
        </row>
        <row r="8">
          <cell r="G8">
            <v>350</v>
          </cell>
          <cell r="I8">
            <v>0.12</v>
          </cell>
        </row>
        <row r="9">
          <cell r="G9">
            <v>400</v>
          </cell>
          <cell r="I9">
            <v>6.4000000000000001E-2</v>
          </cell>
        </row>
        <row r="10">
          <cell r="G10">
            <v>450</v>
          </cell>
          <cell r="I10">
            <v>3.2000000000000001E-2</v>
          </cell>
        </row>
        <row r="11">
          <cell r="G11">
            <v>500</v>
          </cell>
          <cell r="I11">
            <v>4.8000000000000001E-2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showGridLines="0" workbookViewId="0">
      <selection activeCell="F5" sqref="F5"/>
    </sheetView>
  </sheetViews>
  <sheetFormatPr defaultRowHeight="15.75"/>
  <cols>
    <col min="1" max="1" width="10.140625" style="38" customWidth="1"/>
    <col min="2" max="2" width="9.140625" style="38"/>
    <col min="3" max="3" width="6.140625" style="38" customWidth="1"/>
    <col min="4" max="4" width="16.28515625" style="38" customWidth="1"/>
    <col min="5" max="5" width="6.5703125" style="38" customWidth="1"/>
    <col min="6" max="6" width="59.85546875" style="38" bestFit="1" customWidth="1"/>
    <col min="7" max="16384" width="9.140625" style="38"/>
  </cols>
  <sheetData>
    <row r="1" spans="1:6">
      <c r="A1" s="37" t="s">
        <v>8</v>
      </c>
      <c r="B1" s="37" t="s">
        <v>9</v>
      </c>
      <c r="D1" s="39" t="s">
        <v>0</v>
      </c>
      <c r="E1" s="40">
        <f>ROWS(data)*COLUMNS(data)</f>
        <v>20</v>
      </c>
      <c r="F1" s="41" t="s">
        <v>105</v>
      </c>
    </row>
    <row r="2" spans="1:6">
      <c r="A2" s="42">
        <v>525</v>
      </c>
      <c r="B2" s="42">
        <v>718</v>
      </c>
      <c r="D2" s="39" t="s">
        <v>1</v>
      </c>
      <c r="E2" s="40">
        <f>COUNTBLANK(data)</f>
        <v>6</v>
      </c>
      <c r="F2" s="41" t="s">
        <v>106</v>
      </c>
    </row>
    <row r="3" spans="1:6">
      <c r="A3" s="42"/>
      <c r="B3" s="42"/>
      <c r="D3" s="39" t="s">
        <v>2</v>
      </c>
      <c r="E3" s="40">
        <f>COUNTA(data)</f>
        <v>14</v>
      </c>
      <c r="F3" s="41" t="s">
        <v>107</v>
      </c>
    </row>
    <row r="4" spans="1:6">
      <c r="A4" s="42">
        <v>3</v>
      </c>
      <c r="B4" s="42"/>
      <c r="D4" s="39" t="s">
        <v>3</v>
      </c>
      <c r="E4" s="40">
        <f>COUNT(data)</f>
        <v>7</v>
      </c>
      <c r="F4" s="41" t="s">
        <v>108</v>
      </c>
    </row>
    <row r="5" spans="1:6">
      <c r="A5" s="42">
        <v>552</v>
      </c>
      <c r="B5" s="42">
        <v>911</v>
      </c>
    </row>
    <row r="6" spans="1:6">
      <c r="A6" s="42">
        <v>250</v>
      </c>
      <c r="B6" s="42">
        <v>98</v>
      </c>
      <c r="D6" s="39" t="s">
        <v>7</v>
      </c>
      <c r="E6" s="40">
        <f t="array" ref="E6">SUM(IF(ISNONTEXT(data),1))</f>
        <v>17</v>
      </c>
      <c r="F6" s="41" t="s">
        <v>109</v>
      </c>
    </row>
    <row r="7" spans="1:6">
      <c r="A7" s="42"/>
      <c r="B7" s="42"/>
      <c r="D7" s="39" t="s">
        <v>4</v>
      </c>
      <c r="E7" s="40">
        <f t="array" ref="E7">SUM(IF(ISTEXT(data),1))</f>
        <v>3</v>
      </c>
      <c r="F7" s="41" t="s">
        <v>110</v>
      </c>
    </row>
    <row r="8" spans="1:6">
      <c r="A8" s="42" t="b">
        <v>1</v>
      </c>
      <c r="B8" s="42" t="b">
        <v>0</v>
      </c>
      <c r="D8" s="39" t="s">
        <v>5</v>
      </c>
      <c r="E8" s="40">
        <f t="array" ref="E8">SUM(IF(ISLOGICAL(data),1))</f>
        <v>2</v>
      </c>
      <c r="F8" s="41" t="s">
        <v>111</v>
      </c>
    </row>
    <row r="9" spans="1:6">
      <c r="A9" s="42"/>
      <c r="B9" s="42" t="e">
        <f>B6/B8</f>
        <v>#DIV/0!</v>
      </c>
      <c r="D9" s="39" t="s">
        <v>6</v>
      </c>
      <c r="E9" s="40">
        <f t="array" ref="E9">SUM(IF(ISERROR(data),1))</f>
        <v>2</v>
      </c>
      <c r="F9" s="41" t="s">
        <v>112</v>
      </c>
    </row>
    <row r="10" spans="1:6">
      <c r="A10" s="42" t="s">
        <v>10</v>
      </c>
      <c r="B10" s="42" t="e">
        <f>mydata</f>
        <v>#NAME?</v>
      </c>
    </row>
    <row r="11" spans="1:6">
      <c r="D11" s="39" t="s">
        <v>12</v>
      </c>
      <c r="E11" s="40">
        <f t="array" ref="E11">SUM(IF(ISNA(data),1))</f>
        <v>0</v>
      </c>
      <c r="F11" s="41" t="s">
        <v>113</v>
      </c>
    </row>
    <row r="12" spans="1:6">
      <c r="D12" s="39" t="s">
        <v>13</v>
      </c>
      <c r="E12" s="40">
        <f t="array" ref="E12">SUM(IF(ISNA(ERROR.TYPE(data)),0,IF(ERROR.TYPE(data)=1,1,0)))</f>
        <v>0</v>
      </c>
      <c r="F12" s="41" t="s">
        <v>114</v>
      </c>
    </row>
    <row r="13" spans="1:6">
      <c r="D13" s="39" t="s">
        <v>11</v>
      </c>
      <c r="E13" s="40">
        <f t="array" ref="E13">SUM(IF(ISNA(ERROR.TYPE(data)),0,IF(ERROR.TYPE(data)=2,1,0)))</f>
        <v>1</v>
      </c>
      <c r="F13" s="41" t="s">
        <v>115</v>
      </c>
    </row>
    <row r="14" spans="1:6">
      <c r="D14" s="39" t="s">
        <v>14</v>
      </c>
      <c r="E14" s="40">
        <f t="array" ref="E14">SUM(IF(ISNA(ERROR.TYPE(data)),0,IF(ERROR.TYPE(data)=3,1,0)))</f>
        <v>0</v>
      </c>
      <c r="F14" s="41" t="s">
        <v>116</v>
      </c>
    </row>
    <row r="15" spans="1:6">
      <c r="D15" s="39" t="s">
        <v>15</v>
      </c>
      <c r="E15" s="40">
        <f t="array" ref="E15">SUM(IF(ISNA(ERROR.TYPE(data)),0,IF(ERROR.TYPE(data)=4,1,0)))</f>
        <v>0</v>
      </c>
      <c r="F15" s="41" t="s">
        <v>117</v>
      </c>
    </row>
    <row r="16" spans="1:6">
      <c r="D16" s="39" t="s">
        <v>16</v>
      </c>
      <c r="E16" s="40">
        <f t="array" ref="E16">SUM(IF(ISNA(ERROR.TYPE(data)),0,IF(ERROR.TYPE(data)=5,1,0)))</f>
        <v>1</v>
      </c>
      <c r="F16" s="41" t="s">
        <v>118</v>
      </c>
    </row>
    <row r="17" spans="4:6">
      <c r="D17" s="39" t="s">
        <v>17</v>
      </c>
      <c r="E17" s="40">
        <f t="array" ref="E17">SUM(IF(ISNA(ERROR.TYPE(data)),0,IF(ERROR.TYPE(data)=6,1,0)))</f>
        <v>0</v>
      </c>
      <c r="F17" s="41" t="s">
        <v>119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6" sqref="H6"/>
    </sheetView>
  </sheetViews>
  <sheetFormatPr defaultRowHeight="15"/>
  <cols>
    <col min="1" max="5" width="7.85546875" customWidth="1"/>
    <col min="6" max="6" width="5.28515625" customWidth="1"/>
    <col min="7" max="7" width="7.5703125" customWidth="1"/>
    <col min="8" max="8" width="8.7109375" customWidth="1"/>
    <col min="9" max="9" width="10" customWidth="1"/>
  </cols>
  <sheetData>
    <row r="1" spans="1:9">
      <c r="A1">
        <v>55</v>
      </c>
      <c r="B1">
        <v>316</v>
      </c>
      <c r="C1">
        <v>223</v>
      </c>
      <c r="D1">
        <v>185</v>
      </c>
      <c r="E1">
        <v>124</v>
      </c>
      <c r="G1" s="7" t="s">
        <v>102</v>
      </c>
      <c r="H1" s="7" t="s">
        <v>103</v>
      </c>
      <c r="I1" s="7" t="s">
        <v>104</v>
      </c>
    </row>
    <row r="2" spans="1:9">
      <c r="A2">
        <v>124</v>
      </c>
      <c r="B2">
        <v>93</v>
      </c>
      <c r="C2">
        <v>163</v>
      </c>
      <c r="D2">
        <v>213</v>
      </c>
      <c r="E2">
        <v>314</v>
      </c>
      <c r="G2" s="33">
        <f t="array" aca="1" ref="G2:G11" ca="1">MIN(datas)+(ROW(INDIRECT("1:10"))*(MAX(datas)-MIN(datas)+1)/10)-1</f>
        <v>50</v>
      </c>
      <c r="H2" s="33">
        <f t="array" aca="1" ref="H2:H11" ca="1">FREQUENCY(datas,G2:G11)</f>
        <v>12</v>
      </c>
      <c r="I2" s="34">
        <f t="array" aca="1" ref="I2:I11" ca="1">FREQUENCY(datas,G2:G10)/COUNT(datas)</f>
        <v>9.6000000000000002E-2</v>
      </c>
    </row>
    <row r="3" spans="1:9">
      <c r="A3">
        <v>211</v>
      </c>
      <c r="B3">
        <v>41</v>
      </c>
      <c r="C3">
        <v>231</v>
      </c>
      <c r="D3">
        <v>241</v>
      </c>
      <c r="E3">
        <v>212</v>
      </c>
      <c r="G3" s="33">
        <f ca="1"/>
        <v>100</v>
      </c>
      <c r="H3" s="33">
        <f ca="1"/>
        <v>11</v>
      </c>
      <c r="I3" s="34">
        <f ca="1"/>
        <v>8.7999999999999995E-2</v>
      </c>
    </row>
    <row r="4" spans="1:9">
      <c r="A4">
        <v>118</v>
      </c>
      <c r="B4">
        <v>113</v>
      </c>
      <c r="C4">
        <v>400</v>
      </c>
      <c r="D4">
        <v>205</v>
      </c>
      <c r="E4">
        <v>254</v>
      </c>
      <c r="G4" s="33">
        <f ca="1"/>
        <v>150</v>
      </c>
      <c r="H4" s="33">
        <f ca="1"/>
        <v>19</v>
      </c>
      <c r="I4" s="34">
        <f ca="1"/>
        <v>0.152</v>
      </c>
    </row>
    <row r="5" spans="1:9">
      <c r="A5">
        <v>262</v>
      </c>
      <c r="B5">
        <v>1</v>
      </c>
      <c r="C5">
        <v>201</v>
      </c>
      <c r="D5">
        <v>12</v>
      </c>
      <c r="E5">
        <v>101</v>
      </c>
      <c r="G5" s="33">
        <f ca="1"/>
        <v>200</v>
      </c>
      <c r="H5" s="33">
        <f ca="1"/>
        <v>19</v>
      </c>
      <c r="I5" s="34">
        <f ca="1"/>
        <v>0.152</v>
      </c>
    </row>
    <row r="6" spans="1:9">
      <c r="A6">
        <v>167</v>
      </c>
      <c r="B6">
        <v>479</v>
      </c>
      <c r="C6">
        <v>205</v>
      </c>
      <c r="D6">
        <v>337</v>
      </c>
      <c r="E6">
        <v>118</v>
      </c>
      <c r="G6" s="33">
        <f ca="1"/>
        <v>250</v>
      </c>
      <c r="H6" s="33">
        <f ca="1"/>
        <v>21</v>
      </c>
      <c r="I6" s="34">
        <f ca="1"/>
        <v>0.16800000000000001</v>
      </c>
    </row>
    <row r="7" spans="1:9">
      <c r="A7">
        <v>489</v>
      </c>
      <c r="B7">
        <v>15</v>
      </c>
      <c r="C7">
        <v>89</v>
      </c>
      <c r="D7">
        <v>362</v>
      </c>
      <c r="E7">
        <v>148</v>
      </c>
      <c r="G7" s="33">
        <f ca="1"/>
        <v>300</v>
      </c>
      <c r="H7" s="33">
        <f ca="1"/>
        <v>10</v>
      </c>
      <c r="I7" s="34">
        <f ca="1"/>
        <v>0.08</v>
      </c>
    </row>
    <row r="8" spans="1:9">
      <c r="A8">
        <v>179</v>
      </c>
      <c r="B8">
        <v>248</v>
      </c>
      <c r="C8">
        <v>125</v>
      </c>
      <c r="D8">
        <v>197</v>
      </c>
      <c r="E8">
        <v>177</v>
      </c>
      <c r="G8" s="33">
        <f ca="1"/>
        <v>350</v>
      </c>
      <c r="H8" s="33">
        <f ca="1"/>
        <v>15</v>
      </c>
      <c r="I8" s="34">
        <f ca="1"/>
        <v>0.12</v>
      </c>
    </row>
    <row r="9" spans="1:9">
      <c r="A9">
        <v>456</v>
      </c>
      <c r="B9">
        <v>153</v>
      </c>
      <c r="C9">
        <v>269</v>
      </c>
      <c r="D9">
        <v>49</v>
      </c>
      <c r="E9">
        <v>127</v>
      </c>
      <c r="G9" s="33">
        <f ca="1"/>
        <v>400</v>
      </c>
      <c r="H9" s="33">
        <f ca="1"/>
        <v>8</v>
      </c>
      <c r="I9" s="34">
        <f ca="1"/>
        <v>6.4000000000000001E-2</v>
      </c>
    </row>
    <row r="10" spans="1:9">
      <c r="A10">
        <v>289</v>
      </c>
      <c r="B10">
        <v>500</v>
      </c>
      <c r="C10">
        <v>198</v>
      </c>
      <c r="D10">
        <v>317</v>
      </c>
      <c r="E10">
        <v>300</v>
      </c>
      <c r="G10" s="33">
        <f ca="1"/>
        <v>450</v>
      </c>
      <c r="H10" s="33">
        <f ca="1"/>
        <v>4</v>
      </c>
      <c r="I10" s="34">
        <f ca="1"/>
        <v>3.2000000000000001E-2</v>
      </c>
    </row>
    <row r="11" spans="1:9">
      <c r="A11">
        <v>126</v>
      </c>
      <c r="B11">
        <v>114</v>
      </c>
      <c r="C11">
        <v>303</v>
      </c>
      <c r="D11">
        <v>314</v>
      </c>
      <c r="E11">
        <v>270</v>
      </c>
      <c r="G11" s="33">
        <f ca="1"/>
        <v>500</v>
      </c>
      <c r="H11" s="33">
        <f ca="1"/>
        <v>6</v>
      </c>
      <c r="I11" s="34">
        <f ca="1"/>
        <v>4.8000000000000001E-2</v>
      </c>
    </row>
    <row r="12" spans="1:9">
      <c r="A12">
        <v>151</v>
      </c>
      <c r="B12">
        <v>279</v>
      </c>
      <c r="C12">
        <v>347</v>
      </c>
      <c r="D12">
        <v>314</v>
      </c>
      <c r="E12">
        <v>170</v>
      </c>
    </row>
    <row r="13" spans="1:9">
      <c r="A13">
        <v>250</v>
      </c>
      <c r="B13">
        <v>175</v>
      </c>
      <c r="C13">
        <v>93</v>
      </c>
      <c r="D13">
        <v>209</v>
      </c>
      <c r="E13">
        <v>61</v>
      </c>
    </row>
    <row r="14" spans="1:9">
      <c r="A14">
        <v>166</v>
      </c>
      <c r="B14">
        <v>113</v>
      </c>
      <c r="C14">
        <v>356</v>
      </c>
      <c r="D14">
        <v>124</v>
      </c>
      <c r="E14">
        <v>242</v>
      </c>
    </row>
    <row r="15" spans="1:9">
      <c r="A15">
        <v>152</v>
      </c>
      <c r="B15">
        <v>384</v>
      </c>
      <c r="C15">
        <v>157</v>
      </c>
      <c r="D15">
        <v>233</v>
      </c>
      <c r="E15">
        <v>99</v>
      </c>
    </row>
    <row r="16" spans="1:9">
      <c r="A16">
        <v>277</v>
      </c>
      <c r="B16">
        <v>195</v>
      </c>
      <c r="C16">
        <v>436</v>
      </c>
      <c r="D16">
        <v>6</v>
      </c>
      <c r="E16">
        <v>240</v>
      </c>
    </row>
    <row r="17" spans="1:5">
      <c r="A17">
        <v>147</v>
      </c>
      <c r="B17">
        <v>80</v>
      </c>
      <c r="C17">
        <v>173</v>
      </c>
      <c r="D17">
        <v>211</v>
      </c>
      <c r="E17">
        <v>244</v>
      </c>
    </row>
    <row r="18" spans="1:5">
      <c r="A18">
        <v>386</v>
      </c>
      <c r="B18">
        <v>93</v>
      </c>
      <c r="C18">
        <v>330</v>
      </c>
      <c r="D18">
        <v>400</v>
      </c>
      <c r="E18">
        <v>141</v>
      </c>
    </row>
    <row r="19" spans="1:5">
      <c r="A19">
        <v>332</v>
      </c>
      <c r="B19">
        <v>173</v>
      </c>
      <c r="C19">
        <v>129</v>
      </c>
      <c r="D19">
        <v>323</v>
      </c>
      <c r="E19">
        <v>188</v>
      </c>
    </row>
    <row r="20" spans="1:5">
      <c r="A20">
        <v>338</v>
      </c>
      <c r="B20">
        <v>263</v>
      </c>
      <c r="C20">
        <v>444</v>
      </c>
      <c r="D20">
        <v>84</v>
      </c>
      <c r="E20">
        <v>220</v>
      </c>
    </row>
    <row r="21" spans="1:5">
      <c r="A21">
        <v>221</v>
      </c>
      <c r="B21">
        <v>402</v>
      </c>
      <c r="C21">
        <v>498</v>
      </c>
      <c r="D21">
        <v>98</v>
      </c>
      <c r="E21">
        <v>2</v>
      </c>
    </row>
    <row r="22" spans="1:5">
      <c r="A22">
        <v>201</v>
      </c>
      <c r="B22">
        <v>400</v>
      </c>
      <c r="C22">
        <v>3</v>
      </c>
      <c r="D22">
        <v>190</v>
      </c>
      <c r="E22">
        <v>105</v>
      </c>
    </row>
    <row r="23" spans="1:5">
      <c r="A23">
        <v>35</v>
      </c>
      <c r="B23">
        <v>225</v>
      </c>
      <c r="C23">
        <v>12</v>
      </c>
      <c r="D23">
        <v>265</v>
      </c>
      <c r="E23">
        <v>329</v>
      </c>
    </row>
    <row r="24" spans="1:5">
      <c r="A24">
        <v>43</v>
      </c>
      <c r="B24">
        <v>302</v>
      </c>
      <c r="C24">
        <v>125</v>
      </c>
      <c r="D24">
        <v>301</v>
      </c>
      <c r="E24">
        <v>444</v>
      </c>
    </row>
    <row r="25" spans="1:5">
      <c r="A25">
        <v>56</v>
      </c>
      <c r="B25">
        <v>9</v>
      </c>
      <c r="C25">
        <v>135</v>
      </c>
      <c r="D25">
        <v>500</v>
      </c>
      <c r="E25">
        <v>398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5" sqref="D15"/>
    </sheetView>
  </sheetViews>
  <sheetFormatPr defaultRowHeight="15"/>
  <cols>
    <col min="5" max="5" width="79" customWidth="1"/>
    <col min="6" max="6" width="43" bestFit="1" customWidth="1"/>
  </cols>
  <sheetData>
    <row r="1" spans="1:9" ht="50.25" customHeight="1">
      <c r="A1" s="53" t="s">
        <v>36</v>
      </c>
      <c r="B1" s="53"/>
      <c r="C1" s="53"/>
      <c r="D1" s="53"/>
      <c r="E1" s="53"/>
      <c r="F1" s="53"/>
    </row>
    <row r="2" spans="1:9" ht="15" customHeight="1">
      <c r="A2" s="4"/>
      <c r="B2" s="3"/>
      <c r="C2" s="3"/>
      <c r="D2" s="3"/>
      <c r="E2" s="3"/>
      <c r="F2" s="3"/>
      <c r="G2" s="3"/>
      <c r="H2" s="3"/>
      <c r="I2" s="3"/>
    </row>
    <row r="3" spans="1:9">
      <c r="A3" s="35" t="s">
        <v>18</v>
      </c>
      <c r="B3" s="36" t="s">
        <v>19</v>
      </c>
      <c r="D3" s="43">
        <f>COUNTIF(New_data,New_text)</f>
        <v>2</v>
      </c>
      <c r="E3" s="44" t="s">
        <v>120</v>
      </c>
      <c r="F3" s="45" t="s">
        <v>20</v>
      </c>
    </row>
    <row r="4" spans="1:9">
      <c r="A4" s="35" t="s">
        <v>19</v>
      </c>
      <c r="D4" s="43">
        <f t="array" ref="D4">SUM(IF(EXACT(New_data,New_text),1))</f>
        <v>1</v>
      </c>
      <c r="E4" s="44" t="s">
        <v>121</v>
      </c>
      <c r="F4" s="45" t="s">
        <v>21</v>
      </c>
    </row>
    <row r="5" spans="1:9">
      <c r="A5" s="35" t="s">
        <v>22</v>
      </c>
    </row>
    <row r="6" spans="1:9">
      <c r="A6" s="35" t="s">
        <v>23</v>
      </c>
      <c r="D6" s="43">
        <f>COUNTIF(New_data,"*"&amp;New_text&amp;"*")</f>
        <v>3</v>
      </c>
      <c r="E6" s="44" t="s">
        <v>122</v>
      </c>
      <c r="F6" s="45" t="s">
        <v>24</v>
      </c>
    </row>
    <row r="7" spans="1:9">
      <c r="A7" s="35" t="s">
        <v>25</v>
      </c>
      <c r="D7" s="43">
        <f t="array" ref="D7">SUM(IF(NOT(ISERROR(SEARCH(New_text,New_data))),1))</f>
        <v>3</v>
      </c>
      <c r="E7" s="44" t="s">
        <v>123</v>
      </c>
      <c r="F7" s="45" t="s">
        <v>26</v>
      </c>
    </row>
    <row r="8" spans="1:9">
      <c r="A8" s="35" t="s">
        <v>27</v>
      </c>
    </row>
    <row r="9" spans="1:9">
      <c r="A9" s="35" t="s">
        <v>29</v>
      </c>
    </row>
    <row r="10" spans="1:9">
      <c r="A10" s="35" t="s">
        <v>31</v>
      </c>
      <c r="D10" s="43">
        <f t="array" ref="D10">SUM(IF(LEN(New_data)-LEN(SUBSTITUTE(New_data,New_text,""))&gt;0,1))</f>
        <v>2</v>
      </c>
      <c r="E10" s="44" t="s">
        <v>124</v>
      </c>
      <c r="F10" s="45" t="s">
        <v>28</v>
      </c>
    </row>
    <row r="11" spans="1:9" ht="26.25" customHeight="1">
      <c r="A11" s="35" t="s">
        <v>32</v>
      </c>
      <c r="D11" s="43">
        <f t="array" ref="D11">SUM(IF(NOT(ISERROR(FIND(New_text,New_data))),1))</f>
        <v>2</v>
      </c>
      <c r="E11" s="44" t="s">
        <v>125</v>
      </c>
      <c r="F11" s="45" t="s">
        <v>30</v>
      </c>
    </row>
    <row r="12" spans="1:9" ht="18" customHeight="1">
      <c r="A12" s="35" t="s">
        <v>34</v>
      </c>
    </row>
    <row r="13" spans="1:9" ht="30">
      <c r="D13" s="43">
        <f t="array" ref="D13">(SUM(LEN(New_data))-SUM(LEN(SUBSTITUTE(UPPER(New_data),UPPER(New_text),""))))/LEN(New_text)</f>
        <v>3</v>
      </c>
      <c r="E13" s="46" t="s">
        <v>126</v>
      </c>
      <c r="F13" s="45" t="s">
        <v>33</v>
      </c>
    </row>
    <row r="14" spans="1:9" ht="30">
      <c r="D14" s="43">
        <f t="array" ref="D14">(SUM(LEN(New_data))-SUM(LEN(SUBSTITUTE(New_data,New_text,""))))/LEN(New_text)</f>
        <v>2</v>
      </c>
      <c r="E14" s="46" t="s">
        <v>127</v>
      </c>
      <c r="F14" s="45" t="s">
        <v>35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defaultRowHeight="15"/>
  <cols>
    <col min="1" max="1" width="10.85546875" bestFit="1" customWidth="1"/>
    <col min="2" max="2" width="8.140625" bestFit="1" customWidth="1"/>
    <col min="3" max="3" width="12.42578125" bestFit="1" customWidth="1"/>
    <col min="6" max="6" width="10.85546875" bestFit="1" customWidth="1"/>
    <col min="7" max="7" width="8.140625" bestFit="1" customWidth="1"/>
    <col min="8" max="8" width="12.42578125" bestFit="1" customWidth="1"/>
  </cols>
  <sheetData>
    <row r="1" spans="1:8">
      <c r="A1" s="5" t="s">
        <v>37</v>
      </c>
      <c r="B1" s="5" t="s">
        <v>38</v>
      </c>
      <c r="C1" s="5" t="s">
        <v>39</v>
      </c>
      <c r="F1" s="5" t="s">
        <v>37</v>
      </c>
      <c r="G1" s="5" t="s">
        <v>38</v>
      </c>
      <c r="H1" s="5" t="s">
        <v>39</v>
      </c>
    </row>
    <row r="2" spans="1:8">
      <c r="A2" s="2" t="s">
        <v>40</v>
      </c>
      <c r="B2" s="6">
        <v>850</v>
      </c>
      <c r="C2" s="6">
        <f>SUM(B$2:B2)</f>
        <v>850</v>
      </c>
      <c r="F2" s="2" t="s">
        <v>40</v>
      </c>
      <c r="G2" s="6">
        <v>850</v>
      </c>
      <c r="H2" s="6">
        <f>IF(ISBLANK(G2),"",SUM(G$2:G2))</f>
        <v>850</v>
      </c>
    </row>
    <row r="3" spans="1:8">
      <c r="A3" s="2" t="s">
        <v>41</v>
      </c>
      <c r="B3" s="6">
        <v>900</v>
      </c>
      <c r="C3" s="6">
        <f>SUM(B$2:B3)</f>
        <v>1750</v>
      </c>
      <c r="F3" s="2" t="s">
        <v>41</v>
      </c>
      <c r="G3" s="6">
        <v>900</v>
      </c>
      <c r="H3" s="6">
        <f>IF(ISBLANK(G3),"",SUM(G$2:G3))</f>
        <v>1750</v>
      </c>
    </row>
    <row r="4" spans="1:8">
      <c r="A4" s="2" t="s">
        <v>42</v>
      </c>
      <c r="B4" s="6">
        <v>750</v>
      </c>
      <c r="C4" s="6">
        <f>SUM(B$2:B4)</f>
        <v>2500</v>
      </c>
      <c r="F4" s="2" t="s">
        <v>42</v>
      </c>
      <c r="G4" s="6">
        <v>750</v>
      </c>
      <c r="H4" s="6">
        <f>IF(ISBLANK(G4),"",SUM(G$2:G4))</f>
        <v>2500</v>
      </c>
    </row>
    <row r="5" spans="1:8">
      <c r="A5" s="2" t="s">
        <v>43</v>
      </c>
      <c r="B5" s="6">
        <v>1100</v>
      </c>
      <c r="C5" s="6">
        <f>SUM(B$2:B5)</f>
        <v>3600</v>
      </c>
      <c r="F5" s="2" t="s">
        <v>43</v>
      </c>
      <c r="G5" s="6">
        <v>1100</v>
      </c>
      <c r="H5" s="6">
        <f>IF(ISBLANK(G5),"",SUM(G$2:G5))</f>
        <v>3600</v>
      </c>
    </row>
    <row r="6" spans="1:8">
      <c r="A6" s="2" t="s">
        <v>44</v>
      </c>
      <c r="B6" s="6">
        <v>600</v>
      </c>
      <c r="C6" s="6">
        <f>SUM(B$2:B6)</f>
        <v>4200</v>
      </c>
      <c r="F6" s="2" t="s">
        <v>44</v>
      </c>
      <c r="G6" s="6">
        <v>600</v>
      </c>
      <c r="H6" s="6">
        <f>IF(ISBLANK(G6),"",SUM(G$2:G6))</f>
        <v>4200</v>
      </c>
    </row>
    <row r="7" spans="1:8">
      <c r="A7" s="2" t="s">
        <v>45</v>
      </c>
      <c r="B7" s="6">
        <v>500</v>
      </c>
      <c r="C7" s="6">
        <f>SUM(B$2:B7)</f>
        <v>4700</v>
      </c>
      <c r="F7" s="2" t="s">
        <v>45</v>
      </c>
      <c r="G7" s="6">
        <v>500</v>
      </c>
      <c r="H7" s="6">
        <f>IF(ISBLANK(G7),"",SUM(G$2:G7))</f>
        <v>4700</v>
      </c>
    </row>
    <row r="8" spans="1:8">
      <c r="A8" s="2" t="s">
        <v>46</v>
      </c>
      <c r="B8" s="6">
        <v>1200</v>
      </c>
      <c r="C8" s="6">
        <f>SUM(B$2:B8)</f>
        <v>5900</v>
      </c>
      <c r="F8" s="2" t="s">
        <v>46</v>
      </c>
      <c r="G8" s="6">
        <v>1200</v>
      </c>
      <c r="H8" s="6">
        <f>IF(ISBLANK(G8),"",SUM(G$2:G8))</f>
        <v>5900</v>
      </c>
    </row>
    <row r="9" spans="1:8">
      <c r="A9" s="2" t="s">
        <v>47</v>
      </c>
      <c r="B9" s="2"/>
      <c r="C9" s="6">
        <f>SUM(B$2:B9)</f>
        <v>5900</v>
      </c>
      <c r="F9" s="2" t="s">
        <v>47</v>
      </c>
      <c r="G9" s="2"/>
      <c r="H9" s="6" t="str">
        <f>IF(ISBLANK(G9),"",SUM(G$2:G9))</f>
        <v/>
      </c>
    </row>
    <row r="10" spans="1:8">
      <c r="A10" s="2" t="s">
        <v>48</v>
      </c>
      <c r="B10" s="2"/>
      <c r="C10" s="6">
        <f>SUM(B$2:B10)</f>
        <v>5900</v>
      </c>
      <c r="F10" s="2" t="s">
        <v>48</v>
      </c>
      <c r="G10" s="2"/>
      <c r="H10" s="6" t="str">
        <f>IF(ISBLANK(G10),"",SUM(G$2:G10))</f>
        <v/>
      </c>
    </row>
    <row r="11" spans="1:8">
      <c r="A11" s="2" t="s">
        <v>49</v>
      </c>
      <c r="B11" s="2"/>
      <c r="C11" s="6">
        <f>SUM(B$2:B11)</f>
        <v>5900</v>
      </c>
      <c r="F11" s="2" t="s">
        <v>49</v>
      </c>
      <c r="G11" s="2"/>
      <c r="H11" s="6" t="str">
        <f>IF(ISBLANK(G11),"",SUM(G$2:G11))</f>
        <v/>
      </c>
    </row>
    <row r="12" spans="1:8">
      <c r="A12" s="2" t="s">
        <v>50</v>
      </c>
      <c r="B12" s="2"/>
      <c r="C12" s="6">
        <f>SUM(B$2:B12)</f>
        <v>5900</v>
      </c>
      <c r="F12" s="2" t="s">
        <v>50</v>
      </c>
      <c r="G12" s="2"/>
      <c r="H12" s="6" t="str">
        <f>IF(ISBLANK(G12),"",SUM(G$2:G12))</f>
        <v/>
      </c>
    </row>
    <row r="13" spans="1:8">
      <c r="A13" s="2" t="s">
        <v>51</v>
      </c>
      <c r="B13" s="2"/>
      <c r="C13" s="6">
        <f>SUM(B$2:B13)</f>
        <v>5900</v>
      </c>
      <c r="F13" s="2" t="s">
        <v>51</v>
      </c>
      <c r="G13" s="2"/>
      <c r="H13" s="6" t="str">
        <f>IF(ISBLANK(G13),"",SUM(G$2:G13))</f>
        <v/>
      </c>
    </row>
    <row r="14" spans="1:8">
      <c r="A14" s="1" t="s">
        <v>52</v>
      </c>
      <c r="B14" s="6">
        <f>SUM(B2:B13)</f>
        <v>5900</v>
      </c>
      <c r="C14" s="6"/>
      <c r="F14" s="1" t="s">
        <v>52</v>
      </c>
      <c r="G14" s="6">
        <f>SUM(G2:G13)</f>
        <v>5900</v>
      </c>
      <c r="H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5" workbookViewId="0">
      <selection activeCell="F10" sqref="F10"/>
    </sheetView>
  </sheetViews>
  <sheetFormatPr defaultRowHeight="15"/>
  <cols>
    <col min="1" max="2" width="12.140625" style="32" customWidth="1"/>
    <col min="3" max="3" width="10.5703125" style="32" customWidth="1"/>
    <col min="4" max="4" width="9" style="32" customWidth="1"/>
    <col min="5" max="5" width="5.140625" customWidth="1"/>
    <col min="7" max="7" width="54.28515625" customWidth="1"/>
  </cols>
  <sheetData>
    <row r="1" spans="1:7">
      <c r="A1" s="24" t="s">
        <v>37</v>
      </c>
      <c r="B1" s="24" t="s">
        <v>82</v>
      </c>
      <c r="C1" s="24" t="s">
        <v>83</v>
      </c>
      <c r="D1" s="24" t="s">
        <v>38</v>
      </c>
    </row>
    <row r="2" spans="1:7">
      <c r="A2" s="25" t="s">
        <v>40</v>
      </c>
      <c r="B2" s="25" t="s">
        <v>84</v>
      </c>
      <c r="C2" s="25" t="s">
        <v>85</v>
      </c>
      <c r="D2" s="25">
        <v>85</v>
      </c>
      <c r="F2" s="26">
        <f>COUNTIF(Amounts,"&gt;=500")-COUNTIF(Amounts,"&gt;1000")</f>
        <v>9</v>
      </c>
      <c r="G2" s="27" t="s">
        <v>86</v>
      </c>
    </row>
    <row r="3" spans="1:7">
      <c r="A3" s="25" t="s">
        <v>40</v>
      </c>
      <c r="B3" s="25" t="s">
        <v>84</v>
      </c>
      <c r="C3" s="25" t="s">
        <v>85</v>
      </c>
      <c r="D3" s="25">
        <v>675</v>
      </c>
      <c r="F3" s="28">
        <f t="array" ref="F3">SUM((Amounts&gt;=500)*(Amounts&lt;=1000))</f>
        <v>9</v>
      </c>
      <c r="G3" s="29" t="s">
        <v>87</v>
      </c>
    </row>
    <row r="4" spans="1:7">
      <c r="A4" s="25" t="s">
        <v>40</v>
      </c>
      <c r="B4" s="25" t="s">
        <v>88</v>
      </c>
      <c r="C4" s="25" t="s">
        <v>85</v>
      </c>
      <c r="D4" s="25">
        <v>130</v>
      </c>
      <c r="F4" s="28">
        <f>COUNTIFS(Month,"January",SalesRep,"Brooks",Amounts,"&gt;1000")</f>
        <v>2</v>
      </c>
      <c r="G4" s="29" t="s">
        <v>89</v>
      </c>
    </row>
    <row r="5" spans="1:7">
      <c r="A5" s="25" t="s">
        <v>40</v>
      </c>
      <c r="B5" s="25" t="s">
        <v>90</v>
      </c>
      <c r="C5" s="25" t="s">
        <v>85</v>
      </c>
      <c r="D5" s="25">
        <v>1350</v>
      </c>
      <c r="F5" s="28">
        <f t="array" ref="F5">SUM((Month="January")*(SalesRep="Brooks")*(Amounts&gt;1000))</f>
        <v>2</v>
      </c>
      <c r="G5" s="29" t="s">
        <v>91</v>
      </c>
    </row>
    <row r="6" spans="1:7">
      <c r="A6" s="25" t="s">
        <v>40</v>
      </c>
      <c r="B6" s="25" t="s">
        <v>90</v>
      </c>
      <c r="C6" s="25" t="s">
        <v>92</v>
      </c>
      <c r="D6" s="25">
        <v>685</v>
      </c>
      <c r="F6" s="28">
        <f>COUNTIF(SalesRep,"Brooks")+COUNTIF(SalesRep,"Cook")</f>
        <v>20</v>
      </c>
      <c r="G6" s="29" t="s">
        <v>93</v>
      </c>
    </row>
    <row r="7" spans="1:7">
      <c r="A7" s="25" t="s">
        <v>40</v>
      </c>
      <c r="B7" s="25" t="s">
        <v>88</v>
      </c>
      <c r="C7" s="25" t="s">
        <v>85</v>
      </c>
      <c r="D7" s="25">
        <v>1350</v>
      </c>
      <c r="F7" s="28">
        <f t="array" ref="F7">SUM(COUNTIF(SalesRep,{"Brooks","Cook"}))</f>
        <v>20</v>
      </c>
      <c r="G7" s="29" t="s">
        <v>94</v>
      </c>
    </row>
    <row r="8" spans="1:7">
      <c r="A8" s="25" t="s">
        <v>40</v>
      </c>
      <c r="B8" s="25" t="s">
        <v>90</v>
      </c>
      <c r="C8" s="25" t="s">
        <v>85</v>
      </c>
      <c r="D8" s="25">
        <v>475</v>
      </c>
      <c r="F8" s="28">
        <f t="array" ref="F8">SUM(IF((Month="January")+(SalesRep="Brooks")+(Amounts&gt;1000),1))</f>
        <v>16</v>
      </c>
      <c r="G8" s="29" t="s">
        <v>95</v>
      </c>
    </row>
    <row r="9" spans="1:7">
      <c r="A9" s="25" t="s">
        <v>40</v>
      </c>
      <c r="B9" s="25" t="s">
        <v>88</v>
      </c>
      <c r="C9" s="25" t="s">
        <v>85</v>
      </c>
      <c r="D9" s="25">
        <v>1205</v>
      </c>
      <c r="F9" s="28">
        <f>COUNTIFS(Month,"January",SalesRep,"Brooks")+COUNTIFS(Month,"January",SalesRep,"Cook")</f>
        <v>6</v>
      </c>
      <c r="G9" s="29" t="s">
        <v>96</v>
      </c>
    </row>
    <row r="10" spans="1:7">
      <c r="A10" s="25" t="s">
        <v>41</v>
      </c>
      <c r="B10" s="25" t="s">
        <v>88</v>
      </c>
      <c r="C10" s="25" t="s">
        <v>92</v>
      </c>
      <c r="D10" s="25">
        <v>450</v>
      </c>
      <c r="F10" s="28">
        <f t="array" ref="F10">SUM((Month="January")*((SalesRep="Brooks")+(SalesRep="Cook")))</f>
        <v>6</v>
      </c>
      <c r="G10" s="29" t="s">
        <v>97</v>
      </c>
    </row>
    <row r="11" spans="1:7">
      <c r="A11" s="25" t="s">
        <v>41</v>
      </c>
      <c r="B11" s="25" t="s">
        <v>84</v>
      </c>
      <c r="C11" s="25" t="s">
        <v>85</v>
      </c>
      <c r="D11" s="25">
        <v>495</v>
      </c>
      <c r="F11" s="28">
        <f>MODE(Amounts)</f>
        <v>900</v>
      </c>
      <c r="G11" s="29" t="s">
        <v>98</v>
      </c>
    </row>
    <row r="12" spans="1:7">
      <c r="A12" s="25" t="s">
        <v>41</v>
      </c>
      <c r="B12" s="25" t="s">
        <v>90</v>
      </c>
      <c r="C12" s="25" t="s">
        <v>85</v>
      </c>
      <c r="D12" s="25">
        <v>210</v>
      </c>
      <c r="F12" s="28">
        <f>COUNTIF(Amounts,MODE(Amounts))</f>
        <v>3</v>
      </c>
      <c r="G12" s="29" t="s">
        <v>99</v>
      </c>
    </row>
    <row r="13" spans="1:7">
      <c r="A13" s="25" t="s">
        <v>41</v>
      </c>
      <c r="B13" s="25" t="s">
        <v>90</v>
      </c>
      <c r="C13" s="25" t="s">
        <v>92</v>
      </c>
      <c r="D13" s="25">
        <v>1050</v>
      </c>
      <c r="F13" s="28">
        <f t="array" ref="F13">MAX(COUNTIF(SalesRep,SalesRep))</f>
        <v>10</v>
      </c>
      <c r="G13" s="29" t="s">
        <v>100</v>
      </c>
    </row>
    <row r="14" spans="1:7">
      <c r="A14" s="25" t="s">
        <v>41</v>
      </c>
      <c r="B14" s="25" t="s">
        <v>84</v>
      </c>
      <c r="C14" s="25" t="s">
        <v>85</v>
      </c>
      <c r="D14" s="25">
        <v>140</v>
      </c>
      <c r="F14" s="30" t="str">
        <f t="array" ref="F14">INDEX(SalesRep,MATCH(MAX(COUNTIF(SalesRep,SalesRep)),COUNTIF(SalesRep,SalesRep),0))</f>
        <v>Brooks</v>
      </c>
      <c r="G14" s="31" t="s">
        <v>101</v>
      </c>
    </row>
    <row r="15" spans="1:7">
      <c r="A15" s="25" t="s">
        <v>41</v>
      </c>
      <c r="B15" s="25" t="s">
        <v>88</v>
      </c>
      <c r="C15" s="25" t="s">
        <v>85</v>
      </c>
      <c r="D15" s="25">
        <v>900</v>
      </c>
    </row>
    <row r="16" spans="1:7">
      <c r="A16" s="25" t="s">
        <v>41</v>
      </c>
      <c r="B16" s="25" t="s">
        <v>88</v>
      </c>
      <c r="C16" s="25" t="s">
        <v>85</v>
      </c>
      <c r="D16" s="25">
        <v>900</v>
      </c>
      <c r="G16" s="48" t="s">
        <v>137</v>
      </c>
    </row>
    <row r="17" spans="1:7">
      <c r="A17" s="25" t="s">
        <v>41</v>
      </c>
      <c r="B17" s="25" t="s">
        <v>90</v>
      </c>
      <c r="C17" s="25" t="s">
        <v>85</v>
      </c>
      <c r="D17" s="25">
        <v>95</v>
      </c>
      <c r="G17" s="47" t="s">
        <v>128</v>
      </c>
    </row>
    <row r="18" spans="1:7">
      <c r="A18" s="25" t="s">
        <v>41</v>
      </c>
      <c r="B18" s="25" t="s">
        <v>90</v>
      </c>
      <c r="C18" s="25" t="s">
        <v>85</v>
      </c>
      <c r="D18" s="25">
        <v>780</v>
      </c>
      <c r="G18" s="47" t="s">
        <v>129</v>
      </c>
    </row>
    <row r="19" spans="1:7">
      <c r="A19" s="25" t="s">
        <v>42</v>
      </c>
      <c r="B19" s="25" t="s">
        <v>88</v>
      </c>
      <c r="C19" s="25" t="s">
        <v>85</v>
      </c>
      <c r="D19" s="25">
        <v>900</v>
      </c>
      <c r="G19" s="47" t="s">
        <v>130</v>
      </c>
    </row>
    <row r="20" spans="1:7">
      <c r="A20" s="25" t="s">
        <v>42</v>
      </c>
      <c r="B20" s="25" t="s">
        <v>84</v>
      </c>
      <c r="C20" s="25" t="s">
        <v>92</v>
      </c>
      <c r="D20" s="25">
        <v>875</v>
      </c>
      <c r="G20" s="47" t="s">
        <v>131</v>
      </c>
    </row>
    <row r="21" spans="1:7">
      <c r="A21" s="25" t="s">
        <v>42</v>
      </c>
      <c r="B21" s="25" t="s">
        <v>88</v>
      </c>
      <c r="C21" s="25" t="s">
        <v>85</v>
      </c>
      <c r="D21" s="25">
        <v>50</v>
      </c>
      <c r="G21" s="47" t="s">
        <v>132</v>
      </c>
    </row>
    <row r="22" spans="1:7">
      <c r="A22" s="25" t="s">
        <v>42</v>
      </c>
      <c r="B22" s="25" t="s">
        <v>88</v>
      </c>
      <c r="C22" s="25" t="s">
        <v>85</v>
      </c>
      <c r="D22" s="25">
        <v>875</v>
      </c>
      <c r="G22" s="47" t="s">
        <v>133</v>
      </c>
    </row>
    <row r="23" spans="1:7">
      <c r="A23" s="25" t="s">
        <v>42</v>
      </c>
      <c r="B23" s="25" t="s">
        <v>90</v>
      </c>
      <c r="C23" s="25" t="s">
        <v>92</v>
      </c>
      <c r="D23" s="25">
        <v>225</v>
      </c>
      <c r="G23" s="47" t="s">
        <v>134</v>
      </c>
    </row>
    <row r="24" spans="1:7">
      <c r="A24" s="25" t="s">
        <v>42</v>
      </c>
      <c r="B24" s="25" t="s">
        <v>90</v>
      </c>
      <c r="C24" s="25" t="s">
        <v>85</v>
      </c>
      <c r="D24" s="25">
        <v>175</v>
      </c>
      <c r="G24" s="47" t="s">
        <v>135</v>
      </c>
    </row>
    <row r="25" spans="1:7">
      <c r="A25" s="25" t="s">
        <v>42</v>
      </c>
      <c r="B25" s="25" t="s">
        <v>88</v>
      </c>
      <c r="C25" s="25" t="s">
        <v>92</v>
      </c>
      <c r="D25" s="25">
        <v>400</v>
      </c>
      <c r="G25" s="47" t="s">
        <v>136</v>
      </c>
    </row>
    <row r="26" spans="1:7">
      <c r="A26" s="25" t="s">
        <v>42</v>
      </c>
      <c r="B26" s="25" t="s">
        <v>84</v>
      </c>
      <c r="C26" s="25" t="s">
        <v>85</v>
      </c>
      <c r="D26" s="25">
        <v>840</v>
      </c>
    </row>
    <row r="27" spans="1:7">
      <c r="A27" s="25" t="s">
        <v>42</v>
      </c>
      <c r="B27" s="25" t="s">
        <v>90</v>
      </c>
      <c r="C27" s="25" t="s">
        <v>85</v>
      </c>
      <c r="D27" s="25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19" sqref="A19"/>
    </sheetView>
  </sheetViews>
  <sheetFormatPr defaultRowHeight="15"/>
  <cols>
    <col min="1" max="1" width="14.140625" customWidth="1"/>
    <col min="2" max="3" width="11.140625" customWidth="1"/>
    <col min="4" max="5" width="11.85546875" customWidth="1"/>
    <col min="6" max="6" width="12.140625" customWidth="1"/>
    <col min="8" max="8" width="9.7109375" customWidth="1"/>
    <col min="9" max="9" width="24.7109375" customWidth="1"/>
    <col min="10" max="10" width="24" bestFit="1" customWidth="1"/>
  </cols>
  <sheetData>
    <row r="1" spans="1:10">
      <c r="A1" s="7" t="s">
        <v>53</v>
      </c>
      <c r="B1" s="7" t="s">
        <v>54</v>
      </c>
      <c r="C1" s="7" t="s">
        <v>38</v>
      </c>
      <c r="D1" s="7" t="s">
        <v>55</v>
      </c>
      <c r="E1" s="7" t="s">
        <v>56</v>
      </c>
      <c r="F1" s="8" t="s">
        <v>57</v>
      </c>
      <c r="G1" s="9"/>
    </row>
    <row r="2" spans="1:10">
      <c r="A2" s="10" t="s">
        <v>58</v>
      </c>
      <c r="B2" s="10" t="s">
        <v>59</v>
      </c>
      <c r="C2" s="11">
        <v>5000</v>
      </c>
      <c r="D2" s="12">
        <v>40269</v>
      </c>
      <c r="E2" s="12">
        <v>40303</v>
      </c>
      <c r="F2" s="13">
        <f>D2-E2</f>
        <v>-34</v>
      </c>
      <c r="I2" s="14">
        <f>D2</f>
        <v>40269</v>
      </c>
      <c r="J2" s="14">
        <f>E2</f>
        <v>40303</v>
      </c>
    </row>
    <row r="3" spans="1:10">
      <c r="A3" s="10" t="s">
        <v>60</v>
      </c>
      <c r="B3" s="10" t="s">
        <v>61</v>
      </c>
      <c r="C3" s="11">
        <v>450</v>
      </c>
      <c r="D3" s="12">
        <v>40287</v>
      </c>
      <c r="E3" s="12">
        <v>40303</v>
      </c>
      <c r="F3" s="13">
        <f t="shared" ref="F3:F11" si="0">D3-E3</f>
        <v>-16</v>
      </c>
      <c r="I3" s="14">
        <f t="shared" ref="I3:J11" si="1">D3</f>
        <v>40287</v>
      </c>
      <c r="J3" s="14">
        <f t="shared" si="1"/>
        <v>40303</v>
      </c>
    </row>
    <row r="4" spans="1:10">
      <c r="A4" s="10" t="s">
        <v>62</v>
      </c>
      <c r="B4" s="10" t="s">
        <v>63</v>
      </c>
      <c r="C4" s="11">
        <v>3211.56</v>
      </c>
      <c r="D4" s="12">
        <v>40296</v>
      </c>
      <c r="E4" s="12">
        <v>40303</v>
      </c>
      <c r="F4" s="13">
        <f t="shared" si="0"/>
        <v>-7</v>
      </c>
      <c r="I4" s="14">
        <f t="shared" si="1"/>
        <v>40296</v>
      </c>
      <c r="J4" s="14">
        <f t="shared" si="1"/>
        <v>40303</v>
      </c>
    </row>
    <row r="5" spans="1:10">
      <c r="A5" s="10" t="s">
        <v>64</v>
      </c>
      <c r="B5" s="10" t="s">
        <v>59</v>
      </c>
      <c r="C5" s="11">
        <v>250</v>
      </c>
      <c r="D5" s="12">
        <v>40298</v>
      </c>
      <c r="E5" s="12">
        <v>40303</v>
      </c>
      <c r="F5" s="13">
        <f t="shared" si="0"/>
        <v>-5</v>
      </c>
      <c r="I5" s="14">
        <f t="shared" si="1"/>
        <v>40298</v>
      </c>
      <c r="J5" s="14">
        <f t="shared" si="1"/>
        <v>40303</v>
      </c>
    </row>
    <row r="6" spans="1:10">
      <c r="A6" s="10" t="s">
        <v>65</v>
      </c>
      <c r="B6" s="10" t="s">
        <v>63</v>
      </c>
      <c r="C6" s="11">
        <v>125.5</v>
      </c>
      <c r="D6" s="12">
        <v>40302</v>
      </c>
      <c r="E6" s="12">
        <v>40303</v>
      </c>
      <c r="F6" s="13">
        <f t="shared" si="0"/>
        <v>-1</v>
      </c>
      <c r="I6" s="14">
        <f t="shared" si="1"/>
        <v>40302</v>
      </c>
      <c r="J6" s="14">
        <f t="shared" si="1"/>
        <v>40303</v>
      </c>
    </row>
    <row r="7" spans="1:10">
      <c r="A7" s="10" t="s">
        <v>66</v>
      </c>
      <c r="B7" s="10" t="s">
        <v>63</v>
      </c>
      <c r="C7" s="11">
        <v>3000</v>
      </c>
      <c r="D7" s="12">
        <v>40308</v>
      </c>
      <c r="E7" s="12">
        <v>40303</v>
      </c>
      <c r="F7" s="13">
        <f t="shared" si="0"/>
        <v>5</v>
      </c>
      <c r="I7" s="14">
        <f t="shared" si="1"/>
        <v>40308</v>
      </c>
      <c r="J7" s="14">
        <f t="shared" si="1"/>
        <v>40303</v>
      </c>
    </row>
    <row r="8" spans="1:10">
      <c r="A8" s="10" t="s">
        <v>67</v>
      </c>
      <c r="B8" s="10" t="s">
        <v>59</v>
      </c>
      <c r="C8" s="11">
        <v>2100</v>
      </c>
      <c r="D8" s="12">
        <v>40322</v>
      </c>
      <c r="E8" s="12">
        <v>40303</v>
      </c>
      <c r="F8" s="13">
        <f t="shared" si="0"/>
        <v>19</v>
      </c>
      <c r="I8" s="14">
        <f t="shared" si="1"/>
        <v>40322</v>
      </c>
      <c r="J8" s="14">
        <f t="shared" si="1"/>
        <v>40303</v>
      </c>
    </row>
    <row r="9" spans="1:10">
      <c r="A9" s="10" t="s">
        <v>68</v>
      </c>
      <c r="B9" s="10" t="s">
        <v>59</v>
      </c>
      <c r="C9" s="11">
        <v>335.39</v>
      </c>
      <c r="D9" s="12">
        <v>40322</v>
      </c>
      <c r="E9" s="12">
        <v>40303</v>
      </c>
      <c r="F9" s="13">
        <f t="shared" si="0"/>
        <v>19</v>
      </c>
      <c r="I9" s="14">
        <f t="shared" si="1"/>
        <v>40322</v>
      </c>
      <c r="J9" s="14">
        <f t="shared" si="1"/>
        <v>40303</v>
      </c>
    </row>
    <row r="10" spans="1:10">
      <c r="A10" s="10" t="s">
        <v>69</v>
      </c>
      <c r="B10" s="10" t="s">
        <v>63</v>
      </c>
      <c r="C10" s="11">
        <v>65</v>
      </c>
      <c r="D10" s="12">
        <v>40326</v>
      </c>
      <c r="E10" s="12">
        <v>40303</v>
      </c>
      <c r="F10" s="13">
        <f t="shared" si="0"/>
        <v>23</v>
      </c>
      <c r="I10" s="14">
        <f t="shared" si="1"/>
        <v>40326</v>
      </c>
      <c r="J10" s="14">
        <f t="shared" si="1"/>
        <v>40303</v>
      </c>
    </row>
    <row r="11" spans="1:10">
      <c r="A11" s="15" t="s">
        <v>70</v>
      </c>
      <c r="B11" s="15" t="s">
        <v>61</v>
      </c>
      <c r="C11" s="16">
        <v>250</v>
      </c>
      <c r="D11" s="17">
        <v>40329</v>
      </c>
      <c r="E11" s="17">
        <v>40303</v>
      </c>
      <c r="F11" s="18">
        <f t="shared" si="0"/>
        <v>26</v>
      </c>
      <c r="I11" s="14">
        <f t="shared" si="1"/>
        <v>40329</v>
      </c>
      <c r="J11" s="14">
        <f t="shared" si="1"/>
        <v>40303</v>
      </c>
    </row>
    <row r="12" spans="1:10">
      <c r="A12" s="19" t="s">
        <v>52</v>
      </c>
      <c r="B12" s="19"/>
      <c r="C12" s="20">
        <f>SUM(Amont)</f>
        <v>14787.449999999999</v>
      </c>
      <c r="D12" s="19"/>
      <c r="E12" s="19"/>
      <c r="F12" s="21">
        <f>SUM(Diference)</f>
        <v>29</v>
      </c>
    </row>
    <row r="13" spans="1:10">
      <c r="F13" s="22"/>
    </row>
    <row r="14" spans="1:10">
      <c r="A14" s="23"/>
    </row>
    <row r="15" spans="1:10">
      <c r="A15">
        <f>SUMIF(Diference,"&lt;0")</f>
        <v>-63</v>
      </c>
      <c r="B15" t="s">
        <v>71</v>
      </c>
    </row>
    <row r="16" spans="1:10">
      <c r="A16">
        <f t="array" ref="A16">SUM(IF(Diference&lt;0,Diference))</f>
        <v>-63</v>
      </c>
      <c r="B16" t="s">
        <v>72</v>
      </c>
    </row>
    <row r="18" spans="1:3">
      <c r="A18" s="23">
        <f>SUMIF(Diference,"&lt;0",Amont)</f>
        <v>9037.06</v>
      </c>
      <c r="B18" t="s">
        <v>73</v>
      </c>
    </row>
    <row r="19" spans="1:3">
      <c r="A19" s="23">
        <f t="array" ref="A19">SUM(IF(Diference&lt;0,Amont))</f>
        <v>9037.06</v>
      </c>
      <c r="B19" t="s">
        <v>74</v>
      </c>
    </row>
    <row r="20" spans="1:3">
      <c r="A20" s="23"/>
    </row>
    <row r="21" spans="1:3">
      <c r="A21" s="23">
        <f>SUMIF(Offise,"Oregon",Amont)</f>
        <v>7685.39</v>
      </c>
      <c r="B21" t="s">
        <v>75</v>
      </c>
      <c r="C21" s="23"/>
    </row>
    <row r="22" spans="1:3">
      <c r="A22" s="23"/>
      <c r="C22" s="23"/>
    </row>
    <row r="23" spans="1:3">
      <c r="A23" s="23">
        <f>SUMIF(Offise,"&lt;&gt;Oregon",Amont)</f>
        <v>7102.0599999999995</v>
      </c>
      <c r="B23" t="s">
        <v>76</v>
      </c>
    </row>
    <row r="24" spans="1:3">
      <c r="A24" s="23"/>
    </row>
    <row r="25" spans="1:3">
      <c r="A25" s="23">
        <f>SUMIF(DatDue,"&gt;="&amp;DATE(2007,5,1),Amont)</f>
        <v>14787.449999999999</v>
      </c>
      <c r="B25" t="s">
        <v>77</v>
      </c>
    </row>
    <row r="26" spans="1:3">
      <c r="A26" s="23"/>
    </row>
    <row r="27" spans="1:3">
      <c r="A27" s="23">
        <f>SUMIFS(Amont,Diference,"&lt;0",Offise,"Oregon")</f>
        <v>5250</v>
      </c>
      <c r="B27" t="s">
        <v>78</v>
      </c>
    </row>
    <row r="28" spans="1:3">
      <c r="A28" s="23">
        <f t="array" ref="A28">SUM((Diference&lt;0)*(Offise="Oregon")*Amont)</f>
        <v>5250</v>
      </c>
      <c r="B28" t="s">
        <v>79</v>
      </c>
    </row>
    <row r="29" spans="1:3">
      <c r="A29" s="23"/>
    </row>
    <row r="30" spans="1:3">
      <c r="A30" s="23">
        <f t="array" ref="A30">IF((Offise="Oregon")+(Diference&lt;0),1,0)*Amont</f>
        <v>5000</v>
      </c>
      <c r="B30" t="s">
        <v>80</v>
      </c>
    </row>
    <row r="31" spans="1:3">
      <c r="A31" s="23"/>
    </row>
    <row r="32" spans="1:3">
      <c r="A32" s="23">
        <f t="array" ref="A32">SUM((Diference&lt;0)*IF((Offise="Oregon")+(Offise="California"),1)*Amont)</f>
        <v>5700</v>
      </c>
      <c r="B3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A3" workbookViewId="0">
      <selection activeCell="L2" sqref="L2"/>
    </sheetView>
  </sheetViews>
  <sheetFormatPr defaultRowHeight="15"/>
  <cols>
    <col min="2" max="2" width="8.7109375" customWidth="1"/>
    <col min="3" max="3" width="4.42578125" customWidth="1"/>
    <col min="4" max="4" width="12.85546875" customWidth="1"/>
    <col min="5" max="5" width="13" customWidth="1"/>
    <col min="6" max="6" width="9.5703125" customWidth="1"/>
    <col min="7" max="7" width="15" customWidth="1"/>
    <col min="8" max="8" width="16.5703125" customWidth="1"/>
    <col min="9" max="9" width="11.7109375" customWidth="1"/>
    <col min="10" max="10" width="16" customWidth="1"/>
    <col min="11" max="11" width="5.140625" customWidth="1"/>
    <col min="12" max="12" width="7.42578125" customWidth="1"/>
    <col min="13" max="13" width="13.7109375" customWidth="1"/>
  </cols>
  <sheetData>
    <row r="1" spans="1:27" ht="15" customHeight="1">
      <c r="B1" s="54" t="s">
        <v>138</v>
      </c>
      <c r="C1" s="54"/>
      <c r="D1" s="54"/>
      <c r="E1" s="54"/>
      <c r="U1" s="49"/>
      <c r="V1" s="49"/>
      <c r="W1" s="49"/>
      <c r="X1" s="49"/>
      <c r="Y1" s="49"/>
      <c r="Z1" s="49"/>
      <c r="AA1" s="49"/>
    </row>
    <row r="2" spans="1:27">
      <c r="B2" s="54"/>
      <c r="C2" s="54"/>
      <c r="D2" s="54"/>
      <c r="E2" s="54"/>
      <c r="U2" s="49"/>
      <c r="V2" s="49"/>
      <c r="W2" s="49"/>
      <c r="X2" s="49"/>
      <c r="Y2" s="49"/>
      <c r="Z2" s="49"/>
      <c r="AA2" s="49"/>
    </row>
    <row r="3" spans="1:27" s="50" customFormat="1" ht="46.5" customHeight="1">
      <c r="B3" s="51" t="s">
        <v>140</v>
      </c>
      <c r="C3" s="51" t="s">
        <v>139</v>
      </c>
      <c r="D3" s="51" t="s">
        <v>141</v>
      </c>
      <c r="E3" s="51" t="s">
        <v>142</v>
      </c>
      <c r="F3" s="51" t="s">
        <v>143</v>
      </c>
      <c r="G3" s="51" t="s">
        <v>144</v>
      </c>
      <c r="H3" s="51" t="s">
        <v>145</v>
      </c>
      <c r="I3" s="51" t="s">
        <v>146</v>
      </c>
      <c r="J3" s="51" t="s">
        <v>147</v>
      </c>
      <c r="K3" s="51" t="s">
        <v>148</v>
      </c>
      <c r="L3" s="51" t="s">
        <v>149</v>
      </c>
      <c r="M3" s="51" t="s">
        <v>150</v>
      </c>
      <c r="U3" s="49"/>
      <c r="V3" s="49"/>
      <c r="W3" s="49"/>
      <c r="X3" s="49"/>
      <c r="Y3" s="49"/>
      <c r="Z3" s="49"/>
      <c r="AA3" s="49"/>
    </row>
    <row r="4" spans="1:27">
      <c r="A4" s="52">
        <v>1</v>
      </c>
      <c r="B4" t="s">
        <v>151</v>
      </c>
      <c r="C4">
        <v>81</v>
      </c>
      <c r="D4" t="s">
        <v>153</v>
      </c>
      <c r="E4" t="s">
        <v>160</v>
      </c>
      <c r="F4" t="s">
        <v>161</v>
      </c>
      <c r="G4" t="s">
        <v>160</v>
      </c>
      <c r="H4" t="s">
        <v>161</v>
      </c>
      <c r="I4">
        <v>37</v>
      </c>
      <c r="J4" t="s">
        <v>160</v>
      </c>
      <c r="K4" t="s">
        <v>161</v>
      </c>
      <c r="L4" t="s">
        <v>160</v>
      </c>
      <c r="M4" t="s">
        <v>161</v>
      </c>
      <c r="U4" s="49"/>
      <c r="V4" s="49"/>
      <c r="W4" s="49"/>
      <c r="X4" s="49"/>
      <c r="Y4" s="49"/>
      <c r="Z4" s="49"/>
      <c r="AA4" s="49"/>
    </row>
    <row r="5" spans="1:27">
      <c r="A5" s="52">
        <v>2</v>
      </c>
      <c r="B5" t="s">
        <v>152</v>
      </c>
      <c r="C5">
        <v>73</v>
      </c>
      <c r="D5" t="s">
        <v>153</v>
      </c>
      <c r="E5" t="s">
        <v>160</v>
      </c>
      <c r="F5" t="s">
        <v>161</v>
      </c>
      <c r="G5" t="s">
        <v>160</v>
      </c>
      <c r="H5" t="s">
        <v>161</v>
      </c>
      <c r="I5">
        <v>40</v>
      </c>
      <c r="J5" t="s">
        <v>160</v>
      </c>
      <c r="K5" t="s">
        <v>160</v>
      </c>
      <c r="L5" t="s">
        <v>160</v>
      </c>
      <c r="M5" t="s">
        <v>160</v>
      </c>
      <c r="U5" s="49"/>
      <c r="V5" s="49"/>
      <c r="W5" s="49"/>
      <c r="X5" s="49"/>
      <c r="Y5" s="49"/>
      <c r="Z5" s="49"/>
      <c r="AA5" s="49"/>
    </row>
    <row r="6" spans="1:27">
      <c r="A6" s="52">
        <v>3</v>
      </c>
      <c r="B6" t="s">
        <v>151</v>
      </c>
      <c r="C6">
        <v>69</v>
      </c>
      <c r="D6" t="s">
        <v>154</v>
      </c>
      <c r="E6" t="s">
        <v>161</v>
      </c>
      <c r="F6" t="s">
        <v>161</v>
      </c>
      <c r="G6" t="s">
        <v>160</v>
      </c>
      <c r="H6" t="s">
        <v>161</v>
      </c>
      <c r="I6">
        <v>27</v>
      </c>
      <c r="J6" t="s">
        <v>161</v>
      </c>
      <c r="K6" t="s">
        <v>161</v>
      </c>
      <c r="L6" t="s">
        <v>161</v>
      </c>
      <c r="M6" t="s">
        <v>161</v>
      </c>
      <c r="U6" s="49"/>
      <c r="V6" s="49"/>
      <c r="W6" s="49"/>
      <c r="X6" s="49"/>
      <c r="Y6" s="49"/>
      <c r="Z6" s="49"/>
      <c r="AA6" s="49"/>
    </row>
    <row r="7" spans="1:27">
      <c r="A7" s="52">
        <v>4</v>
      </c>
      <c r="B7" t="s">
        <v>152</v>
      </c>
      <c r="C7">
        <v>33</v>
      </c>
      <c r="D7" t="s">
        <v>158</v>
      </c>
      <c r="E7" t="s">
        <v>160</v>
      </c>
      <c r="F7" t="s">
        <v>160</v>
      </c>
      <c r="G7" t="s">
        <v>160</v>
      </c>
      <c r="H7" t="s">
        <v>160</v>
      </c>
      <c r="I7">
        <v>29</v>
      </c>
      <c r="J7" t="s">
        <v>161</v>
      </c>
      <c r="K7" t="s">
        <v>161</v>
      </c>
      <c r="L7" t="s">
        <v>161</v>
      </c>
      <c r="M7" t="s">
        <v>161</v>
      </c>
      <c r="U7" s="49"/>
      <c r="V7" s="49"/>
      <c r="W7" s="49"/>
      <c r="X7" s="49"/>
      <c r="Y7" s="49"/>
      <c r="Z7" s="49"/>
      <c r="AA7" s="49"/>
    </row>
    <row r="8" spans="1:27">
      <c r="A8" s="52">
        <v>5</v>
      </c>
      <c r="B8" t="s">
        <v>152</v>
      </c>
      <c r="C8">
        <v>29</v>
      </c>
      <c r="D8" t="s">
        <v>158</v>
      </c>
      <c r="E8" t="s">
        <v>161</v>
      </c>
      <c r="F8" t="s">
        <v>161</v>
      </c>
      <c r="G8" t="s">
        <v>160</v>
      </c>
      <c r="H8" t="s">
        <v>160</v>
      </c>
      <c r="I8">
        <v>32</v>
      </c>
      <c r="J8" t="s">
        <v>160</v>
      </c>
      <c r="K8" t="s">
        <v>161</v>
      </c>
      <c r="L8" t="s">
        <v>160</v>
      </c>
      <c r="M8" t="s">
        <v>161</v>
      </c>
      <c r="U8" s="49"/>
      <c r="V8" s="49"/>
      <c r="W8" s="49"/>
      <c r="X8" s="49"/>
      <c r="Y8" s="49"/>
      <c r="Z8" s="49"/>
      <c r="AA8" s="49"/>
    </row>
    <row r="9" spans="1:27">
      <c r="A9" s="52">
        <v>6</v>
      </c>
      <c r="B9" t="s">
        <v>152</v>
      </c>
      <c r="C9">
        <v>67</v>
      </c>
      <c r="D9" t="s">
        <v>154</v>
      </c>
      <c r="E9" t="s">
        <v>161</v>
      </c>
      <c r="F9" t="s">
        <v>161</v>
      </c>
      <c r="G9" t="s">
        <v>160</v>
      </c>
      <c r="H9" t="s">
        <v>161</v>
      </c>
      <c r="I9">
        <v>24</v>
      </c>
      <c r="J9" t="s">
        <v>161</v>
      </c>
      <c r="K9" t="s">
        <v>161</v>
      </c>
      <c r="L9" t="s">
        <v>161</v>
      </c>
      <c r="M9" t="s">
        <v>161</v>
      </c>
      <c r="U9" s="49"/>
      <c r="V9" s="49"/>
      <c r="W9" s="49"/>
      <c r="X9" s="49"/>
      <c r="Y9" s="49"/>
      <c r="Z9" s="49"/>
      <c r="AA9" s="49"/>
    </row>
    <row r="10" spans="1:27">
      <c r="A10" s="52">
        <v>7</v>
      </c>
      <c r="B10" t="s">
        <v>152</v>
      </c>
      <c r="C10">
        <v>71</v>
      </c>
      <c r="D10" t="s">
        <v>153</v>
      </c>
      <c r="E10" t="s">
        <v>161</v>
      </c>
      <c r="F10" t="s">
        <v>160</v>
      </c>
      <c r="G10" t="s">
        <v>160</v>
      </c>
      <c r="H10" t="s">
        <v>160</v>
      </c>
      <c r="I10">
        <v>29</v>
      </c>
      <c r="J10" t="s">
        <v>160</v>
      </c>
      <c r="K10" t="s">
        <v>161</v>
      </c>
      <c r="L10" t="s">
        <v>160</v>
      </c>
      <c r="M10" t="s">
        <v>161</v>
      </c>
      <c r="U10" s="49"/>
      <c r="V10" s="49"/>
      <c r="W10" s="49"/>
      <c r="X10" s="49"/>
      <c r="Y10" s="49"/>
      <c r="Z10" s="49"/>
      <c r="AA10" s="49"/>
    </row>
    <row r="11" spans="1:27">
      <c r="A11" s="52">
        <v>8</v>
      </c>
      <c r="B11" t="s">
        <v>151</v>
      </c>
      <c r="C11">
        <v>69</v>
      </c>
      <c r="D11" t="s">
        <v>158</v>
      </c>
      <c r="E11" t="s">
        <v>161</v>
      </c>
      <c r="F11" t="s">
        <v>161</v>
      </c>
      <c r="G11" t="s">
        <v>161</v>
      </c>
      <c r="H11" t="s">
        <v>161</v>
      </c>
      <c r="I11">
        <v>29</v>
      </c>
      <c r="J11" t="s">
        <v>161</v>
      </c>
      <c r="K11" t="s">
        <v>161</v>
      </c>
      <c r="L11" t="s">
        <v>161</v>
      </c>
      <c r="M11" t="s">
        <v>161</v>
      </c>
      <c r="U11" s="49"/>
      <c r="V11" s="49"/>
      <c r="W11" s="49"/>
      <c r="X11" s="49"/>
      <c r="Y11" s="49"/>
      <c r="Z11" s="49"/>
      <c r="AA11" s="49"/>
    </row>
    <row r="12" spans="1:27">
      <c r="A12" s="52">
        <v>9</v>
      </c>
      <c r="B12" t="s">
        <v>152</v>
      </c>
      <c r="C12">
        <v>33</v>
      </c>
      <c r="D12" t="s">
        <v>158</v>
      </c>
      <c r="E12" t="s">
        <v>161</v>
      </c>
      <c r="F12" t="s">
        <v>160</v>
      </c>
      <c r="G12" t="s">
        <v>161</v>
      </c>
      <c r="H12" t="s">
        <v>160</v>
      </c>
      <c r="I12">
        <v>30</v>
      </c>
      <c r="J12" t="s">
        <v>161</v>
      </c>
      <c r="K12" t="s">
        <v>160</v>
      </c>
      <c r="L12" t="s">
        <v>161</v>
      </c>
      <c r="M12" t="s">
        <v>160</v>
      </c>
      <c r="U12" s="49"/>
      <c r="V12" s="49"/>
      <c r="W12" s="49"/>
      <c r="X12" s="49"/>
      <c r="Y12" s="49"/>
      <c r="Z12" s="49"/>
      <c r="AA12" s="49"/>
    </row>
    <row r="13" spans="1:27">
      <c r="A13" s="52">
        <v>10</v>
      </c>
      <c r="B13" t="s">
        <v>151</v>
      </c>
      <c r="C13">
        <v>58</v>
      </c>
      <c r="D13" t="s">
        <v>158</v>
      </c>
      <c r="E13" t="s">
        <v>161</v>
      </c>
      <c r="F13" t="s">
        <v>161</v>
      </c>
      <c r="G13" t="s">
        <v>160</v>
      </c>
      <c r="H13" t="s">
        <v>161</v>
      </c>
      <c r="I13">
        <v>20</v>
      </c>
      <c r="J13" t="s">
        <v>161</v>
      </c>
      <c r="K13" t="s">
        <v>161</v>
      </c>
      <c r="L13" t="s">
        <v>161</v>
      </c>
      <c r="M13" t="s">
        <v>161</v>
      </c>
    </row>
    <row r="14" spans="1:27">
      <c r="A14" s="52">
        <v>11</v>
      </c>
      <c r="B14" t="s">
        <v>151</v>
      </c>
      <c r="C14">
        <v>90</v>
      </c>
      <c r="D14" t="s">
        <v>158</v>
      </c>
      <c r="E14" t="s">
        <v>160</v>
      </c>
      <c r="F14" t="s">
        <v>161</v>
      </c>
      <c r="G14" t="s">
        <v>160</v>
      </c>
      <c r="H14" t="s">
        <v>161</v>
      </c>
      <c r="I14">
        <v>38</v>
      </c>
      <c r="J14" t="s">
        <v>161</v>
      </c>
      <c r="K14" t="s">
        <v>161</v>
      </c>
      <c r="L14" t="s">
        <v>161</v>
      </c>
      <c r="M14" t="s">
        <v>161</v>
      </c>
    </row>
    <row r="15" spans="1:27">
      <c r="A15" s="52">
        <v>12</v>
      </c>
      <c r="B15" t="s">
        <v>152</v>
      </c>
      <c r="C15">
        <v>90</v>
      </c>
      <c r="D15" t="s">
        <v>154</v>
      </c>
      <c r="E15" t="s">
        <v>160</v>
      </c>
      <c r="F15" t="s">
        <v>161</v>
      </c>
      <c r="G15" t="s">
        <v>160</v>
      </c>
      <c r="H15" t="s">
        <v>161</v>
      </c>
      <c r="I15">
        <v>40</v>
      </c>
      <c r="J15" t="s">
        <v>161</v>
      </c>
      <c r="K15" t="s">
        <v>161</v>
      </c>
      <c r="L15" t="s">
        <v>161</v>
      </c>
      <c r="M15" t="s">
        <v>161</v>
      </c>
    </row>
    <row r="16" spans="1:27">
      <c r="A16" s="52">
        <v>13</v>
      </c>
      <c r="B16" t="s">
        <v>152</v>
      </c>
      <c r="C16">
        <v>34</v>
      </c>
      <c r="D16" t="s">
        <v>158</v>
      </c>
      <c r="E16" t="s">
        <v>161</v>
      </c>
      <c r="F16" t="s">
        <v>161</v>
      </c>
      <c r="G16" t="s">
        <v>161</v>
      </c>
      <c r="H16" t="s">
        <v>160</v>
      </c>
      <c r="I16">
        <v>29</v>
      </c>
      <c r="J16" t="s">
        <v>160</v>
      </c>
      <c r="K16" t="s">
        <v>161</v>
      </c>
      <c r="L16" t="s">
        <v>160</v>
      </c>
      <c r="M16" t="s">
        <v>161</v>
      </c>
    </row>
    <row r="17" spans="1:13">
      <c r="A17" s="52">
        <v>14</v>
      </c>
      <c r="B17" t="s">
        <v>151</v>
      </c>
      <c r="C17">
        <v>68</v>
      </c>
      <c r="D17" t="s">
        <v>153</v>
      </c>
      <c r="E17" t="s">
        <v>160</v>
      </c>
      <c r="F17" t="s">
        <v>161</v>
      </c>
      <c r="G17" t="s">
        <v>160</v>
      </c>
      <c r="H17" t="s">
        <v>160</v>
      </c>
      <c r="I17">
        <v>27</v>
      </c>
      <c r="J17" t="s">
        <v>160</v>
      </c>
      <c r="K17" t="s">
        <v>160</v>
      </c>
      <c r="L17" t="s">
        <v>160</v>
      </c>
      <c r="M17" t="s">
        <v>160</v>
      </c>
    </row>
    <row r="18" spans="1:13">
      <c r="A18" s="52">
        <v>15</v>
      </c>
      <c r="B18" t="s">
        <v>151</v>
      </c>
      <c r="C18">
        <v>81</v>
      </c>
      <c r="D18" t="s">
        <v>153</v>
      </c>
      <c r="E18" t="s">
        <v>161</v>
      </c>
      <c r="F18" t="s">
        <v>161</v>
      </c>
      <c r="G18" t="s">
        <v>161</v>
      </c>
      <c r="H18" t="s">
        <v>160</v>
      </c>
      <c r="I18">
        <v>22</v>
      </c>
      <c r="J18" t="s">
        <v>160</v>
      </c>
      <c r="K18" t="s">
        <v>160</v>
      </c>
      <c r="L18" t="s">
        <v>160</v>
      </c>
      <c r="M18" t="s">
        <v>160</v>
      </c>
    </row>
    <row r="19" spans="1:13">
      <c r="A19" s="52">
        <v>16</v>
      </c>
      <c r="B19" t="s">
        <v>151</v>
      </c>
      <c r="C19">
        <v>63</v>
      </c>
      <c r="D19" t="s">
        <v>154</v>
      </c>
      <c r="E19" t="s">
        <v>161</v>
      </c>
      <c r="F19" t="s">
        <v>160</v>
      </c>
      <c r="G19" t="s">
        <v>160</v>
      </c>
      <c r="H19" t="s">
        <v>160</v>
      </c>
      <c r="I19">
        <v>38</v>
      </c>
      <c r="J19" t="s">
        <v>160</v>
      </c>
      <c r="K19" t="s">
        <v>160</v>
      </c>
      <c r="L19" t="s">
        <v>160</v>
      </c>
      <c r="M19" t="s">
        <v>160</v>
      </c>
    </row>
    <row r="20" spans="1:13">
      <c r="A20" s="52">
        <v>17</v>
      </c>
      <c r="B20" t="s">
        <v>152</v>
      </c>
      <c r="C20">
        <v>34</v>
      </c>
      <c r="D20" t="s">
        <v>158</v>
      </c>
      <c r="E20" t="s">
        <v>161</v>
      </c>
      <c r="F20" t="s">
        <v>161</v>
      </c>
      <c r="G20" t="s">
        <v>160</v>
      </c>
      <c r="H20" t="s">
        <v>160</v>
      </c>
      <c r="I20">
        <v>23</v>
      </c>
      <c r="J20" t="s">
        <v>160</v>
      </c>
      <c r="K20" t="s">
        <v>160</v>
      </c>
      <c r="L20" t="s">
        <v>160</v>
      </c>
      <c r="M20" t="s">
        <v>160</v>
      </c>
    </row>
    <row r="21" spans="1:13">
      <c r="A21" s="52">
        <v>18</v>
      </c>
      <c r="B21" t="s">
        <v>151</v>
      </c>
      <c r="C21">
        <v>44</v>
      </c>
      <c r="D21" t="s">
        <v>158</v>
      </c>
      <c r="E21" t="s">
        <v>160</v>
      </c>
      <c r="F21" t="s">
        <v>161</v>
      </c>
      <c r="G21" t="s">
        <v>160</v>
      </c>
      <c r="H21" t="s">
        <v>160</v>
      </c>
      <c r="I21">
        <v>40</v>
      </c>
      <c r="J21" t="s">
        <v>160</v>
      </c>
      <c r="K21" t="s">
        <v>161</v>
      </c>
      <c r="L21" t="s">
        <v>160</v>
      </c>
      <c r="M21" t="s">
        <v>161</v>
      </c>
    </row>
    <row r="22" spans="1:13">
      <c r="A22" s="52">
        <v>19</v>
      </c>
      <c r="B22" t="s">
        <v>152</v>
      </c>
      <c r="C22">
        <v>26</v>
      </c>
      <c r="D22" t="s">
        <v>159</v>
      </c>
      <c r="E22" t="s">
        <v>160</v>
      </c>
      <c r="F22" t="s">
        <v>160</v>
      </c>
      <c r="G22" t="s">
        <v>160</v>
      </c>
      <c r="H22" t="s">
        <v>161</v>
      </c>
      <c r="I22">
        <v>36</v>
      </c>
      <c r="J22" t="s">
        <v>161</v>
      </c>
      <c r="K22" t="s">
        <v>161</v>
      </c>
      <c r="L22" t="s">
        <v>161</v>
      </c>
      <c r="M22" t="s">
        <v>161</v>
      </c>
    </row>
    <row r="23" spans="1:13">
      <c r="A23" s="52">
        <v>20</v>
      </c>
      <c r="B23" t="s">
        <v>151</v>
      </c>
      <c r="C23">
        <v>59</v>
      </c>
      <c r="D23" t="s">
        <v>153</v>
      </c>
      <c r="E23" t="s">
        <v>161</v>
      </c>
      <c r="F23" t="s">
        <v>161</v>
      </c>
      <c r="G23" t="s">
        <v>160</v>
      </c>
      <c r="H23" t="s">
        <v>161</v>
      </c>
      <c r="I23">
        <v>38</v>
      </c>
      <c r="J23" t="s">
        <v>161</v>
      </c>
      <c r="K23" t="s">
        <v>161</v>
      </c>
      <c r="L23" t="s">
        <v>161</v>
      </c>
      <c r="M23" t="s">
        <v>161</v>
      </c>
    </row>
    <row r="24" spans="1:13">
      <c r="A24" s="52">
        <v>21</v>
      </c>
      <c r="B24" t="s">
        <v>152</v>
      </c>
      <c r="C24">
        <v>55</v>
      </c>
      <c r="D24" t="s">
        <v>158</v>
      </c>
      <c r="E24" t="s">
        <v>161</v>
      </c>
      <c r="F24" t="s">
        <v>160</v>
      </c>
      <c r="G24" t="s">
        <v>160</v>
      </c>
      <c r="H24" t="s">
        <v>161</v>
      </c>
      <c r="I24">
        <v>33</v>
      </c>
      <c r="J24" t="s">
        <v>160</v>
      </c>
      <c r="K24" t="s">
        <v>161</v>
      </c>
      <c r="L24" t="s">
        <v>161</v>
      </c>
      <c r="M24" t="s">
        <v>161</v>
      </c>
    </row>
    <row r="25" spans="1:13">
      <c r="A25" s="52">
        <v>22</v>
      </c>
      <c r="B25" t="s">
        <v>152</v>
      </c>
      <c r="C25">
        <v>47</v>
      </c>
      <c r="D25" t="s">
        <v>158</v>
      </c>
      <c r="E25" t="s">
        <v>160</v>
      </c>
      <c r="F25" t="s">
        <v>161</v>
      </c>
      <c r="G25" t="s">
        <v>160</v>
      </c>
      <c r="H25" t="s">
        <v>160</v>
      </c>
      <c r="I25">
        <v>38</v>
      </c>
      <c r="J25" t="s">
        <v>161</v>
      </c>
      <c r="K25" t="s">
        <v>161</v>
      </c>
      <c r="L25" t="s">
        <v>160</v>
      </c>
      <c r="M25" t="s">
        <v>161</v>
      </c>
    </row>
    <row r="26" spans="1:13">
      <c r="A26" s="52">
        <v>23</v>
      </c>
      <c r="B26" t="s">
        <v>152</v>
      </c>
      <c r="C26">
        <v>41</v>
      </c>
      <c r="D26" t="s">
        <v>158</v>
      </c>
      <c r="E26" t="s">
        <v>160</v>
      </c>
      <c r="F26" t="s">
        <v>161</v>
      </c>
      <c r="G26" t="s">
        <v>161</v>
      </c>
      <c r="H26" t="s">
        <v>160</v>
      </c>
      <c r="I26">
        <v>38</v>
      </c>
      <c r="J26" t="s">
        <v>160</v>
      </c>
      <c r="K26" t="s">
        <v>161</v>
      </c>
      <c r="L26" t="s">
        <v>160</v>
      </c>
      <c r="M26" t="s">
        <v>160</v>
      </c>
    </row>
    <row r="27" spans="1:13">
      <c r="A27" s="52">
        <v>24</v>
      </c>
      <c r="B27" t="s">
        <v>152</v>
      </c>
      <c r="C27">
        <v>85</v>
      </c>
      <c r="D27" t="s">
        <v>158</v>
      </c>
      <c r="E27" t="s">
        <v>161</v>
      </c>
      <c r="F27" t="s">
        <v>161</v>
      </c>
      <c r="G27" t="s">
        <v>161</v>
      </c>
      <c r="H27" t="s">
        <v>161</v>
      </c>
      <c r="I27">
        <v>40</v>
      </c>
      <c r="J27" t="s">
        <v>161</v>
      </c>
      <c r="K27" t="s">
        <v>160</v>
      </c>
      <c r="L27" t="s">
        <v>160</v>
      </c>
      <c r="M27" t="s">
        <v>160</v>
      </c>
    </row>
    <row r="28" spans="1:13">
      <c r="A28" s="52">
        <v>25</v>
      </c>
      <c r="B28" t="s">
        <v>151</v>
      </c>
      <c r="C28">
        <v>30</v>
      </c>
      <c r="D28" t="s">
        <v>155</v>
      </c>
      <c r="E28" t="s">
        <v>161</v>
      </c>
      <c r="F28" t="s">
        <v>161</v>
      </c>
      <c r="G28" t="s">
        <v>160</v>
      </c>
      <c r="H28" t="s">
        <v>161</v>
      </c>
      <c r="I28">
        <v>40</v>
      </c>
      <c r="J28" t="s">
        <v>161</v>
      </c>
      <c r="K28" t="s">
        <v>160</v>
      </c>
      <c r="L28" t="s">
        <v>160</v>
      </c>
      <c r="M28" t="s">
        <v>160</v>
      </c>
    </row>
    <row r="29" spans="1:13">
      <c r="A29" s="52">
        <v>26</v>
      </c>
      <c r="B29" t="s">
        <v>152</v>
      </c>
      <c r="C29">
        <v>89</v>
      </c>
      <c r="D29" t="s">
        <v>158</v>
      </c>
      <c r="E29" t="s">
        <v>161</v>
      </c>
      <c r="F29" t="s">
        <v>161</v>
      </c>
      <c r="G29" t="s">
        <v>160</v>
      </c>
      <c r="H29" t="s">
        <v>160</v>
      </c>
      <c r="I29">
        <v>34</v>
      </c>
      <c r="J29" t="s">
        <v>161</v>
      </c>
      <c r="K29" t="s">
        <v>161</v>
      </c>
      <c r="L29" t="s">
        <v>160</v>
      </c>
      <c r="M29" t="s">
        <v>160</v>
      </c>
    </row>
    <row r="30" spans="1:13">
      <c r="A30" s="52">
        <v>27</v>
      </c>
      <c r="B30" t="s">
        <v>151</v>
      </c>
      <c r="C30">
        <v>76</v>
      </c>
      <c r="D30" t="s">
        <v>153</v>
      </c>
      <c r="E30" t="s">
        <v>161</v>
      </c>
      <c r="F30" t="s">
        <v>161</v>
      </c>
      <c r="G30" t="s">
        <v>160</v>
      </c>
      <c r="H30" t="s">
        <v>160</v>
      </c>
      <c r="I30">
        <v>28</v>
      </c>
      <c r="J30" t="s">
        <v>161</v>
      </c>
      <c r="K30" t="s">
        <v>160</v>
      </c>
      <c r="L30" t="s">
        <v>160</v>
      </c>
      <c r="M30" t="s">
        <v>161</v>
      </c>
    </row>
    <row r="31" spans="1:13">
      <c r="A31" s="52">
        <v>28</v>
      </c>
      <c r="B31" t="s">
        <v>151</v>
      </c>
      <c r="C31">
        <v>54</v>
      </c>
      <c r="D31" t="s">
        <v>153</v>
      </c>
      <c r="E31" t="s">
        <v>161</v>
      </c>
      <c r="F31" t="s">
        <v>160</v>
      </c>
      <c r="G31" t="s">
        <v>161</v>
      </c>
      <c r="H31" t="s">
        <v>161</v>
      </c>
      <c r="I31">
        <v>33</v>
      </c>
      <c r="J31" t="s">
        <v>161</v>
      </c>
      <c r="K31" t="s">
        <v>160</v>
      </c>
      <c r="L31" t="s">
        <v>160</v>
      </c>
      <c r="M31" t="s">
        <v>160</v>
      </c>
    </row>
    <row r="32" spans="1:13">
      <c r="A32" s="52">
        <v>29</v>
      </c>
      <c r="B32" t="s">
        <v>152</v>
      </c>
      <c r="C32">
        <v>68</v>
      </c>
      <c r="D32" t="s">
        <v>154</v>
      </c>
      <c r="E32" t="s">
        <v>161</v>
      </c>
      <c r="F32" t="s">
        <v>161</v>
      </c>
      <c r="G32" t="s">
        <v>160</v>
      </c>
      <c r="H32" t="s">
        <v>160</v>
      </c>
      <c r="I32">
        <v>30</v>
      </c>
      <c r="J32" t="s">
        <v>160</v>
      </c>
      <c r="K32" t="s">
        <v>161</v>
      </c>
      <c r="L32" t="s">
        <v>160</v>
      </c>
      <c r="M32" t="s">
        <v>160</v>
      </c>
    </row>
    <row r="33" spans="1:13">
      <c r="A33" s="52">
        <v>30</v>
      </c>
      <c r="B33" t="s">
        <v>151</v>
      </c>
      <c r="C33">
        <v>63</v>
      </c>
      <c r="D33" t="s">
        <v>158</v>
      </c>
      <c r="E33" t="s">
        <v>161</v>
      </c>
      <c r="F33" t="s">
        <v>160</v>
      </c>
      <c r="G33" t="s">
        <v>161</v>
      </c>
      <c r="H33" t="s">
        <v>161</v>
      </c>
      <c r="I33">
        <v>37</v>
      </c>
      <c r="J33" t="s">
        <v>160</v>
      </c>
      <c r="K33" t="s">
        <v>161</v>
      </c>
      <c r="L33" t="s">
        <v>160</v>
      </c>
      <c r="M33" t="s">
        <v>160</v>
      </c>
    </row>
    <row r="34" spans="1:13">
      <c r="A34" s="52">
        <v>31</v>
      </c>
      <c r="B34" t="s">
        <v>152</v>
      </c>
      <c r="C34">
        <v>58</v>
      </c>
      <c r="D34" t="s">
        <v>158</v>
      </c>
      <c r="E34" t="s">
        <v>161</v>
      </c>
      <c r="F34" t="s">
        <v>160</v>
      </c>
      <c r="G34" t="s">
        <v>160</v>
      </c>
      <c r="H34" t="s">
        <v>160</v>
      </c>
      <c r="I34">
        <v>35</v>
      </c>
      <c r="J34" t="s">
        <v>160</v>
      </c>
      <c r="K34" t="s">
        <v>161</v>
      </c>
      <c r="L34" t="s">
        <v>160</v>
      </c>
      <c r="M34" t="s">
        <v>160</v>
      </c>
    </row>
    <row r="35" spans="1:13">
      <c r="A35" s="52">
        <v>32</v>
      </c>
      <c r="B35" t="s">
        <v>152</v>
      </c>
      <c r="C35">
        <v>45</v>
      </c>
      <c r="D35" t="s">
        <v>154</v>
      </c>
      <c r="E35" t="s">
        <v>160</v>
      </c>
      <c r="F35" t="s">
        <v>161</v>
      </c>
      <c r="G35" t="s">
        <v>160</v>
      </c>
      <c r="H35" t="s">
        <v>161</v>
      </c>
      <c r="I35">
        <v>33</v>
      </c>
      <c r="J35" t="s">
        <v>160</v>
      </c>
      <c r="K35" t="s">
        <v>161</v>
      </c>
      <c r="L35" t="s">
        <v>160</v>
      </c>
      <c r="M35" t="s">
        <v>161</v>
      </c>
    </row>
    <row r="36" spans="1:13">
      <c r="A36" s="52">
        <v>33</v>
      </c>
      <c r="B36" t="s">
        <v>151</v>
      </c>
      <c r="C36">
        <v>69</v>
      </c>
      <c r="D36" t="s">
        <v>155</v>
      </c>
      <c r="E36" t="s">
        <v>160</v>
      </c>
      <c r="F36" t="s">
        <v>161</v>
      </c>
      <c r="G36" t="s">
        <v>160</v>
      </c>
      <c r="H36" t="s">
        <v>161</v>
      </c>
      <c r="I36">
        <v>21</v>
      </c>
      <c r="J36" t="s">
        <v>160</v>
      </c>
      <c r="K36" t="s">
        <v>161</v>
      </c>
      <c r="L36" t="s">
        <v>161</v>
      </c>
      <c r="M36" t="s">
        <v>161</v>
      </c>
    </row>
    <row r="37" spans="1:13">
      <c r="A37" s="52">
        <v>34</v>
      </c>
      <c r="B37" t="s">
        <v>151</v>
      </c>
      <c r="C37">
        <v>60</v>
      </c>
      <c r="D37" t="s">
        <v>158</v>
      </c>
      <c r="E37" t="s">
        <v>161</v>
      </c>
      <c r="F37" t="s">
        <v>161</v>
      </c>
      <c r="G37" t="s">
        <v>160</v>
      </c>
      <c r="H37" t="s">
        <v>161</v>
      </c>
      <c r="I37">
        <v>25</v>
      </c>
      <c r="J37" t="s">
        <v>160</v>
      </c>
      <c r="K37" t="s">
        <v>161</v>
      </c>
      <c r="L37" t="s">
        <v>161</v>
      </c>
      <c r="M37" t="s">
        <v>161</v>
      </c>
    </row>
    <row r="38" spans="1:13">
      <c r="A38" s="52">
        <v>35</v>
      </c>
      <c r="B38" t="s">
        <v>151</v>
      </c>
      <c r="C38">
        <v>75</v>
      </c>
      <c r="D38" t="s">
        <v>158</v>
      </c>
      <c r="E38" t="s">
        <v>160</v>
      </c>
      <c r="F38" t="s">
        <v>160</v>
      </c>
      <c r="G38" t="s">
        <v>160</v>
      </c>
      <c r="H38" t="s">
        <v>160</v>
      </c>
      <c r="I38">
        <v>23</v>
      </c>
      <c r="J38" t="s">
        <v>161</v>
      </c>
      <c r="K38" t="s">
        <v>161</v>
      </c>
      <c r="L38" t="s">
        <v>161</v>
      </c>
      <c r="M38" t="s">
        <v>161</v>
      </c>
    </row>
    <row r="39" spans="1:13">
      <c r="A39" s="52">
        <v>36</v>
      </c>
      <c r="B39" t="s">
        <v>152</v>
      </c>
      <c r="C39">
        <v>71</v>
      </c>
      <c r="D39" t="s">
        <v>158</v>
      </c>
      <c r="E39" t="s">
        <v>161</v>
      </c>
      <c r="F39" t="s">
        <v>160</v>
      </c>
      <c r="G39" t="s">
        <v>160</v>
      </c>
      <c r="H39" t="s">
        <v>160</v>
      </c>
      <c r="I39">
        <v>38</v>
      </c>
      <c r="J39" t="s">
        <v>161</v>
      </c>
      <c r="K39" t="s">
        <v>160</v>
      </c>
      <c r="L39" t="s">
        <v>160</v>
      </c>
      <c r="M39" t="s">
        <v>161</v>
      </c>
    </row>
    <row r="40" spans="1:13">
      <c r="A40" s="52">
        <v>37</v>
      </c>
      <c r="B40" t="s">
        <v>151</v>
      </c>
      <c r="C40">
        <v>85</v>
      </c>
      <c r="D40" t="s">
        <v>158</v>
      </c>
      <c r="E40" t="s">
        <v>161</v>
      </c>
      <c r="F40" t="s">
        <v>160</v>
      </c>
      <c r="G40" t="s">
        <v>160</v>
      </c>
      <c r="H40" t="s">
        <v>160</v>
      </c>
      <c r="I40">
        <v>26</v>
      </c>
      <c r="J40" t="s">
        <v>160</v>
      </c>
      <c r="K40" t="s">
        <v>160</v>
      </c>
      <c r="L40" t="s">
        <v>160</v>
      </c>
      <c r="M40" t="s">
        <v>160</v>
      </c>
    </row>
    <row r="41" spans="1:13">
      <c r="A41" s="52">
        <v>38</v>
      </c>
      <c r="B41" t="s">
        <v>151</v>
      </c>
      <c r="C41">
        <v>37</v>
      </c>
      <c r="D41" t="s">
        <v>156</v>
      </c>
      <c r="E41" t="s">
        <v>161</v>
      </c>
      <c r="F41" t="s">
        <v>160</v>
      </c>
      <c r="G41" t="s">
        <v>161</v>
      </c>
      <c r="H41" t="s">
        <v>160</v>
      </c>
      <c r="I41">
        <v>20</v>
      </c>
      <c r="J41" t="s">
        <v>161</v>
      </c>
      <c r="K41" t="s">
        <v>161</v>
      </c>
      <c r="L41" t="s">
        <v>160</v>
      </c>
      <c r="M41" t="s">
        <v>160</v>
      </c>
    </row>
    <row r="42" spans="1:13">
      <c r="A42" s="52">
        <v>39</v>
      </c>
      <c r="B42" t="s">
        <v>152</v>
      </c>
      <c r="C42">
        <v>55</v>
      </c>
      <c r="D42" t="s">
        <v>158</v>
      </c>
      <c r="E42" t="s">
        <v>160</v>
      </c>
      <c r="F42" t="s">
        <v>160</v>
      </c>
      <c r="G42" t="s">
        <v>161</v>
      </c>
      <c r="H42" t="s">
        <v>160</v>
      </c>
      <c r="I42">
        <v>37</v>
      </c>
      <c r="J42" t="s">
        <v>160</v>
      </c>
      <c r="K42" t="s">
        <v>161</v>
      </c>
      <c r="L42" t="s">
        <v>160</v>
      </c>
      <c r="M42" t="s">
        <v>160</v>
      </c>
    </row>
    <row r="43" spans="1:13">
      <c r="A43" s="52">
        <v>40</v>
      </c>
      <c r="B43" t="s">
        <v>151</v>
      </c>
      <c r="C43">
        <v>88</v>
      </c>
      <c r="D43" t="s">
        <v>153</v>
      </c>
      <c r="E43" t="s">
        <v>160</v>
      </c>
      <c r="F43" t="s">
        <v>161</v>
      </c>
      <c r="G43" t="s">
        <v>160</v>
      </c>
      <c r="H43" t="s">
        <v>160</v>
      </c>
      <c r="I43">
        <v>33</v>
      </c>
      <c r="J43" t="s">
        <v>161</v>
      </c>
      <c r="K43" t="s">
        <v>161</v>
      </c>
      <c r="L43" t="s">
        <v>160</v>
      </c>
      <c r="M43" t="s">
        <v>160</v>
      </c>
    </row>
    <row r="44" spans="1:13">
      <c r="A44" s="52">
        <v>41</v>
      </c>
      <c r="B44" t="s">
        <v>152</v>
      </c>
      <c r="C44">
        <v>52</v>
      </c>
      <c r="D44" t="s">
        <v>153</v>
      </c>
      <c r="E44" t="s">
        <v>161</v>
      </c>
      <c r="F44" t="s">
        <v>161</v>
      </c>
      <c r="G44" t="s">
        <v>160</v>
      </c>
      <c r="H44" t="s">
        <v>161</v>
      </c>
      <c r="I44">
        <v>27</v>
      </c>
      <c r="J44" t="s">
        <v>161</v>
      </c>
      <c r="K44" t="s">
        <v>161</v>
      </c>
      <c r="L44" t="s">
        <v>160</v>
      </c>
      <c r="M44" t="s">
        <v>161</v>
      </c>
    </row>
    <row r="45" spans="1:13">
      <c r="A45" s="52">
        <v>42</v>
      </c>
      <c r="B45" t="s">
        <v>152</v>
      </c>
      <c r="C45">
        <v>70</v>
      </c>
      <c r="D45" t="s">
        <v>154</v>
      </c>
      <c r="E45" t="s">
        <v>161</v>
      </c>
      <c r="F45" t="s">
        <v>160</v>
      </c>
      <c r="G45" t="s">
        <v>160</v>
      </c>
      <c r="H45" t="s">
        <v>161</v>
      </c>
      <c r="I45">
        <v>36</v>
      </c>
      <c r="J45" t="s">
        <v>161</v>
      </c>
      <c r="K45" t="s">
        <v>161</v>
      </c>
      <c r="L45" t="s">
        <v>160</v>
      </c>
      <c r="M45" t="s">
        <v>160</v>
      </c>
    </row>
    <row r="46" spans="1:13">
      <c r="A46" s="52">
        <v>43</v>
      </c>
      <c r="B46" t="s">
        <v>151</v>
      </c>
      <c r="C46">
        <v>27</v>
      </c>
      <c r="D46" t="s">
        <v>158</v>
      </c>
      <c r="E46" t="s">
        <v>160</v>
      </c>
      <c r="F46" t="s">
        <v>160</v>
      </c>
      <c r="G46" t="s">
        <v>161</v>
      </c>
      <c r="H46" t="s">
        <v>161</v>
      </c>
      <c r="I46">
        <v>21</v>
      </c>
      <c r="J46" t="s">
        <v>161</v>
      </c>
      <c r="K46" t="s">
        <v>161</v>
      </c>
      <c r="L46" t="s">
        <v>160</v>
      </c>
      <c r="M46" t="s">
        <v>161</v>
      </c>
    </row>
    <row r="47" spans="1:13">
      <c r="A47" s="52">
        <v>44</v>
      </c>
      <c r="B47" t="s">
        <v>151</v>
      </c>
      <c r="C47">
        <v>78</v>
      </c>
      <c r="D47" t="s">
        <v>158</v>
      </c>
      <c r="E47" t="s">
        <v>160</v>
      </c>
      <c r="F47" t="s">
        <v>160</v>
      </c>
      <c r="G47" t="s">
        <v>160</v>
      </c>
      <c r="H47" t="s">
        <v>160</v>
      </c>
      <c r="I47">
        <v>34</v>
      </c>
      <c r="J47" t="s">
        <v>161</v>
      </c>
      <c r="K47" t="s">
        <v>160</v>
      </c>
      <c r="L47" t="s">
        <v>160</v>
      </c>
      <c r="M47" t="s">
        <v>160</v>
      </c>
    </row>
    <row r="48" spans="1:13">
      <c r="A48" s="52">
        <v>45</v>
      </c>
      <c r="B48" t="s">
        <v>152</v>
      </c>
      <c r="C48">
        <v>25</v>
      </c>
      <c r="D48" t="s">
        <v>156</v>
      </c>
      <c r="E48" t="s">
        <v>161</v>
      </c>
      <c r="F48" t="s">
        <v>160</v>
      </c>
      <c r="G48" t="s">
        <v>161</v>
      </c>
      <c r="H48" t="s">
        <v>160</v>
      </c>
      <c r="I48">
        <v>40</v>
      </c>
      <c r="J48" t="s">
        <v>160</v>
      </c>
      <c r="K48" t="s">
        <v>160</v>
      </c>
      <c r="L48" t="s">
        <v>160</v>
      </c>
      <c r="M48" t="s">
        <v>160</v>
      </c>
    </row>
    <row r="49" spans="1:13">
      <c r="A49" s="52">
        <v>46</v>
      </c>
      <c r="B49" t="s">
        <v>152</v>
      </c>
      <c r="C49">
        <v>35</v>
      </c>
      <c r="D49" t="s">
        <v>157</v>
      </c>
      <c r="E49" t="s">
        <v>161</v>
      </c>
      <c r="F49" t="s">
        <v>160</v>
      </c>
      <c r="G49" t="s">
        <v>160</v>
      </c>
      <c r="H49" t="s">
        <v>161</v>
      </c>
      <c r="I49">
        <v>28</v>
      </c>
      <c r="J49" t="s">
        <v>160</v>
      </c>
      <c r="K49" t="s">
        <v>161</v>
      </c>
      <c r="L49" t="s">
        <v>160</v>
      </c>
      <c r="M49" t="s">
        <v>160</v>
      </c>
    </row>
    <row r="50" spans="1:13">
      <c r="A50" s="52">
        <v>47</v>
      </c>
      <c r="B50" t="s">
        <v>151</v>
      </c>
      <c r="C50">
        <v>45</v>
      </c>
      <c r="D50" t="s">
        <v>158</v>
      </c>
      <c r="E50" t="s">
        <v>161</v>
      </c>
      <c r="F50" t="s">
        <v>160</v>
      </c>
      <c r="G50" t="s">
        <v>160</v>
      </c>
      <c r="H50" t="s">
        <v>161</v>
      </c>
      <c r="I50">
        <v>20</v>
      </c>
      <c r="J50" t="s">
        <v>160</v>
      </c>
      <c r="K50" t="s">
        <v>160</v>
      </c>
      <c r="L50" t="s">
        <v>160</v>
      </c>
      <c r="M50" t="s">
        <v>160</v>
      </c>
    </row>
    <row r="51" spans="1:13">
      <c r="A51" s="52">
        <v>48</v>
      </c>
      <c r="B51" t="s">
        <v>152</v>
      </c>
      <c r="C51">
        <v>61</v>
      </c>
      <c r="D51" t="s">
        <v>158</v>
      </c>
      <c r="E51" t="s">
        <v>161</v>
      </c>
      <c r="F51" t="s">
        <v>160</v>
      </c>
      <c r="G51" t="s">
        <v>160</v>
      </c>
      <c r="H51" t="s">
        <v>160</v>
      </c>
      <c r="I51">
        <v>34</v>
      </c>
      <c r="J51" t="s">
        <v>160</v>
      </c>
      <c r="K51" t="s">
        <v>160</v>
      </c>
      <c r="L51" t="s">
        <v>160</v>
      </c>
      <c r="M51" t="s">
        <v>161</v>
      </c>
    </row>
    <row r="52" spans="1:13">
      <c r="A52" s="52">
        <v>49</v>
      </c>
      <c r="B52" t="s">
        <v>151</v>
      </c>
      <c r="C52">
        <v>67</v>
      </c>
      <c r="D52" t="s">
        <v>158</v>
      </c>
      <c r="E52" t="s">
        <v>161</v>
      </c>
      <c r="F52" t="s">
        <v>160</v>
      </c>
      <c r="G52" t="s">
        <v>160</v>
      </c>
      <c r="H52" t="s">
        <v>160</v>
      </c>
      <c r="I52">
        <v>22</v>
      </c>
      <c r="J52" t="s">
        <v>160</v>
      </c>
      <c r="K52" t="s">
        <v>161</v>
      </c>
      <c r="L52" t="s">
        <v>160</v>
      </c>
      <c r="M52" t="s">
        <v>160</v>
      </c>
    </row>
    <row r="53" spans="1:13">
      <c r="A53" s="52">
        <v>50</v>
      </c>
      <c r="B53" t="s">
        <v>151</v>
      </c>
      <c r="C53">
        <v>68</v>
      </c>
      <c r="D53" t="s">
        <v>158</v>
      </c>
      <c r="E53" t="s">
        <v>161</v>
      </c>
      <c r="F53" t="s">
        <v>161</v>
      </c>
      <c r="G53" t="s">
        <v>160</v>
      </c>
      <c r="H53" t="s">
        <v>161</v>
      </c>
      <c r="I53">
        <v>31</v>
      </c>
      <c r="J53" t="s">
        <v>160</v>
      </c>
      <c r="K53" t="s">
        <v>161</v>
      </c>
      <c r="L53" t="s">
        <v>160</v>
      </c>
      <c r="M53" t="s">
        <v>160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1 Basic Counting</vt:lpstr>
      <vt:lpstr>5 Frequency Distribution</vt:lpstr>
      <vt:lpstr>2 Counting Text in a Range</vt:lpstr>
      <vt:lpstr>3 Cumulative Sum</vt:lpstr>
      <vt:lpstr>2.5 Multiple Criteria Counting</vt:lpstr>
      <vt:lpstr>4 Conditional Summing</vt:lpstr>
      <vt:lpstr>6 Practice</vt:lpstr>
      <vt:lpstr>Amont</vt:lpstr>
      <vt:lpstr>Amount</vt:lpstr>
      <vt:lpstr>Amounts</vt:lpstr>
      <vt:lpstr>data</vt:lpstr>
      <vt:lpstr>datas</vt:lpstr>
      <vt:lpstr>DatDue</vt:lpstr>
      <vt:lpstr>DateDue</vt:lpstr>
      <vt:lpstr>Diference</vt:lpstr>
      <vt:lpstr>Difference</vt:lpstr>
      <vt:lpstr>Month</vt:lpstr>
      <vt:lpstr>New_data</vt:lpstr>
      <vt:lpstr>New_text</vt:lpstr>
      <vt:lpstr>Office</vt:lpstr>
      <vt:lpstr>Offise</vt:lpstr>
      <vt:lpstr>SalesRep</vt:lpstr>
      <vt:lpstr>text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counting.xlsx</dc:title>
  <dc:subject>Excel 2010 Formulas - Example File</dc:subject>
  <dc:creator>John Walkenbach</dc:creator>
  <cp:keywords> </cp:keywords>
  <dc:description>©2010, John Walkenbach. All Rights Reserved.</dc:description>
  <cp:lastModifiedBy>Gen Student1</cp:lastModifiedBy>
  <cp:lastPrinted>2013-09-16T16:55:13Z</cp:lastPrinted>
  <dcterms:created xsi:type="dcterms:W3CDTF">1999-05-05T19:25:33Z</dcterms:created>
  <dcterms:modified xsi:type="dcterms:W3CDTF">2014-10-22T16:13:17Z</dcterms:modified>
  <cp:category>Excel 2010 Formulas</cp:category>
</cp:coreProperties>
</file>