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defaultThemeVersion="166925"/>
  <mc:AlternateContent xmlns:mc="http://schemas.openxmlformats.org/markup-compatibility/2006">
    <mc:Choice Requires="x15">
      <x15ac:absPath xmlns:x15ac="http://schemas.microsoft.com/office/spreadsheetml/2010/11/ac" url="D:\3. Thue Nhat Minh\E. KẾ TOÁN\26. CRM\"/>
    </mc:Choice>
  </mc:AlternateContent>
  <xr:revisionPtr revIDLastSave="0" documentId="13_ncr:1_{BE0A8757-8296-4AD6-8804-82ECF11EAB6E}" xr6:coauthVersionLast="36" xr6:coauthVersionMax="47" xr10:uidLastSave="{00000000-0000-0000-0000-000000000000}"/>
  <bookViews>
    <workbookView xWindow="-110" yWindow="-110" windowWidth="19420" windowHeight="10300" xr2:uid="{7835D110-7132-484E-BE0D-9890237BB01A}"/>
  </bookViews>
  <sheets>
    <sheet name="Mục lục báo cáo" sheetId="1" r:id="rId1"/>
    <sheet name="Tổng hợp bán hàng" sheetId="11" r:id="rId2"/>
    <sheet name="Tổng hợp mua hàng" sheetId="12" r:id="rId3"/>
    <sheet name="Tổng hợp tồn kho" sheetId="10" r:id="rId4"/>
    <sheet name="Dự kiến chia hàng theo lệnh" sheetId="4" r:id="rId5"/>
    <sheet name="Tổng hợp theo dõi đơn hàng" sheetId="2" r:id="rId6"/>
    <sheet name="Tổng hợp theo dõi đơn - NHật Mi" sheetId="6" r:id="rId7"/>
    <sheet name="So sánh kế hoạch và đơn hàng" sheetId="5" r:id="rId8"/>
    <sheet name="Theo dõi kế hoạch mua hàng" sheetId="3" r:id="rId9"/>
    <sheet name="Báo cáo NXT Chi tiết - TM" sheetId="8" r:id="rId10"/>
    <sheet name="Báo cáo NXT Chi tiết - NM" sheetId="7" r:id="rId11"/>
    <sheet name="BC bán hàng theo đại lý - TM" sheetId="9" r:id="rId12"/>
    <sheet name="Theo dõi đặt hàng gậy" sheetId="14" r:id="rId13"/>
    <sheet name="Theo dõi đặt hàng quần áo-PK" sheetId="15" r:id="rId14"/>
    <sheet name="Theo dõi dòng tiền" sheetId="16" r:id="rId15"/>
  </sheets>
  <externalReferences>
    <externalReference r:id="rId16"/>
  </externalReferences>
  <definedNames>
    <definedName name="_xlnm._FilterDatabase" localSheetId="0" hidden="1">'Mục lục báo cáo'!$A$1:$E$13</definedName>
  </definedNames>
  <calcPr calcId="179021"/>
  <pivotCaches>
    <pivotCache cacheId="0" r:id="rId17"/>
    <pivotCache cacheId="1"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6" l="1"/>
  <c r="I2" i="16"/>
  <c r="K15" i="15"/>
  <c r="L15" i="15" s="1"/>
  <c r="K14" i="15"/>
  <c r="L14" i="15" s="1"/>
  <c r="K13" i="15"/>
  <c r="L13" i="15" s="1"/>
  <c r="K12" i="15"/>
  <c r="L12" i="15" s="1"/>
  <c r="K11" i="15"/>
  <c r="L11" i="15" s="1"/>
  <c r="K10" i="15"/>
  <c r="L10" i="15" s="1"/>
  <c r="K9" i="15"/>
  <c r="L9" i="15" s="1"/>
  <c r="K8" i="15"/>
  <c r="L8" i="15" s="1"/>
  <c r="K7" i="15"/>
  <c r="L7" i="15" s="1"/>
  <c r="K6" i="15"/>
  <c r="L6" i="15" s="1"/>
  <c r="K5" i="15"/>
  <c r="L5" i="15" s="1"/>
  <c r="K4" i="15"/>
  <c r="L4" i="15" s="1"/>
  <c r="L5" i="14"/>
  <c r="M5" i="14" s="1"/>
  <c r="L6" i="14"/>
  <c r="M6" i="14" s="1"/>
  <c r="L7" i="14"/>
  <c r="M7" i="14" s="1"/>
  <c r="L8" i="14"/>
  <c r="M8" i="14" s="1"/>
  <c r="L9" i="14"/>
  <c r="M9" i="14" s="1"/>
  <c r="L10" i="14"/>
  <c r="M10" i="14" s="1"/>
  <c r="L11" i="14"/>
  <c r="M11" i="14" s="1"/>
  <c r="L12" i="14"/>
  <c r="M12" i="14" s="1"/>
  <c r="L13" i="14"/>
  <c r="M13" i="14" s="1"/>
  <c r="L14" i="14"/>
  <c r="M14" i="14" s="1"/>
  <c r="L15" i="14"/>
  <c r="M15" i="14" s="1"/>
  <c r="L4" i="14"/>
  <c r="M4" i="14" s="1"/>
  <c r="D75" i="12"/>
  <c r="G9" i="12"/>
  <c r="F2" i="12"/>
  <c r="G9" i="10"/>
  <c r="F2" i="10"/>
  <c r="G9" i="11"/>
  <c r="F2" i="11"/>
  <c r="D75" i="11"/>
  <c r="D75" i="10"/>
  <c r="N54" i="6" l="1"/>
  <c r="M54" i="6"/>
  <c r="L54" i="6"/>
  <c r="N53" i="6"/>
  <c r="N52" i="6" s="1"/>
  <c r="M53" i="6"/>
  <c r="L53" i="6"/>
  <c r="L52" i="6"/>
  <c r="M52" i="6" s="1"/>
  <c r="N51" i="6"/>
  <c r="M51" i="6"/>
  <c r="L51" i="6"/>
  <c r="N50" i="6"/>
  <c r="L50" i="6"/>
  <c r="N49" i="6"/>
  <c r="M49" i="6"/>
  <c r="L49" i="6"/>
  <c r="N48" i="6"/>
  <c r="M48" i="6"/>
  <c r="L48" i="6"/>
  <c r="N47" i="6"/>
  <c r="L47" i="6"/>
  <c r="M47" i="6" s="1"/>
  <c r="N46" i="6"/>
  <c r="M46" i="6"/>
  <c r="L46" i="6"/>
  <c r="N45" i="6"/>
  <c r="M45" i="6"/>
  <c r="L45" i="6"/>
  <c r="N44" i="6"/>
  <c r="M44" i="6"/>
  <c r="L44" i="6"/>
  <c r="N43" i="6"/>
  <c r="M43" i="6"/>
  <c r="L43" i="6"/>
  <c r="N42" i="6"/>
  <c r="M42" i="6"/>
  <c r="L42" i="6"/>
  <c r="N41" i="6"/>
  <c r="M41" i="6"/>
  <c r="L41" i="6"/>
  <c r="N40" i="6"/>
  <c r="M40" i="6"/>
  <c r="L40" i="6"/>
  <c r="N39" i="6"/>
  <c r="M39" i="6"/>
  <c r="L39" i="6"/>
  <c r="N38" i="6"/>
  <c r="M38" i="6"/>
  <c r="L38" i="6"/>
  <c r="N37" i="6"/>
  <c r="M37" i="6"/>
  <c r="L37" i="6"/>
  <c r="N36" i="6"/>
  <c r="M36" i="6"/>
  <c r="L36" i="6"/>
  <c r="N35" i="6"/>
  <c r="M35" i="6"/>
  <c r="L35" i="6"/>
  <c r="N34" i="6"/>
  <c r="M34" i="6"/>
  <c r="L34" i="6"/>
  <c r="N33" i="6"/>
  <c r="M33" i="6"/>
  <c r="L33" i="6"/>
  <c r="N32" i="6"/>
  <c r="M32" i="6"/>
  <c r="L32" i="6"/>
  <c r="N31" i="6"/>
  <c r="N30" i="6" s="1"/>
  <c r="M31" i="6"/>
  <c r="L31" i="6"/>
  <c r="L30" i="6"/>
  <c r="M30" i="6" s="1"/>
  <c r="N29" i="6"/>
  <c r="M29" i="6"/>
  <c r="L29" i="6"/>
  <c r="L28" i="6" s="1"/>
  <c r="N28" i="6"/>
  <c r="N27" i="6"/>
  <c r="N26" i="6" s="1"/>
  <c r="M27" i="6"/>
  <c r="L27" i="6"/>
  <c r="L26" i="6"/>
  <c r="M26" i="6" s="1"/>
  <c r="N25" i="6"/>
  <c r="N24" i="6"/>
  <c r="M24" i="6"/>
  <c r="L24" i="6"/>
  <c r="N23" i="6"/>
  <c r="N22" i="6"/>
  <c r="M22" i="6"/>
  <c r="L22" i="6"/>
  <c r="N21" i="6"/>
  <c r="M21" i="6"/>
  <c r="L21" i="6"/>
  <c r="N20" i="6"/>
  <c r="M20" i="6"/>
  <c r="L20" i="6"/>
  <c r="N19" i="6"/>
  <c r="M19" i="6"/>
  <c r="L19" i="6"/>
  <c r="N18" i="6"/>
  <c r="M18" i="6"/>
  <c r="M17" i="6" s="1"/>
  <c r="L18" i="6"/>
  <c r="L17" i="6" s="1"/>
  <c r="N17" i="6"/>
  <c r="N16" i="6"/>
  <c r="M16" i="6"/>
  <c r="L16" i="6"/>
  <c r="N15" i="6"/>
  <c r="N14" i="6"/>
  <c r="M14" i="6"/>
  <c r="L14" i="6"/>
  <c r="N13" i="6"/>
  <c r="N12" i="6" s="1"/>
  <c r="M13" i="6"/>
  <c r="L13" i="6"/>
  <c r="L12" i="6"/>
  <c r="N54" i="5"/>
  <c r="M54" i="5"/>
  <c r="L54" i="5"/>
  <c r="N53" i="5"/>
  <c r="M53" i="5"/>
  <c r="L53" i="5"/>
  <c r="L52" i="5" s="1"/>
  <c r="M52" i="5" s="1"/>
  <c r="N52" i="5"/>
  <c r="N51" i="5"/>
  <c r="M51" i="5"/>
  <c r="L51" i="5"/>
  <c r="N50" i="5"/>
  <c r="L50" i="5"/>
  <c r="N49" i="5"/>
  <c r="M49" i="5"/>
  <c r="L49" i="5"/>
  <c r="N48" i="5"/>
  <c r="M48" i="5"/>
  <c r="L48" i="5"/>
  <c r="N47" i="5"/>
  <c r="L47" i="5"/>
  <c r="M47" i="5" s="1"/>
  <c r="N46" i="5"/>
  <c r="M46" i="5"/>
  <c r="L46" i="5"/>
  <c r="N45" i="5"/>
  <c r="M45" i="5"/>
  <c r="L45" i="5"/>
  <c r="N44" i="5"/>
  <c r="M44" i="5"/>
  <c r="L44" i="5"/>
  <c r="N43" i="5"/>
  <c r="M43" i="5"/>
  <c r="L43" i="5"/>
  <c r="N42" i="5"/>
  <c r="M42" i="5"/>
  <c r="L42" i="5"/>
  <c r="N41" i="5"/>
  <c r="M41" i="5"/>
  <c r="L41" i="5"/>
  <c r="N40" i="5"/>
  <c r="M40" i="5"/>
  <c r="L40" i="5"/>
  <c r="N39" i="5"/>
  <c r="M39" i="5"/>
  <c r="L39" i="5"/>
  <c r="N38" i="5"/>
  <c r="M38" i="5"/>
  <c r="L38" i="5"/>
  <c r="N37" i="5"/>
  <c r="M37" i="5"/>
  <c r="L37" i="5"/>
  <c r="N36" i="5"/>
  <c r="M36" i="5"/>
  <c r="L36" i="5"/>
  <c r="N35" i="5"/>
  <c r="M35" i="5"/>
  <c r="L35" i="5"/>
  <c r="N34" i="5"/>
  <c r="M34" i="5"/>
  <c r="L34" i="5"/>
  <c r="N33" i="5"/>
  <c r="M33" i="5"/>
  <c r="L33" i="5"/>
  <c r="N32" i="5"/>
  <c r="M32" i="5"/>
  <c r="L32" i="5"/>
  <c r="N31" i="5"/>
  <c r="M31" i="5"/>
  <c r="L31" i="5"/>
  <c r="L30" i="5" s="1"/>
  <c r="M30" i="5" s="1"/>
  <c r="N30" i="5"/>
  <c r="N29" i="5"/>
  <c r="M29" i="5"/>
  <c r="L29" i="5"/>
  <c r="N28" i="5"/>
  <c r="L28" i="5"/>
  <c r="N27" i="5"/>
  <c r="N26" i="5" s="1"/>
  <c r="M27" i="5"/>
  <c r="L27" i="5"/>
  <c r="L26" i="5"/>
  <c r="M26" i="5" s="1"/>
  <c r="N25" i="5"/>
  <c r="N24" i="5"/>
  <c r="M24" i="5"/>
  <c r="L24" i="5"/>
  <c r="N23" i="5"/>
  <c r="N22" i="5"/>
  <c r="M22" i="5"/>
  <c r="L22" i="5"/>
  <c r="N21" i="5"/>
  <c r="M21" i="5"/>
  <c r="L21" i="5"/>
  <c r="N20" i="5"/>
  <c r="M20" i="5"/>
  <c r="L20" i="5"/>
  <c r="N19" i="5"/>
  <c r="M19" i="5"/>
  <c r="L19" i="5"/>
  <c r="N18" i="5"/>
  <c r="N17" i="5" s="1"/>
  <c r="M18" i="5"/>
  <c r="M17" i="5" s="1"/>
  <c r="L18" i="5"/>
  <c r="L17" i="5"/>
  <c r="N16" i="5"/>
  <c r="M16" i="5"/>
  <c r="L16" i="5"/>
  <c r="N15" i="5"/>
  <c r="N14" i="5"/>
  <c r="M14" i="5"/>
  <c r="L14" i="5"/>
  <c r="N13" i="5"/>
  <c r="M13" i="5"/>
  <c r="L13" i="5"/>
  <c r="L12" i="5" s="1"/>
  <c r="N12" i="5"/>
  <c r="N54" i="2"/>
  <c r="M54" i="2"/>
  <c r="L54" i="2"/>
  <c r="N53" i="2"/>
  <c r="N52" i="2" s="1"/>
  <c r="M53" i="2"/>
  <c r="L53" i="2"/>
  <c r="L52" i="2"/>
  <c r="M52" i="2" s="1"/>
  <c r="N51" i="2"/>
  <c r="M51" i="2"/>
  <c r="L51" i="2"/>
  <c r="N50" i="2"/>
  <c r="L50" i="2"/>
  <c r="N49" i="2"/>
  <c r="M49" i="2"/>
  <c r="L49" i="2"/>
  <c r="N48" i="2"/>
  <c r="N47" i="2" s="1"/>
  <c r="M48" i="2"/>
  <c r="L48" i="2"/>
  <c r="L47" i="2" s="1"/>
  <c r="M47" i="2" s="1"/>
  <c r="N46" i="2"/>
  <c r="M46" i="2"/>
  <c r="L46" i="2"/>
  <c r="N45" i="2"/>
  <c r="M45" i="2"/>
  <c r="L45" i="2"/>
  <c r="N44" i="2"/>
  <c r="M44" i="2"/>
  <c r="L44" i="2"/>
  <c r="N43" i="2"/>
  <c r="M43" i="2"/>
  <c r="L43" i="2"/>
  <c r="N42" i="2"/>
  <c r="M42" i="2"/>
  <c r="L42" i="2"/>
  <c r="N41" i="2"/>
  <c r="M41" i="2"/>
  <c r="L41" i="2"/>
  <c r="N40" i="2"/>
  <c r="M40" i="2"/>
  <c r="L40" i="2"/>
  <c r="N39" i="2"/>
  <c r="M39" i="2"/>
  <c r="L39" i="2"/>
  <c r="N38" i="2"/>
  <c r="M38" i="2"/>
  <c r="L38" i="2"/>
  <c r="N37" i="2"/>
  <c r="M37" i="2"/>
  <c r="L37" i="2"/>
  <c r="N36" i="2"/>
  <c r="M36" i="2"/>
  <c r="L36" i="2"/>
  <c r="N35" i="2"/>
  <c r="M35" i="2"/>
  <c r="L35" i="2"/>
  <c r="N34" i="2"/>
  <c r="M34" i="2"/>
  <c r="L34" i="2"/>
  <c r="N33" i="2"/>
  <c r="M33" i="2"/>
  <c r="L33" i="2"/>
  <c r="N32" i="2"/>
  <c r="M32" i="2"/>
  <c r="L32" i="2"/>
  <c r="N31" i="2"/>
  <c r="M31" i="2"/>
  <c r="L31" i="2"/>
  <c r="N30" i="2"/>
  <c r="L30" i="2"/>
  <c r="M30" i="2" s="1"/>
  <c r="N29" i="2"/>
  <c r="N28" i="2" s="1"/>
  <c r="M29" i="2"/>
  <c r="L29" i="2"/>
  <c r="L28" i="2" s="1"/>
  <c r="N27" i="2"/>
  <c r="N26" i="2" s="1"/>
  <c r="M27" i="2"/>
  <c r="L27" i="2"/>
  <c r="L26" i="2" s="1"/>
  <c r="M26" i="2" s="1"/>
  <c r="N25" i="2"/>
  <c r="N24" i="2"/>
  <c r="M24" i="2"/>
  <c r="L24" i="2"/>
  <c r="N23" i="2"/>
  <c r="N22" i="2"/>
  <c r="M22" i="2"/>
  <c r="L22" i="2"/>
  <c r="N21" i="2"/>
  <c r="M21" i="2"/>
  <c r="L21" i="2"/>
  <c r="N20" i="2"/>
  <c r="M20" i="2"/>
  <c r="L20" i="2"/>
  <c r="N19" i="2"/>
  <c r="M19" i="2"/>
  <c r="L19" i="2"/>
  <c r="N18" i="2"/>
  <c r="M18" i="2"/>
  <c r="M17" i="2" s="1"/>
  <c r="L18" i="2"/>
  <c r="L17" i="2" s="1"/>
  <c r="N17" i="2"/>
  <c r="N16" i="2"/>
  <c r="M16" i="2"/>
  <c r="L16" i="2"/>
  <c r="N15" i="2"/>
  <c r="N14" i="2"/>
  <c r="M14" i="2"/>
  <c r="L14" i="2"/>
  <c r="N13" i="2"/>
  <c r="N12" i="2" s="1"/>
  <c r="M13" i="2"/>
  <c r="L13" i="2"/>
  <c r="L12" i="2"/>
  <c r="E43" i="3"/>
  <c r="E17" i="3"/>
  <c r="E4" i="3"/>
  <c r="E54" i="3"/>
  <c r="E30" i="3"/>
  <c r="N55" i="6" l="1"/>
  <c r="L55" i="6"/>
  <c r="M12" i="6"/>
  <c r="M55" i="6" s="1"/>
  <c r="L55" i="5"/>
  <c r="M12" i="5"/>
  <c r="M55" i="5" s="1"/>
  <c r="N55" i="5"/>
  <c r="N55" i="2"/>
  <c r="L55" i="2"/>
  <c r="M12" i="2"/>
  <c r="M55" i="2" s="1"/>
</calcChain>
</file>

<file path=xl/sharedStrings.xml><?xml version="1.0" encoding="utf-8"?>
<sst xmlns="http://schemas.openxmlformats.org/spreadsheetml/2006/main" count="1048" uniqueCount="305">
  <si>
    <t>Stt</t>
  </si>
  <si>
    <t>Tên báo cáo</t>
  </si>
  <si>
    <t>Người yêu cầu</t>
  </si>
  <si>
    <t>Báo cáo theo dõi mua hàng và dự kiến bán</t>
  </si>
  <si>
    <t>Tổng hợp theo dõi đơn hàng</t>
  </si>
  <si>
    <t>Hạnh</t>
  </si>
  <si>
    <t>TỔNG HỢP THEO DÕI ĐƠN HÀNG
tất cả báo cáo chạy theo Product group -&gt; Catergory (cho chọn thêm theo yêu cầu của ng báo cáo: Macro, Color,Flex,…)</t>
  </si>
  <si>
    <t>Điều kiện lọc</t>
  </si>
  <si>
    <t>Từ ngày</t>
  </si>
  <si>
    <t>Shaft</t>
  </si>
  <si>
    <t>Đến ngày</t>
  </si>
  <si>
    <t>Tay thuận</t>
  </si>
  <si>
    <t>Product Group</t>
  </si>
  <si>
    <t>Size</t>
  </si>
  <si>
    <t>Category</t>
  </si>
  <si>
    <t>Năm sản xuất</t>
  </si>
  <si>
    <t>Macro</t>
  </si>
  <si>
    <t>Màu sắc</t>
  </si>
  <si>
    <t>Flex</t>
  </si>
  <si>
    <t>Giới tính</t>
  </si>
  <si>
    <t>Độ/Loft</t>
  </si>
  <si>
    <t>Ảnh 1</t>
  </si>
  <si>
    <t>Ảnh 2</t>
  </si>
  <si>
    <t>Ảnh 3</t>
  </si>
  <si>
    <t>Ảnh 4</t>
  </si>
  <si>
    <t>Ảnh 5</t>
  </si>
  <si>
    <t>Ảnh 6</t>
  </si>
  <si>
    <t>HÌNH ẢNH</t>
  </si>
  <si>
    <t>TLTM ĐẶT</t>
  </si>
  <si>
    <t>LION Pre-order</t>
  </si>
  <si>
    <t>NM Pre-order</t>
  </si>
  <si>
    <t>Còn lại TLTM</t>
  </si>
  <si>
    <t>Tiền USD</t>
  </si>
  <si>
    <t>BOSTON</t>
  </si>
  <si>
    <t>CADDIE BAG</t>
  </si>
  <si>
    <t>GLOVE</t>
  </si>
  <si>
    <t>HEADWEAR</t>
  </si>
  <si>
    <t>POLO</t>
  </si>
  <si>
    <t>POUCH</t>
  </si>
  <si>
    <t>SHORTS</t>
  </si>
  <si>
    <t>TỔNG</t>
  </si>
  <si>
    <t>ĐƠN ĐẶT GẬY ĐẾN THÁNG 6/2025</t>
  </si>
  <si>
    <t>CHỦNG LOẠI</t>
  </si>
  <si>
    <t>TỔNG ĐẶT</t>
  </si>
  <si>
    <t>TỔNG ĐÃ GIAO</t>
  </si>
  <si>
    <t>CHƯA GIAO</t>
  </si>
  <si>
    <t>BÓNG</t>
  </si>
  <si>
    <t>Distance 2025 WH</t>
  </si>
  <si>
    <t>Driving Range</t>
  </si>
  <si>
    <t>TM24 TP5 Stripe</t>
  </si>
  <si>
    <t>TM24 TP5x Stripe</t>
  </si>
  <si>
    <t>TM25 Distance+ multi</t>
  </si>
  <si>
    <t>TM25 Tour Resp Stripe</t>
  </si>
  <si>
    <t>Tour Response 2025</t>
  </si>
  <si>
    <t>TP5/TP5x 2024</t>
  </si>
  <si>
    <t>TP5/TP5x 2025 Hotshot</t>
  </si>
  <si>
    <t>Combo Set</t>
  </si>
  <si>
    <t>2025 RBZ Speedlite</t>
  </si>
  <si>
    <t>Kalea Gold</t>
  </si>
  <si>
    <t>Driver</t>
  </si>
  <si>
    <t>2025 Mini Driver</t>
  </si>
  <si>
    <t>Glorie lady</t>
  </si>
  <si>
    <t>QI35</t>
  </si>
  <si>
    <t>QI35 - Launched Editions</t>
  </si>
  <si>
    <t>QI35 Designer Series</t>
  </si>
  <si>
    <t>Qi35 LS</t>
  </si>
  <si>
    <t>Qi35 LS -Launched Editions</t>
  </si>
  <si>
    <t>QI35 MAX</t>
  </si>
  <si>
    <t>QI35 MAX - Launch Editions</t>
  </si>
  <si>
    <t>QI35 Max Designer Series</t>
  </si>
  <si>
    <t>QI35 MAX LITE</t>
  </si>
  <si>
    <t>QI35 MAX LITE LADY</t>
  </si>
  <si>
    <t>Fairway</t>
  </si>
  <si>
    <t>Qi35 Tour</t>
  </si>
  <si>
    <t>Fitting</t>
  </si>
  <si>
    <t>Iron #7</t>
  </si>
  <si>
    <t>P790 25</t>
  </si>
  <si>
    <t>Qi Max Lite</t>
  </si>
  <si>
    <t>Qi Max Lite lady</t>
  </si>
  <si>
    <t>Iron set</t>
  </si>
  <si>
    <t>P770 24</t>
  </si>
  <si>
    <t>Qi</t>
  </si>
  <si>
    <t>Qi Black</t>
  </si>
  <si>
    <t>PUTTER</t>
  </si>
  <si>
    <t>2024 Spider Black Refresh</t>
  </si>
  <si>
    <t>Spider Tour 2024</t>
  </si>
  <si>
    <t>Rescue</t>
  </si>
  <si>
    <t>WEDGE</t>
  </si>
  <si>
    <t>2023 MG4</t>
  </si>
  <si>
    <t>Grand Total</t>
  </si>
  <si>
    <t>Báo cáo theo dõi kế hoạch mua hàng</t>
  </si>
  <si>
    <t>Ghi chú</t>
  </si>
  <si>
    <t>Mẫu báo cáo</t>
  </si>
  <si>
    <t>Theo dõi kế hoạch mua hàng</t>
  </si>
  <si>
    <t>Row Labels</t>
  </si>
  <si>
    <t>Sum of TLTM sau giao</t>
  </si>
  <si>
    <t>BALL</t>
  </si>
  <si>
    <t>Limited Feb</t>
  </si>
  <si>
    <t>Limited Jan</t>
  </si>
  <si>
    <t>DRIVER</t>
  </si>
  <si>
    <t>Qi35</t>
  </si>
  <si>
    <t>Qi35 Max</t>
  </si>
  <si>
    <t>Qi35 Max Lite</t>
  </si>
  <si>
    <t>Qi35 Max Lite Lady</t>
  </si>
  <si>
    <t>FAIRWAY</t>
  </si>
  <si>
    <t>IRON #7</t>
  </si>
  <si>
    <t>Demo</t>
  </si>
  <si>
    <t>IRON SET</t>
  </si>
  <si>
    <t>P7CB</t>
  </si>
  <si>
    <t>Qi Max Lite Lady</t>
  </si>
  <si>
    <t>KEALA GOLD</t>
  </si>
  <si>
    <t>RESCUE</t>
  </si>
  <si>
    <t>MG4</t>
  </si>
  <si>
    <t>Số lượng trên lệnh nhập</t>
  </si>
  <si>
    <t>Dự kiến chia hàng ĐẠI LÝ 1</t>
  </si>
  <si>
    <t>Dự kiến chia hàng  ĐẠI LÝ 2</t>
  </si>
  <si>
    <t>Dự kiến chia hàng ĐẠI LÝ N</t>
  </si>
  <si>
    <t>Báo cáo dự kiến chia hàng theo lệnh</t>
  </si>
  <si>
    <t>Dự kiến chia hàng theo lệnh</t>
  </si>
  <si>
    <t>Báo cáo lấy nguồn từ lệnh nhập hàng và phiếu dự kiến chia hàng</t>
  </si>
  <si>
    <t>Số lượng kế hoạch mua</t>
  </si>
  <si>
    <t>Số tiền kế hoạch</t>
  </si>
  <si>
    <t>Số lượng đơn hàng</t>
  </si>
  <si>
    <t>Thành Tiền đơn hàng</t>
  </si>
  <si>
    <t>So sánh kế hoạch và đơn hàng</t>
  </si>
  <si>
    <t>Báo cáo lấy nguồn từ kế hoạch mua hàng và đơn đặt hàng mua</t>
  </si>
  <si>
    <t>Báo cáo So sánh kế hoạch và đơn hàng</t>
  </si>
  <si>
    <t>SL Đặt TM</t>
  </si>
  <si>
    <t>Đơn Đại lý 1</t>
  </si>
  <si>
    <t>Đơn Đại lý 2</t>
  </si>
  <si>
    <t>Còn lại = SL Đặt TM - Đơn đại lý 1 - Đơn đại lý n</t>
  </si>
  <si>
    <t>Dung</t>
  </si>
  <si>
    <t>Số lượng trên đơn đặt hàng mua - Đơn đặt hàng bán</t>
  </si>
  <si>
    <t>Tổng hợp theo dõi đơn - NHật Minh</t>
  </si>
  <si>
    <t>Hạnh + Dung</t>
  </si>
  <si>
    <t>Báo cáo lấy nguồn từ đơn đặt hàng và mua và phiếu nhập khẩu
Báo cáo nhóm theo 2 cấp ProductGroup --&gt;Category
Các điều kiện lọc giống báo cáo Tổng hợp theo đơn đặt hàng</t>
  </si>
  <si>
    <t>TỔNG NHẬP</t>
  </si>
  <si>
    <t>TỔNG XUẤT BÁN</t>
  </si>
  <si>
    <t>HÀNG TRONG KHO</t>
  </si>
  <si>
    <t>TỔNG XUẤT MKT</t>
  </si>
  <si>
    <t>ĐẦU KỲ</t>
  </si>
  <si>
    <t>NHẬP TỪ TM</t>
  </si>
  <si>
    <t>TỔNG XUẤT</t>
  </si>
  <si>
    <t>NHẬP KHÁC</t>
  </si>
  <si>
    <t>XUẤT KHÁC</t>
  </si>
  <si>
    <t>Trong đó</t>
  </si>
  <si>
    <t>BÁN BUÔN</t>
  </si>
  <si>
    <t>ONLINE</t>
  </si>
  <si>
    <t>BÁN LẺ VIN</t>
  </si>
  <si>
    <t>BÁN LẺ XÃ ĐÀN</t>
  </si>
  <si>
    <t>Báo cáo NXT Chi tiết - NM</t>
  </si>
  <si>
    <t>- Có 3 layout: chỉ xem số lượng, chỉ xem giá trị, hoặc cả số lượng và giá trị.
- Có 2 chế độ xem: Product group --&gt; Category --&gt; Mã chi tiết hoặc  Product group --&gt; Category
- Giá trị nhập và xuất lấy theo bảng giá bán và chính sách chiết khấu bên khay TM của đối tượng Nhật Minh</t>
  </si>
  <si>
    <t>Báo cáo Nhập xuất tồn chi tiết Nhật Minh</t>
  </si>
  <si>
    <t>Báo cáo Nhập xuất tồn chi tiết TM</t>
  </si>
  <si>
    <t>Báo cáo NXT Chi tiết - TM</t>
  </si>
  <si>
    <t>NHẬP KHẨU</t>
  </si>
  <si>
    <t>XUẤT BÁN ĐẠI LÝ</t>
  </si>
  <si>
    <t>XUẤT MKT</t>
  </si>
  <si>
    <t>XUẤT DEMO</t>
  </si>
  <si>
    <t>ĐẠI LÝ 1</t>
  </si>
  <si>
    <t>ĐẠI LÝ 2</t>
  </si>
  <si>
    <t>…</t>
  </si>
  <si>
    <t>ĐẠI LÝ N</t>
  </si>
  <si>
    <t>Báo cáo bán hàng theo đại lý</t>
  </si>
  <si>
    <t>BC bán hàng theo đại lý</t>
  </si>
  <si>
    <t>Năm</t>
  </si>
  <si>
    <t>Số lượng</t>
  </si>
  <si>
    <t>Thành tiền</t>
  </si>
  <si>
    <t>Bao trùm đầu gậy</t>
  </si>
  <si>
    <t>Găng tay</t>
  </si>
  <si>
    <t>Mũ</t>
  </si>
  <si>
    <t>Túi cầm tay Pouch</t>
  </si>
  <si>
    <t>Túi đựng đồ Boston</t>
  </si>
  <si>
    <t>Túi đựng giày</t>
  </si>
  <si>
    <t>Túi gậy</t>
  </si>
  <si>
    <t>2020 Total</t>
  </si>
  <si>
    <t>Ống tay</t>
  </si>
  <si>
    <t>Quần dài</t>
  </si>
  <si>
    <t>Quần short</t>
  </si>
  <si>
    <t>Mark bóng</t>
  </si>
  <si>
    <t>Túi đựng bóng</t>
  </si>
  <si>
    <t>Túi đựng gậy nhỏ</t>
  </si>
  <si>
    <t>Túi Tote</t>
  </si>
  <si>
    <t>2021 Total</t>
  </si>
  <si>
    <t>Bộ váy</t>
  </si>
  <si>
    <t>Bộ quần áo đi mưa</t>
  </si>
  <si>
    <t>Bóng</t>
  </si>
  <si>
    <t>Khẩu trang</t>
  </si>
  <si>
    <t>Tất</t>
  </si>
  <si>
    <t>Thắt lưng</t>
  </si>
  <si>
    <t>Túi đi máy bay</t>
  </si>
  <si>
    <t>Túi đựng máy đo khoảng cách</t>
  </si>
  <si>
    <t>2022 Total</t>
  </si>
  <si>
    <t>Balo</t>
  </si>
  <si>
    <t>Hộp dụng cụ</t>
  </si>
  <si>
    <t>Váy</t>
  </si>
  <si>
    <t>Tee</t>
  </si>
  <si>
    <t>Túi vali kéo</t>
  </si>
  <si>
    <t>2023 Total</t>
  </si>
  <si>
    <t>Carry over</t>
  </si>
  <si>
    <t>Dù</t>
  </si>
  <si>
    <t>Carry over Total</t>
  </si>
  <si>
    <t>Product group</t>
  </si>
  <si>
    <t>Tỷ lệ theo so với tổng năm</t>
  </si>
  <si>
    <t>Tỷ lệ so với tổng doanh số</t>
  </si>
  <si>
    <t>Báo cáo lấy số lượng bán hàng nhóm theo năm, product --&gt;group --&gt; category (người dùng có thể lựa chọn thứ tứ sắp xếp)
- Cho lọc được theo cửa hàng</t>
  </si>
  <si>
    <t>Báo cáo lấy số lượng tồn kho nhóm theo năm, product group --&gt; category (người dùng có thể lựa chọn thứ tứ sắp xếp)
Giá trị = số lượng tồn*giá bán TM niêm yết * tỷ lệ chiết khấu bán cho Nhật Minh
Lọc nhóm vật tư
- Cho chọn kho loại trừ</t>
  </si>
  <si>
    <t xml:space="preserve">Tổng hợp nhập kho </t>
  </si>
  <si>
    <t>Tổng hợp bán hàng</t>
  </si>
  <si>
    <t>Tổng hợp tồn kho</t>
  </si>
  <si>
    <t>Báo cáo lấy số lượng bán hàng nhóm theo năm, product --&gt;group --&gt; category (người dùng có thể lựa chọn thứ tứ sắp xếp)</t>
  </si>
  <si>
    <t xml:space="preserve">Mẫu file word </t>
  </si>
  <si>
    <t>Chi tiết thuộc tính</t>
  </si>
  <si>
    <t>Số kế hoạch</t>
  </si>
  <si>
    <t>Product group name</t>
  </si>
  <si>
    <t>Category name</t>
  </si>
  <si>
    <t>Độ - loft</t>
  </si>
  <si>
    <t>Tay</t>
  </si>
  <si>
    <t>Nội dung</t>
  </si>
  <si>
    <t>KH10/24-0003</t>
  </si>
  <si>
    <t>Đơn hàng gậy tháng 1-3.2025 - 8/10/2024</t>
  </si>
  <si>
    <t>Qi35 MAX</t>
  </si>
  <si>
    <t>9*</t>
  </si>
  <si>
    <t>10*</t>
  </si>
  <si>
    <t>S</t>
  </si>
  <si>
    <t>SR</t>
  </si>
  <si>
    <t>R</t>
  </si>
  <si>
    <t>Trái</t>
  </si>
  <si>
    <t>Diamana</t>
  </si>
  <si>
    <t>Ventus</t>
  </si>
  <si>
    <t>Mã hàng</t>
  </si>
  <si>
    <t>Giao lần 1</t>
  </si>
  <si>
    <t>Ngày</t>
  </si>
  <si>
    <t>Giao lần n</t>
  </si>
  <si>
    <t>Giao lần 2</t>
  </si>
  <si>
    <t>Đại lý 1</t>
  </si>
  <si>
    <t>Giá trị</t>
  </si>
  <si>
    <t>Đại lý 2</t>
  </si>
  <si>
    <t>Đại lý n</t>
  </si>
  <si>
    <t>Số lượng kế hoạch</t>
  </si>
  <si>
    <t>Lấy từ lệnh nhập hàng (Lệnh nhập kế thừa từ PO --&gt;Lấy được kế hoạch mua)</t>
  </si>
  <si>
    <t>Lấy nguồn từ dự kiến chia hàng (trên phiếu dự kiến chia cần phải gắn đơn đặt hàng bán). Dự kiến chia kế thừa từ lệnh nhập hàng --&gt;lấy số PO và số kế hoạch mua</t>
  </si>
  <si>
    <t>Tỷ lệ</t>
  </si>
  <si>
    <t>Tổng bán</t>
  </si>
  <si>
    <t>Tiền kế hoạch</t>
  </si>
  <si>
    <t>Tổng số lượng đã giao</t>
  </si>
  <si>
    <t>Tỷ lệ số lượng</t>
  </si>
  <si>
    <t>Tổng giá trị đã giao</t>
  </si>
  <si>
    <t>Tỷ lệ giá trị</t>
  </si>
  <si>
    <t>Kế hoạch mua - giao hàng</t>
  </si>
  <si>
    <t>Kế hoạch mua- Bán hàng</t>
  </si>
  <si>
    <t>Theo dõi đặt hàng gậy</t>
  </si>
  <si>
    <t>Lấy nguồn từ kế hoạch đặt hàng</t>
  </si>
  <si>
    <t>KH06/24-0001</t>
  </si>
  <si>
    <t>Kế hoạch đặt hàng SS25</t>
  </si>
  <si>
    <t>Color</t>
  </si>
  <si>
    <t>Áo cộc tay</t>
  </si>
  <si>
    <t>Áo</t>
  </si>
  <si>
    <t>un014</t>
  </si>
  <si>
    <t>Trắng</t>
  </si>
  <si>
    <t>M</t>
  </si>
  <si>
    <t>L</t>
  </si>
  <si>
    <t>O</t>
  </si>
  <si>
    <t>Đen</t>
  </si>
  <si>
    <t>Túi</t>
  </si>
  <si>
    <t>tn014</t>
  </si>
  <si>
    <t>vàng</t>
  </si>
  <si>
    <t>Đỏ</t>
  </si>
  <si>
    <t>Tỷ lệ số lượng so với KH</t>
  </si>
  <si>
    <t>So sánh</t>
  </si>
  <si>
    <t>Hàng trong kho</t>
  </si>
  <si>
    <t>Số lượng (số lượng kế hoạch - tổng đã giao)</t>
  </si>
  <si>
    <t>Số lượng (số lượng kế hoạch - tổng lượng bán)</t>
  </si>
  <si>
    <t>Xuất khác (demo, marketing)</t>
  </si>
  <si>
    <t>Giá trị (Tổng số lượng hãng giao - bán đại lý - xuất khác)</t>
  </si>
  <si>
    <t>Số lượng (=Tổng số lượng hãng giao - số lượng bán đại lý - số lượng xuất khác)</t>
  </si>
  <si>
    <t>Theo dõi đặt hàng quần áo-PK</t>
  </si>
  <si>
    <t>Số invoice hãng</t>
  </si>
  <si>
    <t>Ngày invoice</t>
  </si>
  <si>
    <t>Ngày đến hạn thanh toán</t>
  </si>
  <si>
    <t>Giá trị bán</t>
  </si>
  <si>
    <t>INV00001</t>
  </si>
  <si>
    <t>Nội dung kế hoạch</t>
  </si>
  <si>
    <t>Ngày kế hoạch</t>
  </si>
  <si>
    <t>Số PO của hãng</t>
  </si>
  <si>
    <t>Giá trị invoice USD</t>
  </si>
  <si>
    <t>Giá trị invoice VND</t>
  </si>
  <si>
    <t>PO0123</t>
  </si>
  <si>
    <t>Thống nhất</t>
  </si>
  <si>
    <t>Lấy thông tin invoice trên phiếu nhập khẩu (lấy được số invoice, ngày invoice, ngày đến hạn invoice, giá trị ngoại tệ, giá trị VND, số PO của hãng). Cần bổ sung cột số PO, ngày đến hạn thanh toán invoice = ngày invoice + số ngày thanh toán) của hãng trên phiếu nhập khẩu</t>
  </si>
  <si>
    <t>Số kế hoạch mua</t>
  </si>
  <si>
    <t>INV00002</t>
  </si>
  <si>
    <t>PO456</t>
  </si>
  <si>
    <t>Tổng</t>
  </si>
  <si>
    <t>Giá trị thu tiền hàng</t>
  </si>
  <si>
    <t>Giá trị bán: Cho lọc lấy dữ liệu bán của những lô hàng nhập trong khoảng từ ngày đến ngày</t>
  </si>
  <si>
    <t>Có 2 khoảng ngày</t>
  </si>
  <si>
    <t>Xem invoice từ ngày 01/03/2025-31/03/2025</t>
  </si>
  <si>
    <t>giá trị thu tiền: Kế toán thu tiền thì tích đích danh cho hoá đơn. Lấy tiền thu phân bổ cho các lô hàng nhập từ ngày 12/03-30/04</t>
  </si>
  <si>
    <t>Xem giá trị bán hàng, thu tiền từ ngày 12/03-30/04</t>
  </si>
  <si>
    <t>Báo cáo theo dõi dòng tiền</t>
  </si>
  <si>
    <t>Chị Ngân</t>
  </si>
  <si>
    <t>Theo dõi dòng tiền</t>
  </si>
  <si>
    <t>Tổng xuất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</si>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</sst>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00_);_(* \(#,##0.00\);_(* &quot;-&quot;??_);_(@_)"/>
    <numFmt numFmtId="166" formatCode="_-* #,##0_-;\-* #,##0_-;_-* &quot;-&quot;??_-;_-@_-"/>
    <numFmt numFmtId="167" formatCode="_(* #,##0_);_(* \(#,##0\);_(* &quot;-&quot;??_);_(@_)"/>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Light"/>
      <family val="1"/>
      <scheme val="major"/>
    </font>
    <font>
      <b/>
      <sz val="20"/>
      <color rgb="FFFF0000"/>
      <name val="Times New Roman"/>
      <family val="1"/>
    </font>
    <font>
      <b/>
      <sz val="14"/>
      <color theme="1"/>
      <name val="Calibri Light"/>
      <family val="2"/>
      <scheme val="major"/>
    </font>
    <font>
      <b/>
      <sz val="14"/>
      <color theme="1"/>
      <name val="Times New Roman"/>
      <family val="1"/>
    </font>
    <font>
      <b/>
      <sz val="14"/>
      <color rgb="FFFF0000"/>
      <name val="Calibri Light"/>
      <family val="2"/>
      <scheme val="major"/>
    </font>
    <font>
      <b/>
      <sz val="14"/>
      <color rgb="FFFF0000"/>
      <name val="Times New Roman"/>
      <family val="1"/>
    </font>
    <font>
      <sz val="14"/>
      <color theme="1"/>
      <name val="Calibri Light"/>
      <family val="1"/>
      <scheme val="major"/>
    </font>
    <font>
      <sz val="14"/>
      <color theme="1"/>
      <name val="Times New Roman"/>
      <family val="1"/>
    </font>
    <font>
      <b/>
      <sz val="14"/>
      <color rgb="FFFF0000"/>
      <name val="Calibri Light"/>
      <family val="1"/>
      <scheme val="major"/>
    </font>
    <font>
      <b/>
      <sz val="16"/>
      <color theme="1"/>
      <name val="Times New Roman"/>
      <family val="1"/>
    </font>
    <font>
      <sz val="10"/>
      <color rgb="FF000000"/>
      <name val="Times New Roman"/>
      <family val="1"/>
    </font>
    <font>
      <u/>
      <sz val="11"/>
      <color theme="10"/>
      <name val="Calibri"/>
      <family val="2"/>
      <scheme val="minor"/>
    </font>
    <font>
      <b/>
      <sz val="12"/>
      <name val="Times New Roman"/>
      <family val="1"/>
    </font>
    <font>
      <sz val="12"/>
      <name val="Times New Roman"/>
      <family val="1"/>
    </font>
    <font>
      <sz val="8"/>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theme="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ABABAB"/>
      </left>
      <right style="thin">
        <color rgb="FFABABAB"/>
      </right>
      <top/>
      <bottom/>
      <diagonal/>
    </border>
    <border>
      <left style="thin">
        <color rgb="FFABABAB"/>
      </left>
      <right/>
      <top/>
      <bottom/>
      <diagonal/>
    </border>
    <border>
      <left/>
      <right style="thin">
        <color rgb="FFABABAB"/>
      </right>
      <top/>
      <bottom/>
      <diagonal/>
    </border>
    <border>
      <left style="thin">
        <color rgb="FFABABAB"/>
      </left>
      <right style="thin">
        <color rgb="FFABABAB"/>
      </right>
      <top/>
      <bottom style="thin">
        <color rgb="FFABABAB"/>
      </bottom>
      <diagonal/>
    </border>
    <border>
      <left style="thin">
        <color rgb="FFABABAB"/>
      </left>
      <right/>
      <top style="thin">
        <color rgb="FFABABAB"/>
      </top>
      <bottom/>
      <diagonal/>
    </border>
    <border>
      <left style="thin">
        <color indexed="65"/>
      </left>
      <right/>
      <top style="thin">
        <color rgb="FFABABAB"/>
      </top>
      <bottom/>
      <diagonal/>
    </border>
    <border>
      <left/>
      <right style="thin">
        <color rgb="FFABABAB"/>
      </right>
      <top style="thin">
        <color rgb="FFABABAB"/>
      </top>
      <bottom/>
      <diagonal/>
    </border>
    <border>
      <left style="thin">
        <color rgb="FFABABAB"/>
      </left>
      <right/>
      <top style="thin">
        <color indexed="9"/>
      </top>
      <bottom/>
      <diagonal/>
    </border>
    <border>
      <left style="thin">
        <color rgb="FFABABAB"/>
      </left>
      <right/>
      <top style="thin">
        <color rgb="FFABABAB"/>
      </top>
      <bottom style="thin">
        <color rgb="FFABABAB"/>
      </bottom>
      <diagonal/>
    </border>
    <border>
      <left style="thin">
        <color indexed="9"/>
      </left>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7">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3" fillId="0" borderId="0" applyFont="0" applyFill="0" applyBorder="0" applyAlignment="0" applyProtection="0"/>
    <xf numFmtId="0" fontId="14" fillId="0" borderId="0" applyNumberFormat="0" applyFill="0" applyBorder="0" applyAlignment="0" applyProtection="0"/>
    <xf numFmtId="165" fontId="1" fillId="0" borderId="0" applyFont="0" applyFill="0" applyBorder="0" applyAlignment="0" applyProtection="0"/>
  </cellStyleXfs>
  <cellXfs count="160">
    <xf numFmtId="0" fontId="0" fillId="0" borderId="0" xfId="0"/>
    <xf numFmtId="0" fontId="0" fillId="0" borderId="1" xfId="0" applyBorder="1"/>
    <xf numFmtId="0" fontId="2" fillId="0" borderId="1" xfId="0" applyFont="1" applyBorder="1" applyAlignment="1">
      <alignment horizontal="center" vertical="center"/>
    </xf>
    <xf numFmtId="0" fontId="3" fillId="0" borderId="0" xfId="1" applyFont="1" applyAlignment="1">
      <alignment vertical="center"/>
    </xf>
    <xf numFmtId="0" fontId="4" fillId="0" borderId="0" xfId="1" applyFont="1" applyAlignment="1">
      <alignment horizontal="center" vertical="center" wrapText="1"/>
    </xf>
    <xf numFmtId="0" fontId="4" fillId="0" borderId="0" xfId="1" applyFont="1" applyAlignment="1">
      <alignment horizontal="center" vertical="center"/>
    </xf>
    <xf numFmtId="0" fontId="5" fillId="2" borderId="0" xfId="1" applyFont="1" applyFill="1" applyAlignment="1">
      <alignment vertical="center"/>
    </xf>
    <xf numFmtId="0" fontId="6" fillId="0" borderId="0" xfId="1" applyFont="1" applyAlignment="1">
      <alignment vertical="center"/>
    </xf>
    <xf numFmtId="0" fontId="6" fillId="0" borderId="0" xfId="1" applyFont="1" applyAlignment="1">
      <alignment horizontal="center" vertical="center"/>
    </xf>
    <xf numFmtId="166" fontId="6" fillId="0" borderId="0" xfId="2" applyNumberFormat="1" applyFont="1" applyAlignment="1">
      <alignment horizontal="center" vertical="center"/>
    </xf>
    <xf numFmtId="166" fontId="3" fillId="0" borderId="0" xfId="2" applyNumberFormat="1" applyFont="1" applyAlignment="1">
      <alignment horizontal="center" vertical="center"/>
    </xf>
    <xf numFmtId="0" fontId="7" fillId="0" borderId="0" xfId="1" applyFont="1" applyAlignment="1">
      <alignment vertical="center"/>
    </xf>
    <xf numFmtId="0" fontId="8" fillId="0" borderId="0" xfId="1" applyFont="1" applyAlignment="1">
      <alignment vertical="center"/>
    </xf>
    <xf numFmtId="3" fontId="8" fillId="0" borderId="0" xfId="2" applyNumberFormat="1" applyFont="1" applyAlignment="1">
      <alignment horizontal="center" vertical="center"/>
    </xf>
    <xf numFmtId="3" fontId="7" fillId="0" borderId="0" xfId="2" applyNumberFormat="1" applyFont="1" applyAlignment="1">
      <alignment horizontal="center" vertical="center"/>
    </xf>
    <xf numFmtId="4" fontId="8" fillId="0" borderId="0" xfId="1" applyNumberFormat="1" applyFont="1" applyAlignment="1">
      <alignment horizontal="center" vertical="center"/>
    </xf>
    <xf numFmtId="0" fontId="9" fillId="0" borderId="0" xfId="1" applyFont="1" applyAlignment="1">
      <alignment vertical="center"/>
    </xf>
    <xf numFmtId="0" fontId="10" fillId="0" borderId="0" xfId="1" applyFont="1" applyAlignment="1">
      <alignment vertical="center"/>
    </xf>
    <xf numFmtId="3" fontId="10" fillId="0" borderId="0" xfId="2" applyNumberFormat="1" applyFont="1" applyAlignment="1">
      <alignment horizontal="center" vertical="center"/>
    </xf>
    <xf numFmtId="3" fontId="9" fillId="0" borderId="0" xfId="2" applyNumberFormat="1" applyFont="1" applyAlignment="1">
      <alignment horizontal="center" vertical="center"/>
    </xf>
    <xf numFmtId="4" fontId="10" fillId="0" borderId="0" xfId="2" applyNumberFormat="1" applyFont="1" applyAlignment="1">
      <alignment horizontal="center" vertical="center"/>
    </xf>
    <xf numFmtId="4" fontId="8" fillId="0" borderId="0" xfId="2" applyNumberFormat="1" applyFont="1" applyAlignment="1">
      <alignment horizontal="center" vertical="center"/>
    </xf>
    <xf numFmtId="3" fontId="11" fillId="0" borderId="0" xfId="2" applyNumberFormat="1" applyFont="1" applyAlignment="1">
      <alignment horizontal="center" vertical="center"/>
    </xf>
    <xf numFmtId="0" fontId="9" fillId="0" borderId="0" xfId="1" applyFont="1"/>
    <xf numFmtId="166" fontId="9" fillId="0" borderId="0" xfId="2" applyNumberFormat="1" applyFont="1" applyAlignment="1">
      <alignment horizontal="center"/>
    </xf>
    <xf numFmtId="166" fontId="9" fillId="0" borderId="0" xfId="2" applyNumberFormat="1" applyFont="1"/>
    <xf numFmtId="0" fontId="10" fillId="0" borderId="0" xfId="1" applyFont="1"/>
    <xf numFmtId="9" fontId="10" fillId="0" borderId="0" xfId="3" applyFont="1" applyAlignment="1">
      <alignment vertical="center"/>
    </xf>
    <xf numFmtId="3" fontId="10" fillId="0" borderId="0" xfId="1" applyNumberFormat="1" applyFont="1" applyAlignment="1">
      <alignment horizontal="center" vertical="center"/>
    </xf>
    <xf numFmtId="0" fontId="10" fillId="0" borderId="0" xfId="1" applyFont="1" applyAlignment="1">
      <alignment horizontal="left" vertical="center"/>
    </xf>
    <xf numFmtId="0" fontId="10" fillId="0" borderId="0" xfId="1" applyFont="1" applyAlignment="1">
      <alignment horizontal="left" vertical="center" indent="1"/>
    </xf>
    <xf numFmtId="0" fontId="10" fillId="0" borderId="0" xfId="1" pivotButton="1" applyFont="1" applyAlignment="1">
      <alignment vertical="center"/>
    </xf>
    <xf numFmtId="3" fontId="10" fillId="0" borderId="0" xfId="1" pivotButton="1" applyNumberFormat="1" applyFont="1" applyAlignment="1">
      <alignment horizontal="center" vertical="center"/>
    </xf>
    <xf numFmtId="0" fontId="0" fillId="0" borderId="1" xfId="0" applyBorder="1" applyAlignment="1">
      <alignment wrapText="1"/>
    </xf>
    <xf numFmtId="166" fontId="0" fillId="0" borderId="0" xfId="4" applyNumberFormat="1" applyFont="1"/>
    <xf numFmtId="166" fontId="0" fillId="0" borderId="0" xfId="4" applyNumberFormat="1" applyFont="1" applyAlignment="1">
      <alignment horizontal="left"/>
    </xf>
    <xf numFmtId="166" fontId="0" fillId="0" borderId="0" xfId="4" applyNumberFormat="1" applyFont="1" applyAlignment="1">
      <alignment horizontal="left" indent="1"/>
    </xf>
    <xf numFmtId="166" fontId="0" fillId="0" borderId="0" xfId="4" pivotButton="1" applyNumberFormat="1" applyFont="1"/>
    <xf numFmtId="0" fontId="2" fillId="0" borderId="0" xfId="0" applyFont="1"/>
    <xf numFmtId="9" fontId="6" fillId="0" borderId="0" xfId="3" applyFont="1" applyAlignment="1">
      <alignment vertical="center"/>
    </xf>
    <xf numFmtId="0" fontId="2" fillId="0" borderId="0" xfId="0" applyFont="1" applyAlignment="1">
      <alignment horizontal="center" vertical="center"/>
    </xf>
    <xf numFmtId="0" fontId="0" fillId="0" borderId="1" xfId="0" quotePrefix="1" applyBorder="1" applyAlignment="1">
      <alignment wrapText="1"/>
    </xf>
    <xf numFmtId="0" fontId="14" fillId="0" borderId="1" xfId="5" applyBorder="1"/>
    <xf numFmtId="0" fontId="14" fillId="0" borderId="0" xfId="5" applyFill="1"/>
    <xf numFmtId="0" fontId="15" fillId="0" borderId="0" xfId="0" applyFont="1" applyAlignment="1">
      <alignment horizontal="center"/>
    </xf>
    <xf numFmtId="167" fontId="15" fillId="0" borderId="0" xfId="2" applyNumberFormat="1" applyFont="1" applyFill="1" applyBorder="1" applyAlignment="1">
      <alignment horizontal="center"/>
    </xf>
    <xf numFmtId="0" fontId="0" fillId="0" borderId="0" xfId="0" applyAlignment="1">
      <alignment vertical="center"/>
    </xf>
    <xf numFmtId="0" fontId="16" fillId="0" borderId="4" xfId="0" applyFont="1" applyBorder="1"/>
    <xf numFmtId="167" fontId="16" fillId="0" borderId="4" xfId="2" applyNumberFormat="1" applyFont="1" applyBorder="1"/>
    <xf numFmtId="167" fontId="16" fillId="0" borderId="5" xfId="2" applyNumberFormat="1" applyFont="1" applyBorder="1"/>
    <xf numFmtId="0" fontId="15" fillId="0" borderId="7" xfId="0" applyFont="1" applyBorder="1"/>
    <xf numFmtId="0" fontId="15" fillId="0" borderId="8" xfId="0" applyFont="1" applyBorder="1"/>
    <xf numFmtId="167" fontId="15" fillId="0" borderId="7" xfId="2" applyNumberFormat="1" applyFont="1" applyBorder="1"/>
    <xf numFmtId="167" fontId="15" fillId="0" borderId="9" xfId="2" applyNumberFormat="1" applyFont="1" applyBorder="1"/>
    <xf numFmtId="0" fontId="16" fillId="0" borderId="10" xfId="0" applyFont="1" applyBorder="1"/>
    <xf numFmtId="0" fontId="15" fillId="3" borderId="7" xfId="0" applyFont="1" applyFill="1" applyBorder="1"/>
    <xf numFmtId="0" fontId="15" fillId="3" borderId="8" xfId="0" applyFont="1" applyFill="1" applyBorder="1"/>
    <xf numFmtId="167" fontId="15" fillId="3" borderId="7" xfId="2" applyNumberFormat="1" applyFont="1" applyFill="1" applyBorder="1"/>
    <xf numFmtId="167" fontId="15" fillId="3" borderId="9" xfId="2" applyNumberFormat="1" applyFont="1" applyFill="1" applyBorder="1"/>
    <xf numFmtId="0" fontId="16" fillId="0" borderId="7" xfId="0" applyFont="1" applyBorder="1"/>
    <xf numFmtId="167" fontId="16" fillId="0" borderId="7" xfId="2" applyNumberFormat="1" applyFont="1" applyBorder="1"/>
    <xf numFmtId="167" fontId="16" fillId="0" borderId="9" xfId="2" applyNumberFormat="1" applyFont="1" applyBorder="1"/>
    <xf numFmtId="0" fontId="15" fillId="0" borderId="11" xfId="0" applyFont="1" applyBorder="1"/>
    <xf numFmtId="0" fontId="15" fillId="0" borderId="12" xfId="0" applyFont="1" applyBorder="1"/>
    <xf numFmtId="167" fontId="15" fillId="0" borderId="11" xfId="2" applyNumberFormat="1" applyFont="1" applyBorder="1"/>
    <xf numFmtId="0" fontId="16" fillId="0" borderId="4" xfId="0" applyFont="1" applyBorder="1" applyAlignment="1">
      <alignment horizontal="center" vertical="center"/>
    </xf>
    <xf numFmtId="0" fontId="15" fillId="0" borderId="13" xfId="0" applyFont="1" applyBorder="1"/>
    <xf numFmtId="0" fontId="15" fillId="3" borderId="13" xfId="0" applyFont="1" applyFill="1" applyBorder="1"/>
    <xf numFmtId="0" fontId="15" fillId="0" borderId="14" xfId="0" applyFont="1" applyBorder="1"/>
    <xf numFmtId="0" fontId="2" fillId="0" borderId="0" xfId="0" applyFont="1" applyAlignment="1">
      <alignment vertical="center"/>
    </xf>
    <xf numFmtId="0" fontId="0" fillId="2" borderId="0" xfId="0" applyFill="1" applyAlignment="1">
      <alignment vertical="center"/>
    </xf>
    <xf numFmtId="0" fontId="14" fillId="0" borderId="2" xfId="5" applyFill="1" applyBorder="1"/>
    <xf numFmtId="166" fontId="0" fillId="2" borderId="0" xfId="4" applyNumberFormat="1" applyFont="1" applyFill="1" applyAlignment="1">
      <alignment horizontal="left"/>
    </xf>
    <xf numFmtId="166" fontId="0" fillId="2" borderId="0" xfId="4" applyNumberFormat="1" applyFont="1" applyFill="1"/>
    <xf numFmtId="0" fontId="0" fillId="2" borderId="0" xfId="0" applyFill="1"/>
    <xf numFmtId="0" fontId="0" fillId="4" borderId="0" xfId="0" applyFill="1"/>
    <xf numFmtId="0" fontId="0" fillId="5" borderId="0" xfId="0" applyFill="1"/>
    <xf numFmtId="0" fontId="2" fillId="4" borderId="1" xfId="0" applyFont="1" applyFill="1" applyBorder="1"/>
    <xf numFmtId="0" fontId="0" fillId="4" borderId="1" xfId="0" applyFill="1" applyBorder="1"/>
    <xf numFmtId="0" fontId="0" fillId="2" borderId="1" xfId="0" applyFill="1" applyBorder="1"/>
    <xf numFmtId="0" fontId="0" fillId="5" borderId="1" xfId="0" applyFill="1" applyBorder="1"/>
    <xf numFmtId="0" fontId="0" fillId="2" borderId="20" xfId="0" applyFill="1" applyBorder="1" applyAlignment="1">
      <alignment horizontal="center"/>
    </xf>
    <xf numFmtId="0" fontId="0" fillId="5" borderId="20" xfId="0" applyFill="1" applyBorder="1" applyAlignment="1">
      <alignment horizontal="center" wrapText="1"/>
    </xf>
    <xf numFmtId="0" fontId="0" fillId="2" borderId="20" xfId="0" applyFill="1" applyBorder="1"/>
    <xf numFmtId="14" fontId="0" fillId="2" borderId="1" xfId="0" applyNumberFormat="1" applyFill="1" applyBorder="1"/>
    <xf numFmtId="10" fontId="0" fillId="2" borderId="1" xfId="0" applyNumberFormat="1" applyFill="1" applyBorder="1"/>
    <xf numFmtId="0" fontId="0" fillId="0" borderId="2" xfId="0" applyBorder="1"/>
    <xf numFmtId="0" fontId="0" fillId="5" borderId="15" xfId="0" applyFill="1" applyBorder="1"/>
    <xf numFmtId="0" fontId="0" fillId="2" borderId="18" xfId="0" applyFill="1" applyBorder="1"/>
    <xf numFmtId="14" fontId="0" fillId="2" borderId="0" xfId="0" applyNumberFormat="1" applyFill="1"/>
    <xf numFmtId="0" fontId="2" fillId="2" borderId="1" xfId="0" applyFont="1" applyFill="1" applyBorder="1"/>
    <xf numFmtId="0" fontId="2" fillId="2" borderId="18" xfId="0" applyFont="1" applyFill="1" applyBorder="1"/>
    <xf numFmtId="0" fontId="2" fillId="5" borderId="1" xfId="0" applyFont="1" applyFill="1" applyBorder="1"/>
    <xf numFmtId="0" fontId="2" fillId="5" borderId="15" xfId="0" applyFont="1" applyFill="1" applyBorder="1"/>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wrapText="1"/>
    </xf>
    <xf numFmtId="0" fontId="2" fillId="5" borderId="15" xfId="0" applyFont="1" applyFill="1" applyBorder="1" applyAlignment="1">
      <alignment horizontal="center" wrapText="1"/>
    </xf>
    <xf numFmtId="0" fontId="0" fillId="0" borderId="0" xfId="0" applyAlignment="1">
      <alignment wrapText="1"/>
    </xf>
    <xf numFmtId="14" fontId="0" fillId="0" borderId="1" xfId="0" applyNumberFormat="1" applyBorder="1"/>
    <xf numFmtId="167" fontId="0" fillId="0" borderId="1" xfId="6" applyNumberFormat="1" applyFont="1" applyBorder="1"/>
    <xf numFmtId="167" fontId="0" fillId="0" borderId="0" xfId="6" applyNumberFormat="1" applyFont="1"/>
    <xf numFmtId="14" fontId="0" fillId="4" borderId="1" xfId="0" applyNumberFormat="1" applyFill="1" applyBorder="1"/>
    <xf numFmtId="167" fontId="0" fillId="2" borderId="1" xfId="6" applyNumberFormat="1" applyFont="1" applyFill="1" applyBorder="1"/>
    <xf numFmtId="14" fontId="2" fillId="0" borderId="1" xfId="0" applyNumberFormat="1" applyFont="1" applyBorder="1"/>
    <xf numFmtId="167" fontId="2" fillId="0" borderId="0" xfId="6" applyNumberFormat="1" applyFont="1"/>
    <xf numFmtId="167" fontId="2" fillId="0" borderId="1" xfId="6" applyNumberFormat="1" applyFont="1" applyBorder="1"/>
    <xf numFmtId="14" fontId="2" fillId="4" borderId="1" xfId="0" applyNumberFormat="1" applyFont="1" applyFill="1" applyBorder="1"/>
    <xf numFmtId="16" fontId="0" fillId="0" borderId="0" xfId="0" applyNumberFormat="1"/>
    <xf numFmtId="165" fontId="2" fillId="0" borderId="1" xfId="6" applyFont="1" applyBorder="1"/>
    <xf numFmtId="0" fontId="16" fillId="0" borderId="3" xfId="0" applyFont="1" applyBorder="1" applyAlignment="1">
      <alignment horizontal="center" vertical="center"/>
    </xf>
    <xf numFmtId="0" fontId="16" fillId="0" borderId="6" xfId="0" applyFont="1" applyBorder="1" applyAlignment="1">
      <alignment horizontal="center" vertical="center"/>
    </xf>
    <xf numFmtId="9" fontId="0" fillId="0" borderId="4" xfId="0" applyNumberFormat="1" applyBorder="1" applyAlignment="1">
      <alignment horizontal="center" vertical="center"/>
    </xf>
    <xf numFmtId="0" fontId="0" fillId="0" borderId="4" xfId="0" applyBorder="1" applyAlignment="1">
      <alignment horizontal="center" vertical="center"/>
    </xf>
    <xf numFmtId="0" fontId="4" fillId="0" borderId="0" xfId="1" applyFont="1" applyAlignment="1">
      <alignment horizontal="center" vertical="center" wrapText="1"/>
    </xf>
    <xf numFmtId="0" fontId="4" fillId="0" borderId="0" xfId="1" applyFont="1" applyAlignment="1">
      <alignment horizontal="center" vertical="center"/>
    </xf>
    <xf numFmtId="0" fontId="12" fillId="0" borderId="0" xfId="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0" fillId="2" borderId="20" xfId="0" applyFill="1" applyBorder="1" applyAlignment="1">
      <alignment horizontal="center"/>
    </xf>
    <xf numFmtId="0" fontId="0" fillId="5" borderId="22" xfId="0" applyFill="1" applyBorder="1" applyAlignment="1">
      <alignment horizontal="center" wrapText="1"/>
    </xf>
    <xf numFmtId="0" fontId="0" fillId="5" borderId="20" xfId="0" applyFill="1" applyBorder="1" applyAlignment="1">
      <alignment horizontal="center" wrapText="1"/>
    </xf>
    <xf numFmtId="0" fontId="0" fillId="5" borderId="21" xfId="0" applyFill="1" applyBorder="1" applyAlignment="1">
      <alignment horizontal="center" wrapText="1"/>
    </xf>
    <xf numFmtId="0" fontId="2" fillId="0" borderId="1" xfId="0" applyFont="1" applyBorder="1" applyAlignment="1">
      <alignment horizontal="center" vertical="center"/>
    </xf>
    <xf numFmtId="0" fontId="2" fillId="0" borderId="15" xfId="0" applyFont="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0" borderId="18" xfId="0" applyFont="1" applyBorder="1" applyAlignment="1">
      <alignment horizontal="center"/>
    </xf>
    <xf numFmtId="0" fontId="2" fillId="0" borderId="19" xfId="0" applyFont="1" applyBorder="1" applyAlignment="1">
      <alignment horizontal="center"/>
    </xf>
    <xf numFmtId="0" fontId="0" fillId="2" borderId="18" xfId="0" applyFill="1" applyBorder="1" applyAlignment="1">
      <alignment horizontal="center"/>
    </xf>
    <xf numFmtId="0" fontId="0" fillId="2" borderId="19" xfId="0" applyFill="1" applyBorder="1" applyAlignment="1">
      <alignment horizontal="center"/>
    </xf>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4" borderId="20" xfId="0" applyFill="1" applyBorder="1" applyAlignment="1">
      <alignment horizontal="center"/>
    </xf>
    <xf numFmtId="0" fontId="0" fillId="4" borderId="21" xfId="0" applyFill="1" applyBorder="1" applyAlignment="1">
      <alignment horizontal="center"/>
    </xf>
    <xf numFmtId="0" fontId="0" fillId="5" borderId="1" xfId="0" applyFill="1" applyBorder="1" applyAlignment="1">
      <alignment horizontal="center"/>
    </xf>
    <xf numFmtId="0" fontId="0" fillId="4" borderId="1" xfId="0" applyFill="1" applyBorder="1" applyAlignment="1">
      <alignment horizontal="center"/>
    </xf>
    <xf numFmtId="0" fontId="0" fillId="5" borderId="18" xfId="0" applyFill="1" applyBorder="1" applyAlignment="1">
      <alignment horizontal="center"/>
    </xf>
    <xf numFmtId="0" fontId="0" fillId="5" borderId="19" xfId="0" applyFill="1" applyBorder="1" applyAlignment="1">
      <alignment horizontal="center"/>
    </xf>
    <xf numFmtId="0" fontId="0" fillId="4" borderId="18" xfId="0" applyFill="1" applyBorder="1" applyAlignment="1">
      <alignment horizontal="center"/>
    </xf>
    <xf numFmtId="0" fontId="0" fillId="4" borderId="19" xfId="0" applyFill="1" applyBorder="1" applyAlignment="1">
      <alignment horizontal="center"/>
    </xf>
    <xf numFmtId="0" fontId="2" fillId="2" borderId="15" xfId="0" applyFont="1" applyFill="1" applyBorder="1" applyAlignment="1">
      <alignment horizontal="center"/>
    </xf>
    <xf numFmtId="0" fontId="2" fillId="2" borderId="16" xfId="0" applyFont="1" applyFill="1" applyBorder="1" applyAlignment="1">
      <alignment horizontal="center"/>
    </xf>
    <xf numFmtId="0" fontId="2" fillId="2" borderId="17" xfId="0" applyFont="1" applyFill="1" applyBorder="1" applyAlignment="1">
      <alignment horizontal="center"/>
    </xf>
    <xf numFmtId="0" fontId="2" fillId="5" borderId="1" xfId="0" applyFont="1" applyFill="1" applyBorder="1" applyAlignment="1">
      <alignment horizontal="center"/>
    </xf>
    <xf numFmtId="0" fontId="2" fillId="2" borderId="18" xfId="0" applyFont="1" applyFill="1" applyBorder="1" applyAlignment="1">
      <alignment horizontal="center"/>
    </xf>
    <xf numFmtId="0" fontId="2" fillId="2" borderId="19" xfId="0" applyFont="1" applyFill="1" applyBorder="1" applyAlignment="1">
      <alignment horizontal="center"/>
    </xf>
    <xf numFmtId="0" fontId="2" fillId="4" borderId="18" xfId="0" applyFont="1" applyFill="1" applyBorder="1" applyAlignment="1">
      <alignment horizontal="center" vertical="center"/>
    </xf>
    <xf numFmtId="0" fontId="2" fillId="4" borderId="19" xfId="0" applyFont="1" applyFill="1" applyBorder="1" applyAlignment="1">
      <alignment horizontal="center" vertical="center"/>
    </xf>
    <xf numFmtId="0" fontId="2" fillId="4" borderId="1" xfId="0" applyFont="1" applyFill="1" applyBorder="1" applyAlignment="1">
      <alignment horizontal="center"/>
    </xf>
    <xf numFmtId="0" fontId="2" fillId="5" borderId="18" xfId="0" applyFont="1" applyFill="1" applyBorder="1" applyAlignment="1">
      <alignment horizontal="center"/>
    </xf>
    <xf numFmtId="0" fontId="2" fillId="5" borderId="19" xfId="0" applyFont="1" applyFill="1" applyBorder="1" applyAlignment="1">
      <alignment horizontal="center"/>
    </xf>
    <xf numFmtId="0" fontId="2" fillId="4" borderId="18" xfId="0" applyFont="1" applyFill="1" applyBorder="1" applyAlignment="1">
      <alignment horizontal="center"/>
    </xf>
    <xf numFmtId="0" fontId="2" fillId="4" borderId="19" xfId="0" applyFont="1" applyFill="1" applyBorder="1" applyAlignment="1">
      <alignment horizontal="center"/>
    </xf>
  </cellXfs>
  <cellStyles count="7">
    <cellStyle name="Comma" xfId="6" builtinId="3"/>
    <cellStyle name="Comma 3" xfId="4" xr:uid="{6FF5DA9F-EAF7-41F3-891C-A1527075E82F}"/>
    <cellStyle name="Comma 5" xfId="2" xr:uid="{9CF8EEE7-E669-483D-B15D-AABAC30893EA}"/>
    <cellStyle name="Hyperlink" xfId="5" builtinId="8"/>
    <cellStyle name="Normal" xfId="0" builtinId="0"/>
    <cellStyle name="Normal 2" xfId="1" xr:uid="{96C05849-D693-436A-BABB-2DD26D838063}"/>
    <cellStyle name="Percent 2" xfId="3" xr:uid="{83DFCD62-0655-42CA-A765-9419C239698D}"/>
  </cellStyles>
  <dxfs count="78">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numFmt numFmtId="3" formatCode="#,##0"/>
    </dxf>
    <dxf>
      <numFmt numFmtId="3" formatCode="#,##0"/>
    </dxf>
    <dxf>
      <alignment horizontal="center" readingOrder="0"/>
    </dxf>
    <dxf>
      <alignment horizontal="center" readingOrder="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ont>
        <name val="Times New Roman"/>
        <scheme val="none"/>
      </font>
    </dxf>
    <dxf>
      <fill>
        <patternFill patternType="solid">
          <bgColor rgb="FFFFFF00"/>
        </patternFill>
      </fill>
    </dxf>
    <dxf>
      <fill>
        <patternFill patternType="solid">
          <bgColor rgb="FFFFFF00"/>
        </patternFill>
      </fill>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
      <numFmt numFmtId="168" formatCode="_-* #,##0.0_-;\-* #,##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xdr:from>
      <xdr:col>8</xdr:col>
      <xdr:colOff>51835</xdr:colOff>
      <xdr:row>12</xdr:row>
      <xdr:rowOff>174949</xdr:rowOff>
    </xdr:from>
    <xdr:to>
      <xdr:col>8</xdr:col>
      <xdr:colOff>3786114</xdr:colOff>
      <xdr:row>12</xdr:row>
      <xdr:rowOff>1972401</xdr:rowOff>
    </xdr:to>
    <xdr:pic>
      <xdr:nvPicPr>
        <xdr:cNvPr id="2" name="Picture 1">
          <a:extLst>
            <a:ext uri="{FF2B5EF4-FFF2-40B4-BE49-F238E27FC236}">
              <a16:creationId xmlns:a16="http://schemas.microsoft.com/office/drawing/2014/main" id="{449F3E41-F9C7-4EEF-89EE-3CF7AEDCD644}"/>
            </a:ext>
          </a:extLst>
        </xdr:cNvPr>
        <xdr:cNvPicPr>
          <a:picLocks noChangeAspect="1"/>
        </xdr:cNvPicPr>
      </xdr:nvPicPr>
      <xdr:blipFill>
        <a:blip xmlns:r="http://schemas.openxmlformats.org/officeDocument/2006/relationships" r:embed="rId1"/>
        <a:stretch>
          <a:fillRect/>
        </a:stretch>
      </xdr:blipFill>
      <xdr:spPr>
        <a:xfrm>
          <a:off x="17570450" y="11096949"/>
          <a:ext cx="0" cy="1797452"/>
        </a:xfrm>
        <a:prstGeom prst="rect">
          <a:avLst/>
        </a:prstGeom>
      </xdr:spPr>
    </xdr:pic>
    <xdr:clientData/>
  </xdr:twoCellAnchor>
  <xdr:twoCellAnchor>
    <xdr:from>
      <xdr:col>8</xdr:col>
      <xdr:colOff>221868</xdr:colOff>
      <xdr:row>13</xdr:row>
      <xdr:rowOff>121609</xdr:rowOff>
    </xdr:from>
    <xdr:to>
      <xdr:col>8</xdr:col>
      <xdr:colOff>3565182</xdr:colOff>
      <xdr:row>13</xdr:row>
      <xdr:rowOff>2117412</xdr:rowOff>
    </xdr:to>
    <xdr:pic>
      <xdr:nvPicPr>
        <xdr:cNvPr id="3" name="Picture 2">
          <a:extLst>
            <a:ext uri="{FF2B5EF4-FFF2-40B4-BE49-F238E27FC236}">
              <a16:creationId xmlns:a16="http://schemas.microsoft.com/office/drawing/2014/main" id="{AF57E991-3613-46ED-A4E9-B00F3315681C}"/>
            </a:ext>
          </a:extLst>
        </xdr:cNvPr>
        <xdr:cNvPicPr>
          <a:picLocks noChangeAspect="1"/>
        </xdr:cNvPicPr>
      </xdr:nvPicPr>
      <xdr:blipFill>
        <a:blip xmlns:r="http://schemas.openxmlformats.org/officeDocument/2006/relationships" r:embed="rId2"/>
        <a:stretch>
          <a:fillRect/>
        </a:stretch>
      </xdr:blipFill>
      <xdr:spPr>
        <a:xfrm>
          <a:off x="17570450" y="13215309"/>
          <a:ext cx="0" cy="1995803"/>
        </a:xfrm>
        <a:prstGeom prst="rect">
          <a:avLst/>
        </a:prstGeom>
      </xdr:spPr>
    </xdr:pic>
    <xdr:clientData/>
  </xdr:twoCellAnchor>
  <xdr:twoCellAnchor>
    <xdr:from>
      <xdr:col>8</xdr:col>
      <xdr:colOff>84157</xdr:colOff>
      <xdr:row>14</xdr:row>
      <xdr:rowOff>61767</xdr:rowOff>
    </xdr:from>
    <xdr:to>
      <xdr:col>8</xdr:col>
      <xdr:colOff>3718193</xdr:colOff>
      <xdr:row>14</xdr:row>
      <xdr:rowOff>2126560</xdr:rowOff>
    </xdr:to>
    <xdr:pic>
      <xdr:nvPicPr>
        <xdr:cNvPr id="4" name="Picture 3">
          <a:extLst>
            <a:ext uri="{FF2B5EF4-FFF2-40B4-BE49-F238E27FC236}">
              <a16:creationId xmlns:a16="http://schemas.microsoft.com/office/drawing/2014/main" id="{B9436FDC-4D6B-49E2-B390-4289205FD164}"/>
            </a:ext>
          </a:extLst>
        </xdr:cNvPr>
        <xdr:cNvPicPr>
          <a:picLocks noChangeAspect="1"/>
        </xdr:cNvPicPr>
      </xdr:nvPicPr>
      <xdr:blipFill>
        <a:blip xmlns:r="http://schemas.openxmlformats.org/officeDocument/2006/relationships" r:embed="rId3"/>
        <a:stretch>
          <a:fillRect/>
        </a:stretch>
      </xdr:blipFill>
      <xdr:spPr>
        <a:xfrm>
          <a:off x="17570450" y="15327167"/>
          <a:ext cx="0" cy="2064793"/>
        </a:xfrm>
        <a:prstGeom prst="rect">
          <a:avLst/>
        </a:prstGeom>
      </xdr:spPr>
    </xdr:pic>
    <xdr:clientData/>
  </xdr:twoCellAnchor>
  <xdr:twoCellAnchor>
    <xdr:from>
      <xdr:col>8</xdr:col>
      <xdr:colOff>321326</xdr:colOff>
      <xdr:row>15</xdr:row>
      <xdr:rowOff>30602</xdr:rowOff>
    </xdr:from>
    <xdr:to>
      <xdr:col>8</xdr:col>
      <xdr:colOff>3458795</xdr:colOff>
      <xdr:row>15</xdr:row>
      <xdr:rowOff>2122248</xdr:rowOff>
    </xdr:to>
    <xdr:pic>
      <xdr:nvPicPr>
        <xdr:cNvPr id="5" name="Picture 4">
          <a:extLst>
            <a:ext uri="{FF2B5EF4-FFF2-40B4-BE49-F238E27FC236}">
              <a16:creationId xmlns:a16="http://schemas.microsoft.com/office/drawing/2014/main" id="{B2F351E0-68C4-4468-8062-B4E95BCC9F10}"/>
            </a:ext>
          </a:extLst>
        </xdr:cNvPr>
        <xdr:cNvPicPr>
          <a:picLocks noChangeAspect="1"/>
        </xdr:cNvPicPr>
      </xdr:nvPicPr>
      <xdr:blipFill>
        <a:blip xmlns:r="http://schemas.openxmlformats.org/officeDocument/2006/relationships" r:embed="rId4"/>
        <a:stretch>
          <a:fillRect/>
        </a:stretch>
      </xdr:blipFill>
      <xdr:spPr>
        <a:xfrm>
          <a:off x="17570450" y="17467702"/>
          <a:ext cx="0" cy="2091646"/>
        </a:xfrm>
        <a:prstGeom prst="rect">
          <a:avLst/>
        </a:prstGeom>
      </xdr:spPr>
    </xdr:pic>
    <xdr:clientData/>
  </xdr:twoCellAnchor>
  <xdr:twoCellAnchor>
    <xdr:from>
      <xdr:col>8</xdr:col>
      <xdr:colOff>61206</xdr:colOff>
      <xdr:row>17</xdr:row>
      <xdr:rowOff>164065</xdr:rowOff>
    </xdr:from>
    <xdr:to>
      <xdr:col>8</xdr:col>
      <xdr:colOff>3764097</xdr:colOff>
      <xdr:row>17</xdr:row>
      <xdr:rowOff>2006131</xdr:rowOff>
    </xdr:to>
    <xdr:pic>
      <xdr:nvPicPr>
        <xdr:cNvPr id="6" name="Picture 5">
          <a:extLst>
            <a:ext uri="{FF2B5EF4-FFF2-40B4-BE49-F238E27FC236}">
              <a16:creationId xmlns:a16="http://schemas.microsoft.com/office/drawing/2014/main" id="{635C88D9-43DA-410A-B6B3-61DB694B5331}"/>
            </a:ext>
          </a:extLst>
        </xdr:cNvPr>
        <xdr:cNvPicPr>
          <a:picLocks noChangeAspect="1"/>
        </xdr:cNvPicPr>
      </xdr:nvPicPr>
      <xdr:blipFill>
        <a:blip xmlns:r="http://schemas.openxmlformats.org/officeDocument/2006/relationships" r:embed="rId5"/>
        <a:stretch>
          <a:fillRect/>
        </a:stretch>
      </xdr:blipFill>
      <xdr:spPr>
        <a:xfrm>
          <a:off x="17570450" y="20344365"/>
          <a:ext cx="0" cy="1842066"/>
        </a:xfrm>
        <a:prstGeom prst="rect">
          <a:avLst/>
        </a:prstGeom>
      </xdr:spPr>
    </xdr:pic>
    <xdr:clientData/>
  </xdr:twoCellAnchor>
  <xdr:twoCellAnchor>
    <xdr:from>
      <xdr:col>8</xdr:col>
      <xdr:colOff>39899</xdr:colOff>
      <xdr:row>18</xdr:row>
      <xdr:rowOff>183615</xdr:rowOff>
    </xdr:from>
    <xdr:to>
      <xdr:col>8</xdr:col>
      <xdr:colOff>3756447</xdr:colOff>
      <xdr:row>18</xdr:row>
      <xdr:rowOff>1949933</xdr:rowOff>
    </xdr:to>
    <xdr:pic>
      <xdr:nvPicPr>
        <xdr:cNvPr id="7" name="Picture 6">
          <a:extLst>
            <a:ext uri="{FF2B5EF4-FFF2-40B4-BE49-F238E27FC236}">
              <a16:creationId xmlns:a16="http://schemas.microsoft.com/office/drawing/2014/main" id="{16BD434C-8D9F-4872-94D8-EBF89A3A431B}"/>
            </a:ext>
          </a:extLst>
        </xdr:cNvPr>
        <xdr:cNvPicPr>
          <a:picLocks noChangeAspect="1"/>
        </xdr:cNvPicPr>
      </xdr:nvPicPr>
      <xdr:blipFill>
        <a:blip xmlns:r="http://schemas.openxmlformats.org/officeDocument/2006/relationships" r:embed="rId6"/>
        <a:stretch>
          <a:fillRect/>
        </a:stretch>
      </xdr:blipFill>
      <xdr:spPr>
        <a:xfrm>
          <a:off x="17570450" y="22535615"/>
          <a:ext cx="0" cy="1766318"/>
        </a:xfrm>
        <a:prstGeom prst="rect">
          <a:avLst/>
        </a:prstGeom>
      </xdr:spPr>
    </xdr:pic>
    <xdr:clientData/>
  </xdr:twoCellAnchor>
  <xdr:twoCellAnchor>
    <xdr:from>
      <xdr:col>8</xdr:col>
      <xdr:colOff>107109</xdr:colOff>
      <xdr:row>19</xdr:row>
      <xdr:rowOff>175063</xdr:rowOff>
    </xdr:from>
    <xdr:to>
      <xdr:col>8</xdr:col>
      <xdr:colOff>3710543</xdr:colOff>
      <xdr:row>19</xdr:row>
      <xdr:rowOff>2088887</xdr:rowOff>
    </xdr:to>
    <xdr:pic>
      <xdr:nvPicPr>
        <xdr:cNvPr id="8" name="Picture 7">
          <a:extLst>
            <a:ext uri="{FF2B5EF4-FFF2-40B4-BE49-F238E27FC236}">
              <a16:creationId xmlns:a16="http://schemas.microsoft.com/office/drawing/2014/main" id="{A1E2D418-DA7A-4062-869B-AFDEEE104142}"/>
            </a:ext>
          </a:extLst>
        </xdr:cNvPr>
        <xdr:cNvPicPr>
          <a:picLocks noChangeAspect="1"/>
        </xdr:cNvPicPr>
      </xdr:nvPicPr>
      <xdr:blipFill>
        <a:blip xmlns:r="http://schemas.openxmlformats.org/officeDocument/2006/relationships" r:embed="rId7"/>
        <a:stretch>
          <a:fillRect/>
        </a:stretch>
      </xdr:blipFill>
      <xdr:spPr>
        <a:xfrm>
          <a:off x="17570450" y="24698763"/>
          <a:ext cx="0" cy="1913824"/>
        </a:xfrm>
        <a:prstGeom prst="rect">
          <a:avLst/>
        </a:prstGeom>
      </xdr:spPr>
    </xdr:pic>
    <xdr:clientData/>
  </xdr:twoCellAnchor>
  <xdr:twoCellAnchor>
    <xdr:from>
      <xdr:col>8</xdr:col>
      <xdr:colOff>137711</xdr:colOff>
      <xdr:row>20</xdr:row>
      <xdr:rowOff>213150</xdr:rowOff>
    </xdr:from>
    <xdr:to>
      <xdr:col>8</xdr:col>
      <xdr:colOff>3656988</xdr:colOff>
      <xdr:row>20</xdr:row>
      <xdr:rowOff>2109650</xdr:rowOff>
    </xdr:to>
    <xdr:pic>
      <xdr:nvPicPr>
        <xdr:cNvPr id="9" name="Picture 8">
          <a:extLst>
            <a:ext uri="{FF2B5EF4-FFF2-40B4-BE49-F238E27FC236}">
              <a16:creationId xmlns:a16="http://schemas.microsoft.com/office/drawing/2014/main" id="{05416EB7-450C-45DB-81B6-D64B59773389}"/>
            </a:ext>
          </a:extLst>
        </xdr:cNvPr>
        <xdr:cNvPicPr>
          <a:picLocks noChangeAspect="1"/>
        </xdr:cNvPicPr>
      </xdr:nvPicPr>
      <xdr:blipFill>
        <a:blip xmlns:r="http://schemas.openxmlformats.org/officeDocument/2006/relationships" r:embed="rId8"/>
        <a:stretch>
          <a:fillRect/>
        </a:stretch>
      </xdr:blipFill>
      <xdr:spPr>
        <a:xfrm>
          <a:off x="17570450" y="26908550"/>
          <a:ext cx="0" cy="1896500"/>
        </a:xfrm>
        <a:prstGeom prst="rect">
          <a:avLst/>
        </a:prstGeom>
      </xdr:spPr>
    </xdr:pic>
    <xdr:clientData/>
  </xdr:twoCellAnchor>
  <xdr:twoCellAnchor>
    <xdr:from>
      <xdr:col>8</xdr:col>
      <xdr:colOff>175964</xdr:colOff>
      <xdr:row>21</xdr:row>
      <xdr:rowOff>107463</xdr:rowOff>
    </xdr:from>
    <xdr:to>
      <xdr:col>8</xdr:col>
      <xdr:colOff>3648492</xdr:colOff>
      <xdr:row>21</xdr:row>
      <xdr:rowOff>2075963</xdr:rowOff>
    </xdr:to>
    <xdr:pic>
      <xdr:nvPicPr>
        <xdr:cNvPr id="10" name="Picture 9">
          <a:extLst>
            <a:ext uri="{FF2B5EF4-FFF2-40B4-BE49-F238E27FC236}">
              <a16:creationId xmlns:a16="http://schemas.microsoft.com/office/drawing/2014/main" id="{7CF1FBBF-7C6C-408F-8CC7-A651B1AC3548}"/>
            </a:ext>
          </a:extLst>
        </xdr:cNvPr>
        <xdr:cNvPicPr>
          <a:picLocks noChangeAspect="1"/>
        </xdr:cNvPicPr>
      </xdr:nvPicPr>
      <xdr:blipFill>
        <a:blip xmlns:r="http://schemas.openxmlformats.org/officeDocument/2006/relationships" r:embed="rId9"/>
        <a:stretch>
          <a:fillRect/>
        </a:stretch>
      </xdr:blipFill>
      <xdr:spPr>
        <a:xfrm>
          <a:off x="17570450" y="28974563"/>
          <a:ext cx="0" cy="1968500"/>
        </a:xfrm>
        <a:prstGeom prst="rect">
          <a:avLst/>
        </a:prstGeom>
      </xdr:spPr>
    </xdr:pic>
    <xdr:clientData/>
  </xdr:twoCellAnchor>
  <xdr:twoCellAnchor>
    <xdr:from>
      <xdr:col>8</xdr:col>
      <xdr:colOff>757411</xdr:colOff>
      <xdr:row>22</xdr:row>
      <xdr:rowOff>132886</xdr:rowOff>
    </xdr:from>
    <xdr:to>
      <xdr:col>8</xdr:col>
      <xdr:colOff>2890465</xdr:colOff>
      <xdr:row>22</xdr:row>
      <xdr:rowOff>2096265</xdr:rowOff>
    </xdr:to>
    <xdr:pic>
      <xdr:nvPicPr>
        <xdr:cNvPr id="11" name="Picture 10">
          <a:extLst>
            <a:ext uri="{FF2B5EF4-FFF2-40B4-BE49-F238E27FC236}">
              <a16:creationId xmlns:a16="http://schemas.microsoft.com/office/drawing/2014/main" id="{9E94A461-62EE-4912-8545-160BF3875D69}"/>
            </a:ext>
          </a:extLst>
        </xdr:cNvPr>
        <xdr:cNvPicPr>
          <a:picLocks noChangeAspect="1"/>
        </xdr:cNvPicPr>
      </xdr:nvPicPr>
      <xdr:blipFill>
        <a:blip xmlns:r="http://schemas.openxmlformats.org/officeDocument/2006/relationships" r:embed="rId10"/>
        <a:stretch>
          <a:fillRect/>
        </a:stretch>
      </xdr:blipFill>
      <xdr:spPr>
        <a:xfrm>
          <a:off x="17570450" y="31171686"/>
          <a:ext cx="0" cy="1963379"/>
        </a:xfrm>
        <a:prstGeom prst="rect">
          <a:avLst/>
        </a:prstGeom>
      </xdr:spPr>
    </xdr:pic>
    <xdr:clientData/>
  </xdr:twoCellAnchor>
  <xdr:twoCellAnchor>
    <xdr:from>
      <xdr:col>8</xdr:col>
      <xdr:colOff>107109</xdr:colOff>
      <xdr:row>23</xdr:row>
      <xdr:rowOff>84157</xdr:rowOff>
    </xdr:from>
    <xdr:to>
      <xdr:col>8</xdr:col>
      <xdr:colOff>3734827</xdr:colOff>
      <xdr:row>23</xdr:row>
      <xdr:rowOff>2071552</xdr:rowOff>
    </xdr:to>
    <xdr:pic>
      <xdr:nvPicPr>
        <xdr:cNvPr id="12" name="Picture 11">
          <a:extLst>
            <a:ext uri="{FF2B5EF4-FFF2-40B4-BE49-F238E27FC236}">
              <a16:creationId xmlns:a16="http://schemas.microsoft.com/office/drawing/2014/main" id="{43B4ECE2-7F25-4CFC-AAB9-5C18F46DAA54}"/>
            </a:ext>
          </a:extLst>
        </xdr:cNvPr>
        <xdr:cNvPicPr>
          <a:picLocks noChangeAspect="1"/>
        </xdr:cNvPicPr>
      </xdr:nvPicPr>
      <xdr:blipFill>
        <a:blip xmlns:r="http://schemas.openxmlformats.org/officeDocument/2006/relationships" r:embed="rId11"/>
        <a:stretch>
          <a:fillRect/>
        </a:stretch>
      </xdr:blipFill>
      <xdr:spPr>
        <a:xfrm>
          <a:off x="17570450" y="33294657"/>
          <a:ext cx="0" cy="1987395"/>
        </a:xfrm>
        <a:prstGeom prst="rect">
          <a:avLst/>
        </a:prstGeom>
      </xdr:spPr>
    </xdr:pic>
    <xdr:clientData/>
  </xdr:twoCellAnchor>
  <xdr:twoCellAnchor>
    <xdr:from>
      <xdr:col>8</xdr:col>
      <xdr:colOff>153013</xdr:colOff>
      <xdr:row>24</xdr:row>
      <xdr:rowOff>99458</xdr:rowOff>
    </xdr:from>
    <xdr:to>
      <xdr:col>8</xdr:col>
      <xdr:colOff>3682289</xdr:colOff>
      <xdr:row>24</xdr:row>
      <xdr:rowOff>1979432</xdr:rowOff>
    </xdr:to>
    <xdr:pic>
      <xdr:nvPicPr>
        <xdr:cNvPr id="13" name="Picture 12">
          <a:extLst>
            <a:ext uri="{FF2B5EF4-FFF2-40B4-BE49-F238E27FC236}">
              <a16:creationId xmlns:a16="http://schemas.microsoft.com/office/drawing/2014/main" id="{7665830A-75F9-48D9-B82F-590560C9F00D}"/>
            </a:ext>
          </a:extLst>
        </xdr:cNvPr>
        <xdr:cNvPicPr>
          <a:picLocks noChangeAspect="1"/>
        </xdr:cNvPicPr>
      </xdr:nvPicPr>
      <xdr:blipFill>
        <a:blip xmlns:r="http://schemas.openxmlformats.org/officeDocument/2006/relationships" r:embed="rId12"/>
        <a:stretch>
          <a:fillRect/>
        </a:stretch>
      </xdr:blipFill>
      <xdr:spPr>
        <a:xfrm>
          <a:off x="17570450" y="35481658"/>
          <a:ext cx="0" cy="1879974"/>
        </a:xfrm>
        <a:prstGeom prst="rect">
          <a:avLst/>
        </a:prstGeom>
      </xdr:spPr>
    </xdr:pic>
    <xdr:clientData/>
  </xdr:twoCellAnchor>
  <xdr:twoCellAnchor>
    <xdr:from>
      <xdr:col>8</xdr:col>
      <xdr:colOff>619699</xdr:colOff>
      <xdr:row>26</xdr:row>
      <xdr:rowOff>68855</xdr:rowOff>
    </xdr:from>
    <xdr:to>
      <xdr:col>8</xdr:col>
      <xdr:colOff>3196747</xdr:colOff>
      <xdr:row>26</xdr:row>
      <xdr:rowOff>2027411</xdr:rowOff>
    </xdr:to>
    <xdr:pic>
      <xdr:nvPicPr>
        <xdr:cNvPr id="14" name="Picture 13">
          <a:extLst>
            <a:ext uri="{FF2B5EF4-FFF2-40B4-BE49-F238E27FC236}">
              <a16:creationId xmlns:a16="http://schemas.microsoft.com/office/drawing/2014/main" id="{C96A749E-4367-43BF-ADB2-565E6461EC4D}"/>
            </a:ext>
          </a:extLst>
        </xdr:cNvPr>
        <xdr:cNvPicPr>
          <a:picLocks noChangeAspect="1"/>
        </xdr:cNvPicPr>
      </xdr:nvPicPr>
      <xdr:blipFill>
        <a:blip xmlns:r="http://schemas.openxmlformats.org/officeDocument/2006/relationships" r:embed="rId13"/>
        <a:stretch>
          <a:fillRect/>
        </a:stretch>
      </xdr:blipFill>
      <xdr:spPr>
        <a:xfrm>
          <a:off x="17570450" y="38238705"/>
          <a:ext cx="0" cy="1958556"/>
        </a:xfrm>
        <a:prstGeom prst="rect">
          <a:avLst/>
        </a:prstGeom>
      </xdr:spPr>
    </xdr:pic>
    <xdr:clientData/>
  </xdr:twoCellAnchor>
  <xdr:twoCellAnchor>
    <xdr:from>
      <xdr:col>8</xdr:col>
      <xdr:colOff>1032831</xdr:colOff>
      <xdr:row>28</xdr:row>
      <xdr:rowOff>38253</xdr:rowOff>
    </xdr:from>
    <xdr:to>
      <xdr:col>8</xdr:col>
      <xdr:colOff>2761868</xdr:colOff>
      <xdr:row>28</xdr:row>
      <xdr:rowOff>2048483</xdr:rowOff>
    </xdr:to>
    <xdr:pic>
      <xdr:nvPicPr>
        <xdr:cNvPr id="15" name="Picture 14">
          <a:extLst>
            <a:ext uri="{FF2B5EF4-FFF2-40B4-BE49-F238E27FC236}">
              <a16:creationId xmlns:a16="http://schemas.microsoft.com/office/drawing/2014/main" id="{B4FAB583-7ECC-40B9-A4B8-CE17EC5F0FD9}"/>
            </a:ext>
          </a:extLst>
        </xdr:cNvPr>
        <xdr:cNvPicPr>
          <a:picLocks noChangeAspect="1"/>
        </xdr:cNvPicPr>
      </xdr:nvPicPr>
      <xdr:blipFill>
        <a:blip xmlns:r="http://schemas.openxmlformats.org/officeDocument/2006/relationships" r:embed="rId14"/>
        <a:stretch>
          <a:fillRect/>
        </a:stretch>
      </xdr:blipFill>
      <xdr:spPr>
        <a:xfrm>
          <a:off x="17570450" y="41078303"/>
          <a:ext cx="0" cy="2010230"/>
        </a:xfrm>
        <a:prstGeom prst="rect">
          <a:avLst/>
        </a:prstGeom>
      </xdr:spPr>
    </xdr:pic>
    <xdr:clientData/>
  </xdr:twoCellAnchor>
  <xdr:twoCellAnchor>
    <xdr:from>
      <xdr:col>8</xdr:col>
      <xdr:colOff>67116</xdr:colOff>
      <xdr:row>30</xdr:row>
      <xdr:rowOff>351928</xdr:rowOff>
    </xdr:from>
    <xdr:to>
      <xdr:col>8</xdr:col>
      <xdr:colOff>3748796</xdr:colOff>
      <xdr:row>30</xdr:row>
      <xdr:rowOff>1663638</xdr:rowOff>
    </xdr:to>
    <xdr:pic>
      <xdr:nvPicPr>
        <xdr:cNvPr id="16" name="Picture 15">
          <a:extLst>
            <a:ext uri="{FF2B5EF4-FFF2-40B4-BE49-F238E27FC236}">
              <a16:creationId xmlns:a16="http://schemas.microsoft.com/office/drawing/2014/main" id="{3A48FC11-3E3C-419F-985A-867E2B562722}"/>
            </a:ext>
          </a:extLst>
        </xdr:cNvPr>
        <xdr:cNvPicPr>
          <a:picLocks noChangeAspect="1"/>
        </xdr:cNvPicPr>
      </xdr:nvPicPr>
      <xdr:blipFill>
        <a:blip xmlns:r="http://schemas.openxmlformats.org/officeDocument/2006/relationships" r:embed="rId15"/>
        <a:stretch>
          <a:fillRect/>
        </a:stretch>
      </xdr:blipFill>
      <xdr:spPr>
        <a:xfrm>
          <a:off x="17570450" y="44217728"/>
          <a:ext cx="0" cy="1311710"/>
        </a:xfrm>
        <a:prstGeom prst="rect">
          <a:avLst/>
        </a:prstGeom>
      </xdr:spPr>
    </xdr:pic>
    <xdr:clientData/>
  </xdr:twoCellAnchor>
  <xdr:twoCellAnchor>
    <xdr:from>
      <xdr:col>8</xdr:col>
      <xdr:colOff>298373</xdr:colOff>
      <xdr:row>31</xdr:row>
      <xdr:rowOff>356646</xdr:rowOff>
    </xdr:from>
    <xdr:to>
      <xdr:col>8</xdr:col>
      <xdr:colOff>3433530</xdr:colOff>
      <xdr:row>31</xdr:row>
      <xdr:rowOff>1866746</xdr:rowOff>
    </xdr:to>
    <xdr:pic>
      <xdr:nvPicPr>
        <xdr:cNvPr id="17" name="Picture 16">
          <a:extLst>
            <a:ext uri="{FF2B5EF4-FFF2-40B4-BE49-F238E27FC236}">
              <a16:creationId xmlns:a16="http://schemas.microsoft.com/office/drawing/2014/main" id="{70C5B6A5-956C-4BC0-B974-F235EEF52A49}"/>
            </a:ext>
          </a:extLst>
        </xdr:cNvPr>
        <xdr:cNvPicPr>
          <a:picLocks noChangeAspect="1"/>
        </xdr:cNvPicPr>
      </xdr:nvPicPr>
      <xdr:blipFill>
        <a:blip xmlns:r="http://schemas.openxmlformats.org/officeDocument/2006/relationships" r:embed="rId16"/>
        <a:stretch>
          <a:fillRect/>
        </a:stretch>
      </xdr:blipFill>
      <xdr:spPr>
        <a:xfrm>
          <a:off x="17570450" y="46394146"/>
          <a:ext cx="0" cy="1510100"/>
        </a:xfrm>
        <a:prstGeom prst="rect">
          <a:avLst/>
        </a:prstGeom>
      </xdr:spPr>
    </xdr:pic>
    <xdr:clientData/>
  </xdr:twoCellAnchor>
  <xdr:twoCellAnchor>
    <xdr:from>
      <xdr:col>8</xdr:col>
      <xdr:colOff>543193</xdr:colOff>
      <xdr:row>32</xdr:row>
      <xdr:rowOff>107108</xdr:rowOff>
    </xdr:from>
    <xdr:to>
      <xdr:col>8</xdr:col>
      <xdr:colOff>3205603</xdr:colOff>
      <xdr:row>32</xdr:row>
      <xdr:rowOff>1997006</xdr:rowOff>
    </xdr:to>
    <xdr:pic>
      <xdr:nvPicPr>
        <xdr:cNvPr id="18" name="Picture 17">
          <a:extLst>
            <a:ext uri="{FF2B5EF4-FFF2-40B4-BE49-F238E27FC236}">
              <a16:creationId xmlns:a16="http://schemas.microsoft.com/office/drawing/2014/main" id="{81F0417A-7822-43D0-A0C0-CBF67B32A3A4}"/>
            </a:ext>
          </a:extLst>
        </xdr:cNvPr>
        <xdr:cNvPicPr>
          <a:picLocks noChangeAspect="1"/>
        </xdr:cNvPicPr>
      </xdr:nvPicPr>
      <xdr:blipFill>
        <a:blip xmlns:r="http://schemas.openxmlformats.org/officeDocument/2006/relationships" r:embed="rId17"/>
        <a:stretch>
          <a:fillRect/>
        </a:stretch>
      </xdr:blipFill>
      <xdr:spPr>
        <a:xfrm>
          <a:off x="17570450" y="48316308"/>
          <a:ext cx="0" cy="1889898"/>
        </a:xfrm>
        <a:prstGeom prst="rect">
          <a:avLst/>
        </a:prstGeom>
      </xdr:spPr>
    </xdr:pic>
    <xdr:clientData/>
  </xdr:twoCellAnchor>
  <xdr:twoCellAnchor>
    <xdr:from>
      <xdr:col>8</xdr:col>
      <xdr:colOff>51799</xdr:colOff>
      <xdr:row>33</xdr:row>
      <xdr:rowOff>336626</xdr:rowOff>
    </xdr:from>
    <xdr:to>
      <xdr:col>8</xdr:col>
      <xdr:colOff>3787049</xdr:colOff>
      <xdr:row>33</xdr:row>
      <xdr:rowOff>1743585</xdr:rowOff>
    </xdr:to>
    <xdr:pic>
      <xdr:nvPicPr>
        <xdr:cNvPr id="19" name="Picture 18">
          <a:extLst>
            <a:ext uri="{FF2B5EF4-FFF2-40B4-BE49-F238E27FC236}">
              <a16:creationId xmlns:a16="http://schemas.microsoft.com/office/drawing/2014/main" id="{FBE6276A-BE9F-4415-AC15-E2E96D7C8836}"/>
            </a:ext>
          </a:extLst>
        </xdr:cNvPr>
        <xdr:cNvPicPr>
          <a:picLocks noChangeAspect="1"/>
        </xdr:cNvPicPr>
      </xdr:nvPicPr>
      <xdr:blipFill>
        <a:blip xmlns:r="http://schemas.openxmlformats.org/officeDocument/2006/relationships" r:embed="rId18"/>
        <a:stretch>
          <a:fillRect/>
        </a:stretch>
      </xdr:blipFill>
      <xdr:spPr>
        <a:xfrm>
          <a:off x="17570450" y="50717526"/>
          <a:ext cx="0" cy="1406959"/>
        </a:xfrm>
        <a:prstGeom prst="rect">
          <a:avLst/>
        </a:prstGeom>
      </xdr:spPr>
    </xdr:pic>
    <xdr:clientData/>
  </xdr:twoCellAnchor>
  <xdr:twoCellAnchor>
    <xdr:from>
      <xdr:col>8</xdr:col>
      <xdr:colOff>36228</xdr:colOff>
      <xdr:row>34</xdr:row>
      <xdr:rowOff>459037</xdr:rowOff>
    </xdr:from>
    <xdr:to>
      <xdr:col>8</xdr:col>
      <xdr:colOff>3782958</xdr:colOff>
      <xdr:row>34</xdr:row>
      <xdr:rowOff>1789491</xdr:rowOff>
    </xdr:to>
    <xdr:pic>
      <xdr:nvPicPr>
        <xdr:cNvPr id="20" name="Picture 19">
          <a:extLst>
            <a:ext uri="{FF2B5EF4-FFF2-40B4-BE49-F238E27FC236}">
              <a16:creationId xmlns:a16="http://schemas.microsoft.com/office/drawing/2014/main" id="{0ADFCF9B-A5C1-4794-9CD9-9A7F9E45FEA5}"/>
            </a:ext>
          </a:extLst>
        </xdr:cNvPr>
        <xdr:cNvPicPr>
          <a:picLocks noChangeAspect="1"/>
        </xdr:cNvPicPr>
      </xdr:nvPicPr>
      <xdr:blipFill>
        <a:blip xmlns:r="http://schemas.openxmlformats.org/officeDocument/2006/relationships" r:embed="rId19"/>
        <a:stretch>
          <a:fillRect/>
        </a:stretch>
      </xdr:blipFill>
      <xdr:spPr>
        <a:xfrm>
          <a:off x="17570450" y="53011637"/>
          <a:ext cx="0" cy="1330454"/>
        </a:xfrm>
        <a:prstGeom prst="rect">
          <a:avLst/>
        </a:prstGeom>
      </xdr:spPr>
    </xdr:pic>
    <xdr:clientData/>
  </xdr:twoCellAnchor>
  <xdr:twoCellAnchor>
    <xdr:from>
      <xdr:col>8</xdr:col>
      <xdr:colOff>89787</xdr:colOff>
      <xdr:row>35</xdr:row>
      <xdr:rowOff>504941</xdr:rowOff>
    </xdr:from>
    <xdr:to>
      <xdr:col>8</xdr:col>
      <xdr:colOff>3739807</xdr:colOff>
      <xdr:row>35</xdr:row>
      <xdr:rowOff>1695355</xdr:rowOff>
    </xdr:to>
    <xdr:pic>
      <xdr:nvPicPr>
        <xdr:cNvPr id="21" name="Picture 20">
          <a:extLst>
            <a:ext uri="{FF2B5EF4-FFF2-40B4-BE49-F238E27FC236}">
              <a16:creationId xmlns:a16="http://schemas.microsoft.com/office/drawing/2014/main" id="{2F151D5A-0C63-40FD-8A9E-CD2DA7349C27}"/>
            </a:ext>
          </a:extLst>
        </xdr:cNvPr>
        <xdr:cNvPicPr>
          <a:picLocks noChangeAspect="1"/>
        </xdr:cNvPicPr>
      </xdr:nvPicPr>
      <xdr:blipFill>
        <a:blip xmlns:r="http://schemas.openxmlformats.org/officeDocument/2006/relationships" r:embed="rId20"/>
        <a:stretch>
          <a:fillRect/>
        </a:stretch>
      </xdr:blipFill>
      <xdr:spPr>
        <a:xfrm>
          <a:off x="17570450" y="55229241"/>
          <a:ext cx="0" cy="1190414"/>
        </a:xfrm>
        <a:prstGeom prst="rect">
          <a:avLst/>
        </a:prstGeom>
      </xdr:spPr>
    </xdr:pic>
    <xdr:clientData/>
  </xdr:twoCellAnchor>
  <xdr:twoCellAnchor>
    <xdr:from>
      <xdr:col>8</xdr:col>
      <xdr:colOff>45904</xdr:colOff>
      <xdr:row>36</xdr:row>
      <xdr:rowOff>512590</xdr:rowOff>
    </xdr:from>
    <xdr:to>
      <xdr:col>8</xdr:col>
      <xdr:colOff>3757761</xdr:colOff>
      <xdr:row>36</xdr:row>
      <xdr:rowOff>1818376</xdr:rowOff>
    </xdr:to>
    <xdr:pic>
      <xdr:nvPicPr>
        <xdr:cNvPr id="22" name="Picture 21">
          <a:extLst>
            <a:ext uri="{FF2B5EF4-FFF2-40B4-BE49-F238E27FC236}">
              <a16:creationId xmlns:a16="http://schemas.microsoft.com/office/drawing/2014/main" id="{617C31C0-EDFA-4AB1-9CD0-9C3710BAF47D}"/>
            </a:ext>
          </a:extLst>
        </xdr:cNvPr>
        <xdr:cNvPicPr>
          <a:picLocks noChangeAspect="1"/>
        </xdr:cNvPicPr>
      </xdr:nvPicPr>
      <xdr:blipFill>
        <a:blip xmlns:r="http://schemas.openxmlformats.org/officeDocument/2006/relationships" r:embed="rId21"/>
        <a:stretch>
          <a:fillRect/>
        </a:stretch>
      </xdr:blipFill>
      <xdr:spPr>
        <a:xfrm>
          <a:off x="17570450" y="57408590"/>
          <a:ext cx="0" cy="1305786"/>
        </a:xfrm>
        <a:prstGeom prst="rect">
          <a:avLst/>
        </a:prstGeom>
      </xdr:spPr>
    </xdr:pic>
    <xdr:clientData/>
  </xdr:twoCellAnchor>
  <xdr:twoCellAnchor>
    <xdr:from>
      <xdr:col>8</xdr:col>
      <xdr:colOff>122409</xdr:colOff>
      <xdr:row>37</xdr:row>
      <xdr:rowOff>613221</xdr:rowOff>
    </xdr:from>
    <xdr:to>
      <xdr:col>8</xdr:col>
      <xdr:colOff>3741144</xdr:colOff>
      <xdr:row>37</xdr:row>
      <xdr:rowOff>1740346</xdr:rowOff>
    </xdr:to>
    <xdr:pic>
      <xdr:nvPicPr>
        <xdr:cNvPr id="23" name="Picture 22">
          <a:extLst>
            <a:ext uri="{FF2B5EF4-FFF2-40B4-BE49-F238E27FC236}">
              <a16:creationId xmlns:a16="http://schemas.microsoft.com/office/drawing/2014/main" id="{FB0AD495-AFD9-47DB-9419-8EEE70D1C951}"/>
            </a:ext>
          </a:extLst>
        </xdr:cNvPr>
        <xdr:cNvPicPr>
          <a:picLocks noChangeAspect="1"/>
        </xdr:cNvPicPr>
      </xdr:nvPicPr>
      <xdr:blipFill>
        <a:blip xmlns:r="http://schemas.openxmlformats.org/officeDocument/2006/relationships" r:embed="rId22"/>
        <a:stretch>
          <a:fillRect/>
        </a:stretch>
      </xdr:blipFill>
      <xdr:spPr>
        <a:xfrm>
          <a:off x="17570450" y="59680921"/>
          <a:ext cx="0" cy="1127125"/>
        </a:xfrm>
        <a:prstGeom prst="rect">
          <a:avLst/>
        </a:prstGeom>
      </xdr:spPr>
    </xdr:pic>
    <xdr:clientData/>
  </xdr:twoCellAnchor>
  <xdr:twoCellAnchor>
    <xdr:from>
      <xdr:col>8</xdr:col>
      <xdr:colOff>145361</xdr:colOff>
      <xdr:row>38</xdr:row>
      <xdr:rowOff>436084</xdr:rowOff>
    </xdr:from>
    <xdr:to>
      <xdr:col>8</xdr:col>
      <xdr:colOff>3633936</xdr:colOff>
      <xdr:row>38</xdr:row>
      <xdr:rowOff>1724695</xdr:rowOff>
    </xdr:to>
    <xdr:pic>
      <xdr:nvPicPr>
        <xdr:cNvPr id="24" name="Picture 23">
          <a:extLst>
            <a:ext uri="{FF2B5EF4-FFF2-40B4-BE49-F238E27FC236}">
              <a16:creationId xmlns:a16="http://schemas.microsoft.com/office/drawing/2014/main" id="{FA79B259-8059-473A-8B39-97BF60881D64}"/>
            </a:ext>
          </a:extLst>
        </xdr:cNvPr>
        <xdr:cNvPicPr>
          <a:picLocks noChangeAspect="1"/>
        </xdr:cNvPicPr>
      </xdr:nvPicPr>
      <xdr:blipFill>
        <a:blip xmlns:r="http://schemas.openxmlformats.org/officeDocument/2006/relationships" r:embed="rId23"/>
        <a:stretch>
          <a:fillRect/>
        </a:stretch>
      </xdr:blipFill>
      <xdr:spPr>
        <a:xfrm>
          <a:off x="17570450" y="61675484"/>
          <a:ext cx="0" cy="1288611"/>
        </a:xfrm>
        <a:prstGeom prst="rect">
          <a:avLst/>
        </a:prstGeom>
      </xdr:spPr>
    </xdr:pic>
    <xdr:clientData/>
  </xdr:twoCellAnchor>
  <xdr:twoCellAnchor>
    <xdr:from>
      <xdr:col>8</xdr:col>
      <xdr:colOff>79580</xdr:colOff>
      <xdr:row>39</xdr:row>
      <xdr:rowOff>481989</xdr:rowOff>
    </xdr:from>
    <xdr:to>
      <xdr:col>8</xdr:col>
      <xdr:colOff>3764838</xdr:colOff>
      <xdr:row>39</xdr:row>
      <xdr:rowOff>1690785</xdr:rowOff>
    </xdr:to>
    <xdr:pic>
      <xdr:nvPicPr>
        <xdr:cNvPr id="25" name="Picture 24">
          <a:extLst>
            <a:ext uri="{FF2B5EF4-FFF2-40B4-BE49-F238E27FC236}">
              <a16:creationId xmlns:a16="http://schemas.microsoft.com/office/drawing/2014/main" id="{AB029293-BA69-47E8-8501-1EC0A0E896BE}"/>
            </a:ext>
          </a:extLst>
        </xdr:cNvPr>
        <xdr:cNvPicPr>
          <a:picLocks noChangeAspect="1"/>
        </xdr:cNvPicPr>
      </xdr:nvPicPr>
      <xdr:blipFill>
        <a:blip xmlns:r="http://schemas.openxmlformats.org/officeDocument/2006/relationships" r:embed="rId24"/>
        <a:stretch>
          <a:fillRect/>
        </a:stretch>
      </xdr:blipFill>
      <xdr:spPr>
        <a:xfrm>
          <a:off x="17570450" y="63893089"/>
          <a:ext cx="0" cy="1208796"/>
        </a:xfrm>
        <a:prstGeom prst="rect">
          <a:avLst/>
        </a:prstGeom>
      </xdr:spPr>
    </xdr:pic>
    <xdr:clientData/>
  </xdr:twoCellAnchor>
  <xdr:twoCellAnchor>
    <xdr:from>
      <xdr:col>8</xdr:col>
      <xdr:colOff>53555</xdr:colOff>
      <xdr:row>40</xdr:row>
      <xdr:rowOff>504940</xdr:rowOff>
    </xdr:from>
    <xdr:to>
      <xdr:col>8</xdr:col>
      <xdr:colOff>3740393</xdr:colOff>
      <xdr:row>40</xdr:row>
      <xdr:rowOff>1651483</xdr:rowOff>
    </xdr:to>
    <xdr:pic>
      <xdr:nvPicPr>
        <xdr:cNvPr id="26" name="Picture 25">
          <a:extLst>
            <a:ext uri="{FF2B5EF4-FFF2-40B4-BE49-F238E27FC236}">
              <a16:creationId xmlns:a16="http://schemas.microsoft.com/office/drawing/2014/main" id="{3FF87214-AC5C-4A36-A42D-D750770263FB}"/>
            </a:ext>
          </a:extLst>
        </xdr:cNvPr>
        <xdr:cNvPicPr>
          <a:picLocks noChangeAspect="1"/>
        </xdr:cNvPicPr>
      </xdr:nvPicPr>
      <xdr:blipFill>
        <a:blip xmlns:r="http://schemas.openxmlformats.org/officeDocument/2006/relationships" r:embed="rId25"/>
        <a:stretch>
          <a:fillRect/>
        </a:stretch>
      </xdr:blipFill>
      <xdr:spPr>
        <a:xfrm>
          <a:off x="17570450" y="66087740"/>
          <a:ext cx="0" cy="1146543"/>
        </a:xfrm>
        <a:prstGeom prst="rect">
          <a:avLst/>
        </a:prstGeom>
      </xdr:spPr>
    </xdr:pic>
    <xdr:clientData/>
  </xdr:twoCellAnchor>
  <xdr:twoCellAnchor>
    <xdr:from>
      <xdr:col>8</xdr:col>
      <xdr:colOff>76506</xdr:colOff>
      <xdr:row>41</xdr:row>
      <xdr:rowOff>627347</xdr:rowOff>
    </xdr:from>
    <xdr:to>
      <xdr:col>8</xdr:col>
      <xdr:colOff>3726988</xdr:colOff>
      <xdr:row>41</xdr:row>
      <xdr:rowOff>1842884</xdr:rowOff>
    </xdr:to>
    <xdr:pic>
      <xdr:nvPicPr>
        <xdr:cNvPr id="27" name="Picture 26">
          <a:extLst>
            <a:ext uri="{FF2B5EF4-FFF2-40B4-BE49-F238E27FC236}">
              <a16:creationId xmlns:a16="http://schemas.microsoft.com/office/drawing/2014/main" id="{0765597B-9D64-4BE2-BA31-8CC16768CC03}"/>
            </a:ext>
          </a:extLst>
        </xdr:cNvPr>
        <xdr:cNvPicPr>
          <a:picLocks noChangeAspect="1"/>
        </xdr:cNvPicPr>
      </xdr:nvPicPr>
      <xdr:blipFill>
        <a:blip xmlns:r="http://schemas.openxmlformats.org/officeDocument/2006/relationships" r:embed="rId26"/>
        <a:stretch>
          <a:fillRect/>
        </a:stretch>
      </xdr:blipFill>
      <xdr:spPr>
        <a:xfrm>
          <a:off x="17570450" y="68381847"/>
          <a:ext cx="0" cy="1215537"/>
        </a:xfrm>
        <a:prstGeom prst="rect">
          <a:avLst/>
        </a:prstGeom>
      </xdr:spPr>
    </xdr:pic>
    <xdr:clientData/>
  </xdr:twoCellAnchor>
  <xdr:twoCellAnchor>
    <xdr:from>
      <xdr:col>8</xdr:col>
      <xdr:colOff>137712</xdr:colOff>
      <xdr:row>42</xdr:row>
      <xdr:rowOff>451385</xdr:rowOff>
    </xdr:from>
    <xdr:to>
      <xdr:col>8</xdr:col>
      <xdr:colOff>3718296</xdr:colOff>
      <xdr:row>42</xdr:row>
      <xdr:rowOff>1782628</xdr:rowOff>
    </xdr:to>
    <xdr:pic>
      <xdr:nvPicPr>
        <xdr:cNvPr id="28" name="Picture 27">
          <a:extLst>
            <a:ext uri="{FF2B5EF4-FFF2-40B4-BE49-F238E27FC236}">
              <a16:creationId xmlns:a16="http://schemas.microsoft.com/office/drawing/2014/main" id="{23F680D0-A353-4021-B2B8-43E79B04F0A8}"/>
            </a:ext>
          </a:extLst>
        </xdr:cNvPr>
        <xdr:cNvPicPr>
          <a:picLocks noChangeAspect="1"/>
        </xdr:cNvPicPr>
      </xdr:nvPicPr>
      <xdr:blipFill>
        <a:blip xmlns:r="http://schemas.openxmlformats.org/officeDocument/2006/relationships" r:embed="rId27"/>
        <a:stretch>
          <a:fillRect/>
        </a:stretch>
      </xdr:blipFill>
      <xdr:spPr>
        <a:xfrm>
          <a:off x="17570450" y="70377585"/>
          <a:ext cx="0" cy="1331243"/>
        </a:xfrm>
        <a:prstGeom prst="rect">
          <a:avLst/>
        </a:prstGeom>
      </xdr:spPr>
    </xdr:pic>
    <xdr:clientData/>
  </xdr:twoCellAnchor>
  <xdr:twoCellAnchor>
    <xdr:from>
      <xdr:col>8</xdr:col>
      <xdr:colOff>38252</xdr:colOff>
      <xdr:row>43</xdr:row>
      <xdr:rowOff>382530</xdr:rowOff>
    </xdr:from>
    <xdr:to>
      <xdr:col>8</xdr:col>
      <xdr:colOff>3786703</xdr:colOff>
      <xdr:row>43</xdr:row>
      <xdr:rowOff>1746459</xdr:rowOff>
    </xdr:to>
    <xdr:pic>
      <xdr:nvPicPr>
        <xdr:cNvPr id="29" name="Picture 28">
          <a:extLst>
            <a:ext uri="{FF2B5EF4-FFF2-40B4-BE49-F238E27FC236}">
              <a16:creationId xmlns:a16="http://schemas.microsoft.com/office/drawing/2014/main" id="{C5F9122C-C748-463C-A396-7A974D8C94BF}"/>
            </a:ext>
          </a:extLst>
        </xdr:cNvPr>
        <xdr:cNvPicPr>
          <a:picLocks noChangeAspect="1"/>
        </xdr:cNvPicPr>
      </xdr:nvPicPr>
      <xdr:blipFill>
        <a:blip xmlns:r="http://schemas.openxmlformats.org/officeDocument/2006/relationships" r:embed="rId28"/>
        <a:stretch>
          <a:fillRect/>
        </a:stretch>
      </xdr:blipFill>
      <xdr:spPr>
        <a:xfrm>
          <a:off x="17570450" y="72480430"/>
          <a:ext cx="0" cy="1363929"/>
        </a:xfrm>
        <a:prstGeom prst="rect">
          <a:avLst/>
        </a:prstGeom>
      </xdr:spPr>
    </xdr:pic>
    <xdr:clientData/>
  </xdr:twoCellAnchor>
  <xdr:twoCellAnchor>
    <xdr:from>
      <xdr:col>8</xdr:col>
      <xdr:colOff>168313</xdr:colOff>
      <xdr:row>44</xdr:row>
      <xdr:rowOff>84157</xdr:rowOff>
    </xdr:from>
    <xdr:to>
      <xdr:col>8</xdr:col>
      <xdr:colOff>3748796</xdr:colOff>
      <xdr:row>44</xdr:row>
      <xdr:rowOff>1928648</xdr:rowOff>
    </xdr:to>
    <xdr:pic>
      <xdr:nvPicPr>
        <xdr:cNvPr id="30" name="Picture 29">
          <a:extLst>
            <a:ext uri="{FF2B5EF4-FFF2-40B4-BE49-F238E27FC236}">
              <a16:creationId xmlns:a16="http://schemas.microsoft.com/office/drawing/2014/main" id="{3047584B-1E5A-402C-BD2E-DDD8C88D00BE}"/>
            </a:ext>
          </a:extLst>
        </xdr:cNvPr>
        <xdr:cNvPicPr>
          <a:picLocks noChangeAspect="1"/>
        </xdr:cNvPicPr>
      </xdr:nvPicPr>
      <xdr:blipFill>
        <a:blip xmlns:r="http://schemas.openxmlformats.org/officeDocument/2006/relationships" r:embed="rId29"/>
        <a:stretch>
          <a:fillRect/>
        </a:stretch>
      </xdr:blipFill>
      <xdr:spPr>
        <a:xfrm>
          <a:off x="17570450" y="74353757"/>
          <a:ext cx="0" cy="1844491"/>
        </a:xfrm>
        <a:prstGeom prst="rect">
          <a:avLst/>
        </a:prstGeom>
      </xdr:spPr>
    </xdr:pic>
    <xdr:clientData/>
  </xdr:twoCellAnchor>
  <xdr:twoCellAnchor>
    <xdr:from>
      <xdr:col>8</xdr:col>
      <xdr:colOff>68855</xdr:colOff>
      <xdr:row>45</xdr:row>
      <xdr:rowOff>504940</xdr:rowOff>
    </xdr:from>
    <xdr:to>
      <xdr:col>8</xdr:col>
      <xdr:colOff>3724624</xdr:colOff>
      <xdr:row>45</xdr:row>
      <xdr:rowOff>1790241</xdr:rowOff>
    </xdr:to>
    <xdr:pic>
      <xdr:nvPicPr>
        <xdr:cNvPr id="31" name="Picture 30">
          <a:extLst>
            <a:ext uri="{FF2B5EF4-FFF2-40B4-BE49-F238E27FC236}">
              <a16:creationId xmlns:a16="http://schemas.microsoft.com/office/drawing/2014/main" id="{ECBD1786-7A49-4C32-AA64-879FACBB31C2}"/>
            </a:ext>
          </a:extLst>
        </xdr:cNvPr>
        <xdr:cNvPicPr>
          <a:picLocks noChangeAspect="1"/>
        </xdr:cNvPicPr>
      </xdr:nvPicPr>
      <xdr:blipFill>
        <a:blip xmlns:r="http://schemas.openxmlformats.org/officeDocument/2006/relationships" r:embed="rId30"/>
        <a:stretch>
          <a:fillRect/>
        </a:stretch>
      </xdr:blipFill>
      <xdr:spPr>
        <a:xfrm>
          <a:off x="17570450" y="76946240"/>
          <a:ext cx="0" cy="1285301"/>
        </a:xfrm>
        <a:prstGeom prst="rect">
          <a:avLst/>
        </a:prstGeom>
      </xdr:spPr>
    </xdr:pic>
    <xdr:clientData/>
  </xdr:twoCellAnchor>
  <xdr:twoCellAnchor>
    <xdr:from>
      <xdr:col>8</xdr:col>
      <xdr:colOff>160663</xdr:colOff>
      <xdr:row>47</xdr:row>
      <xdr:rowOff>84157</xdr:rowOff>
    </xdr:from>
    <xdr:to>
      <xdr:col>8</xdr:col>
      <xdr:colOff>3588133</xdr:colOff>
      <xdr:row>47</xdr:row>
      <xdr:rowOff>2100051</xdr:rowOff>
    </xdr:to>
    <xdr:pic>
      <xdr:nvPicPr>
        <xdr:cNvPr id="32" name="Picture 31">
          <a:extLst>
            <a:ext uri="{FF2B5EF4-FFF2-40B4-BE49-F238E27FC236}">
              <a16:creationId xmlns:a16="http://schemas.microsoft.com/office/drawing/2014/main" id="{D527F563-4829-4309-98BE-9B26C72AECF5}"/>
            </a:ext>
          </a:extLst>
        </xdr:cNvPr>
        <xdr:cNvPicPr>
          <a:picLocks noChangeAspect="1"/>
        </xdr:cNvPicPr>
      </xdr:nvPicPr>
      <xdr:blipFill>
        <a:blip xmlns:r="http://schemas.openxmlformats.org/officeDocument/2006/relationships" r:embed="rId31"/>
        <a:stretch>
          <a:fillRect/>
        </a:stretch>
      </xdr:blipFill>
      <xdr:spPr>
        <a:xfrm>
          <a:off x="17570450" y="79249607"/>
          <a:ext cx="0" cy="2015894"/>
        </a:xfrm>
        <a:prstGeom prst="rect">
          <a:avLst/>
        </a:prstGeom>
      </xdr:spPr>
    </xdr:pic>
    <xdr:clientData/>
  </xdr:twoCellAnchor>
  <xdr:twoCellAnchor>
    <xdr:from>
      <xdr:col>8</xdr:col>
      <xdr:colOff>306024</xdr:colOff>
      <xdr:row>48</xdr:row>
      <xdr:rowOff>198915</xdr:rowOff>
    </xdr:from>
    <xdr:to>
      <xdr:col>8</xdr:col>
      <xdr:colOff>3297410</xdr:colOff>
      <xdr:row>48</xdr:row>
      <xdr:rowOff>2070255</xdr:rowOff>
    </xdr:to>
    <xdr:pic>
      <xdr:nvPicPr>
        <xdr:cNvPr id="33" name="Picture 32">
          <a:extLst>
            <a:ext uri="{FF2B5EF4-FFF2-40B4-BE49-F238E27FC236}">
              <a16:creationId xmlns:a16="http://schemas.microsoft.com/office/drawing/2014/main" id="{49A52314-D371-4CD6-8E42-469DDB576B96}"/>
            </a:ext>
          </a:extLst>
        </xdr:cNvPr>
        <xdr:cNvPicPr>
          <a:picLocks noChangeAspect="1"/>
        </xdr:cNvPicPr>
      </xdr:nvPicPr>
      <xdr:blipFill>
        <a:blip xmlns:r="http://schemas.openxmlformats.org/officeDocument/2006/relationships" r:embed="rId32"/>
        <a:stretch>
          <a:fillRect/>
        </a:stretch>
      </xdr:blipFill>
      <xdr:spPr>
        <a:xfrm>
          <a:off x="17570450" y="81536065"/>
          <a:ext cx="0" cy="1871340"/>
        </a:xfrm>
        <a:prstGeom prst="rect">
          <a:avLst/>
        </a:prstGeom>
      </xdr:spPr>
    </xdr:pic>
    <xdr:clientData/>
  </xdr:twoCellAnchor>
  <xdr:twoCellAnchor>
    <xdr:from>
      <xdr:col>8</xdr:col>
      <xdr:colOff>657952</xdr:colOff>
      <xdr:row>49</xdr:row>
      <xdr:rowOff>130060</xdr:rowOff>
    </xdr:from>
    <xdr:to>
      <xdr:col>8</xdr:col>
      <xdr:colOff>3096047</xdr:colOff>
      <xdr:row>49</xdr:row>
      <xdr:rowOff>1758631</xdr:rowOff>
    </xdr:to>
    <xdr:pic>
      <xdr:nvPicPr>
        <xdr:cNvPr id="34" name="Picture 33">
          <a:extLst>
            <a:ext uri="{FF2B5EF4-FFF2-40B4-BE49-F238E27FC236}">
              <a16:creationId xmlns:a16="http://schemas.microsoft.com/office/drawing/2014/main" id="{DAA69118-04C0-4563-BABD-43DE5EA2AC9C}"/>
            </a:ext>
          </a:extLst>
        </xdr:cNvPr>
        <xdr:cNvPicPr>
          <a:picLocks noChangeAspect="1"/>
        </xdr:cNvPicPr>
      </xdr:nvPicPr>
      <xdr:blipFill>
        <a:blip xmlns:r="http://schemas.openxmlformats.org/officeDocument/2006/relationships" r:embed="rId33"/>
        <a:stretch>
          <a:fillRect/>
        </a:stretch>
      </xdr:blipFill>
      <xdr:spPr>
        <a:xfrm>
          <a:off x="17570450" y="83638910"/>
          <a:ext cx="0" cy="1628571"/>
        </a:xfrm>
        <a:prstGeom prst="rect">
          <a:avLst/>
        </a:prstGeom>
      </xdr:spPr>
    </xdr:pic>
    <xdr:clientData/>
  </xdr:twoCellAnchor>
  <xdr:twoCellAnchor>
    <xdr:from>
      <xdr:col>8</xdr:col>
      <xdr:colOff>99458</xdr:colOff>
      <xdr:row>50</xdr:row>
      <xdr:rowOff>260121</xdr:rowOff>
    </xdr:from>
    <xdr:to>
      <xdr:col>8</xdr:col>
      <xdr:colOff>3760949</xdr:colOff>
      <xdr:row>50</xdr:row>
      <xdr:rowOff>1945261</xdr:rowOff>
    </xdr:to>
    <xdr:pic>
      <xdr:nvPicPr>
        <xdr:cNvPr id="35" name="Picture 34">
          <a:extLst>
            <a:ext uri="{FF2B5EF4-FFF2-40B4-BE49-F238E27FC236}">
              <a16:creationId xmlns:a16="http://schemas.microsoft.com/office/drawing/2014/main" id="{E459BB5D-AD67-4809-95E3-E6312DE20AE2}"/>
            </a:ext>
          </a:extLst>
        </xdr:cNvPr>
        <xdr:cNvPicPr>
          <a:picLocks noChangeAspect="1"/>
        </xdr:cNvPicPr>
      </xdr:nvPicPr>
      <xdr:blipFill>
        <a:blip xmlns:r="http://schemas.openxmlformats.org/officeDocument/2006/relationships" r:embed="rId34"/>
        <a:stretch>
          <a:fillRect/>
        </a:stretch>
      </xdr:blipFill>
      <xdr:spPr>
        <a:xfrm>
          <a:off x="17570450" y="85940671"/>
          <a:ext cx="0" cy="1685140"/>
        </a:xfrm>
        <a:prstGeom prst="rect">
          <a:avLst/>
        </a:prstGeom>
      </xdr:spPr>
    </xdr:pic>
    <xdr:clientData/>
  </xdr:twoCellAnchor>
  <xdr:twoCellAnchor>
    <xdr:from>
      <xdr:col>8</xdr:col>
      <xdr:colOff>45903</xdr:colOff>
      <xdr:row>52</xdr:row>
      <xdr:rowOff>589096</xdr:rowOff>
    </xdr:from>
    <xdr:to>
      <xdr:col>8</xdr:col>
      <xdr:colOff>3700142</xdr:colOff>
      <xdr:row>52</xdr:row>
      <xdr:rowOff>1729035</xdr:rowOff>
    </xdr:to>
    <xdr:pic>
      <xdr:nvPicPr>
        <xdr:cNvPr id="36" name="Picture 35">
          <a:extLst>
            <a:ext uri="{FF2B5EF4-FFF2-40B4-BE49-F238E27FC236}">
              <a16:creationId xmlns:a16="http://schemas.microsoft.com/office/drawing/2014/main" id="{74846180-494E-4409-A810-C2B07C5E41FE}"/>
            </a:ext>
          </a:extLst>
        </xdr:cNvPr>
        <xdr:cNvPicPr>
          <a:picLocks noChangeAspect="1"/>
        </xdr:cNvPicPr>
      </xdr:nvPicPr>
      <xdr:blipFill>
        <a:blip xmlns:r="http://schemas.openxmlformats.org/officeDocument/2006/relationships" r:embed="rId35"/>
        <a:stretch>
          <a:fillRect/>
        </a:stretch>
      </xdr:blipFill>
      <xdr:spPr>
        <a:xfrm>
          <a:off x="17570450" y="89012846"/>
          <a:ext cx="0" cy="1139939"/>
        </a:xfrm>
        <a:prstGeom prst="rect">
          <a:avLst/>
        </a:prstGeom>
      </xdr:spPr>
    </xdr:pic>
    <xdr:clientData/>
  </xdr:twoCellAnchor>
  <xdr:twoCellAnchor>
    <xdr:from>
      <xdr:col>8</xdr:col>
      <xdr:colOff>153012</xdr:colOff>
      <xdr:row>53</xdr:row>
      <xdr:rowOff>510074</xdr:rowOff>
    </xdr:from>
    <xdr:to>
      <xdr:col>8</xdr:col>
      <xdr:colOff>1043179</xdr:colOff>
      <xdr:row>53</xdr:row>
      <xdr:rowOff>1868066</xdr:rowOff>
    </xdr:to>
    <xdr:pic>
      <xdr:nvPicPr>
        <xdr:cNvPr id="37" name="Picture 36">
          <a:extLst>
            <a:ext uri="{FF2B5EF4-FFF2-40B4-BE49-F238E27FC236}">
              <a16:creationId xmlns:a16="http://schemas.microsoft.com/office/drawing/2014/main" id="{94967E94-2367-487E-BEE1-ED33532E2675}"/>
            </a:ext>
          </a:extLst>
        </xdr:cNvPr>
        <xdr:cNvPicPr>
          <a:picLocks noChangeAspect="1"/>
        </xdr:cNvPicPr>
      </xdr:nvPicPr>
      <xdr:blipFill>
        <a:blip xmlns:r="http://schemas.openxmlformats.org/officeDocument/2006/relationships" r:embed="rId36"/>
        <a:stretch>
          <a:fillRect/>
        </a:stretch>
      </xdr:blipFill>
      <xdr:spPr>
        <a:xfrm>
          <a:off x="17570450" y="91105524"/>
          <a:ext cx="0" cy="1357992"/>
        </a:xfrm>
        <a:prstGeom prst="rect">
          <a:avLst/>
        </a:prstGeom>
      </xdr:spPr>
    </xdr:pic>
    <xdr:clientData/>
  </xdr:twoCellAnchor>
  <xdr:twoCellAnchor>
    <xdr:from>
      <xdr:col>8</xdr:col>
      <xdr:colOff>1124639</xdr:colOff>
      <xdr:row>53</xdr:row>
      <xdr:rowOff>443734</xdr:rowOff>
    </xdr:from>
    <xdr:to>
      <xdr:col>8</xdr:col>
      <xdr:colOff>3717169</xdr:colOff>
      <xdr:row>53</xdr:row>
      <xdr:rowOff>1905687</xdr:rowOff>
    </xdr:to>
    <xdr:pic>
      <xdr:nvPicPr>
        <xdr:cNvPr id="38" name="Picture 37">
          <a:extLst>
            <a:ext uri="{FF2B5EF4-FFF2-40B4-BE49-F238E27FC236}">
              <a16:creationId xmlns:a16="http://schemas.microsoft.com/office/drawing/2014/main" id="{46C62492-736F-4FCE-B67D-B3829EC72751}"/>
            </a:ext>
          </a:extLst>
        </xdr:cNvPr>
        <xdr:cNvPicPr>
          <a:picLocks noChangeAspect="1"/>
        </xdr:cNvPicPr>
      </xdr:nvPicPr>
      <xdr:blipFill>
        <a:blip xmlns:r="http://schemas.openxmlformats.org/officeDocument/2006/relationships" r:embed="rId37"/>
        <a:stretch>
          <a:fillRect/>
        </a:stretch>
      </xdr:blipFill>
      <xdr:spPr>
        <a:xfrm>
          <a:off x="17570450" y="91039184"/>
          <a:ext cx="0" cy="14619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51835</xdr:colOff>
      <xdr:row>12</xdr:row>
      <xdr:rowOff>174949</xdr:rowOff>
    </xdr:from>
    <xdr:to>
      <xdr:col>8</xdr:col>
      <xdr:colOff>3786114</xdr:colOff>
      <xdr:row>12</xdr:row>
      <xdr:rowOff>1972401</xdr:rowOff>
    </xdr:to>
    <xdr:pic>
      <xdr:nvPicPr>
        <xdr:cNvPr id="2" name="Picture 1">
          <a:extLst>
            <a:ext uri="{FF2B5EF4-FFF2-40B4-BE49-F238E27FC236}">
              <a16:creationId xmlns:a16="http://schemas.microsoft.com/office/drawing/2014/main" id="{83823EE6-AD48-4FB6-9C2B-5FACACE97C63}"/>
            </a:ext>
          </a:extLst>
        </xdr:cNvPr>
        <xdr:cNvPicPr>
          <a:picLocks noChangeAspect="1"/>
        </xdr:cNvPicPr>
      </xdr:nvPicPr>
      <xdr:blipFill>
        <a:blip xmlns:r="http://schemas.openxmlformats.org/officeDocument/2006/relationships" r:embed="rId1"/>
        <a:stretch>
          <a:fillRect/>
        </a:stretch>
      </xdr:blipFill>
      <xdr:spPr>
        <a:xfrm>
          <a:off x="8858250" y="11096949"/>
          <a:ext cx="0" cy="1797452"/>
        </a:xfrm>
        <a:prstGeom prst="rect">
          <a:avLst/>
        </a:prstGeom>
      </xdr:spPr>
    </xdr:pic>
    <xdr:clientData/>
  </xdr:twoCellAnchor>
  <xdr:twoCellAnchor>
    <xdr:from>
      <xdr:col>8</xdr:col>
      <xdr:colOff>221868</xdr:colOff>
      <xdr:row>13</xdr:row>
      <xdr:rowOff>121609</xdr:rowOff>
    </xdr:from>
    <xdr:to>
      <xdr:col>8</xdr:col>
      <xdr:colOff>3565182</xdr:colOff>
      <xdr:row>13</xdr:row>
      <xdr:rowOff>2117412</xdr:rowOff>
    </xdr:to>
    <xdr:pic>
      <xdr:nvPicPr>
        <xdr:cNvPr id="3" name="Picture 2">
          <a:extLst>
            <a:ext uri="{FF2B5EF4-FFF2-40B4-BE49-F238E27FC236}">
              <a16:creationId xmlns:a16="http://schemas.microsoft.com/office/drawing/2014/main" id="{8F8A4B20-42A1-47C8-A361-4B5E232C02E1}"/>
            </a:ext>
          </a:extLst>
        </xdr:cNvPr>
        <xdr:cNvPicPr>
          <a:picLocks noChangeAspect="1"/>
        </xdr:cNvPicPr>
      </xdr:nvPicPr>
      <xdr:blipFill>
        <a:blip xmlns:r="http://schemas.openxmlformats.org/officeDocument/2006/relationships" r:embed="rId2"/>
        <a:stretch>
          <a:fillRect/>
        </a:stretch>
      </xdr:blipFill>
      <xdr:spPr>
        <a:xfrm>
          <a:off x="8858250" y="13215309"/>
          <a:ext cx="0" cy="1995803"/>
        </a:xfrm>
        <a:prstGeom prst="rect">
          <a:avLst/>
        </a:prstGeom>
      </xdr:spPr>
    </xdr:pic>
    <xdr:clientData/>
  </xdr:twoCellAnchor>
  <xdr:twoCellAnchor>
    <xdr:from>
      <xdr:col>8</xdr:col>
      <xdr:colOff>84157</xdr:colOff>
      <xdr:row>14</xdr:row>
      <xdr:rowOff>61767</xdr:rowOff>
    </xdr:from>
    <xdr:to>
      <xdr:col>8</xdr:col>
      <xdr:colOff>3718193</xdr:colOff>
      <xdr:row>14</xdr:row>
      <xdr:rowOff>2126560</xdr:rowOff>
    </xdr:to>
    <xdr:pic>
      <xdr:nvPicPr>
        <xdr:cNvPr id="4" name="Picture 3">
          <a:extLst>
            <a:ext uri="{FF2B5EF4-FFF2-40B4-BE49-F238E27FC236}">
              <a16:creationId xmlns:a16="http://schemas.microsoft.com/office/drawing/2014/main" id="{604823D2-1A4B-4933-9C53-7B2C87E2990A}"/>
            </a:ext>
          </a:extLst>
        </xdr:cNvPr>
        <xdr:cNvPicPr>
          <a:picLocks noChangeAspect="1"/>
        </xdr:cNvPicPr>
      </xdr:nvPicPr>
      <xdr:blipFill>
        <a:blip xmlns:r="http://schemas.openxmlformats.org/officeDocument/2006/relationships" r:embed="rId3"/>
        <a:stretch>
          <a:fillRect/>
        </a:stretch>
      </xdr:blipFill>
      <xdr:spPr>
        <a:xfrm>
          <a:off x="8858250" y="15327167"/>
          <a:ext cx="0" cy="2064793"/>
        </a:xfrm>
        <a:prstGeom prst="rect">
          <a:avLst/>
        </a:prstGeom>
      </xdr:spPr>
    </xdr:pic>
    <xdr:clientData/>
  </xdr:twoCellAnchor>
  <xdr:twoCellAnchor>
    <xdr:from>
      <xdr:col>8</xdr:col>
      <xdr:colOff>321326</xdr:colOff>
      <xdr:row>15</xdr:row>
      <xdr:rowOff>30602</xdr:rowOff>
    </xdr:from>
    <xdr:to>
      <xdr:col>8</xdr:col>
      <xdr:colOff>3458795</xdr:colOff>
      <xdr:row>15</xdr:row>
      <xdr:rowOff>2122248</xdr:rowOff>
    </xdr:to>
    <xdr:pic>
      <xdr:nvPicPr>
        <xdr:cNvPr id="5" name="Picture 4">
          <a:extLst>
            <a:ext uri="{FF2B5EF4-FFF2-40B4-BE49-F238E27FC236}">
              <a16:creationId xmlns:a16="http://schemas.microsoft.com/office/drawing/2014/main" id="{F41B1DFB-FA1A-42F7-A04F-1BC1A6638421}"/>
            </a:ext>
          </a:extLst>
        </xdr:cNvPr>
        <xdr:cNvPicPr>
          <a:picLocks noChangeAspect="1"/>
        </xdr:cNvPicPr>
      </xdr:nvPicPr>
      <xdr:blipFill>
        <a:blip xmlns:r="http://schemas.openxmlformats.org/officeDocument/2006/relationships" r:embed="rId4"/>
        <a:stretch>
          <a:fillRect/>
        </a:stretch>
      </xdr:blipFill>
      <xdr:spPr>
        <a:xfrm>
          <a:off x="8858250" y="17467702"/>
          <a:ext cx="0" cy="2091646"/>
        </a:xfrm>
        <a:prstGeom prst="rect">
          <a:avLst/>
        </a:prstGeom>
      </xdr:spPr>
    </xdr:pic>
    <xdr:clientData/>
  </xdr:twoCellAnchor>
  <xdr:twoCellAnchor>
    <xdr:from>
      <xdr:col>8</xdr:col>
      <xdr:colOff>61206</xdr:colOff>
      <xdr:row>17</xdr:row>
      <xdr:rowOff>164065</xdr:rowOff>
    </xdr:from>
    <xdr:to>
      <xdr:col>8</xdr:col>
      <xdr:colOff>3764097</xdr:colOff>
      <xdr:row>17</xdr:row>
      <xdr:rowOff>2006131</xdr:rowOff>
    </xdr:to>
    <xdr:pic>
      <xdr:nvPicPr>
        <xdr:cNvPr id="6" name="Picture 5">
          <a:extLst>
            <a:ext uri="{FF2B5EF4-FFF2-40B4-BE49-F238E27FC236}">
              <a16:creationId xmlns:a16="http://schemas.microsoft.com/office/drawing/2014/main" id="{8B87055E-6D8F-4FCE-B3EA-A438D241518C}"/>
            </a:ext>
          </a:extLst>
        </xdr:cNvPr>
        <xdr:cNvPicPr>
          <a:picLocks noChangeAspect="1"/>
        </xdr:cNvPicPr>
      </xdr:nvPicPr>
      <xdr:blipFill>
        <a:blip xmlns:r="http://schemas.openxmlformats.org/officeDocument/2006/relationships" r:embed="rId5"/>
        <a:stretch>
          <a:fillRect/>
        </a:stretch>
      </xdr:blipFill>
      <xdr:spPr>
        <a:xfrm>
          <a:off x="8858250" y="20344365"/>
          <a:ext cx="0" cy="1842066"/>
        </a:xfrm>
        <a:prstGeom prst="rect">
          <a:avLst/>
        </a:prstGeom>
      </xdr:spPr>
    </xdr:pic>
    <xdr:clientData/>
  </xdr:twoCellAnchor>
  <xdr:twoCellAnchor>
    <xdr:from>
      <xdr:col>8</xdr:col>
      <xdr:colOff>39899</xdr:colOff>
      <xdr:row>18</xdr:row>
      <xdr:rowOff>183615</xdr:rowOff>
    </xdr:from>
    <xdr:to>
      <xdr:col>8</xdr:col>
      <xdr:colOff>3756447</xdr:colOff>
      <xdr:row>18</xdr:row>
      <xdr:rowOff>1949933</xdr:rowOff>
    </xdr:to>
    <xdr:pic>
      <xdr:nvPicPr>
        <xdr:cNvPr id="7" name="Picture 6">
          <a:extLst>
            <a:ext uri="{FF2B5EF4-FFF2-40B4-BE49-F238E27FC236}">
              <a16:creationId xmlns:a16="http://schemas.microsoft.com/office/drawing/2014/main" id="{BBB9255C-F14A-42CA-82C3-EAF750EC56A1}"/>
            </a:ext>
          </a:extLst>
        </xdr:cNvPr>
        <xdr:cNvPicPr>
          <a:picLocks noChangeAspect="1"/>
        </xdr:cNvPicPr>
      </xdr:nvPicPr>
      <xdr:blipFill>
        <a:blip xmlns:r="http://schemas.openxmlformats.org/officeDocument/2006/relationships" r:embed="rId6"/>
        <a:stretch>
          <a:fillRect/>
        </a:stretch>
      </xdr:blipFill>
      <xdr:spPr>
        <a:xfrm>
          <a:off x="8858250" y="22535615"/>
          <a:ext cx="0" cy="1766318"/>
        </a:xfrm>
        <a:prstGeom prst="rect">
          <a:avLst/>
        </a:prstGeom>
      </xdr:spPr>
    </xdr:pic>
    <xdr:clientData/>
  </xdr:twoCellAnchor>
  <xdr:twoCellAnchor>
    <xdr:from>
      <xdr:col>8</xdr:col>
      <xdr:colOff>107109</xdr:colOff>
      <xdr:row>19</xdr:row>
      <xdr:rowOff>175063</xdr:rowOff>
    </xdr:from>
    <xdr:to>
      <xdr:col>8</xdr:col>
      <xdr:colOff>3710543</xdr:colOff>
      <xdr:row>19</xdr:row>
      <xdr:rowOff>2088887</xdr:rowOff>
    </xdr:to>
    <xdr:pic>
      <xdr:nvPicPr>
        <xdr:cNvPr id="8" name="Picture 7">
          <a:extLst>
            <a:ext uri="{FF2B5EF4-FFF2-40B4-BE49-F238E27FC236}">
              <a16:creationId xmlns:a16="http://schemas.microsoft.com/office/drawing/2014/main" id="{CE77670D-FC77-4BB5-8918-E32FCEB5B4CB}"/>
            </a:ext>
          </a:extLst>
        </xdr:cNvPr>
        <xdr:cNvPicPr>
          <a:picLocks noChangeAspect="1"/>
        </xdr:cNvPicPr>
      </xdr:nvPicPr>
      <xdr:blipFill>
        <a:blip xmlns:r="http://schemas.openxmlformats.org/officeDocument/2006/relationships" r:embed="rId7"/>
        <a:stretch>
          <a:fillRect/>
        </a:stretch>
      </xdr:blipFill>
      <xdr:spPr>
        <a:xfrm>
          <a:off x="8858250" y="24698763"/>
          <a:ext cx="0" cy="1913824"/>
        </a:xfrm>
        <a:prstGeom prst="rect">
          <a:avLst/>
        </a:prstGeom>
      </xdr:spPr>
    </xdr:pic>
    <xdr:clientData/>
  </xdr:twoCellAnchor>
  <xdr:twoCellAnchor>
    <xdr:from>
      <xdr:col>8</xdr:col>
      <xdr:colOff>137711</xdr:colOff>
      <xdr:row>20</xdr:row>
      <xdr:rowOff>213150</xdr:rowOff>
    </xdr:from>
    <xdr:to>
      <xdr:col>8</xdr:col>
      <xdr:colOff>3656988</xdr:colOff>
      <xdr:row>20</xdr:row>
      <xdr:rowOff>2109650</xdr:rowOff>
    </xdr:to>
    <xdr:pic>
      <xdr:nvPicPr>
        <xdr:cNvPr id="9" name="Picture 8">
          <a:extLst>
            <a:ext uri="{FF2B5EF4-FFF2-40B4-BE49-F238E27FC236}">
              <a16:creationId xmlns:a16="http://schemas.microsoft.com/office/drawing/2014/main" id="{221C282A-E772-498F-9402-A44F23DBB37F}"/>
            </a:ext>
          </a:extLst>
        </xdr:cNvPr>
        <xdr:cNvPicPr>
          <a:picLocks noChangeAspect="1"/>
        </xdr:cNvPicPr>
      </xdr:nvPicPr>
      <xdr:blipFill>
        <a:blip xmlns:r="http://schemas.openxmlformats.org/officeDocument/2006/relationships" r:embed="rId8"/>
        <a:stretch>
          <a:fillRect/>
        </a:stretch>
      </xdr:blipFill>
      <xdr:spPr>
        <a:xfrm>
          <a:off x="8858250" y="26908550"/>
          <a:ext cx="0" cy="1896500"/>
        </a:xfrm>
        <a:prstGeom prst="rect">
          <a:avLst/>
        </a:prstGeom>
      </xdr:spPr>
    </xdr:pic>
    <xdr:clientData/>
  </xdr:twoCellAnchor>
  <xdr:twoCellAnchor>
    <xdr:from>
      <xdr:col>8</xdr:col>
      <xdr:colOff>175964</xdr:colOff>
      <xdr:row>21</xdr:row>
      <xdr:rowOff>107463</xdr:rowOff>
    </xdr:from>
    <xdr:to>
      <xdr:col>8</xdr:col>
      <xdr:colOff>3648492</xdr:colOff>
      <xdr:row>21</xdr:row>
      <xdr:rowOff>2075963</xdr:rowOff>
    </xdr:to>
    <xdr:pic>
      <xdr:nvPicPr>
        <xdr:cNvPr id="10" name="Picture 9">
          <a:extLst>
            <a:ext uri="{FF2B5EF4-FFF2-40B4-BE49-F238E27FC236}">
              <a16:creationId xmlns:a16="http://schemas.microsoft.com/office/drawing/2014/main" id="{12CC467D-7974-4490-9AF7-87671D556BE9}"/>
            </a:ext>
          </a:extLst>
        </xdr:cNvPr>
        <xdr:cNvPicPr>
          <a:picLocks noChangeAspect="1"/>
        </xdr:cNvPicPr>
      </xdr:nvPicPr>
      <xdr:blipFill>
        <a:blip xmlns:r="http://schemas.openxmlformats.org/officeDocument/2006/relationships" r:embed="rId9"/>
        <a:stretch>
          <a:fillRect/>
        </a:stretch>
      </xdr:blipFill>
      <xdr:spPr>
        <a:xfrm>
          <a:off x="8858250" y="28974563"/>
          <a:ext cx="0" cy="1968500"/>
        </a:xfrm>
        <a:prstGeom prst="rect">
          <a:avLst/>
        </a:prstGeom>
      </xdr:spPr>
    </xdr:pic>
    <xdr:clientData/>
  </xdr:twoCellAnchor>
  <xdr:twoCellAnchor>
    <xdr:from>
      <xdr:col>8</xdr:col>
      <xdr:colOff>757411</xdr:colOff>
      <xdr:row>22</xdr:row>
      <xdr:rowOff>132886</xdr:rowOff>
    </xdr:from>
    <xdr:to>
      <xdr:col>8</xdr:col>
      <xdr:colOff>2890465</xdr:colOff>
      <xdr:row>22</xdr:row>
      <xdr:rowOff>2096265</xdr:rowOff>
    </xdr:to>
    <xdr:pic>
      <xdr:nvPicPr>
        <xdr:cNvPr id="11" name="Picture 10">
          <a:extLst>
            <a:ext uri="{FF2B5EF4-FFF2-40B4-BE49-F238E27FC236}">
              <a16:creationId xmlns:a16="http://schemas.microsoft.com/office/drawing/2014/main" id="{3826499D-2446-46F7-A258-F5D5D4BAD70B}"/>
            </a:ext>
          </a:extLst>
        </xdr:cNvPr>
        <xdr:cNvPicPr>
          <a:picLocks noChangeAspect="1"/>
        </xdr:cNvPicPr>
      </xdr:nvPicPr>
      <xdr:blipFill>
        <a:blip xmlns:r="http://schemas.openxmlformats.org/officeDocument/2006/relationships" r:embed="rId10"/>
        <a:stretch>
          <a:fillRect/>
        </a:stretch>
      </xdr:blipFill>
      <xdr:spPr>
        <a:xfrm>
          <a:off x="8858250" y="31171686"/>
          <a:ext cx="0" cy="1963379"/>
        </a:xfrm>
        <a:prstGeom prst="rect">
          <a:avLst/>
        </a:prstGeom>
      </xdr:spPr>
    </xdr:pic>
    <xdr:clientData/>
  </xdr:twoCellAnchor>
  <xdr:twoCellAnchor>
    <xdr:from>
      <xdr:col>8</xdr:col>
      <xdr:colOff>107109</xdr:colOff>
      <xdr:row>23</xdr:row>
      <xdr:rowOff>84157</xdr:rowOff>
    </xdr:from>
    <xdr:to>
      <xdr:col>8</xdr:col>
      <xdr:colOff>3734827</xdr:colOff>
      <xdr:row>23</xdr:row>
      <xdr:rowOff>2071552</xdr:rowOff>
    </xdr:to>
    <xdr:pic>
      <xdr:nvPicPr>
        <xdr:cNvPr id="12" name="Picture 11">
          <a:extLst>
            <a:ext uri="{FF2B5EF4-FFF2-40B4-BE49-F238E27FC236}">
              <a16:creationId xmlns:a16="http://schemas.microsoft.com/office/drawing/2014/main" id="{EBD6B4F0-F78C-4EC6-94BB-F95F435FD9AE}"/>
            </a:ext>
          </a:extLst>
        </xdr:cNvPr>
        <xdr:cNvPicPr>
          <a:picLocks noChangeAspect="1"/>
        </xdr:cNvPicPr>
      </xdr:nvPicPr>
      <xdr:blipFill>
        <a:blip xmlns:r="http://schemas.openxmlformats.org/officeDocument/2006/relationships" r:embed="rId11"/>
        <a:stretch>
          <a:fillRect/>
        </a:stretch>
      </xdr:blipFill>
      <xdr:spPr>
        <a:xfrm>
          <a:off x="8858250" y="33294657"/>
          <a:ext cx="0" cy="1987395"/>
        </a:xfrm>
        <a:prstGeom prst="rect">
          <a:avLst/>
        </a:prstGeom>
      </xdr:spPr>
    </xdr:pic>
    <xdr:clientData/>
  </xdr:twoCellAnchor>
  <xdr:twoCellAnchor>
    <xdr:from>
      <xdr:col>8</xdr:col>
      <xdr:colOff>153013</xdr:colOff>
      <xdr:row>24</xdr:row>
      <xdr:rowOff>99458</xdr:rowOff>
    </xdr:from>
    <xdr:to>
      <xdr:col>8</xdr:col>
      <xdr:colOff>3682289</xdr:colOff>
      <xdr:row>24</xdr:row>
      <xdr:rowOff>1979432</xdr:rowOff>
    </xdr:to>
    <xdr:pic>
      <xdr:nvPicPr>
        <xdr:cNvPr id="13" name="Picture 12">
          <a:extLst>
            <a:ext uri="{FF2B5EF4-FFF2-40B4-BE49-F238E27FC236}">
              <a16:creationId xmlns:a16="http://schemas.microsoft.com/office/drawing/2014/main" id="{EF1F79B5-759C-4B12-A603-5DE7558EA126}"/>
            </a:ext>
          </a:extLst>
        </xdr:cNvPr>
        <xdr:cNvPicPr>
          <a:picLocks noChangeAspect="1"/>
        </xdr:cNvPicPr>
      </xdr:nvPicPr>
      <xdr:blipFill>
        <a:blip xmlns:r="http://schemas.openxmlformats.org/officeDocument/2006/relationships" r:embed="rId12"/>
        <a:stretch>
          <a:fillRect/>
        </a:stretch>
      </xdr:blipFill>
      <xdr:spPr>
        <a:xfrm>
          <a:off x="8858250" y="35481658"/>
          <a:ext cx="0" cy="1879974"/>
        </a:xfrm>
        <a:prstGeom prst="rect">
          <a:avLst/>
        </a:prstGeom>
      </xdr:spPr>
    </xdr:pic>
    <xdr:clientData/>
  </xdr:twoCellAnchor>
  <xdr:twoCellAnchor>
    <xdr:from>
      <xdr:col>8</xdr:col>
      <xdr:colOff>619699</xdr:colOff>
      <xdr:row>26</xdr:row>
      <xdr:rowOff>68855</xdr:rowOff>
    </xdr:from>
    <xdr:to>
      <xdr:col>8</xdr:col>
      <xdr:colOff>3196747</xdr:colOff>
      <xdr:row>26</xdr:row>
      <xdr:rowOff>2027411</xdr:rowOff>
    </xdr:to>
    <xdr:pic>
      <xdr:nvPicPr>
        <xdr:cNvPr id="14" name="Picture 13">
          <a:extLst>
            <a:ext uri="{FF2B5EF4-FFF2-40B4-BE49-F238E27FC236}">
              <a16:creationId xmlns:a16="http://schemas.microsoft.com/office/drawing/2014/main" id="{6B55E7D6-02CB-4B54-BEEF-F9C9225525F3}"/>
            </a:ext>
          </a:extLst>
        </xdr:cNvPr>
        <xdr:cNvPicPr>
          <a:picLocks noChangeAspect="1"/>
        </xdr:cNvPicPr>
      </xdr:nvPicPr>
      <xdr:blipFill>
        <a:blip xmlns:r="http://schemas.openxmlformats.org/officeDocument/2006/relationships" r:embed="rId13"/>
        <a:stretch>
          <a:fillRect/>
        </a:stretch>
      </xdr:blipFill>
      <xdr:spPr>
        <a:xfrm>
          <a:off x="8858250" y="38238705"/>
          <a:ext cx="0" cy="1958556"/>
        </a:xfrm>
        <a:prstGeom prst="rect">
          <a:avLst/>
        </a:prstGeom>
      </xdr:spPr>
    </xdr:pic>
    <xdr:clientData/>
  </xdr:twoCellAnchor>
  <xdr:twoCellAnchor>
    <xdr:from>
      <xdr:col>8</xdr:col>
      <xdr:colOff>1032831</xdr:colOff>
      <xdr:row>28</xdr:row>
      <xdr:rowOff>38253</xdr:rowOff>
    </xdr:from>
    <xdr:to>
      <xdr:col>8</xdr:col>
      <xdr:colOff>2761868</xdr:colOff>
      <xdr:row>28</xdr:row>
      <xdr:rowOff>2048483</xdr:rowOff>
    </xdr:to>
    <xdr:pic>
      <xdr:nvPicPr>
        <xdr:cNvPr id="15" name="Picture 14">
          <a:extLst>
            <a:ext uri="{FF2B5EF4-FFF2-40B4-BE49-F238E27FC236}">
              <a16:creationId xmlns:a16="http://schemas.microsoft.com/office/drawing/2014/main" id="{0CCA85CC-4546-407E-B3F9-0B24F520D4CE}"/>
            </a:ext>
          </a:extLst>
        </xdr:cNvPr>
        <xdr:cNvPicPr>
          <a:picLocks noChangeAspect="1"/>
        </xdr:cNvPicPr>
      </xdr:nvPicPr>
      <xdr:blipFill>
        <a:blip xmlns:r="http://schemas.openxmlformats.org/officeDocument/2006/relationships" r:embed="rId14"/>
        <a:stretch>
          <a:fillRect/>
        </a:stretch>
      </xdr:blipFill>
      <xdr:spPr>
        <a:xfrm>
          <a:off x="8858250" y="41078303"/>
          <a:ext cx="0" cy="2010230"/>
        </a:xfrm>
        <a:prstGeom prst="rect">
          <a:avLst/>
        </a:prstGeom>
      </xdr:spPr>
    </xdr:pic>
    <xdr:clientData/>
  </xdr:twoCellAnchor>
  <xdr:twoCellAnchor>
    <xdr:from>
      <xdr:col>8</xdr:col>
      <xdr:colOff>67116</xdr:colOff>
      <xdr:row>30</xdr:row>
      <xdr:rowOff>351928</xdr:rowOff>
    </xdr:from>
    <xdr:to>
      <xdr:col>8</xdr:col>
      <xdr:colOff>3748796</xdr:colOff>
      <xdr:row>30</xdr:row>
      <xdr:rowOff>1663638</xdr:rowOff>
    </xdr:to>
    <xdr:pic>
      <xdr:nvPicPr>
        <xdr:cNvPr id="16" name="Picture 15">
          <a:extLst>
            <a:ext uri="{FF2B5EF4-FFF2-40B4-BE49-F238E27FC236}">
              <a16:creationId xmlns:a16="http://schemas.microsoft.com/office/drawing/2014/main" id="{9A7EB4B0-CF08-46D7-8CCF-8EE79F0CEC55}"/>
            </a:ext>
          </a:extLst>
        </xdr:cNvPr>
        <xdr:cNvPicPr>
          <a:picLocks noChangeAspect="1"/>
        </xdr:cNvPicPr>
      </xdr:nvPicPr>
      <xdr:blipFill>
        <a:blip xmlns:r="http://schemas.openxmlformats.org/officeDocument/2006/relationships" r:embed="rId15"/>
        <a:stretch>
          <a:fillRect/>
        </a:stretch>
      </xdr:blipFill>
      <xdr:spPr>
        <a:xfrm>
          <a:off x="8858250" y="44217728"/>
          <a:ext cx="0" cy="1311710"/>
        </a:xfrm>
        <a:prstGeom prst="rect">
          <a:avLst/>
        </a:prstGeom>
      </xdr:spPr>
    </xdr:pic>
    <xdr:clientData/>
  </xdr:twoCellAnchor>
  <xdr:twoCellAnchor>
    <xdr:from>
      <xdr:col>8</xdr:col>
      <xdr:colOff>298373</xdr:colOff>
      <xdr:row>31</xdr:row>
      <xdr:rowOff>356646</xdr:rowOff>
    </xdr:from>
    <xdr:to>
      <xdr:col>8</xdr:col>
      <xdr:colOff>3433530</xdr:colOff>
      <xdr:row>31</xdr:row>
      <xdr:rowOff>1866746</xdr:rowOff>
    </xdr:to>
    <xdr:pic>
      <xdr:nvPicPr>
        <xdr:cNvPr id="17" name="Picture 16">
          <a:extLst>
            <a:ext uri="{FF2B5EF4-FFF2-40B4-BE49-F238E27FC236}">
              <a16:creationId xmlns:a16="http://schemas.microsoft.com/office/drawing/2014/main" id="{C512E4F5-9A50-4BDA-A44F-8983797F7A86}"/>
            </a:ext>
          </a:extLst>
        </xdr:cNvPr>
        <xdr:cNvPicPr>
          <a:picLocks noChangeAspect="1"/>
        </xdr:cNvPicPr>
      </xdr:nvPicPr>
      <xdr:blipFill>
        <a:blip xmlns:r="http://schemas.openxmlformats.org/officeDocument/2006/relationships" r:embed="rId16"/>
        <a:stretch>
          <a:fillRect/>
        </a:stretch>
      </xdr:blipFill>
      <xdr:spPr>
        <a:xfrm>
          <a:off x="8858250" y="46394146"/>
          <a:ext cx="0" cy="1510100"/>
        </a:xfrm>
        <a:prstGeom prst="rect">
          <a:avLst/>
        </a:prstGeom>
      </xdr:spPr>
    </xdr:pic>
    <xdr:clientData/>
  </xdr:twoCellAnchor>
  <xdr:twoCellAnchor>
    <xdr:from>
      <xdr:col>8</xdr:col>
      <xdr:colOff>543193</xdr:colOff>
      <xdr:row>32</xdr:row>
      <xdr:rowOff>107108</xdr:rowOff>
    </xdr:from>
    <xdr:to>
      <xdr:col>8</xdr:col>
      <xdr:colOff>3205603</xdr:colOff>
      <xdr:row>32</xdr:row>
      <xdr:rowOff>1997006</xdr:rowOff>
    </xdr:to>
    <xdr:pic>
      <xdr:nvPicPr>
        <xdr:cNvPr id="18" name="Picture 17">
          <a:extLst>
            <a:ext uri="{FF2B5EF4-FFF2-40B4-BE49-F238E27FC236}">
              <a16:creationId xmlns:a16="http://schemas.microsoft.com/office/drawing/2014/main" id="{1DE3EC8B-3BB8-4AC3-BFEF-C063D57644CC}"/>
            </a:ext>
          </a:extLst>
        </xdr:cNvPr>
        <xdr:cNvPicPr>
          <a:picLocks noChangeAspect="1"/>
        </xdr:cNvPicPr>
      </xdr:nvPicPr>
      <xdr:blipFill>
        <a:blip xmlns:r="http://schemas.openxmlformats.org/officeDocument/2006/relationships" r:embed="rId17"/>
        <a:stretch>
          <a:fillRect/>
        </a:stretch>
      </xdr:blipFill>
      <xdr:spPr>
        <a:xfrm>
          <a:off x="8858250" y="48316308"/>
          <a:ext cx="0" cy="1889898"/>
        </a:xfrm>
        <a:prstGeom prst="rect">
          <a:avLst/>
        </a:prstGeom>
      </xdr:spPr>
    </xdr:pic>
    <xdr:clientData/>
  </xdr:twoCellAnchor>
  <xdr:twoCellAnchor>
    <xdr:from>
      <xdr:col>8</xdr:col>
      <xdr:colOff>51799</xdr:colOff>
      <xdr:row>33</xdr:row>
      <xdr:rowOff>336626</xdr:rowOff>
    </xdr:from>
    <xdr:to>
      <xdr:col>8</xdr:col>
      <xdr:colOff>3787049</xdr:colOff>
      <xdr:row>33</xdr:row>
      <xdr:rowOff>1743585</xdr:rowOff>
    </xdr:to>
    <xdr:pic>
      <xdr:nvPicPr>
        <xdr:cNvPr id="19" name="Picture 18">
          <a:extLst>
            <a:ext uri="{FF2B5EF4-FFF2-40B4-BE49-F238E27FC236}">
              <a16:creationId xmlns:a16="http://schemas.microsoft.com/office/drawing/2014/main" id="{35778817-D3CE-4797-A486-BB56EF74F772}"/>
            </a:ext>
          </a:extLst>
        </xdr:cNvPr>
        <xdr:cNvPicPr>
          <a:picLocks noChangeAspect="1"/>
        </xdr:cNvPicPr>
      </xdr:nvPicPr>
      <xdr:blipFill>
        <a:blip xmlns:r="http://schemas.openxmlformats.org/officeDocument/2006/relationships" r:embed="rId18"/>
        <a:stretch>
          <a:fillRect/>
        </a:stretch>
      </xdr:blipFill>
      <xdr:spPr>
        <a:xfrm>
          <a:off x="8858250" y="50717526"/>
          <a:ext cx="0" cy="1406959"/>
        </a:xfrm>
        <a:prstGeom prst="rect">
          <a:avLst/>
        </a:prstGeom>
      </xdr:spPr>
    </xdr:pic>
    <xdr:clientData/>
  </xdr:twoCellAnchor>
  <xdr:twoCellAnchor>
    <xdr:from>
      <xdr:col>8</xdr:col>
      <xdr:colOff>36228</xdr:colOff>
      <xdr:row>34</xdr:row>
      <xdr:rowOff>459037</xdr:rowOff>
    </xdr:from>
    <xdr:to>
      <xdr:col>8</xdr:col>
      <xdr:colOff>3782958</xdr:colOff>
      <xdr:row>34</xdr:row>
      <xdr:rowOff>1789491</xdr:rowOff>
    </xdr:to>
    <xdr:pic>
      <xdr:nvPicPr>
        <xdr:cNvPr id="20" name="Picture 19">
          <a:extLst>
            <a:ext uri="{FF2B5EF4-FFF2-40B4-BE49-F238E27FC236}">
              <a16:creationId xmlns:a16="http://schemas.microsoft.com/office/drawing/2014/main" id="{60248D67-FF4B-40BF-914A-B3958527CC52}"/>
            </a:ext>
          </a:extLst>
        </xdr:cNvPr>
        <xdr:cNvPicPr>
          <a:picLocks noChangeAspect="1"/>
        </xdr:cNvPicPr>
      </xdr:nvPicPr>
      <xdr:blipFill>
        <a:blip xmlns:r="http://schemas.openxmlformats.org/officeDocument/2006/relationships" r:embed="rId19"/>
        <a:stretch>
          <a:fillRect/>
        </a:stretch>
      </xdr:blipFill>
      <xdr:spPr>
        <a:xfrm>
          <a:off x="8858250" y="53011637"/>
          <a:ext cx="0" cy="1330454"/>
        </a:xfrm>
        <a:prstGeom prst="rect">
          <a:avLst/>
        </a:prstGeom>
      </xdr:spPr>
    </xdr:pic>
    <xdr:clientData/>
  </xdr:twoCellAnchor>
  <xdr:twoCellAnchor>
    <xdr:from>
      <xdr:col>8</xdr:col>
      <xdr:colOff>89787</xdr:colOff>
      <xdr:row>35</xdr:row>
      <xdr:rowOff>504941</xdr:rowOff>
    </xdr:from>
    <xdr:to>
      <xdr:col>8</xdr:col>
      <xdr:colOff>3739807</xdr:colOff>
      <xdr:row>35</xdr:row>
      <xdr:rowOff>1695355</xdr:rowOff>
    </xdr:to>
    <xdr:pic>
      <xdr:nvPicPr>
        <xdr:cNvPr id="21" name="Picture 20">
          <a:extLst>
            <a:ext uri="{FF2B5EF4-FFF2-40B4-BE49-F238E27FC236}">
              <a16:creationId xmlns:a16="http://schemas.microsoft.com/office/drawing/2014/main" id="{497B4066-5667-41CB-82FD-3DC24A0D2DC3}"/>
            </a:ext>
          </a:extLst>
        </xdr:cNvPr>
        <xdr:cNvPicPr>
          <a:picLocks noChangeAspect="1"/>
        </xdr:cNvPicPr>
      </xdr:nvPicPr>
      <xdr:blipFill>
        <a:blip xmlns:r="http://schemas.openxmlformats.org/officeDocument/2006/relationships" r:embed="rId20"/>
        <a:stretch>
          <a:fillRect/>
        </a:stretch>
      </xdr:blipFill>
      <xdr:spPr>
        <a:xfrm>
          <a:off x="8858250" y="55229241"/>
          <a:ext cx="0" cy="1190414"/>
        </a:xfrm>
        <a:prstGeom prst="rect">
          <a:avLst/>
        </a:prstGeom>
      </xdr:spPr>
    </xdr:pic>
    <xdr:clientData/>
  </xdr:twoCellAnchor>
  <xdr:twoCellAnchor>
    <xdr:from>
      <xdr:col>8</xdr:col>
      <xdr:colOff>45904</xdr:colOff>
      <xdr:row>36</xdr:row>
      <xdr:rowOff>512590</xdr:rowOff>
    </xdr:from>
    <xdr:to>
      <xdr:col>8</xdr:col>
      <xdr:colOff>3757761</xdr:colOff>
      <xdr:row>36</xdr:row>
      <xdr:rowOff>1818376</xdr:rowOff>
    </xdr:to>
    <xdr:pic>
      <xdr:nvPicPr>
        <xdr:cNvPr id="22" name="Picture 21">
          <a:extLst>
            <a:ext uri="{FF2B5EF4-FFF2-40B4-BE49-F238E27FC236}">
              <a16:creationId xmlns:a16="http://schemas.microsoft.com/office/drawing/2014/main" id="{9B345FEF-EC8D-4C31-B2E1-56661EC2C330}"/>
            </a:ext>
          </a:extLst>
        </xdr:cNvPr>
        <xdr:cNvPicPr>
          <a:picLocks noChangeAspect="1"/>
        </xdr:cNvPicPr>
      </xdr:nvPicPr>
      <xdr:blipFill>
        <a:blip xmlns:r="http://schemas.openxmlformats.org/officeDocument/2006/relationships" r:embed="rId21"/>
        <a:stretch>
          <a:fillRect/>
        </a:stretch>
      </xdr:blipFill>
      <xdr:spPr>
        <a:xfrm>
          <a:off x="8858250" y="57408590"/>
          <a:ext cx="0" cy="1305786"/>
        </a:xfrm>
        <a:prstGeom prst="rect">
          <a:avLst/>
        </a:prstGeom>
      </xdr:spPr>
    </xdr:pic>
    <xdr:clientData/>
  </xdr:twoCellAnchor>
  <xdr:twoCellAnchor>
    <xdr:from>
      <xdr:col>8</xdr:col>
      <xdr:colOff>122409</xdr:colOff>
      <xdr:row>37</xdr:row>
      <xdr:rowOff>613221</xdr:rowOff>
    </xdr:from>
    <xdr:to>
      <xdr:col>8</xdr:col>
      <xdr:colOff>3741144</xdr:colOff>
      <xdr:row>37</xdr:row>
      <xdr:rowOff>1740346</xdr:rowOff>
    </xdr:to>
    <xdr:pic>
      <xdr:nvPicPr>
        <xdr:cNvPr id="23" name="Picture 22">
          <a:extLst>
            <a:ext uri="{FF2B5EF4-FFF2-40B4-BE49-F238E27FC236}">
              <a16:creationId xmlns:a16="http://schemas.microsoft.com/office/drawing/2014/main" id="{1E2A1243-F6D5-4F56-B272-6C201E9B22D7}"/>
            </a:ext>
          </a:extLst>
        </xdr:cNvPr>
        <xdr:cNvPicPr>
          <a:picLocks noChangeAspect="1"/>
        </xdr:cNvPicPr>
      </xdr:nvPicPr>
      <xdr:blipFill>
        <a:blip xmlns:r="http://schemas.openxmlformats.org/officeDocument/2006/relationships" r:embed="rId22"/>
        <a:stretch>
          <a:fillRect/>
        </a:stretch>
      </xdr:blipFill>
      <xdr:spPr>
        <a:xfrm>
          <a:off x="8858250" y="59680921"/>
          <a:ext cx="0" cy="1127125"/>
        </a:xfrm>
        <a:prstGeom prst="rect">
          <a:avLst/>
        </a:prstGeom>
      </xdr:spPr>
    </xdr:pic>
    <xdr:clientData/>
  </xdr:twoCellAnchor>
  <xdr:twoCellAnchor>
    <xdr:from>
      <xdr:col>8</xdr:col>
      <xdr:colOff>145361</xdr:colOff>
      <xdr:row>38</xdr:row>
      <xdr:rowOff>436084</xdr:rowOff>
    </xdr:from>
    <xdr:to>
      <xdr:col>8</xdr:col>
      <xdr:colOff>3633936</xdr:colOff>
      <xdr:row>38</xdr:row>
      <xdr:rowOff>1724695</xdr:rowOff>
    </xdr:to>
    <xdr:pic>
      <xdr:nvPicPr>
        <xdr:cNvPr id="24" name="Picture 23">
          <a:extLst>
            <a:ext uri="{FF2B5EF4-FFF2-40B4-BE49-F238E27FC236}">
              <a16:creationId xmlns:a16="http://schemas.microsoft.com/office/drawing/2014/main" id="{B362270C-EA2A-49C0-9DBF-574024BD6176}"/>
            </a:ext>
          </a:extLst>
        </xdr:cNvPr>
        <xdr:cNvPicPr>
          <a:picLocks noChangeAspect="1"/>
        </xdr:cNvPicPr>
      </xdr:nvPicPr>
      <xdr:blipFill>
        <a:blip xmlns:r="http://schemas.openxmlformats.org/officeDocument/2006/relationships" r:embed="rId23"/>
        <a:stretch>
          <a:fillRect/>
        </a:stretch>
      </xdr:blipFill>
      <xdr:spPr>
        <a:xfrm>
          <a:off x="8858250" y="61675484"/>
          <a:ext cx="0" cy="1288611"/>
        </a:xfrm>
        <a:prstGeom prst="rect">
          <a:avLst/>
        </a:prstGeom>
      </xdr:spPr>
    </xdr:pic>
    <xdr:clientData/>
  </xdr:twoCellAnchor>
  <xdr:twoCellAnchor>
    <xdr:from>
      <xdr:col>8</xdr:col>
      <xdr:colOff>79580</xdr:colOff>
      <xdr:row>39</xdr:row>
      <xdr:rowOff>481989</xdr:rowOff>
    </xdr:from>
    <xdr:to>
      <xdr:col>8</xdr:col>
      <xdr:colOff>3764838</xdr:colOff>
      <xdr:row>39</xdr:row>
      <xdr:rowOff>1690785</xdr:rowOff>
    </xdr:to>
    <xdr:pic>
      <xdr:nvPicPr>
        <xdr:cNvPr id="25" name="Picture 24">
          <a:extLst>
            <a:ext uri="{FF2B5EF4-FFF2-40B4-BE49-F238E27FC236}">
              <a16:creationId xmlns:a16="http://schemas.microsoft.com/office/drawing/2014/main" id="{FFFBE471-CE98-4D83-8474-11CFA767CC24}"/>
            </a:ext>
          </a:extLst>
        </xdr:cNvPr>
        <xdr:cNvPicPr>
          <a:picLocks noChangeAspect="1"/>
        </xdr:cNvPicPr>
      </xdr:nvPicPr>
      <xdr:blipFill>
        <a:blip xmlns:r="http://schemas.openxmlformats.org/officeDocument/2006/relationships" r:embed="rId24"/>
        <a:stretch>
          <a:fillRect/>
        </a:stretch>
      </xdr:blipFill>
      <xdr:spPr>
        <a:xfrm>
          <a:off x="8858250" y="63893089"/>
          <a:ext cx="0" cy="1208796"/>
        </a:xfrm>
        <a:prstGeom prst="rect">
          <a:avLst/>
        </a:prstGeom>
      </xdr:spPr>
    </xdr:pic>
    <xdr:clientData/>
  </xdr:twoCellAnchor>
  <xdr:twoCellAnchor>
    <xdr:from>
      <xdr:col>8</xdr:col>
      <xdr:colOff>53555</xdr:colOff>
      <xdr:row>40</xdr:row>
      <xdr:rowOff>504940</xdr:rowOff>
    </xdr:from>
    <xdr:to>
      <xdr:col>8</xdr:col>
      <xdr:colOff>3740393</xdr:colOff>
      <xdr:row>40</xdr:row>
      <xdr:rowOff>1651483</xdr:rowOff>
    </xdr:to>
    <xdr:pic>
      <xdr:nvPicPr>
        <xdr:cNvPr id="26" name="Picture 25">
          <a:extLst>
            <a:ext uri="{FF2B5EF4-FFF2-40B4-BE49-F238E27FC236}">
              <a16:creationId xmlns:a16="http://schemas.microsoft.com/office/drawing/2014/main" id="{4E05CEFB-D440-4531-8B12-8B2F4989ADE6}"/>
            </a:ext>
          </a:extLst>
        </xdr:cNvPr>
        <xdr:cNvPicPr>
          <a:picLocks noChangeAspect="1"/>
        </xdr:cNvPicPr>
      </xdr:nvPicPr>
      <xdr:blipFill>
        <a:blip xmlns:r="http://schemas.openxmlformats.org/officeDocument/2006/relationships" r:embed="rId25"/>
        <a:stretch>
          <a:fillRect/>
        </a:stretch>
      </xdr:blipFill>
      <xdr:spPr>
        <a:xfrm>
          <a:off x="8858250" y="66087740"/>
          <a:ext cx="0" cy="1146543"/>
        </a:xfrm>
        <a:prstGeom prst="rect">
          <a:avLst/>
        </a:prstGeom>
      </xdr:spPr>
    </xdr:pic>
    <xdr:clientData/>
  </xdr:twoCellAnchor>
  <xdr:twoCellAnchor>
    <xdr:from>
      <xdr:col>8</xdr:col>
      <xdr:colOff>76506</xdr:colOff>
      <xdr:row>41</xdr:row>
      <xdr:rowOff>627347</xdr:rowOff>
    </xdr:from>
    <xdr:to>
      <xdr:col>8</xdr:col>
      <xdr:colOff>3726988</xdr:colOff>
      <xdr:row>41</xdr:row>
      <xdr:rowOff>1842884</xdr:rowOff>
    </xdr:to>
    <xdr:pic>
      <xdr:nvPicPr>
        <xdr:cNvPr id="27" name="Picture 26">
          <a:extLst>
            <a:ext uri="{FF2B5EF4-FFF2-40B4-BE49-F238E27FC236}">
              <a16:creationId xmlns:a16="http://schemas.microsoft.com/office/drawing/2014/main" id="{18CFF28D-D8B2-4D7D-B9CF-E9274C4A0F66}"/>
            </a:ext>
          </a:extLst>
        </xdr:cNvPr>
        <xdr:cNvPicPr>
          <a:picLocks noChangeAspect="1"/>
        </xdr:cNvPicPr>
      </xdr:nvPicPr>
      <xdr:blipFill>
        <a:blip xmlns:r="http://schemas.openxmlformats.org/officeDocument/2006/relationships" r:embed="rId26"/>
        <a:stretch>
          <a:fillRect/>
        </a:stretch>
      </xdr:blipFill>
      <xdr:spPr>
        <a:xfrm>
          <a:off x="8858250" y="68381847"/>
          <a:ext cx="0" cy="1215537"/>
        </a:xfrm>
        <a:prstGeom prst="rect">
          <a:avLst/>
        </a:prstGeom>
      </xdr:spPr>
    </xdr:pic>
    <xdr:clientData/>
  </xdr:twoCellAnchor>
  <xdr:twoCellAnchor>
    <xdr:from>
      <xdr:col>8</xdr:col>
      <xdr:colOff>137712</xdr:colOff>
      <xdr:row>42</xdr:row>
      <xdr:rowOff>451385</xdr:rowOff>
    </xdr:from>
    <xdr:to>
      <xdr:col>8</xdr:col>
      <xdr:colOff>3718296</xdr:colOff>
      <xdr:row>42</xdr:row>
      <xdr:rowOff>1782628</xdr:rowOff>
    </xdr:to>
    <xdr:pic>
      <xdr:nvPicPr>
        <xdr:cNvPr id="28" name="Picture 27">
          <a:extLst>
            <a:ext uri="{FF2B5EF4-FFF2-40B4-BE49-F238E27FC236}">
              <a16:creationId xmlns:a16="http://schemas.microsoft.com/office/drawing/2014/main" id="{DC838A71-20F7-4362-9266-1414A2B9F529}"/>
            </a:ext>
          </a:extLst>
        </xdr:cNvPr>
        <xdr:cNvPicPr>
          <a:picLocks noChangeAspect="1"/>
        </xdr:cNvPicPr>
      </xdr:nvPicPr>
      <xdr:blipFill>
        <a:blip xmlns:r="http://schemas.openxmlformats.org/officeDocument/2006/relationships" r:embed="rId27"/>
        <a:stretch>
          <a:fillRect/>
        </a:stretch>
      </xdr:blipFill>
      <xdr:spPr>
        <a:xfrm>
          <a:off x="8858250" y="70377585"/>
          <a:ext cx="0" cy="1331243"/>
        </a:xfrm>
        <a:prstGeom prst="rect">
          <a:avLst/>
        </a:prstGeom>
      </xdr:spPr>
    </xdr:pic>
    <xdr:clientData/>
  </xdr:twoCellAnchor>
  <xdr:twoCellAnchor>
    <xdr:from>
      <xdr:col>8</xdr:col>
      <xdr:colOff>38252</xdr:colOff>
      <xdr:row>43</xdr:row>
      <xdr:rowOff>382530</xdr:rowOff>
    </xdr:from>
    <xdr:to>
      <xdr:col>8</xdr:col>
      <xdr:colOff>3786703</xdr:colOff>
      <xdr:row>43</xdr:row>
      <xdr:rowOff>1746459</xdr:rowOff>
    </xdr:to>
    <xdr:pic>
      <xdr:nvPicPr>
        <xdr:cNvPr id="29" name="Picture 28">
          <a:extLst>
            <a:ext uri="{FF2B5EF4-FFF2-40B4-BE49-F238E27FC236}">
              <a16:creationId xmlns:a16="http://schemas.microsoft.com/office/drawing/2014/main" id="{D2CA23CD-978B-43BE-A33A-392B4DEDD62E}"/>
            </a:ext>
          </a:extLst>
        </xdr:cNvPr>
        <xdr:cNvPicPr>
          <a:picLocks noChangeAspect="1"/>
        </xdr:cNvPicPr>
      </xdr:nvPicPr>
      <xdr:blipFill>
        <a:blip xmlns:r="http://schemas.openxmlformats.org/officeDocument/2006/relationships" r:embed="rId28"/>
        <a:stretch>
          <a:fillRect/>
        </a:stretch>
      </xdr:blipFill>
      <xdr:spPr>
        <a:xfrm>
          <a:off x="8858250" y="72480430"/>
          <a:ext cx="0" cy="1363929"/>
        </a:xfrm>
        <a:prstGeom prst="rect">
          <a:avLst/>
        </a:prstGeom>
      </xdr:spPr>
    </xdr:pic>
    <xdr:clientData/>
  </xdr:twoCellAnchor>
  <xdr:twoCellAnchor>
    <xdr:from>
      <xdr:col>8</xdr:col>
      <xdr:colOff>168313</xdr:colOff>
      <xdr:row>44</xdr:row>
      <xdr:rowOff>84157</xdr:rowOff>
    </xdr:from>
    <xdr:to>
      <xdr:col>8</xdr:col>
      <xdr:colOff>3748796</xdr:colOff>
      <xdr:row>44</xdr:row>
      <xdr:rowOff>1928648</xdr:rowOff>
    </xdr:to>
    <xdr:pic>
      <xdr:nvPicPr>
        <xdr:cNvPr id="30" name="Picture 29">
          <a:extLst>
            <a:ext uri="{FF2B5EF4-FFF2-40B4-BE49-F238E27FC236}">
              <a16:creationId xmlns:a16="http://schemas.microsoft.com/office/drawing/2014/main" id="{5AA6E5D2-998F-4040-8D13-A82CAB4F8FDB}"/>
            </a:ext>
          </a:extLst>
        </xdr:cNvPr>
        <xdr:cNvPicPr>
          <a:picLocks noChangeAspect="1"/>
        </xdr:cNvPicPr>
      </xdr:nvPicPr>
      <xdr:blipFill>
        <a:blip xmlns:r="http://schemas.openxmlformats.org/officeDocument/2006/relationships" r:embed="rId29"/>
        <a:stretch>
          <a:fillRect/>
        </a:stretch>
      </xdr:blipFill>
      <xdr:spPr>
        <a:xfrm>
          <a:off x="8858250" y="74353757"/>
          <a:ext cx="0" cy="1844491"/>
        </a:xfrm>
        <a:prstGeom prst="rect">
          <a:avLst/>
        </a:prstGeom>
      </xdr:spPr>
    </xdr:pic>
    <xdr:clientData/>
  </xdr:twoCellAnchor>
  <xdr:twoCellAnchor>
    <xdr:from>
      <xdr:col>8</xdr:col>
      <xdr:colOff>68855</xdr:colOff>
      <xdr:row>45</xdr:row>
      <xdr:rowOff>504940</xdr:rowOff>
    </xdr:from>
    <xdr:to>
      <xdr:col>8</xdr:col>
      <xdr:colOff>3724624</xdr:colOff>
      <xdr:row>45</xdr:row>
      <xdr:rowOff>1790241</xdr:rowOff>
    </xdr:to>
    <xdr:pic>
      <xdr:nvPicPr>
        <xdr:cNvPr id="31" name="Picture 30">
          <a:extLst>
            <a:ext uri="{FF2B5EF4-FFF2-40B4-BE49-F238E27FC236}">
              <a16:creationId xmlns:a16="http://schemas.microsoft.com/office/drawing/2014/main" id="{6FD037A9-1318-4945-9EB4-598B6DEF5973}"/>
            </a:ext>
          </a:extLst>
        </xdr:cNvPr>
        <xdr:cNvPicPr>
          <a:picLocks noChangeAspect="1"/>
        </xdr:cNvPicPr>
      </xdr:nvPicPr>
      <xdr:blipFill>
        <a:blip xmlns:r="http://schemas.openxmlformats.org/officeDocument/2006/relationships" r:embed="rId30"/>
        <a:stretch>
          <a:fillRect/>
        </a:stretch>
      </xdr:blipFill>
      <xdr:spPr>
        <a:xfrm>
          <a:off x="8858250" y="76946240"/>
          <a:ext cx="0" cy="1285301"/>
        </a:xfrm>
        <a:prstGeom prst="rect">
          <a:avLst/>
        </a:prstGeom>
      </xdr:spPr>
    </xdr:pic>
    <xdr:clientData/>
  </xdr:twoCellAnchor>
  <xdr:twoCellAnchor>
    <xdr:from>
      <xdr:col>8</xdr:col>
      <xdr:colOff>160663</xdr:colOff>
      <xdr:row>47</xdr:row>
      <xdr:rowOff>84157</xdr:rowOff>
    </xdr:from>
    <xdr:to>
      <xdr:col>8</xdr:col>
      <xdr:colOff>3588133</xdr:colOff>
      <xdr:row>47</xdr:row>
      <xdr:rowOff>2100051</xdr:rowOff>
    </xdr:to>
    <xdr:pic>
      <xdr:nvPicPr>
        <xdr:cNvPr id="32" name="Picture 31">
          <a:extLst>
            <a:ext uri="{FF2B5EF4-FFF2-40B4-BE49-F238E27FC236}">
              <a16:creationId xmlns:a16="http://schemas.microsoft.com/office/drawing/2014/main" id="{61154CBB-95BA-4F0C-AD7A-8AF2FC3A02DC}"/>
            </a:ext>
          </a:extLst>
        </xdr:cNvPr>
        <xdr:cNvPicPr>
          <a:picLocks noChangeAspect="1"/>
        </xdr:cNvPicPr>
      </xdr:nvPicPr>
      <xdr:blipFill>
        <a:blip xmlns:r="http://schemas.openxmlformats.org/officeDocument/2006/relationships" r:embed="rId31"/>
        <a:stretch>
          <a:fillRect/>
        </a:stretch>
      </xdr:blipFill>
      <xdr:spPr>
        <a:xfrm>
          <a:off x="8858250" y="79249607"/>
          <a:ext cx="0" cy="2015894"/>
        </a:xfrm>
        <a:prstGeom prst="rect">
          <a:avLst/>
        </a:prstGeom>
      </xdr:spPr>
    </xdr:pic>
    <xdr:clientData/>
  </xdr:twoCellAnchor>
  <xdr:twoCellAnchor>
    <xdr:from>
      <xdr:col>8</xdr:col>
      <xdr:colOff>306024</xdr:colOff>
      <xdr:row>48</xdr:row>
      <xdr:rowOff>198915</xdr:rowOff>
    </xdr:from>
    <xdr:to>
      <xdr:col>8</xdr:col>
      <xdr:colOff>3297410</xdr:colOff>
      <xdr:row>48</xdr:row>
      <xdr:rowOff>2070255</xdr:rowOff>
    </xdr:to>
    <xdr:pic>
      <xdr:nvPicPr>
        <xdr:cNvPr id="33" name="Picture 32">
          <a:extLst>
            <a:ext uri="{FF2B5EF4-FFF2-40B4-BE49-F238E27FC236}">
              <a16:creationId xmlns:a16="http://schemas.microsoft.com/office/drawing/2014/main" id="{D14E9728-A5BF-4480-AC10-033855D771F2}"/>
            </a:ext>
          </a:extLst>
        </xdr:cNvPr>
        <xdr:cNvPicPr>
          <a:picLocks noChangeAspect="1"/>
        </xdr:cNvPicPr>
      </xdr:nvPicPr>
      <xdr:blipFill>
        <a:blip xmlns:r="http://schemas.openxmlformats.org/officeDocument/2006/relationships" r:embed="rId32"/>
        <a:stretch>
          <a:fillRect/>
        </a:stretch>
      </xdr:blipFill>
      <xdr:spPr>
        <a:xfrm>
          <a:off x="8858250" y="81536065"/>
          <a:ext cx="0" cy="1871340"/>
        </a:xfrm>
        <a:prstGeom prst="rect">
          <a:avLst/>
        </a:prstGeom>
      </xdr:spPr>
    </xdr:pic>
    <xdr:clientData/>
  </xdr:twoCellAnchor>
  <xdr:twoCellAnchor>
    <xdr:from>
      <xdr:col>8</xdr:col>
      <xdr:colOff>657952</xdr:colOff>
      <xdr:row>49</xdr:row>
      <xdr:rowOff>130060</xdr:rowOff>
    </xdr:from>
    <xdr:to>
      <xdr:col>8</xdr:col>
      <xdr:colOff>3096047</xdr:colOff>
      <xdr:row>49</xdr:row>
      <xdr:rowOff>1758631</xdr:rowOff>
    </xdr:to>
    <xdr:pic>
      <xdr:nvPicPr>
        <xdr:cNvPr id="34" name="Picture 33">
          <a:extLst>
            <a:ext uri="{FF2B5EF4-FFF2-40B4-BE49-F238E27FC236}">
              <a16:creationId xmlns:a16="http://schemas.microsoft.com/office/drawing/2014/main" id="{26CF3D0A-3035-4DD4-AB2E-F9AC4F129192}"/>
            </a:ext>
          </a:extLst>
        </xdr:cNvPr>
        <xdr:cNvPicPr>
          <a:picLocks noChangeAspect="1"/>
        </xdr:cNvPicPr>
      </xdr:nvPicPr>
      <xdr:blipFill>
        <a:blip xmlns:r="http://schemas.openxmlformats.org/officeDocument/2006/relationships" r:embed="rId33"/>
        <a:stretch>
          <a:fillRect/>
        </a:stretch>
      </xdr:blipFill>
      <xdr:spPr>
        <a:xfrm>
          <a:off x="8858250" y="83638910"/>
          <a:ext cx="0" cy="1628571"/>
        </a:xfrm>
        <a:prstGeom prst="rect">
          <a:avLst/>
        </a:prstGeom>
      </xdr:spPr>
    </xdr:pic>
    <xdr:clientData/>
  </xdr:twoCellAnchor>
  <xdr:twoCellAnchor>
    <xdr:from>
      <xdr:col>8</xdr:col>
      <xdr:colOff>99458</xdr:colOff>
      <xdr:row>50</xdr:row>
      <xdr:rowOff>260121</xdr:rowOff>
    </xdr:from>
    <xdr:to>
      <xdr:col>8</xdr:col>
      <xdr:colOff>3760949</xdr:colOff>
      <xdr:row>50</xdr:row>
      <xdr:rowOff>1945261</xdr:rowOff>
    </xdr:to>
    <xdr:pic>
      <xdr:nvPicPr>
        <xdr:cNvPr id="35" name="Picture 34">
          <a:extLst>
            <a:ext uri="{FF2B5EF4-FFF2-40B4-BE49-F238E27FC236}">
              <a16:creationId xmlns:a16="http://schemas.microsoft.com/office/drawing/2014/main" id="{EA705BAA-672A-45A1-9C09-6CFE1A738FDA}"/>
            </a:ext>
          </a:extLst>
        </xdr:cNvPr>
        <xdr:cNvPicPr>
          <a:picLocks noChangeAspect="1"/>
        </xdr:cNvPicPr>
      </xdr:nvPicPr>
      <xdr:blipFill>
        <a:blip xmlns:r="http://schemas.openxmlformats.org/officeDocument/2006/relationships" r:embed="rId34"/>
        <a:stretch>
          <a:fillRect/>
        </a:stretch>
      </xdr:blipFill>
      <xdr:spPr>
        <a:xfrm>
          <a:off x="8858250" y="85940671"/>
          <a:ext cx="0" cy="1685140"/>
        </a:xfrm>
        <a:prstGeom prst="rect">
          <a:avLst/>
        </a:prstGeom>
      </xdr:spPr>
    </xdr:pic>
    <xdr:clientData/>
  </xdr:twoCellAnchor>
  <xdr:twoCellAnchor>
    <xdr:from>
      <xdr:col>8</xdr:col>
      <xdr:colOff>45903</xdr:colOff>
      <xdr:row>52</xdr:row>
      <xdr:rowOff>589096</xdr:rowOff>
    </xdr:from>
    <xdr:to>
      <xdr:col>8</xdr:col>
      <xdr:colOff>3700142</xdr:colOff>
      <xdr:row>52</xdr:row>
      <xdr:rowOff>1729035</xdr:rowOff>
    </xdr:to>
    <xdr:pic>
      <xdr:nvPicPr>
        <xdr:cNvPr id="36" name="Picture 35">
          <a:extLst>
            <a:ext uri="{FF2B5EF4-FFF2-40B4-BE49-F238E27FC236}">
              <a16:creationId xmlns:a16="http://schemas.microsoft.com/office/drawing/2014/main" id="{1AF3A04B-A3D8-49E7-9675-0419714FFB49}"/>
            </a:ext>
          </a:extLst>
        </xdr:cNvPr>
        <xdr:cNvPicPr>
          <a:picLocks noChangeAspect="1"/>
        </xdr:cNvPicPr>
      </xdr:nvPicPr>
      <xdr:blipFill>
        <a:blip xmlns:r="http://schemas.openxmlformats.org/officeDocument/2006/relationships" r:embed="rId35"/>
        <a:stretch>
          <a:fillRect/>
        </a:stretch>
      </xdr:blipFill>
      <xdr:spPr>
        <a:xfrm>
          <a:off x="8858250" y="89012846"/>
          <a:ext cx="0" cy="1139939"/>
        </a:xfrm>
        <a:prstGeom prst="rect">
          <a:avLst/>
        </a:prstGeom>
      </xdr:spPr>
    </xdr:pic>
    <xdr:clientData/>
  </xdr:twoCellAnchor>
  <xdr:twoCellAnchor>
    <xdr:from>
      <xdr:col>8</xdr:col>
      <xdr:colOff>153012</xdr:colOff>
      <xdr:row>53</xdr:row>
      <xdr:rowOff>510074</xdr:rowOff>
    </xdr:from>
    <xdr:to>
      <xdr:col>8</xdr:col>
      <xdr:colOff>1043179</xdr:colOff>
      <xdr:row>53</xdr:row>
      <xdr:rowOff>1868066</xdr:rowOff>
    </xdr:to>
    <xdr:pic>
      <xdr:nvPicPr>
        <xdr:cNvPr id="37" name="Picture 36">
          <a:extLst>
            <a:ext uri="{FF2B5EF4-FFF2-40B4-BE49-F238E27FC236}">
              <a16:creationId xmlns:a16="http://schemas.microsoft.com/office/drawing/2014/main" id="{0E697CFD-DD28-44FE-A095-AB29A3C660BB}"/>
            </a:ext>
          </a:extLst>
        </xdr:cNvPr>
        <xdr:cNvPicPr>
          <a:picLocks noChangeAspect="1"/>
        </xdr:cNvPicPr>
      </xdr:nvPicPr>
      <xdr:blipFill>
        <a:blip xmlns:r="http://schemas.openxmlformats.org/officeDocument/2006/relationships" r:embed="rId36"/>
        <a:stretch>
          <a:fillRect/>
        </a:stretch>
      </xdr:blipFill>
      <xdr:spPr>
        <a:xfrm>
          <a:off x="8858250" y="91105524"/>
          <a:ext cx="0" cy="1357992"/>
        </a:xfrm>
        <a:prstGeom prst="rect">
          <a:avLst/>
        </a:prstGeom>
      </xdr:spPr>
    </xdr:pic>
    <xdr:clientData/>
  </xdr:twoCellAnchor>
  <xdr:twoCellAnchor>
    <xdr:from>
      <xdr:col>8</xdr:col>
      <xdr:colOff>1124639</xdr:colOff>
      <xdr:row>53</xdr:row>
      <xdr:rowOff>443734</xdr:rowOff>
    </xdr:from>
    <xdr:to>
      <xdr:col>8</xdr:col>
      <xdr:colOff>3717169</xdr:colOff>
      <xdr:row>53</xdr:row>
      <xdr:rowOff>1905687</xdr:rowOff>
    </xdr:to>
    <xdr:pic>
      <xdr:nvPicPr>
        <xdr:cNvPr id="38" name="Picture 37">
          <a:extLst>
            <a:ext uri="{FF2B5EF4-FFF2-40B4-BE49-F238E27FC236}">
              <a16:creationId xmlns:a16="http://schemas.microsoft.com/office/drawing/2014/main" id="{05A65A14-E45B-4415-B2A2-377A5E9E4344}"/>
            </a:ext>
          </a:extLst>
        </xdr:cNvPr>
        <xdr:cNvPicPr>
          <a:picLocks noChangeAspect="1"/>
        </xdr:cNvPicPr>
      </xdr:nvPicPr>
      <xdr:blipFill>
        <a:blip xmlns:r="http://schemas.openxmlformats.org/officeDocument/2006/relationships" r:embed="rId37"/>
        <a:stretch>
          <a:fillRect/>
        </a:stretch>
      </xdr:blipFill>
      <xdr:spPr>
        <a:xfrm>
          <a:off x="8858250" y="91039184"/>
          <a:ext cx="0" cy="14619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51835</xdr:colOff>
      <xdr:row>12</xdr:row>
      <xdr:rowOff>174949</xdr:rowOff>
    </xdr:from>
    <xdr:to>
      <xdr:col>8</xdr:col>
      <xdr:colOff>3786114</xdr:colOff>
      <xdr:row>12</xdr:row>
      <xdr:rowOff>1972401</xdr:rowOff>
    </xdr:to>
    <xdr:pic>
      <xdr:nvPicPr>
        <xdr:cNvPr id="2" name="Picture 1">
          <a:extLst>
            <a:ext uri="{FF2B5EF4-FFF2-40B4-BE49-F238E27FC236}">
              <a16:creationId xmlns:a16="http://schemas.microsoft.com/office/drawing/2014/main" id="{C5D98DA1-6E74-4117-9AB3-8C8515C4E8AC}"/>
            </a:ext>
          </a:extLst>
        </xdr:cNvPr>
        <xdr:cNvPicPr>
          <a:picLocks noChangeAspect="1"/>
        </xdr:cNvPicPr>
      </xdr:nvPicPr>
      <xdr:blipFill>
        <a:blip xmlns:r="http://schemas.openxmlformats.org/officeDocument/2006/relationships" r:embed="rId1"/>
        <a:stretch>
          <a:fillRect/>
        </a:stretch>
      </xdr:blipFill>
      <xdr:spPr>
        <a:xfrm>
          <a:off x="8858250" y="11096949"/>
          <a:ext cx="0" cy="1797452"/>
        </a:xfrm>
        <a:prstGeom prst="rect">
          <a:avLst/>
        </a:prstGeom>
      </xdr:spPr>
    </xdr:pic>
    <xdr:clientData/>
  </xdr:twoCellAnchor>
  <xdr:twoCellAnchor>
    <xdr:from>
      <xdr:col>8</xdr:col>
      <xdr:colOff>221868</xdr:colOff>
      <xdr:row>13</xdr:row>
      <xdr:rowOff>121609</xdr:rowOff>
    </xdr:from>
    <xdr:to>
      <xdr:col>8</xdr:col>
      <xdr:colOff>3565182</xdr:colOff>
      <xdr:row>13</xdr:row>
      <xdr:rowOff>2117412</xdr:rowOff>
    </xdr:to>
    <xdr:pic>
      <xdr:nvPicPr>
        <xdr:cNvPr id="3" name="Picture 2">
          <a:extLst>
            <a:ext uri="{FF2B5EF4-FFF2-40B4-BE49-F238E27FC236}">
              <a16:creationId xmlns:a16="http://schemas.microsoft.com/office/drawing/2014/main" id="{07A2D0CC-9A08-4730-85ED-35B54BFB34F0}"/>
            </a:ext>
          </a:extLst>
        </xdr:cNvPr>
        <xdr:cNvPicPr>
          <a:picLocks noChangeAspect="1"/>
        </xdr:cNvPicPr>
      </xdr:nvPicPr>
      <xdr:blipFill>
        <a:blip xmlns:r="http://schemas.openxmlformats.org/officeDocument/2006/relationships" r:embed="rId2"/>
        <a:stretch>
          <a:fillRect/>
        </a:stretch>
      </xdr:blipFill>
      <xdr:spPr>
        <a:xfrm>
          <a:off x="8858250" y="13215309"/>
          <a:ext cx="0" cy="1995803"/>
        </a:xfrm>
        <a:prstGeom prst="rect">
          <a:avLst/>
        </a:prstGeom>
      </xdr:spPr>
    </xdr:pic>
    <xdr:clientData/>
  </xdr:twoCellAnchor>
  <xdr:twoCellAnchor>
    <xdr:from>
      <xdr:col>8</xdr:col>
      <xdr:colOff>84157</xdr:colOff>
      <xdr:row>14</xdr:row>
      <xdr:rowOff>61767</xdr:rowOff>
    </xdr:from>
    <xdr:to>
      <xdr:col>8</xdr:col>
      <xdr:colOff>3718193</xdr:colOff>
      <xdr:row>14</xdr:row>
      <xdr:rowOff>2126560</xdr:rowOff>
    </xdr:to>
    <xdr:pic>
      <xdr:nvPicPr>
        <xdr:cNvPr id="4" name="Picture 3">
          <a:extLst>
            <a:ext uri="{FF2B5EF4-FFF2-40B4-BE49-F238E27FC236}">
              <a16:creationId xmlns:a16="http://schemas.microsoft.com/office/drawing/2014/main" id="{AA6C94AB-C106-46D8-AE54-7985576A3CCC}"/>
            </a:ext>
          </a:extLst>
        </xdr:cNvPr>
        <xdr:cNvPicPr>
          <a:picLocks noChangeAspect="1"/>
        </xdr:cNvPicPr>
      </xdr:nvPicPr>
      <xdr:blipFill>
        <a:blip xmlns:r="http://schemas.openxmlformats.org/officeDocument/2006/relationships" r:embed="rId3"/>
        <a:stretch>
          <a:fillRect/>
        </a:stretch>
      </xdr:blipFill>
      <xdr:spPr>
        <a:xfrm>
          <a:off x="8858250" y="15327167"/>
          <a:ext cx="0" cy="2064793"/>
        </a:xfrm>
        <a:prstGeom prst="rect">
          <a:avLst/>
        </a:prstGeom>
      </xdr:spPr>
    </xdr:pic>
    <xdr:clientData/>
  </xdr:twoCellAnchor>
  <xdr:twoCellAnchor>
    <xdr:from>
      <xdr:col>8</xdr:col>
      <xdr:colOff>321326</xdr:colOff>
      <xdr:row>15</xdr:row>
      <xdr:rowOff>30602</xdr:rowOff>
    </xdr:from>
    <xdr:to>
      <xdr:col>8</xdr:col>
      <xdr:colOff>3458795</xdr:colOff>
      <xdr:row>15</xdr:row>
      <xdr:rowOff>2122248</xdr:rowOff>
    </xdr:to>
    <xdr:pic>
      <xdr:nvPicPr>
        <xdr:cNvPr id="5" name="Picture 4">
          <a:extLst>
            <a:ext uri="{FF2B5EF4-FFF2-40B4-BE49-F238E27FC236}">
              <a16:creationId xmlns:a16="http://schemas.microsoft.com/office/drawing/2014/main" id="{3B20F7D8-1557-421F-8338-A9281001028D}"/>
            </a:ext>
          </a:extLst>
        </xdr:cNvPr>
        <xdr:cNvPicPr>
          <a:picLocks noChangeAspect="1"/>
        </xdr:cNvPicPr>
      </xdr:nvPicPr>
      <xdr:blipFill>
        <a:blip xmlns:r="http://schemas.openxmlformats.org/officeDocument/2006/relationships" r:embed="rId4"/>
        <a:stretch>
          <a:fillRect/>
        </a:stretch>
      </xdr:blipFill>
      <xdr:spPr>
        <a:xfrm>
          <a:off x="8858250" y="17467702"/>
          <a:ext cx="0" cy="2091646"/>
        </a:xfrm>
        <a:prstGeom prst="rect">
          <a:avLst/>
        </a:prstGeom>
      </xdr:spPr>
    </xdr:pic>
    <xdr:clientData/>
  </xdr:twoCellAnchor>
  <xdr:twoCellAnchor>
    <xdr:from>
      <xdr:col>8</xdr:col>
      <xdr:colOff>61206</xdr:colOff>
      <xdr:row>17</xdr:row>
      <xdr:rowOff>164065</xdr:rowOff>
    </xdr:from>
    <xdr:to>
      <xdr:col>8</xdr:col>
      <xdr:colOff>3764097</xdr:colOff>
      <xdr:row>17</xdr:row>
      <xdr:rowOff>2006131</xdr:rowOff>
    </xdr:to>
    <xdr:pic>
      <xdr:nvPicPr>
        <xdr:cNvPr id="6" name="Picture 5">
          <a:extLst>
            <a:ext uri="{FF2B5EF4-FFF2-40B4-BE49-F238E27FC236}">
              <a16:creationId xmlns:a16="http://schemas.microsoft.com/office/drawing/2014/main" id="{C864EBC0-99F8-41E0-8AFA-18391C0C513D}"/>
            </a:ext>
          </a:extLst>
        </xdr:cNvPr>
        <xdr:cNvPicPr>
          <a:picLocks noChangeAspect="1"/>
        </xdr:cNvPicPr>
      </xdr:nvPicPr>
      <xdr:blipFill>
        <a:blip xmlns:r="http://schemas.openxmlformats.org/officeDocument/2006/relationships" r:embed="rId5"/>
        <a:stretch>
          <a:fillRect/>
        </a:stretch>
      </xdr:blipFill>
      <xdr:spPr>
        <a:xfrm>
          <a:off x="8858250" y="20344365"/>
          <a:ext cx="0" cy="1842066"/>
        </a:xfrm>
        <a:prstGeom prst="rect">
          <a:avLst/>
        </a:prstGeom>
      </xdr:spPr>
    </xdr:pic>
    <xdr:clientData/>
  </xdr:twoCellAnchor>
  <xdr:twoCellAnchor>
    <xdr:from>
      <xdr:col>8</xdr:col>
      <xdr:colOff>39899</xdr:colOff>
      <xdr:row>18</xdr:row>
      <xdr:rowOff>183615</xdr:rowOff>
    </xdr:from>
    <xdr:to>
      <xdr:col>8</xdr:col>
      <xdr:colOff>3756447</xdr:colOff>
      <xdr:row>18</xdr:row>
      <xdr:rowOff>1949933</xdr:rowOff>
    </xdr:to>
    <xdr:pic>
      <xdr:nvPicPr>
        <xdr:cNvPr id="7" name="Picture 6">
          <a:extLst>
            <a:ext uri="{FF2B5EF4-FFF2-40B4-BE49-F238E27FC236}">
              <a16:creationId xmlns:a16="http://schemas.microsoft.com/office/drawing/2014/main" id="{386093B0-8FFC-4BB9-984F-66C16F9025BA}"/>
            </a:ext>
          </a:extLst>
        </xdr:cNvPr>
        <xdr:cNvPicPr>
          <a:picLocks noChangeAspect="1"/>
        </xdr:cNvPicPr>
      </xdr:nvPicPr>
      <xdr:blipFill>
        <a:blip xmlns:r="http://schemas.openxmlformats.org/officeDocument/2006/relationships" r:embed="rId6"/>
        <a:stretch>
          <a:fillRect/>
        </a:stretch>
      </xdr:blipFill>
      <xdr:spPr>
        <a:xfrm>
          <a:off x="8858250" y="22535615"/>
          <a:ext cx="0" cy="1766318"/>
        </a:xfrm>
        <a:prstGeom prst="rect">
          <a:avLst/>
        </a:prstGeom>
      </xdr:spPr>
    </xdr:pic>
    <xdr:clientData/>
  </xdr:twoCellAnchor>
  <xdr:twoCellAnchor>
    <xdr:from>
      <xdr:col>8</xdr:col>
      <xdr:colOff>107109</xdr:colOff>
      <xdr:row>19</xdr:row>
      <xdr:rowOff>175063</xdr:rowOff>
    </xdr:from>
    <xdr:to>
      <xdr:col>8</xdr:col>
      <xdr:colOff>3710543</xdr:colOff>
      <xdr:row>19</xdr:row>
      <xdr:rowOff>2088887</xdr:rowOff>
    </xdr:to>
    <xdr:pic>
      <xdr:nvPicPr>
        <xdr:cNvPr id="8" name="Picture 7">
          <a:extLst>
            <a:ext uri="{FF2B5EF4-FFF2-40B4-BE49-F238E27FC236}">
              <a16:creationId xmlns:a16="http://schemas.microsoft.com/office/drawing/2014/main" id="{F55E18E6-EBD8-4E42-BE26-2F69CE171D42}"/>
            </a:ext>
          </a:extLst>
        </xdr:cNvPr>
        <xdr:cNvPicPr>
          <a:picLocks noChangeAspect="1"/>
        </xdr:cNvPicPr>
      </xdr:nvPicPr>
      <xdr:blipFill>
        <a:blip xmlns:r="http://schemas.openxmlformats.org/officeDocument/2006/relationships" r:embed="rId7"/>
        <a:stretch>
          <a:fillRect/>
        </a:stretch>
      </xdr:blipFill>
      <xdr:spPr>
        <a:xfrm>
          <a:off x="8858250" y="24698763"/>
          <a:ext cx="0" cy="1913824"/>
        </a:xfrm>
        <a:prstGeom prst="rect">
          <a:avLst/>
        </a:prstGeom>
      </xdr:spPr>
    </xdr:pic>
    <xdr:clientData/>
  </xdr:twoCellAnchor>
  <xdr:twoCellAnchor>
    <xdr:from>
      <xdr:col>8</xdr:col>
      <xdr:colOff>137711</xdr:colOff>
      <xdr:row>20</xdr:row>
      <xdr:rowOff>213150</xdr:rowOff>
    </xdr:from>
    <xdr:to>
      <xdr:col>8</xdr:col>
      <xdr:colOff>3656988</xdr:colOff>
      <xdr:row>20</xdr:row>
      <xdr:rowOff>2109650</xdr:rowOff>
    </xdr:to>
    <xdr:pic>
      <xdr:nvPicPr>
        <xdr:cNvPr id="9" name="Picture 8">
          <a:extLst>
            <a:ext uri="{FF2B5EF4-FFF2-40B4-BE49-F238E27FC236}">
              <a16:creationId xmlns:a16="http://schemas.microsoft.com/office/drawing/2014/main" id="{DD973C06-2ADD-4273-B079-155F3BECA9A7}"/>
            </a:ext>
          </a:extLst>
        </xdr:cNvPr>
        <xdr:cNvPicPr>
          <a:picLocks noChangeAspect="1"/>
        </xdr:cNvPicPr>
      </xdr:nvPicPr>
      <xdr:blipFill>
        <a:blip xmlns:r="http://schemas.openxmlformats.org/officeDocument/2006/relationships" r:embed="rId8"/>
        <a:stretch>
          <a:fillRect/>
        </a:stretch>
      </xdr:blipFill>
      <xdr:spPr>
        <a:xfrm>
          <a:off x="8858250" y="26908550"/>
          <a:ext cx="0" cy="1896500"/>
        </a:xfrm>
        <a:prstGeom prst="rect">
          <a:avLst/>
        </a:prstGeom>
      </xdr:spPr>
    </xdr:pic>
    <xdr:clientData/>
  </xdr:twoCellAnchor>
  <xdr:twoCellAnchor>
    <xdr:from>
      <xdr:col>8</xdr:col>
      <xdr:colOff>175964</xdr:colOff>
      <xdr:row>21</xdr:row>
      <xdr:rowOff>107463</xdr:rowOff>
    </xdr:from>
    <xdr:to>
      <xdr:col>8</xdr:col>
      <xdr:colOff>3648492</xdr:colOff>
      <xdr:row>21</xdr:row>
      <xdr:rowOff>2075963</xdr:rowOff>
    </xdr:to>
    <xdr:pic>
      <xdr:nvPicPr>
        <xdr:cNvPr id="10" name="Picture 9">
          <a:extLst>
            <a:ext uri="{FF2B5EF4-FFF2-40B4-BE49-F238E27FC236}">
              <a16:creationId xmlns:a16="http://schemas.microsoft.com/office/drawing/2014/main" id="{73CE7CBD-24CC-4D6E-8D24-5090699A6167}"/>
            </a:ext>
          </a:extLst>
        </xdr:cNvPr>
        <xdr:cNvPicPr>
          <a:picLocks noChangeAspect="1"/>
        </xdr:cNvPicPr>
      </xdr:nvPicPr>
      <xdr:blipFill>
        <a:blip xmlns:r="http://schemas.openxmlformats.org/officeDocument/2006/relationships" r:embed="rId9"/>
        <a:stretch>
          <a:fillRect/>
        </a:stretch>
      </xdr:blipFill>
      <xdr:spPr>
        <a:xfrm>
          <a:off x="8858250" y="28974563"/>
          <a:ext cx="0" cy="1968500"/>
        </a:xfrm>
        <a:prstGeom prst="rect">
          <a:avLst/>
        </a:prstGeom>
      </xdr:spPr>
    </xdr:pic>
    <xdr:clientData/>
  </xdr:twoCellAnchor>
  <xdr:twoCellAnchor>
    <xdr:from>
      <xdr:col>8</xdr:col>
      <xdr:colOff>757411</xdr:colOff>
      <xdr:row>22</xdr:row>
      <xdr:rowOff>132886</xdr:rowOff>
    </xdr:from>
    <xdr:to>
      <xdr:col>8</xdr:col>
      <xdr:colOff>2890465</xdr:colOff>
      <xdr:row>22</xdr:row>
      <xdr:rowOff>2096265</xdr:rowOff>
    </xdr:to>
    <xdr:pic>
      <xdr:nvPicPr>
        <xdr:cNvPr id="11" name="Picture 10">
          <a:extLst>
            <a:ext uri="{FF2B5EF4-FFF2-40B4-BE49-F238E27FC236}">
              <a16:creationId xmlns:a16="http://schemas.microsoft.com/office/drawing/2014/main" id="{4613ED8A-5227-4378-A432-3F386D8115CD}"/>
            </a:ext>
          </a:extLst>
        </xdr:cNvPr>
        <xdr:cNvPicPr>
          <a:picLocks noChangeAspect="1"/>
        </xdr:cNvPicPr>
      </xdr:nvPicPr>
      <xdr:blipFill>
        <a:blip xmlns:r="http://schemas.openxmlformats.org/officeDocument/2006/relationships" r:embed="rId10"/>
        <a:stretch>
          <a:fillRect/>
        </a:stretch>
      </xdr:blipFill>
      <xdr:spPr>
        <a:xfrm>
          <a:off x="8858250" y="31171686"/>
          <a:ext cx="0" cy="1963379"/>
        </a:xfrm>
        <a:prstGeom prst="rect">
          <a:avLst/>
        </a:prstGeom>
      </xdr:spPr>
    </xdr:pic>
    <xdr:clientData/>
  </xdr:twoCellAnchor>
  <xdr:twoCellAnchor>
    <xdr:from>
      <xdr:col>8</xdr:col>
      <xdr:colOff>107109</xdr:colOff>
      <xdr:row>23</xdr:row>
      <xdr:rowOff>84157</xdr:rowOff>
    </xdr:from>
    <xdr:to>
      <xdr:col>8</xdr:col>
      <xdr:colOff>3734827</xdr:colOff>
      <xdr:row>23</xdr:row>
      <xdr:rowOff>2071552</xdr:rowOff>
    </xdr:to>
    <xdr:pic>
      <xdr:nvPicPr>
        <xdr:cNvPr id="12" name="Picture 11">
          <a:extLst>
            <a:ext uri="{FF2B5EF4-FFF2-40B4-BE49-F238E27FC236}">
              <a16:creationId xmlns:a16="http://schemas.microsoft.com/office/drawing/2014/main" id="{C342F0A3-80B9-4C59-BA1B-FDD1DDDE0FEE}"/>
            </a:ext>
          </a:extLst>
        </xdr:cNvPr>
        <xdr:cNvPicPr>
          <a:picLocks noChangeAspect="1"/>
        </xdr:cNvPicPr>
      </xdr:nvPicPr>
      <xdr:blipFill>
        <a:blip xmlns:r="http://schemas.openxmlformats.org/officeDocument/2006/relationships" r:embed="rId11"/>
        <a:stretch>
          <a:fillRect/>
        </a:stretch>
      </xdr:blipFill>
      <xdr:spPr>
        <a:xfrm>
          <a:off x="8858250" y="33294657"/>
          <a:ext cx="0" cy="1987395"/>
        </a:xfrm>
        <a:prstGeom prst="rect">
          <a:avLst/>
        </a:prstGeom>
      </xdr:spPr>
    </xdr:pic>
    <xdr:clientData/>
  </xdr:twoCellAnchor>
  <xdr:twoCellAnchor>
    <xdr:from>
      <xdr:col>8</xdr:col>
      <xdr:colOff>153013</xdr:colOff>
      <xdr:row>24</xdr:row>
      <xdr:rowOff>99458</xdr:rowOff>
    </xdr:from>
    <xdr:to>
      <xdr:col>8</xdr:col>
      <xdr:colOff>3682289</xdr:colOff>
      <xdr:row>24</xdr:row>
      <xdr:rowOff>1979432</xdr:rowOff>
    </xdr:to>
    <xdr:pic>
      <xdr:nvPicPr>
        <xdr:cNvPr id="13" name="Picture 12">
          <a:extLst>
            <a:ext uri="{FF2B5EF4-FFF2-40B4-BE49-F238E27FC236}">
              <a16:creationId xmlns:a16="http://schemas.microsoft.com/office/drawing/2014/main" id="{BB15ED4C-0A20-4957-8C7B-41FBAEB7424B}"/>
            </a:ext>
          </a:extLst>
        </xdr:cNvPr>
        <xdr:cNvPicPr>
          <a:picLocks noChangeAspect="1"/>
        </xdr:cNvPicPr>
      </xdr:nvPicPr>
      <xdr:blipFill>
        <a:blip xmlns:r="http://schemas.openxmlformats.org/officeDocument/2006/relationships" r:embed="rId12"/>
        <a:stretch>
          <a:fillRect/>
        </a:stretch>
      </xdr:blipFill>
      <xdr:spPr>
        <a:xfrm>
          <a:off x="8858250" y="35481658"/>
          <a:ext cx="0" cy="1879974"/>
        </a:xfrm>
        <a:prstGeom prst="rect">
          <a:avLst/>
        </a:prstGeom>
      </xdr:spPr>
    </xdr:pic>
    <xdr:clientData/>
  </xdr:twoCellAnchor>
  <xdr:twoCellAnchor>
    <xdr:from>
      <xdr:col>8</xdr:col>
      <xdr:colOff>619699</xdr:colOff>
      <xdr:row>26</xdr:row>
      <xdr:rowOff>68855</xdr:rowOff>
    </xdr:from>
    <xdr:to>
      <xdr:col>8</xdr:col>
      <xdr:colOff>3196747</xdr:colOff>
      <xdr:row>26</xdr:row>
      <xdr:rowOff>2027411</xdr:rowOff>
    </xdr:to>
    <xdr:pic>
      <xdr:nvPicPr>
        <xdr:cNvPr id="14" name="Picture 13">
          <a:extLst>
            <a:ext uri="{FF2B5EF4-FFF2-40B4-BE49-F238E27FC236}">
              <a16:creationId xmlns:a16="http://schemas.microsoft.com/office/drawing/2014/main" id="{78E60512-D5D8-4844-89CC-8BF3C3DC4F0F}"/>
            </a:ext>
          </a:extLst>
        </xdr:cNvPr>
        <xdr:cNvPicPr>
          <a:picLocks noChangeAspect="1"/>
        </xdr:cNvPicPr>
      </xdr:nvPicPr>
      <xdr:blipFill>
        <a:blip xmlns:r="http://schemas.openxmlformats.org/officeDocument/2006/relationships" r:embed="rId13"/>
        <a:stretch>
          <a:fillRect/>
        </a:stretch>
      </xdr:blipFill>
      <xdr:spPr>
        <a:xfrm>
          <a:off x="8858250" y="38238705"/>
          <a:ext cx="0" cy="1958556"/>
        </a:xfrm>
        <a:prstGeom prst="rect">
          <a:avLst/>
        </a:prstGeom>
      </xdr:spPr>
    </xdr:pic>
    <xdr:clientData/>
  </xdr:twoCellAnchor>
  <xdr:twoCellAnchor>
    <xdr:from>
      <xdr:col>8</xdr:col>
      <xdr:colOff>1032831</xdr:colOff>
      <xdr:row>28</xdr:row>
      <xdr:rowOff>38253</xdr:rowOff>
    </xdr:from>
    <xdr:to>
      <xdr:col>8</xdr:col>
      <xdr:colOff>2761868</xdr:colOff>
      <xdr:row>28</xdr:row>
      <xdr:rowOff>2048483</xdr:rowOff>
    </xdr:to>
    <xdr:pic>
      <xdr:nvPicPr>
        <xdr:cNvPr id="15" name="Picture 14">
          <a:extLst>
            <a:ext uri="{FF2B5EF4-FFF2-40B4-BE49-F238E27FC236}">
              <a16:creationId xmlns:a16="http://schemas.microsoft.com/office/drawing/2014/main" id="{8FBD7502-2E58-46D4-A21F-F5ED8332BE2F}"/>
            </a:ext>
          </a:extLst>
        </xdr:cNvPr>
        <xdr:cNvPicPr>
          <a:picLocks noChangeAspect="1"/>
        </xdr:cNvPicPr>
      </xdr:nvPicPr>
      <xdr:blipFill>
        <a:blip xmlns:r="http://schemas.openxmlformats.org/officeDocument/2006/relationships" r:embed="rId14"/>
        <a:stretch>
          <a:fillRect/>
        </a:stretch>
      </xdr:blipFill>
      <xdr:spPr>
        <a:xfrm>
          <a:off x="8858250" y="41078303"/>
          <a:ext cx="0" cy="2010230"/>
        </a:xfrm>
        <a:prstGeom prst="rect">
          <a:avLst/>
        </a:prstGeom>
      </xdr:spPr>
    </xdr:pic>
    <xdr:clientData/>
  </xdr:twoCellAnchor>
  <xdr:twoCellAnchor>
    <xdr:from>
      <xdr:col>8</xdr:col>
      <xdr:colOff>67116</xdr:colOff>
      <xdr:row>30</xdr:row>
      <xdr:rowOff>351928</xdr:rowOff>
    </xdr:from>
    <xdr:to>
      <xdr:col>8</xdr:col>
      <xdr:colOff>3748796</xdr:colOff>
      <xdr:row>30</xdr:row>
      <xdr:rowOff>1663638</xdr:rowOff>
    </xdr:to>
    <xdr:pic>
      <xdr:nvPicPr>
        <xdr:cNvPr id="16" name="Picture 15">
          <a:extLst>
            <a:ext uri="{FF2B5EF4-FFF2-40B4-BE49-F238E27FC236}">
              <a16:creationId xmlns:a16="http://schemas.microsoft.com/office/drawing/2014/main" id="{A9C3F9D7-5F9D-434D-BE78-B121CBB97663}"/>
            </a:ext>
          </a:extLst>
        </xdr:cNvPr>
        <xdr:cNvPicPr>
          <a:picLocks noChangeAspect="1"/>
        </xdr:cNvPicPr>
      </xdr:nvPicPr>
      <xdr:blipFill>
        <a:blip xmlns:r="http://schemas.openxmlformats.org/officeDocument/2006/relationships" r:embed="rId15"/>
        <a:stretch>
          <a:fillRect/>
        </a:stretch>
      </xdr:blipFill>
      <xdr:spPr>
        <a:xfrm>
          <a:off x="8858250" y="44217728"/>
          <a:ext cx="0" cy="1311710"/>
        </a:xfrm>
        <a:prstGeom prst="rect">
          <a:avLst/>
        </a:prstGeom>
      </xdr:spPr>
    </xdr:pic>
    <xdr:clientData/>
  </xdr:twoCellAnchor>
  <xdr:twoCellAnchor>
    <xdr:from>
      <xdr:col>8</xdr:col>
      <xdr:colOff>298373</xdr:colOff>
      <xdr:row>31</xdr:row>
      <xdr:rowOff>356646</xdr:rowOff>
    </xdr:from>
    <xdr:to>
      <xdr:col>8</xdr:col>
      <xdr:colOff>3433530</xdr:colOff>
      <xdr:row>31</xdr:row>
      <xdr:rowOff>1866746</xdr:rowOff>
    </xdr:to>
    <xdr:pic>
      <xdr:nvPicPr>
        <xdr:cNvPr id="17" name="Picture 16">
          <a:extLst>
            <a:ext uri="{FF2B5EF4-FFF2-40B4-BE49-F238E27FC236}">
              <a16:creationId xmlns:a16="http://schemas.microsoft.com/office/drawing/2014/main" id="{C55EA599-AECF-4E0C-A5B7-D6B4C0E79CCC}"/>
            </a:ext>
          </a:extLst>
        </xdr:cNvPr>
        <xdr:cNvPicPr>
          <a:picLocks noChangeAspect="1"/>
        </xdr:cNvPicPr>
      </xdr:nvPicPr>
      <xdr:blipFill>
        <a:blip xmlns:r="http://schemas.openxmlformats.org/officeDocument/2006/relationships" r:embed="rId16"/>
        <a:stretch>
          <a:fillRect/>
        </a:stretch>
      </xdr:blipFill>
      <xdr:spPr>
        <a:xfrm>
          <a:off x="8858250" y="46394146"/>
          <a:ext cx="0" cy="1510100"/>
        </a:xfrm>
        <a:prstGeom prst="rect">
          <a:avLst/>
        </a:prstGeom>
      </xdr:spPr>
    </xdr:pic>
    <xdr:clientData/>
  </xdr:twoCellAnchor>
  <xdr:twoCellAnchor>
    <xdr:from>
      <xdr:col>8</xdr:col>
      <xdr:colOff>543193</xdr:colOff>
      <xdr:row>32</xdr:row>
      <xdr:rowOff>107108</xdr:rowOff>
    </xdr:from>
    <xdr:to>
      <xdr:col>8</xdr:col>
      <xdr:colOff>3205603</xdr:colOff>
      <xdr:row>32</xdr:row>
      <xdr:rowOff>1997006</xdr:rowOff>
    </xdr:to>
    <xdr:pic>
      <xdr:nvPicPr>
        <xdr:cNvPr id="18" name="Picture 17">
          <a:extLst>
            <a:ext uri="{FF2B5EF4-FFF2-40B4-BE49-F238E27FC236}">
              <a16:creationId xmlns:a16="http://schemas.microsoft.com/office/drawing/2014/main" id="{257042AE-B6A7-4F00-8442-82CA420BFCE3}"/>
            </a:ext>
          </a:extLst>
        </xdr:cNvPr>
        <xdr:cNvPicPr>
          <a:picLocks noChangeAspect="1"/>
        </xdr:cNvPicPr>
      </xdr:nvPicPr>
      <xdr:blipFill>
        <a:blip xmlns:r="http://schemas.openxmlformats.org/officeDocument/2006/relationships" r:embed="rId17"/>
        <a:stretch>
          <a:fillRect/>
        </a:stretch>
      </xdr:blipFill>
      <xdr:spPr>
        <a:xfrm>
          <a:off x="8858250" y="48316308"/>
          <a:ext cx="0" cy="1889898"/>
        </a:xfrm>
        <a:prstGeom prst="rect">
          <a:avLst/>
        </a:prstGeom>
      </xdr:spPr>
    </xdr:pic>
    <xdr:clientData/>
  </xdr:twoCellAnchor>
  <xdr:twoCellAnchor>
    <xdr:from>
      <xdr:col>8</xdr:col>
      <xdr:colOff>51799</xdr:colOff>
      <xdr:row>33</xdr:row>
      <xdr:rowOff>336626</xdr:rowOff>
    </xdr:from>
    <xdr:to>
      <xdr:col>8</xdr:col>
      <xdr:colOff>3787049</xdr:colOff>
      <xdr:row>33</xdr:row>
      <xdr:rowOff>1743585</xdr:rowOff>
    </xdr:to>
    <xdr:pic>
      <xdr:nvPicPr>
        <xdr:cNvPr id="19" name="Picture 18">
          <a:extLst>
            <a:ext uri="{FF2B5EF4-FFF2-40B4-BE49-F238E27FC236}">
              <a16:creationId xmlns:a16="http://schemas.microsoft.com/office/drawing/2014/main" id="{BABCEC23-3983-446A-A048-07FD66C2493F}"/>
            </a:ext>
          </a:extLst>
        </xdr:cNvPr>
        <xdr:cNvPicPr>
          <a:picLocks noChangeAspect="1"/>
        </xdr:cNvPicPr>
      </xdr:nvPicPr>
      <xdr:blipFill>
        <a:blip xmlns:r="http://schemas.openxmlformats.org/officeDocument/2006/relationships" r:embed="rId18"/>
        <a:stretch>
          <a:fillRect/>
        </a:stretch>
      </xdr:blipFill>
      <xdr:spPr>
        <a:xfrm>
          <a:off x="8858250" y="50717526"/>
          <a:ext cx="0" cy="1406959"/>
        </a:xfrm>
        <a:prstGeom prst="rect">
          <a:avLst/>
        </a:prstGeom>
      </xdr:spPr>
    </xdr:pic>
    <xdr:clientData/>
  </xdr:twoCellAnchor>
  <xdr:twoCellAnchor>
    <xdr:from>
      <xdr:col>8</xdr:col>
      <xdr:colOff>36228</xdr:colOff>
      <xdr:row>34</xdr:row>
      <xdr:rowOff>459037</xdr:rowOff>
    </xdr:from>
    <xdr:to>
      <xdr:col>8</xdr:col>
      <xdr:colOff>3782958</xdr:colOff>
      <xdr:row>34</xdr:row>
      <xdr:rowOff>1789491</xdr:rowOff>
    </xdr:to>
    <xdr:pic>
      <xdr:nvPicPr>
        <xdr:cNvPr id="20" name="Picture 19">
          <a:extLst>
            <a:ext uri="{FF2B5EF4-FFF2-40B4-BE49-F238E27FC236}">
              <a16:creationId xmlns:a16="http://schemas.microsoft.com/office/drawing/2014/main" id="{FC9AD4FD-524C-4F99-B4E4-6CABE6D54706}"/>
            </a:ext>
          </a:extLst>
        </xdr:cNvPr>
        <xdr:cNvPicPr>
          <a:picLocks noChangeAspect="1"/>
        </xdr:cNvPicPr>
      </xdr:nvPicPr>
      <xdr:blipFill>
        <a:blip xmlns:r="http://schemas.openxmlformats.org/officeDocument/2006/relationships" r:embed="rId19"/>
        <a:stretch>
          <a:fillRect/>
        </a:stretch>
      </xdr:blipFill>
      <xdr:spPr>
        <a:xfrm>
          <a:off x="8858250" y="53011637"/>
          <a:ext cx="0" cy="1330454"/>
        </a:xfrm>
        <a:prstGeom prst="rect">
          <a:avLst/>
        </a:prstGeom>
      </xdr:spPr>
    </xdr:pic>
    <xdr:clientData/>
  </xdr:twoCellAnchor>
  <xdr:twoCellAnchor>
    <xdr:from>
      <xdr:col>8</xdr:col>
      <xdr:colOff>89787</xdr:colOff>
      <xdr:row>35</xdr:row>
      <xdr:rowOff>504941</xdr:rowOff>
    </xdr:from>
    <xdr:to>
      <xdr:col>8</xdr:col>
      <xdr:colOff>3739807</xdr:colOff>
      <xdr:row>35</xdr:row>
      <xdr:rowOff>1695355</xdr:rowOff>
    </xdr:to>
    <xdr:pic>
      <xdr:nvPicPr>
        <xdr:cNvPr id="21" name="Picture 20">
          <a:extLst>
            <a:ext uri="{FF2B5EF4-FFF2-40B4-BE49-F238E27FC236}">
              <a16:creationId xmlns:a16="http://schemas.microsoft.com/office/drawing/2014/main" id="{09F5611F-5B5A-4884-9F56-0A31F3DE7D7C}"/>
            </a:ext>
          </a:extLst>
        </xdr:cNvPr>
        <xdr:cNvPicPr>
          <a:picLocks noChangeAspect="1"/>
        </xdr:cNvPicPr>
      </xdr:nvPicPr>
      <xdr:blipFill>
        <a:blip xmlns:r="http://schemas.openxmlformats.org/officeDocument/2006/relationships" r:embed="rId20"/>
        <a:stretch>
          <a:fillRect/>
        </a:stretch>
      </xdr:blipFill>
      <xdr:spPr>
        <a:xfrm>
          <a:off x="8858250" y="55229241"/>
          <a:ext cx="0" cy="1190414"/>
        </a:xfrm>
        <a:prstGeom prst="rect">
          <a:avLst/>
        </a:prstGeom>
      </xdr:spPr>
    </xdr:pic>
    <xdr:clientData/>
  </xdr:twoCellAnchor>
  <xdr:twoCellAnchor>
    <xdr:from>
      <xdr:col>8</xdr:col>
      <xdr:colOff>45904</xdr:colOff>
      <xdr:row>36</xdr:row>
      <xdr:rowOff>512590</xdr:rowOff>
    </xdr:from>
    <xdr:to>
      <xdr:col>8</xdr:col>
      <xdr:colOff>3757761</xdr:colOff>
      <xdr:row>36</xdr:row>
      <xdr:rowOff>1818376</xdr:rowOff>
    </xdr:to>
    <xdr:pic>
      <xdr:nvPicPr>
        <xdr:cNvPr id="22" name="Picture 21">
          <a:extLst>
            <a:ext uri="{FF2B5EF4-FFF2-40B4-BE49-F238E27FC236}">
              <a16:creationId xmlns:a16="http://schemas.microsoft.com/office/drawing/2014/main" id="{23C93CFD-843B-4273-93C9-485C8CC685C2}"/>
            </a:ext>
          </a:extLst>
        </xdr:cNvPr>
        <xdr:cNvPicPr>
          <a:picLocks noChangeAspect="1"/>
        </xdr:cNvPicPr>
      </xdr:nvPicPr>
      <xdr:blipFill>
        <a:blip xmlns:r="http://schemas.openxmlformats.org/officeDocument/2006/relationships" r:embed="rId21"/>
        <a:stretch>
          <a:fillRect/>
        </a:stretch>
      </xdr:blipFill>
      <xdr:spPr>
        <a:xfrm>
          <a:off x="8858250" y="57408590"/>
          <a:ext cx="0" cy="1305786"/>
        </a:xfrm>
        <a:prstGeom prst="rect">
          <a:avLst/>
        </a:prstGeom>
      </xdr:spPr>
    </xdr:pic>
    <xdr:clientData/>
  </xdr:twoCellAnchor>
  <xdr:twoCellAnchor>
    <xdr:from>
      <xdr:col>8</xdr:col>
      <xdr:colOff>122409</xdr:colOff>
      <xdr:row>37</xdr:row>
      <xdr:rowOff>613221</xdr:rowOff>
    </xdr:from>
    <xdr:to>
      <xdr:col>8</xdr:col>
      <xdr:colOff>3741144</xdr:colOff>
      <xdr:row>37</xdr:row>
      <xdr:rowOff>1740346</xdr:rowOff>
    </xdr:to>
    <xdr:pic>
      <xdr:nvPicPr>
        <xdr:cNvPr id="23" name="Picture 22">
          <a:extLst>
            <a:ext uri="{FF2B5EF4-FFF2-40B4-BE49-F238E27FC236}">
              <a16:creationId xmlns:a16="http://schemas.microsoft.com/office/drawing/2014/main" id="{602BBB3F-9200-43B2-9AC6-F31CAD6105C4}"/>
            </a:ext>
          </a:extLst>
        </xdr:cNvPr>
        <xdr:cNvPicPr>
          <a:picLocks noChangeAspect="1"/>
        </xdr:cNvPicPr>
      </xdr:nvPicPr>
      <xdr:blipFill>
        <a:blip xmlns:r="http://schemas.openxmlformats.org/officeDocument/2006/relationships" r:embed="rId22"/>
        <a:stretch>
          <a:fillRect/>
        </a:stretch>
      </xdr:blipFill>
      <xdr:spPr>
        <a:xfrm>
          <a:off x="8858250" y="59680921"/>
          <a:ext cx="0" cy="1127125"/>
        </a:xfrm>
        <a:prstGeom prst="rect">
          <a:avLst/>
        </a:prstGeom>
      </xdr:spPr>
    </xdr:pic>
    <xdr:clientData/>
  </xdr:twoCellAnchor>
  <xdr:twoCellAnchor>
    <xdr:from>
      <xdr:col>8</xdr:col>
      <xdr:colOff>145361</xdr:colOff>
      <xdr:row>38</xdr:row>
      <xdr:rowOff>436084</xdr:rowOff>
    </xdr:from>
    <xdr:to>
      <xdr:col>8</xdr:col>
      <xdr:colOff>3633936</xdr:colOff>
      <xdr:row>38</xdr:row>
      <xdr:rowOff>1724695</xdr:rowOff>
    </xdr:to>
    <xdr:pic>
      <xdr:nvPicPr>
        <xdr:cNvPr id="24" name="Picture 23">
          <a:extLst>
            <a:ext uri="{FF2B5EF4-FFF2-40B4-BE49-F238E27FC236}">
              <a16:creationId xmlns:a16="http://schemas.microsoft.com/office/drawing/2014/main" id="{05051CD8-0639-4942-91DC-F0696F6F4802}"/>
            </a:ext>
          </a:extLst>
        </xdr:cNvPr>
        <xdr:cNvPicPr>
          <a:picLocks noChangeAspect="1"/>
        </xdr:cNvPicPr>
      </xdr:nvPicPr>
      <xdr:blipFill>
        <a:blip xmlns:r="http://schemas.openxmlformats.org/officeDocument/2006/relationships" r:embed="rId23"/>
        <a:stretch>
          <a:fillRect/>
        </a:stretch>
      </xdr:blipFill>
      <xdr:spPr>
        <a:xfrm>
          <a:off x="8858250" y="61675484"/>
          <a:ext cx="0" cy="1288611"/>
        </a:xfrm>
        <a:prstGeom prst="rect">
          <a:avLst/>
        </a:prstGeom>
      </xdr:spPr>
    </xdr:pic>
    <xdr:clientData/>
  </xdr:twoCellAnchor>
  <xdr:twoCellAnchor>
    <xdr:from>
      <xdr:col>8</xdr:col>
      <xdr:colOff>79580</xdr:colOff>
      <xdr:row>39</xdr:row>
      <xdr:rowOff>481989</xdr:rowOff>
    </xdr:from>
    <xdr:to>
      <xdr:col>8</xdr:col>
      <xdr:colOff>3764838</xdr:colOff>
      <xdr:row>39</xdr:row>
      <xdr:rowOff>1690785</xdr:rowOff>
    </xdr:to>
    <xdr:pic>
      <xdr:nvPicPr>
        <xdr:cNvPr id="25" name="Picture 24">
          <a:extLst>
            <a:ext uri="{FF2B5EF4-FFF2-40B4-BE49-F238E27FC236}">
              <a16:creationId xmlns:a16="http://schemas.microsoft.com/office/drawing/2014/main" id="{8DC61CFB-DC52-4645-AAA0-911C9A1EF125}"/>
            </a:ext>
          </a:extLst>
        </xdr:cNvPr>
        <xdr:cNvPicPr>
          <a:picLocks noChangeAspect="1"/>
        </xdr:cNvPicPr>
      </xdr:nvPicPr>
      <xdr:blipFill>
        <a:blip xmlns:r="http://schemas.openxmlformats.org/officeDocument/2006/relationships" r:embed="rId24"/>
        <a:stretch>
          <a:fillRect/>
        </a:stretch>
      </xdr:blipFill>
      <xdr:spPr>
        <a:xfrm>
          <a:off x="8858250" y="63893089"/>
          <a:ext cx="0" cy="1208796"/>
        </a:xfrm>
        <a:prstGeom prst="rect">
          <a:avLst/>
        </a:prstGeom>
      </xdr:spPr>
    </xdr:pic>
    <xdr:clientData/>
  </xdr:twoCellAnchor>
  <xdr:twoCellAnchor>
    <xdr:from>
      <xdr:col>8</xdr:col>
      <xdr:colOff>53555</xdr:colOff>
      <xdr:row>40</xdr:row>
      <xdr:rowOff>504940</xdr:rowOff>
    </xdr:from>
    <xdr:to>
      <xdr:col>8</xdr:col>
      <xdr:colOff>3740393</xdr:colOff>
      <xdr:row>40</xdr:row>
      <xdr:rowOff>1651483</xdr:rowOff>
    </xdr:to>
    <xdr:pic>
      <xdr:nvPicPr>
        <xdr:cNvPr id="26" name="Picture 25">
          <a:extLst>
            <a:ext uri="{FF2B5EF4-FFF2-40B4-BE49-F238E27FC236}">
              <a16:creationId xmlns:a16="http://schemas.microsoft.com/office/drawing/2014/main" id="{EEA1CEAF-F006-4F3D-88E2-911E050329BA}"/>
            </a:ext>
          </a:extLst>
        </xdr:cNvPr>
        <xdr:cNvPicPr>
          <a:picLocks noChangeAspect="1"/>
        </xdr:cNvPicPr>
      </xdr:nvPicPr>
      <xdr:blipFill>
        <a:blip xmlns:r="http://schemas.openxmlformats.org/officeDocument/2006/relationships" r:embed="rId25"/>
        <a:stretch>
          <a:fillRect/>
        </a:stretch>
      </xdr:blipFill>
      <xdr:spPr>
        <a:xfrm>
          <a:off x="8858250" y="66087740"/>
          <a:ext cx="0" cy="1146543"/>
        </a:xfrm>
        <a:prstGeom prst="rect">
          <a:avLst/>
        </a:prstGeom>
      </xdr:spPr>
    </xdr:pic>
    <xdr:clientData/>
  </xdr:twoCellAnchor>
  <xdr:twoCellAnchor>
    <xdr:from>
      <xdr:col>8</xdr:col>
      <xdr:colOff>76506</xdr:colOff>
      <xdr:row>41</xdr:row>
      <xdr:rowOff>627347</xdr:rowOff>
    </xdr:from>
    <xdr:to>
      <xdr:col>8</xdr:col>
      <xdr:colOff>3726988</xdr:colOff>
      <xdr:row>41</xdr:row>
      <xdr:rowOff>1842884</xdr:rowOff>
    </xdr:to>
    <xdr:pic>
      <xdr:nvPicPr>
        <xdr:cNvPr id="27" name="Picture 26">
          <a:extLst>
            <a:ext uri="{FF2B5EF4-FFF2-40B4-BE49-F238E27FC236}">
              <a16:creationId xmlns:a16="http://schemas.microsoft.com/office/drawing/2014/main" id="{CB8E5903-AD24-4CEF-B5A3-C03874B23DE3}"/>
            </a:ext>
          </a:extLst>
        </xdr:cNvPr>
        <xdr:cNvPicPr>
          <a:picLocks noChangeAspect="1"/>
        </xdr:cNvPicPr>
      </xdr:nvPicPr>
      <xdr:blipFill>
        <a:blip xmlns:r="http://schemas.openxmlformats.org/officeDocument/2006/relationships" r:embed="rId26"/>
        <a:stretch>
          <a:fillRect/>
        </a:stretch>
      </xdr:blipFill>
      <xdr:spPr>
        <a:xfrm>
          <a:off x="8858250" y="68381847"/>
          <a:ext cx="0" cy="1215537"/>
        </a:xfrm>
        <a:prstGeom prst="rect">
          <a:avLst/>
        </a:prstGeom>
      </xdr:spPr>
    </xdr:pic>
    <xdr:clientData/>
  </xdr:twoCellAnchor>
  <xdr:twoCellAnchor>
    <xdr:from>
      <xdr:col>8</xdr:col>
      <xdr:colOff>137712</xdr:colOff>
      <xdr:row>42</xdr:row>
      <xdr:rowOff>451385</xdr:rowOff>
    </xdr:from>
    <xdr:to>
      <xdr:col>8</xdr:col>
      <xdr:colOff>3718296</xdr:colOff>
      <xdr:row>42</xdr:row>
      <xdr:rowOff>1782628</xdr:rowOff>
    </xdr:to>
    <xdr:pic>
      <xdr:nvPicPr>
        <xdr:cNvPr id="28" name="Picture 27">
          <a:extLst>
            <a:ext uri="{FF2B5EF4-FFF2-40B4-BE49-F238E27FC236}">
              <a16:creationId xmlns:a16="http://schemas.microsoft.com/office/drawing/2014/main" id="{E449C71A-65DE-4247-A808-01D8A32E6404}"/>
            </a:ext>
          </a:extLst>
        </xdr:cNvPr>
        <xdr:cNvPicPr>
          <a:picLocks noChangeAspect="1"/>
        </xdr:cNvPicPr>
      </xdr:nvPicPr>
      <xdr:blipFill>
        <a:blip xmlns:r="http://schemas.openxmlformats.org/officeDocument/2006/relationships" r:embed="rId27"/>
        <a:stretch>
          <a:fillRect/>
        </a:stretch>
      </xdr:blipFill>
      <xdr:spPr>
        <a:xfrm>
          <a:off x="8858250" y="70377585"/>
          <a:ext cx="0" cy="1331243"/>
        </a:xfrm>
        <a:prstGeom prst="rect">
          <a:avLst/>
        </a:prstGeom>
      </xdr:spPr>
    </xdr:pic>
    <xdr:clientData/>
  </xdr:twoCellAnchor>
  <xdr:twoCellAnchor>
    <xdr:from>
      <xdr:col>8</xdr:col>
      <xdr:colOff>38252</xdr:colOff>
      <xdr:row>43</xdr:row>
      <xdr:rowOff>382530</xdr:rowOff>
    </xdr:from>
    <xdr:to>
      <xdr:col>8</xdr:col>
      <xdr:colOff>3786703</xdr:colOff>
      <xdr:row>43</xdr:row>
      <xdr:rowOff>1746459</xdr:rowOff>
    </xdr:to>
    <xdr:pic>
      <xdr:nvPicPr>
        <xdr:cNvPr id="29" name="Picture 28">
          <a:extLst>
            <a:ext uri="{FF2B5EF4-FFF2-40B4-BE49-F238E27FC236}">
              <a16:creationId xmlns:a16="http://schemas.microsoft.com/office/drawing/2014/main" id="{2E2A029D-98D9-4346-B4BB-23033F51AC5E}"/>
            </a:ext>
          </a:extLst>
        </xdr:cNvPr>
        <xdr:cNvPicPr>
          <a:picLocks noChangeAspect="1"/>
        </xdr:cNvPicPr>
      </xdr:nvPicPr>
      <xdr:blipFill>
        <a:blip xmlns:r="http://schemas.openxmlformats.org/officeDocument/2006/relationships" r:embed="rId28"/>
        <a:stretch>
          <a:fillRect/>
        </a:stretch>
      </xdr:blipFill>
      <xdr:spPr>
        <a:xfrm>
          <a:off x="8858250" y="72480430"/>
          <a:ext cx="0" cy="1363929"/>
        </a:xfrm>
        <a:prstGeom prst="rect">
          <a:avLst/>
        </a:prstGeom>
      </xdr:spPr>
    </xdr:pic>
    <xdr:clientData/>
  </xdr:twoCellAnchor>
  <xdr:twoCellAnchor>
    <xdr:from>
      <xdr:col>8</xdr:col>
      <xdr:colOff>168313</xdr:colOff>
      <xdr:row>44</xdr:row>
      <xdr:rowOff>84157</xdr:rowOff>
    </xdr:from>
    <xdr:to>
      <xdr:col>8</xdr:col>
      <xdr:colOff>3748796</xdr:colOff>
      <xdr:row>44</xdr:row>
      <xdr:rowOff>1928648</xdr:rowOff>
    </xdr:to>
    <xdr:pic>
      <xdr:nvPicPr>
        <xdr:cNvPr id="30" name="Picture 29">
          <a:extLst>
            <a:ext uri="{FF2B5EF4-FFF2-40B4-BE49-F238E27FC236}">
              <a16:creationId xmlns:a16="http://schemas.microsoft.com/office/drawing/2014/main" id="{D3C625FE-1F57-4891-988A-43AA57B3EBD3}"/>
            </a:ext>
          </a:extLst>
        </xdr:cNvPr>
        <xdr:cNvPicPr>
          <a:picLocks noChangeAspect="1"/>
        </xdr:cNvPicPr>
      </xdr:nvPicPr>
      <xdr:blipFill>
        <a:blip xmlns:r="http://schemas.openxmlformats.org/officeDocument/2006/relationships" r:embed="rId29"/>
        <a:stretch>
          <a:fillRect/>
        </a:stretch>
      </xdr:blipFill>
      <xdr:spPr>
        <a:xfrm>
          <a:off x="8858250" y="74353757"/>
          <a:ext cx="0" cy="1844491"/>
        </a:xfrm>
        <a:prstGeom prst="rect">
          <a:avLst/>
        </a:prstGeom>
      </xdr:spPr>
    </xdr:pic>
    <xdr:clientData/>
  </xdr:twoCellAnchor>
  <xdr:twoCellAnchor>
    <xdr:from>
      <xdr:col>8</xdr:col>
      <xdr:colOff>68855</xdr:colOff>
      <xdr:row>45</xdr:row>
      <xdr:rowOff>504940</xdr:rowOff>
    </xdr:from>
    <xdr:to>
      <xdr:col>8</xdr:col>
      <xdr:colOff>3724624</xdr:colOff>
      <xdr:row>45</xdr:row>
      <xdr:rowOff>1790241</xdr:rowOff>
    </xdr:to>
    <xdr:pic>
      <xdr:nvPicPr>
        <xdr:cNvPr id="31" name="Picture 30">
          <a:extLst>
            <a:ext uri="{FF2B5EF4-FFF2-40B4-BE49-F238E27FC236}">
              <a16:creationId xmlns:a16="http://schemas.microsoft.com/office/drawing/2014/main" id="{2BCD8052-DBEC-41A8-A342-F9BD036CA6E2}"/>
            </a:ext>
          </a:extLst>
        </xdr:cNvPr>
        <xdr:cNvPicPr>
          <a:picLocks noChangeAspect="1"/>
        </xdr:cNvPicPr>
      </xdr:nvPicPr>
      <xdr:blipFill>
        <a:blip xmlns:r="http://schemas.openxmlformats.org/officeDocument/2006/relationships" r:embed="rId30"/>
        <a:stretch>
          <a:fillRect/>
        </a:stretch>
      </xdr:blipFill>
      <xdr:spPr>
        <a:xfrm>
          <a:off x="8858250" y="76946240"/>
          <a:ext cx="0" cy="1285301"/>
        </a:xfrm>
        <a:prstGeom prst="rect">
          <a:avLst/>
        </a:prstGeom>
      </xdr:spPr>
    </xdr:pic>
    <xdr:clientData/>
  </xdr:twoCellAnchor>
  <xdr:twoCellAnchor>
    <xdr:from>
      <xdr:col>8</xdr:col>
      <xdr:colOff>160663</xdr:colOff>
      <xdr:row>47</xdr:row>
      <xdr:rowOff>84157</xdr:rowOff>
    </xdr:from>
    <xdr:to>
      <xdr:col>8</xdr:col>
      <xdr:colOff>3588133</xdr:colOff>
      <xdr:row>47</xdr:row>
      <xdr:rowOff>2100051</xdr:rowOff>
    </xdr:to>
    <xdr:pic>
      <xdr:nvPicPr>
        <xdr:cNvPr id="32" name="Picture 31">
          <a:extLst>
            <a:ext uri="{FF2B5EF4-FFF2-40B4-BE49-F238E27FC236}">
              <a16:creationId xmlns:a16="http://schemas.microsoft.com/office/drawing/2014/main" id="{CE6C2043-37DA-4F70-8429-DCEBACBC4D7D}"/>
            </a:ext>
          </a:extLst>
        </xdr:cNvPr>
        <xdr:cNvPicPr>
          <a:picLocks noChangeAspect="1"/>
        </xdr:cNvPicPr>
      </xdr:nvPicPr>
      <xdr:blipFill>
        <a:blip xmlns:r="http://schemas.openxmlformats.org/officeDocument/2006/relationships" r:embed="rId31"/>
        <a:stretch>
          <a:fillRect/>
        </a:stretch>
      </xdr:blipFill>
      <xdr:spPr>
        <a:xfrm>
          <a:off x="8858250" y="79249607"/>
          <a:ext cx="0" cy="2015894"/>
        </a:xfrm>
        <a:prstGeom prst="rect">
          <a:avLst/>
        </a:prstGeom>
      </xdr:spPr>
    </xdr:pic>
    <xdr:clientData/>
  </xdr:twoCellAnchor>
  <xdr:twoCellAnchor>
    <xdr:from>
      <xdr:col>8</xdr:col>
      <xdr:colOff>306024</xdr:colOff>
      <xdr:row>48</xdr:row>
      <xdr:rowOff>198915</xdr:rowOff>
    </xdr:from>
    <xdr:to>
      <xdr:col>8</xdr:col>
      <xdr:colOff>3297410</xdr:colOff>
      <xdr:row>48</xdr:row>
      <xdr:rowOff>2070255</xdr:rowOff>
    </xdr:to>
    <xdr:pic>
      <xdr:nvPicPr>
        <xdr:cNvPr id="33" name="Picture 32">
          <a:extLst>
            <a:ext uri="{FF2B5EF4-FFF2-40B4-BE49-F238E27FC236}">
              <a16:creationId xmlns:a16="http://schemas.microsoft.com/office/drawing/2014/main" id="{FB9EBDDB-380D-4CAB-8FF7-D54015A3F52D}"/>
            </a:ext>
          </a:extLst>
        </xdr:cNvPr>
        <xdr:cNvPicPr>
          <a:picLocks noChangeAspect="1"/>
        </xdr:cNvPicPr>
      </xdr:nvPicPr>
      <xdr:blipFill>
        <a:blip xmlns:r="http://schemas.openxmlformats.org/officeDocument/2006/relationships" r:embed="rId32"/>
        <a:stretch>
          <a:fillRect/>
        </a:stretch>
      </xdr:blipFill>
      <xdr:spPr>
        <a:xfrm>
          <a:off x="8858250" y="81536065"/>
          <a:ext cx="0" cy="1871340"/>
        </a:xfrm>
        <a:prstGeom prst="rect">
          <a:avLst/>
        </a:prstGeom>
      </xdr:spPr>
    </xdr:pic>
    <xdr:clientData/>
  </xdr:twoCellAnchor>
  <xdr:twoCellAnchor>
    <xdr:from>
      <xdr:col>8</xdr:col>
      <xdr:colOff>657952</xdr:colOff>
      <xdr:row>49</xdr:row>
      <xdr:rowOff>130060</xdr:rowOff>
    </xdr:from>
    <xdr:to>
      <xdr:col>8</xdr:col>
      <xdr:colOff>3096047</xdr:colOff>
      <xdr:row>49</xdr:row>
      <xdr:rowOff>1758631</xdr:rowOff>
    </xdr:to>
    <xdr:pic>
      <xdr:nvPicPr>
        <xdr:cNvPr id="34" name="Picture 33">
          <a:extLst>
            <a:ext uri="{FF2B5EF4-FFF2-40B4-BE49-F238E27FC236}">
              <a16:creationId xmlns:a16="http://schemas.microsoft.com/office/drawing/2014/main" id="{F2D5BF56-DC0E-45D6-9C72-90B611D1C61D}"/>
            </a:ext>
          </a:extLst>
        </xdr:cNvPr>
        <xdr:cNvPicPr>
          <a:picLocks noChangeAspect="1"/>
        </xdr:cNvPicPr>
      </xdr:nvPicPr>
      <xdr:blipFill>
        <a:blip xmlns:r="http://schemas.openxmlformats.org/officeDocument/2006/relationships" r:embed="rId33"/>
        <a:stretch>
          <a:fillRect/>
        </a:stretch>
      </xdr:blipFill>
      <xdr:spPr>
        <a:xfrm>
          <a:off x="8858250" y="83638910"/>
          <a:ext cx="0" cy="1628571"/>
        </a:xfrm>
        <a:prstGeom prst="rect">
          <a:avLst/>
        </a:prstGeom>
      </xdr:spPr>
    </xdr:pic>
    <xdr:clientData/>
  </xdr:twoCellAnchor>
  <xdr:twoCellAnchor>
    <xdr:from>
      <xdr:col>8</xdr:col>
      <xdr:colOff>99458</xdr:colOff>
      <xdr:row>50</xdr:row>
      <xdr:rowOff>260121</xdr:rowOff>
    </xdr:from>
    <xdr:to>
      <xdr:col>8</xdr:col>
      <xdr:colOff>3760949</xdr:colOff>
      <xdr:row>50</xdr:row>
      <xdr:rowOff>1945261</xdr:rowOff>
    </xdr:to>
    <xdr:pic>
      <xdr:nvPicPr>
        <xdr:cNvPr id="35" name="Picture 34">
          <a:extLst>
            <a:ext uri="{FF2B5EF4-FFF2-40B4-BE49-F238E27FC236}">
              <a16:creationId xmlns:a16="http://schemas.microsoft.com/office/drawing/2014/main" id="{19A72C46-1660-48FA-A10A-59D7963B998E}"/>
            </a:ext>
          </a:extLst>
        </xdr:cNvPr>
        <xdr:cNvPicPr>
          <a:picLocks noChangeAspect="1"/>
        </xdr:cNvPicPr>
      </xdr:nvPicPr>
      <xdr:blipFill>
        <a:blip xmlns:r="http://schemas.openxmlformats.org/officeDocument/2006/relationships" r:embed="rId34"/>
        <a:stretch>
          <a:fillRect/>
        </a:stretch>
      </xdr:blipFill>
      <xdr:spPr>
        <a:xfrm>
          <a:off x="8858250" y="85940671"/>
          <a:ext cx="0" cy="1685140"/>
        </a:xfrm>
        <a:prstGeom prst="rect">
          <a:avLst/>
        </a:prstGeom>
      </xdr:spPr>
    </xdr:pic>
    <xdr:clientData/>
  </xdr:twoCellAnchor>
  <xdr:twoCellAnchor>
    <xdr:from>
      <xdr:col>8</xdr:col>
      <xdr:colOff>45903</xdr:colOff>
      <xdr:row>52</xdr:row>
      <xdr:rowOff>589096</xdr:rowOff>
    </xdr:from>
    <xdr:to>
      <xdr:col>8</xdr:col>
      <xdr:colOff>3700142</xdr:colOff>
      <xdr:row>52</xdr:row>
      <xdr:rowOff>1729035</xdr:rowOff>
    </xdr:to>
    <xdr:pic>
      <xdr:nvPicPr>
        <xdr:cNvPr id="36" name="Picture 35">
          <a:extLst>
            <a:ext uri="{FF2B5EF4-FFF2-40B4-BE49-F238E27FC236}">
              <a16:creationId xmlns:a16="http://schemas.microsoft.com/office/drawing/2014/main" id="{FA8A697A-BBCE-4BF4-A5C1-8B488306726F}"/>
            </a:ext>
          </a:extLst>
        </xdr:cNvPr>
        <xdr:cNvPicPr>
          <a:picLocks noChangeAspect="1"/>
        </xdr:cNvPicPr>
      </xdr:nvPicPr>
      <xdr:blipFill>
        <a:blip xmlns:r="http://schemas.openxmlformats.org/officeDocument/2006/relationships" r:embed="rId35"/>
        <a:stretch>
          <a:fillRect/>
        </a:stretch>
      </xdr:blipFill>
      <xdr:spPr>
        <a:xfrm>
          <a:off x="8858250" y="89012846"/>
          <a:ext cx="0" cy="1139939"/>
        </a:xfrm>
        <a:prstGeom prst="rect">
          <a:avLst/>
        </a:prstGeom>
      </xdr:spPr>
    </xdr:pic>
    <xdr:clientData/>
  </xdr:twoCellAnchor>
  <xdr:twoCellAnchor>
    <xdr:from>
      <xdr:col>8</xdr:col>
      <xdr:colOff>153012</xdr:colOff>
      <xdr:row>53</xdr:row>
      <xdr:rowOff>510074</xdr:rowOff>
    </xdr:from>
    <xdr:to>
      <xdr:col>8</xdr:col>
      <xdr:colOff>1043179</xdr:colOff>
      <xdr:row>53</xdr:row>
      <xdr:rowOff>1868066</xdr:rowOff>
    </xdr:to>
    <xdr:pic>
      <xdr:nvPicPr>
        <xdr:cNvPr id="37" name="Picture 36">
          <a:extLst>
            <a:ext uri="{FF2B5EF4-FFF2-40B4-BE49-F238E27FC236}">
              <a16:creationId xmlns:a16="http://schemas.microsoft.com/office/drawing/2014/main" id="{527512A9-51F1-4407-9EAA-2D2E42951637}"/>
            </a:ext>
          </a:extLst>
        </xdr:cNvPr>
        <xdr:cNvPicPr>
          <a:picLocks noChangeAspect="1"/>
        </xdr:cNvPicPr>
      </xdr:nvPicPr>
      <xdr:blipFill>
        <a:blip xmlns:r="http://schemas.openxmlformats.org/officeDocument/2006/relationships" r:embed="rId36"/>
        <a:stretch>
          <a:fillRect/>
        </a:stretch>
      </xdr:blipFill>
      <xdr:spPr>
        <a:xfrm>
          <a:off x="8858250" y="91105524"/>
          <a:ext cx="0" cy="1357992"/>
        </a:xfrm>
        <a:prstGeom prst="rect">
          <a:avLst/>
        </a:prstGeom>
      </xdr:spPr>
    </xdr:pic>
    <xdr:clientData/>
  </xdr:twoCellAnchor>
  <xdr:twoCellAnchor>
    <xdr:from>
      <xdr:col>8</xdr:col>
      <xdr:colOff>1124639</xdr:colOff>
      <xdr:row>53</xdr:row>
      <xdr:rowOff>443734</xdr:rowOff>
    </xdr:from>
    <xdr:to>
      <xdr:col>8</xdr:col>
      <xdr:colOff>3717169</xdr:colOff>
      <xdr:row>53</xdr:row>
      <xdr:rowOff>1905687</xdr:rowOff>
    </xdr:to>
    <xdr:pic>
      <xdr:nvPicPr>
        <xdr:cNvPr id="38" name="Picture 37">
          <a:extLst>
            <a:ext uri="{FF2B5EF4-FFF2-40B4-BE49-F238E27FC236}">
              <a16:creationId xmlns:a16="http://schemas.microsoft.com/office/drawing/2014/main" id="{F96C18B7-3FDB-46B1-8B76-903186661680}"/>
            </a:ext>
          </a:extLst>
        </xdr:cNvPr>
        <xdr:cNvPicPr>
          <a:picLocks noChangeAspect="1"/>
        </xdr:cNvPicPr>
      </xdr:nvPicPr>
      <xdr:blipFill>
        <a:blip xmlns:r="http://schemas.openxmlformats.org/officeDocument/2006/relationships" r:embed="rId37"/>
        <a:stretch>
          <a:fillRect/>
        </a:stretch>
      </xdr:blipFill>
      <xdr:spPr>
        <a:xfrm>
          <a:off x="8858250" y="91039184"/>
          <a:ext cx="0" cy="14619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H&#218;%20LINH/H&#192;NG%202025/B&#225;o%20c&#225;o/SS25_Consolid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G"/>
      <sheetName val="Soft Goods"/>
      <sheetName val="consolidate"/>
      <sheetName val="Sheet3"/>
      <sheetName val="Sheet1"/>
      <sheetName val="Total"/>
      <sheetName val="Image"/>
      <sheetName val="Draft"/>
      <sheetName val="Sheet2"/>
      <sheetName val="LIOn"/>
    </sheetNames>
    <sheetDataSet>
      <sheetData sheetId="0" refreshError="1"/>
      <sheetData sheetId="1" refreshError="1"/>
      <sheetData sheetId="2" refreshError="1"/>
      <sheetData sheetId="3" refreshError="1"/>
      <sheetData sheetId="4" refreshError="1">
        <row r="3">
          <cell r="D3" t="str">
            <v>Row Labels</v>
          </cell>
          <cell r="E3" t="str">
            <v>Sum of Total AMT (USD)</v>
          </cell>
        </row>
        <row r="4">
          <cell r="D4" t="str">
            <v>TL343</v>
          </cell>
          <cell r="E4">
            <v>179.31034482758622</v>
          </cell>
        </row>
        <row r="5">
          <cell r="D5" t="str">
            <v>UN067</v>
          </cell>
          <cell r="E5">
            <v>12643.67816091954</v>
          </cell>
        </row>
        <row r="6">
          <cell r="D6" t="str">
            <v>UN068</v>
          </cell>
          <cell r="E6">
            <v>3218.3908045977018</v>
          </cell>
        </row>
        <row r="7">
          <cell r="D7" t="str">
            <v>UN615</v>
          </cell>
          <cell r="E7">
            <v>16772.413793103449</v>
          </cell>
        </row>
        <row r="8">
          <cell r="D8" t="str">
            <v>UN616</v>
          </cell>
          <cell r="E8">
            <v>1324.1379310344828</v>
          </cell>
        </row>
        <row r="9">
          <cell r="D9" t="str">
            <v>UN617</v>
          </cell>
          <cell r="E9">
            <v>2206.8965517241381</v>
          </cell>
        </row>
        <row r="10">
          <cell r="D10" t="str">
            <v>UN618</v>
          </cell>
          <cell r="E10">
            <v>23172.413793103457</v>
          </cell>
        </row>
        <row r="11">
          <cell r="D11" t="str">
            <v>UN629</v>
          </cell>
          <cell r="E11">
            <v>37075.862068965522</v>
          </cell>
        </row>
        <row r="12">
          <cell r="D12" t="str">
            <v>UN630</v>
          </cell>
          <cell r="E12">
            <v>2868.9655172413795</v>
          </cell>
        </row>
        <row r="13">
          <cell r="D13" t="str">
            <v>UN631</v>
          </cell>
          <cell r="E13">
            <v>35751.724137931036</v>
          </cell>
        </row>
        <row r="14">
          <cell r="D14" t="str">
            <v>UN632</v>
          </cell>
          <cell r="E14">
            <v>2648.2758620689656</v>
          </cell>
        </row>
        <row r="15">
          <cell r="D15" t="str">
            <v>UN633</v>
          </cell>
          <cell r="E15">
            <v>1820.6896551724135</v>
          </cell>
        </row>
        <row r="16">
          <cell r="D16" t="str">
            <v>UN634</v>
          </cell>
          <cell r="E16">
            <v>28606.896551724141</v>
          </cell>
        </row>
        <row r="17">
          <cell r="D17" t="str">
            <v>UN645</v>
          </cell>
          <cell r="E17">
            <v>2234.4827586206898</v>
          </cell>
        </row>
        <row r="18">
          <cell r="D18" t="str">
            <v>UN646</v>
          </cell>
          <cell r="E18">
            <v>34427.586206896551</v>
          </cell>
        </row>
        <row r="19">
          <cell r="D19" t="str">
            <v>UN651</v>
          </cell>
          <cell r="E19">
            <v>3310.344827586207</v>
          </cell>
        </row>
        <row r="20">
          <cell r="D20" t="str">
            <v>UN653</v>
          </cell>
          <cell r="E20">
            <v>1986.2068965517244</v>
          </cell>
        </row>
        <row r="21">
          <cell r="D21" t="str">
            <v>UN668</v>
          </cell>
          <cell r="E21">
            <v>4965.5172413793098</v>
          </cell>
        </row>
        <row r="22">
          <cell r="D22" t="str">
            <v>UN670</v>
          </cell>
          <cell r="E22">
            <v>547.1264367816093</v>
          </cell>
        </row>
        <row r="23">
          <cell r="D23" t="str">
            <v>UN682</v>
          </cell>
          <cell r="E23">
            <v>717.24137931034488</v>
          </cell>
        </row>
        <row r="24">
          <cell r="D24" t="str">
            <v>UN683</v>
          </cell>
          <cell r="E24">
            <v>3089.655172413793</v>
          </cell>
        </row>
        <row r="25">
          <cell r="D25" t="str">
            <v>UN725</v>
          </cell>
          <cell r="E25">
            <v>13609.195402298854</v>
          </cell>
        </row>
        <row r="26">
          <cell r="D26" t="str">
            <v>UN726</v>
          </cell>
          <cell r="E26">
            <v>2942.5287356321842</v>
          </cell>
        </row>
        <row r="27">
          <cell r="D27" t="str">
            <v>UN732</v>
          </cell>
          <cell r="E27">
            <v>8735.6321839080483</v>
          </cell>
        </row>
        <row r="28">
          <cell r="D28" t="str">
            <v>UN738</v>
          </cell>
          <cell r="E28">
            <v>7172.4137931034493</v>
          </cell>
        </row>
        <row r="29">
          <cell r="D29" t="str">
            <v>UN739</v>
          </cell>
          <cell r="E29">
            <v>2482.7586206896558</v>
          </cell>
        </row>
        <row r="30">
          <cell r="D30" t="str">
            <v>UN740</v>
          </cell>
          <cell r="E30">
            <v>735.63218390804604</v>
          </cell>
        </row>
        <row r="31">
          <cell r="D31" t="str">
            <v>UN743</v>
          </cell>
          <cell r="E31">
            <v>7586.2068965517246</v>
          </cell>
        </row>
        <row r="32">
          <cell r="D32" t="str">
            <v>UN744</v>
          </cell>
          <cell r="E32">
            <v>3218.3908045977014</v>
          </cell>
        </row>
        <row r="33">
          <cell r="D33" t="str">
            <v>UN745</v>
          </cell>
          <cell r="E33">
            <v>1724.1379310344828</v>
          </cell>
        </row>
        <row r="34">
          <cell r="D34" t="str">
            <v>UN747</v>
          </cell>
          <cell r="E34">
            <v>4551.7241379310353</v>
          </cell>
        </row>
        <row r="35">
          <cell r="D35" t="str">
            <v>UN752</v>
          </cell>
          <cell r="E35">
            <v>321.83908045977012</v>
          </cell>
        </row>
        <row r="36">
          <cell r="D36" t="str">
            <v>UN764</v>
          </cell>
          <cell r="E36">
            <v>3751.7241379310349</v>
          </cell>
        </row>
        <row r="37">
          <cell r="D37" t="str">
            <v>UN767</v>
          </cell>
          <cell r="E37">
            <v>993.10344827586209</v>
          </cell>
        </row>
        <row r="38">
          <cell r="D38" t="str">
            <v>UN770</v>
          </cell>
          <cell r="E38">
            <v>3466.666666666667</v>
          </cell>
        </row>
        <row r="39">
          <cell r="D39" t="str">
            <v>UN801</v>
          </cell>
          <cell r="E39">
            <v>99.310344827586206</v>
          </cell>
        </row>
        <row r="40">
          <cell r="D40" t="str">
            <v>Grand Total</v>
          </cell>
          <cell r="E40">
            <v>280959.08045977016</v>
          </cell>
        </row>
      </sheetData>
      <sheetData sheetId="5" refreshError="1"/>
      <sheetData sheetId="6" refreshError="1"/>
      <sheetData sheetId="7" refreshError="1"/>
      <sheetData sheetId="8" refreshError="1">
        <row r="3">
          <cell r="A3" t="str">
            <v>Row Labels</v>
          </cell>
          <cell r="B3" t="str">
            <v>Sum of Order Qty</v>
          </cell>
          <cell r="C3" t="str">
            <v>Sum of LION</v>
          </cell>
          <cell r="D3" t="str">
            <v>Sum of NM</v>
          </cell>
          <cell r="E3" t="str">
            <v>Sum of TL-c1</v>
          </cell>
        </row>
        <row r="4">
          <cell r="A4" t="str">
            <v>BOSTON</v>
          </cell>
          <cell r="B4">
            <v>316.66666666666674</v>
          </cell>
          <cell r="C4">
            <v>135</v>
          </cell>
          <cell r="D4">
            <v>99</v>
          </cell>
          <cell r="E4">
            <v>82.666666666666686</v>
          </cell>
        </row>
        <row r="5">
          <cell r="A5" t="str">
            <v>UN068</v>
          </cell>
          <cell r="B5">
            <v>116.66666666666669</v>
          </cell>
          <cell r="C5">
            <v>45</v>
          </cell>
          <cell r="D5">
            <v>38</v>
          </cell>
          <cell r="E5">
            <v>33.666666666666671</v>
          </cell>
        </row>
        <row r="6">
          <cell r="A6" t="str">
            <v>UN726</v>
          </cell>
          <cell r="B6">
            <v>66.666666666666671</v>
          </cell>
          <cell r="C6">
            <v>30</v>
          </cell>
          <cell r="D6">
            <v>20</v>
          </cell>
          <cell r="E6">
            <v>16.666666666666671</v>
          </cell>
        </row>
        <row r="7">
          <cell r="A7" t="str">
            <v>UN739</v>
          </cell>
          <cell r="B7">
            <v>50</v>
          </cell>
          <cell r="C7">
            <v>30</v>
          </cell>
          <cell r="D7">
            <v>21</v>
          </cell>
          <cell r="E7">
            <v>-0.99999999999999645</v>
          </cell>
        </row>
        <row r="8">
          <cell r="A8" t="str">
            <v>UN744</v>
          </cell>
          <cell r="B8">
            <v>83.333333333333343</v>
          </cell>
          <cell r="C8">
            <v>30</v>
          </cell>
          <cell r="D8">
            <v>20</v>
          </cell>
          <cell r="E8">
            <v>33.333333333333336</v>
          </cell>
        </row>
        <row r="9">
          <cell r="A9" t="str">
            <v>CADDIE BAG</v>
          </cell>
          <cell r="B9">
            <v>683.33333333333337</v>
          </cell>
          <cell r="C9">
            <v>340</v>
          </cell>
          <cell r="D9">
            <v>179</v>
          </cell>
          <cell r="E9">
            <v>164.33333333333337</v>
          </cell>
        </row>
        <row r="10">
          <cell r="A10" t="str">
            <v>UN067</v>
          </cell>
          <cell r="B10">
            <v>183.33333333333334</v>
          </cell>
          <cell r="C10">
            <v>70</v>
          </cell>
          <cell r="D10">
            <v>50</v>
          </cell>
          <cell r="E10">
            <v>63.333333333333336</v>
          </cell>
        </row>
        <row r="11">
          <cell r="A11" t="str">
            <v>UN725</v>
          </cell>
          <cell r="B11">
            <v>133.33333333333334</v>
          </cell>
          <cell r="C11">
            <v>60</v>
          </cell>
          <cell r="D11">
            <v>40</v>
          </cell>
          <cell r="E11">
            <v>33.333333333333343</v>
          </cell>
        </row>
        <row r="12">
          <cell r="A12" t="str">
            <v>UN732</v>
          </cell>
          <cell r="B12">
            <v>83.333333333333343</v>
          </cell>
          <cell r="C12">
            <v>30</v>
          </cell>
          <cell r="D12">
            <v>30</v>
          </cell>
          <cell r="E12">
            <v>23.333333333333339</v>
          </cell>
        </row>
        <row r="13">
          <cell r="A13" t="str">
            <v>UN738</v>
          </cell>
          <cell r="B13">
            <v>66.666666666666671</v>
          </cell>
          <cell r="C13">
            <v>30</v>
          </cell>
          <cell r="D13">
            <v>24</v>
          </cell>
          <cell r="E13">
            <v>12.666666666666671</v>
          </cell>
        </row>
        <row r="14">
          <cell r="A14" t="str">
            <v>UN743</v>
          </cell>
          <cell r="B14">
            <v>83.333333333333343</v>
          </cell>
          <cell r="C14">
            <v>30</v>
          </cell>
          <cell r="D14">
            <v>20</v>
          </cell>
          <cell r="E14">
            <v>33.333333333333336</v>
          </cell>
        </row>
        <row r="15">
          <cell r="A15" t="str">
            <v>UN747</v>
          </cell>
          <cell r="B15">
            <v>50</v>
          </cell>
          <cell r="C15">
            <v>45</v>
          </cell>
          <cell r="D15">
            <v>6</v>
          </cell>
          <cell r="E15">
            <v>-0.99999999999999645</v>
          </cell>
        </row>
        <row r="16">
          <cell r="A16" t="str">
            <v>UN764</v>
          </cell>
          <cell r="B16">
            <v>40</v>
          </cell>
          <cell r="C16">
            <v>35</v>
          </cell>
          <cell r="D16">
            <v>5</v>
          </cell>
          <cell r="E16">
            <v>0</v>
          </cell>
        </row>
        <row r="17">
          <cell r="A17" t="str">
            <v>UN770</v>
          </cell>
          <cell r="B17">
            <v>43.333333333333336</v>
          </cell>
          <cell r="C17">
            <v>40</v>
          </cell>
          <cell r="D17">
            <v>4</v>
          </cell>
          <cell r="E17">
            <v>-0.6666666666666643</v>
          </cell>
        </row>
        <row r="18">
          <cell r="A18" t="str">
            <v>GLOVE</v>
          </cell>
          <cell r="B18">
            <v>20</v>
          </cell>
          <cell r="D18">
            <v>20</v>
          </cell>
          <cell r="E18">
            <v>0</v>
          </cell>
        </row>
        <row r="19">
          <cell r="A19" t="str">
            <v>UN801</v>
          </cell>
          <cell r="B19">
            <v>20</v>
          </cell>
          <cell r="D19">
            <v>20</v>
          </cell>
          <cell r="E19">
            <v>0</v>
          </cell>
        </row>
        <row r="20">
          <cell r="A20" t="str">
            <v>HEADWEAR</v>
          </cell>
          <cell r="B20">
            <v>10</v>
          </cell>
          <cell r="D20">
            <v>10</v>
          </cell>
          <cell r="E20">
            <v>0</v>
          </cell>
        </row>
        <row r="21">
          <cell r="A21" t="str">
            <v>TL343</v>
          </cell>
          <cell r="B21">
            <v>10</v>
          </cell>
          <cell r="D21">
            <v>10</v>
          </cell>
          <cell r="E21">
            <v>0</v>
          </cell>
        </row>
        <row r="22">
          <cell r="A22" t="str">
            <v>POLO</v>
          </cell>
          <cell r="B22">
            <v>6353.333333333333</v>
          </cell>
          <cell r="C22">
            <v>1935</v>
          </cell>
          <cell r="D22">
            <v>1798</v>
          </cell>
          <cell r="E22">
            <v>2620.3333333333339</v>
          </cell>
        </row>
        <row r="23">
          <cell r="A23" t="str">
            <v>UN615</v>
          </cell>
          <cell r="B23">
            <v>380</v>
          </cell>
          <cell r="C23">
            <v>217</v>
          </cell>
          <cell r="D23">
            <v>120</v>
          </cell>
          <cell r="E23">
            <v>43</v>
          </cell>
        </row>
        <row r="24">
          <cell r="A24" t="str">
            <v>UN616</v>
          </cell>
          <cell r="B24">
            <v>40</v>
          </cell>
          <cell r="C24">
            <v>0</v>
          </cell>
          <cell r="D24">
            <v>40</v>
          </cell>
          <cell r="E24">
            <v>0</v>
          </cell>
        </row>
        <row r="25">
          <cell r="A25" t="str">
            <v>UN617</v>
          </cell>
          <cell r="B25">
            <v>66.666666666666671</v>
          </cell>
          <cell r="C25">
            <v>28</v>
          </cell>
          <cell r="D25">
            <v>40</v>
          </cell>
          <cell r="E25">
            <v>-1.3333333333333286</v>
          </cell>
        </row>
        <row r="26">
          <cell r="A26" t="str">
            <v>UN618</v>
          </cell>
          <cell r="B26">
            <v>840</v>
          </cell>
          <cell r="C26">
            <v>300</v>
          </cell>
          <cell r="D26">
            <v>180</v>
          </cell>
          <cell r="E26">
            <v>360</v>
          </cell>
        </row>
        <row r="27">
          <cell r="A27" t="str">
            <v>UN629</v>
          </cell>
          <cell r="B27">
            <v>1120</v>
          </cell>
          <cell r="C27">
            <v>560</v>
          </cell>
          <cell r="D27">
            <v>240</v>
          </cell>
          <cell r="E27">
            <v>320</v>
          </cell>
        </row>
        <row r="28">
          <cell r="A28" t="str">
            <v>UN630</v>
          </cell>
          <cell r="B28">
            <v>80</v>
          </cell>
          <cell r="C28">
            <v>65</v>
          </cell>
          <cell r="D28">
            <v>13</v>
          </cell>
          <cell r="E28">
            <v>2.0000000000000036</v>
          </cell>
        </row>
        <row r="29">
          <cell r="A29" t="str">
            <v>UN631</v>
          </cell>
          <cell r="B29">
            <v>1080</v>
          </cell>
          <cell r="C29">
            <v>260</v>
          </cell>
          <cell r="D29">
            <v>300</v>
          </cell>
          <cell r="E29">
            <v>520</v>
          </cell>
        </row>
        <row r="30">
          <cell r="A30" t="str">
            <v>UN632</v>
          </cell>
          <cell r="B30">
            <v>80</v>
          </cell>
          <cell r="C30">
            <v>0</v>
          </cell>
          <cell r="D30">
            <v>80</v>
          </cell>
          <cell r="E30">
            <v>0</v>
          </cell>
        </row>
        <row r="31">
          <cell r="A31" t="str">
            <v>UN633</v>
          </cell>
          <cell r="B31">
            <v>60</v>
          </cell>
          <cell r="C31">
            <v>0</v>
          </cell>
          <cell r="D31">
            <v>30</v>
          </cell>
          <cell r="E31">
            <v>30</v>
          </cell>
        </row>
        <row r="32">
          <cell r="A32" t="str">
            <v>UN634</v>
          </cell>
          <cell r="B32">
            <v>1220</v>
          </cell>
          <cell r="C32">
            <v>195</v>
          </cell>
          <cell r="D32">
            <v>425</v>
          </cell>
          <cell r="E32">
            <v>600</v>
          </cell>
        </row>
        <row r="33">
          <cell r="A33" t="str">
            <v>UN645</v>
          </cell>
          <cell r="B33">
            <v>60</v>
          </cell>
          <cell r="C33">
            <v>30</v>
          </cell>
          <cell r="D33">
            <v>30</v>
          </cell>
          <cell r="E33">
            <v>0</v>
          </cell>
        </row>
        <row r="34">
          <cell r="A34" t="str">
            <v>UN646</v>
          </cell>
          <cell r="B34">
            <v>1040</v>
          </cell>
          <cell r="C34">
            <v>240</v>
          </cell>
          <cell r="D34">
            <v>300</v>
          </cell>
          <cell r="E34">
            <v>500</v>
          </cell>
        </row>
        <row r="35">
          <cell r="A35" t="str">
            <v>UN668</v>
          </cell>
          <cell r="B35">
            <v>150</v>
          </cell>
          <cell r="C35">
            <v>40</v>
          </cell>
          <cell r="E35">
            <v>110</v>
          </cell>
        </row>
        <row r="36">
          <cell r="A36" t="str">
            <v>UN670</v>
          </cell>
          <cell r="B36">
            <v>23.333333333333336</v>
          </cell>
          <cell r="C36">
            <v>0</v>
          </cell>
          <cell r="E36">
            <v>23.333333333333336</v>
          </cell>
        </row>
        <row r="37">
          <cell r="A37" t="str">
            <v>UN682</v>
          </cell>
          <cell r="B37">
            <v>20</v>
          </cell>
          <cell r="C37">
            <v>0</v>
          </cell>
          <cell r="E37">
            <v>20</v>
          </cell>
        </row>
        <row r="38">
          <cell r="A38" t="str">
            <v>UN683</v>
          </cell>
          <cell r="B38">
            <v>93.333333333333329</v>
          </cell>
          <cell r="C38">
            <v>0</v>
          </cell>
          <cell r="E38">
            <v>93.333333333333329</v>
          </cell>
        </row>
        <row r="39">
          <cell r="A39" t="str">
            <v>POUCH</v>
          </cell>
          <cell r="B39">
            <v>163.33333333333334</v>
          </cell>
          <cell r="C39">
            <v>35</v>
          </cell>
          <cell r="D39">
            <v>66</v>
          </cell>
          <cell r="E39">
            <v>62.333333333333343</v>
          </cell>
        </row>
        <row r="40">
          <cell r="A40" t="str">
            <v>UN740</v>
          </cell>
          <cell r="B40">
            <v>33.333333333333336</v>
          </cell>
          <cell r="C40">
            <v>20</v>
          </cell>
          <cell r="D40">
            <v>14</v>
          </cell>
          <cell r="E40">
            <v>-0.6666666666666643</v>
          </cell>
        </row>
        <row r="41">
          <cell r="A41" t="str">
            <v>UN745</v>
          </cell>
          <cell r="B41">
            <v>83.333333333333343</v>
          </cell>
          <cell r="C41">
            <v>0</v>
          </cell>
          <cell r="D41">
            <v>20</v>
          </cell>
          <cell r="E41">
            <v>63.333333333333336</v>
          </cell>
        </row>
        <row r="42">
          <cell r="A42" t="str">
            <v>UN752</v>
          </cell>
          <cell r="B42">
            <v>16.666666666666668</v>
          </cell>
          <cell r="C42">
            <v>15</v>
          </cell>
          <cell r="D42">
            <v>2</v>
          </cell>
          <cell r="E42">
            <v>-0.33333333333333215</v>
          </cell>
        </row>
        <row r="43">
          <cell r="A43" t="str">
            <v>UN767</v>
          </cell>
          <cell r="B43">
            <v>30</v>
          </cell>
          <cell r="C43">
            <v>0</v>
          </cell>
          <cell r="D43">
            <v>30</v>
          </cell>
          <cell r="E43">
            <v>0</v>
          </cell>
        </row>
        <row r="44">
          <cell r="A44" t="str">
            <v>SHORTS</v>
          </cell>
          <cell r="B44">
            <v>160</v>
          </cell>
          <cell r="C44">
            <v>160</v>
          </cell>
          <cell r="E44">
            <v>0</v>
          </cell>
        </row>
        <row r="45">
          <cell r="A45" t="str">
            <v>UN651</v>
          </cell>
          <cell r="B45">
            <v>80</v>
          </cell>
          <cell r="C45">
            <v>80</v>
          </cell>
          <cell r="E45">
            <v>0</v>
          </cell>
        </row>
        <row r="46">
          <cell r="A46" t="str">
            <v>UN653</v>
          </cell>
          <cell r="B46">
            <v>80</v>
          </cell>
          <cell r="C46">
            <v>80</v>
          </cell>
          <cell r="E46">
            <v>0</v>
          </cell>
        </row>
        <row r="47">
          <cell r="A47" t="str">
            <v>Grand Total</v>
          </cell>
          <cell r="B47">
            <v>7706.6666666666661</v>
          </cell>
          <cell r="C47">
            <v>2605</v>
          </cell>
          <cell r="D47">
            <v>2172</v>
          </cell>
          <cell r="E47">
            <v>2929.6666666666674</v>
          </cell>
        </row>
      </sheetData>
      <sheetData sheetId="9" refreshError="1"/>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QI35-TOTA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H&#218;%20LINH/H&#192;NG%202025/B&#225;o%20c&#225;o/Chia%20h&#224;ng.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19.364838773145" createdVersion="6" refreshedVersion="6" minRefreshableVersion="3" recordCount="203" xr:uid="{446BDFF7-89AF-4724-8735-C4060425B86D}">
  <cacheSource type="worksheet">
    <worksheetSource ref="A1:AB204" sheet="1-6" r:id="rId2"/>
  </cacheSource>
  <cacheFields count="28">
    <cacheField name="SKU" numFmtId="0">
      <sharedItems/>
    </cacheField>
    <cacheField name="SKU Description" numFmtId="0">
      <sharedItems/>
    </cacheField>
    <cacheField name="Family" numFmtId="0">
      <sharedItems count="34">
        <s v="Qi35 LS -Launched Editions"/>
        <s v="Qi35 LS"/>
        <s v="Qi35 Tour"/>
        <s v="QI35 - Launched Editions"/>
        <s v="QI35"/>
        <s v="QI35 MAX - Launch Editions"/>
        <s v="QI35 MAX"/>
        <s v="QI35 MAX LITE"/>
        <s v="QI35 MAX LITE LADY"/>
        <s v="2025 Mini Driver"/>
        <s v="Qi Max Lite"/>
        <s v="Qi Max Lite lady"/>
        <s v="Qi"/>
        <s v="P790 25"/>
        <s v="P770 24"/>
        <s v="2023 MG4"/>
        <s v="Kalea Gold"/>
        <s v="2025 RBZ Speedlite"/>
        <s v="2024 Spider Black Refresh"/>
        <s v="Spider Tour 2024"/>
        <s v="Qi Black"/>
        <s v="Fitting"/>
        <s v="Glorie lady"/>
        <s v="TP5/TP5x 2024"/>
        <s v="Tour Response 2025"/>
        <s v="Distance 2025 "/>
        <s v="TP5/TP5x 2025 Hotshot"/>
        <s v="TM25 Distance+"/>
        <s v="TM24 TP5 Stripe"/>
        <s v="TM24 TP5x Stripe"/>
        <s v="TM25 Tour Resp Stripe"/>
        <s v="Driving Range"/>
        <s v="QI35 Max Designer Series"/>
        <s v="QI35 Designer Series"/>
      </sharedItems>
    </cacheField>
    <cacheField name="Year" numFmtId="0">
      <sharedItems containsSemiMixedTypes="0" containsString="0" containsNumber="1" containsInteger="1" minValue="2023" maxValue="2025"/>
    </cacheField>
    <cacheField name="Spec" numFmtId="0">
      <sharedItems containsBlank="1"/>
    </cacheField>
    <cacheField name="Sub Category" numFmtId="0">
      <sharedItems count="10">
        <s v="Driver"/>
        <s v="Fairway"/>
        <s v="Rescue"/>
        <s v="Iron set"/>
        <s v="Iron #7"/>
        <s v="WEDGE"/>
        <s v="Combo Set"/>
        <s v="PUTTER"/>
        <s v="Fitting"/>
        <s v="Ball"/>
      </sharedItems>
    </cacheField>
    <cacheField name="Shaft" numFmtId="0">
      <sharedItems containsBlank="1"/>
    </cacheField>
    <cacheField name="Distributor Price" numFmtId="166">
      <sharedItems containsString="0" containsBlank="1" containsNumber="1" minValue="9.9949999999999992" maxValue="899.99500000000012"/>
    </cacheField>
    <cacheField name="Demo" numFmtId="0">
      <sharedItems containsString="0" containsBlank="1" containsNumber="1" containsInteger="1" minValue="1" maxValue="10"/>
    </cacheField>
    <cacheField name="Jan " numFmtId="0">
      <sharedItems containsString="0" containsBlank="1" containsNumber="1" containsInteger="1" minValue="8" maxValue="252"/>
    </cacheField>
    <cacheField name="Feb" numFmtId="0">
      <sharedItems containsString="0" containsBlank="1" containsNumber="1" containsInteger="1" minValue="5" maxValue="180"/>
    </cacheField>
    <cacheField name="Mar" numFmtId="0">
      <sharedItems containsString="0" containsBlank="1" containsNumber="1" containsInteger="1" minValue="10" maxValue="252"/>
    </cacheField>
    <cacheField name="Apr" numFmtId="0">
      <sharedItems containsString="0" containsBlank="1" containsNumber="1" containsInteger="1" minValue="5" maxValue="504"/>
    </cacheField>
    <cacheField name="May" numFmtId="0">
      <sharedItems containsString="0" containsBlank="1" containsNumber="1" containsInteger="1" minValue="50" maxValue="413"/>
    </cacheField>
    <cacheField name="Jun" numFmtId="0">
      <sharedItems containsString="0" containsBlank="1" containsNumber="1" containsInteger="1" minValue="5" maxValue="50"/>
    </cacheField>
    <cacheField name="QTY" numFmtId="0">
      <sharedItems containsSemiMixedTypes="0" containsString="0" containsNumber="1" containsInteger="1" minValue="2" maxValue="504"/>
    </cacheField>
    <cacheField name="Demo2" numFmtId="0">
      <sharedItems containsString="0" containsBlank="1" containsNumber="1" minValue="0" maxValue="2999.95"/>
    </cacheField>
    <cacheField name="Jan 2" numFmtId="0">
      <sharedItems containsString="0" containsBlank="1" containsNumber="1" minValue="0" maxValue="58299.491200000004"/>
    </cacheField>
    <cacheField name="Feb2" numFmtId="0">
      <sharedItems containsString="0" containsBlank="1" containsNumber="1" minValue="0" maxValue="27499.760000000002"/>
    </cacheField>
    <cacheField name="Mar2" numFmtId="0">
      <sharedItems containsString="0" containsBlank="1" containsNumber="1" minValue="0" maxValue="7558.7400000000007"/>
    </cacheField>
    <cacheField name="Apr2" numFmtId="0">
      <sharedItems containsString="0" containsBlank="1" containsNumber="1" minValue="0" maxValue="34999.75"/>
    </cacheField>
    <cacheField name="May2" numFmtId="0">
      <sharedItems containsString="0" containsBlank="1" containsNumber="1" minValue="0" maxValue="39999.800000000003"/>
    </cacheField>
    <cacheField name="Jun2" numFmtId="0">
      <sharedItems containsString="0" containsBlank="1" containsNumber="1" minValue="0" maxValue="24999.75"/>
    </cacheField>
    <cacheField name="AMT" numFmtId="164">
      <sharedItems containsSemiMixedTypes="0" containsString="0" containsNumber="1" minValue="0" maxValue="90749.207999999999"/>
    </cacheField>
    <cacheField name="GIAO LẦN 1" numFmtId="0">
      <sharedItems containsString="0" containsBlank="1" containsNumber="1" containsInteger="1" minValue="1" maxValue="252"/>
    </cacheField>
    <cacheField name="GIAO LẦN 2" numFmtId="0">
      <sharedItems containsString="0" containsBlank="1" containsNumber="1" containsInteger="1" minValue="1" maxValue="151"/>
    </cacheField>
    <cacheField name="tổng giao 2 lần" numFmtId="0">
      <sharedItems containsString="0" containsBlank="1" containsNumber="1" containsInteger="1" minValue="0" maxValue="252" count="43">
        <m/>
        <n v="60"/>
        <n v="25"/>
        <n v="38"/>
        <n v="39"/>
        <n v="40"/>
        <n v="24"/>
        <n v="28"/>
        <n v="30"/>
        <n v="37"/>
        <n v="50"/>
        <n v="148"/>
        <n v="10"/>
        <n v="59"/>
        <n v="31"/>
        <n v="23"/>
        <n v="47"/>
        <n v="69"/>
        <n v="32"/>
        <n v="2"/>
        <n v="20"/>
        <n v="55"/>
        <n v="151"/>
        <n v="129"/>
        <n v="8"/>
        <n v="6"/>
        <n v="54"/>
        <n v="76"/>
        <n v="18"/>
        <n v="29"/>
        <n v="22"/>
        <n v="7"/>
        <n v="12"/>
        <n v="13"/>
        <n v="99"/>
        <n v="53"/>
        <n v="17"/>
        <n v="15"/>
        <n v="1"/>
        <n v="57"/>
        <n v="0"/>
        <n v="252"/>
        <n v="126"/>
      </sharedItems>
    </cacheField>
    <cacheField name="Còn lại" numFmtId="0">
      <sharedItems containsString="0" containsBlank="1" containsNumber="1" containsInteger="1" minValue="0" maxValue="504" count="51">
        <n v="20"/>
        <n v="0"/>
        <n v="10"/>
        <n v="15"/>
        <n v="12"/>
        <n v="11"/>
        <n v="26"/>
        <n v="25"/>
        <n v="13"/>
        <n v="170"/>
        <n v="46"/>
        <n v="72"/>
        <n v="21"/>
        <n v="79"/>
        <n v="87"/>
        <n v="53"/>
        <n v="30"/>
        <n v="18"/>
        <n v="68"/>
        <n v="80"/>
        <n v="50"/>
        <n v="1"/>
        <n v="109"/>
        <n v="44"/>
        <n v="61"/>
        <n v="2"/>
        <n v="4"/>
        <n v="56"/>
        <n v="40"/>
        <n v="24"/>
        <n v="16"/>
        <n v="22"/>
        <n v="60"/>
        <n v="28"/>
        <n v="23"/>
        <n v="17"/>
        <n v="51"/>
        <n v="47"/>
        <n v="76"/>
        <n v="73"/>
        <n v="35"/>
        <n v="165"/>
        <n v="43"/>
        <n v="5"/>
        <n v="55"/>
        <n v="504"/>
        <n v="252"/>
        <n v="413"/>
        <n v="180"/>
        <n v="67"/>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05.406073379629" createdVersion="6" refreshedVersion="6" minRefreshableVersion="3" recordCount="71" xr:uid="{07FA3DFB-E1A4-46D2-B55D-ABF45C6A6217}">
  <cacheSource type="worksheet">
    <worksheetSource ref="A3:K74" sheet="final" r:id="rId2"/>
  </cacheSource>
  <cacheFields count="11">
    <cacheField name="SKU" numFmtId="0">
      <sharedItems/>
    </cacheField>
    <cacheField name="Description" numFmtId="0">
      <sharedItems/>
    </cacheField>
    <cacheField name="Commodity" numFmtId="0">
      <sharedItems count="8">
        <s v="BALL"/>
        <s v="DRIVER"/>
        <s v="FAIRWAY"/>
        <s v="IRON #7"/>
        <s v="IRON SET"/>
        <s v="KEALA GOLD"/>
        <s v="RESCUE"/>
        <s v="WEDGE"/>
      </sharedItems>
    </cacheField>
    <cacheField name="Family" numFmtId="0">
      <sharedItems count="14">
        <s v="Limited Jan"/>
        <s v="Limited Feb"/>
        <s v="Qi35 LS"/>
        <s v="Qi35"/>
        <s v="Qi35 Max"/>
        <s v="Qi35 Max Lite"/>
        <s v="Qi35 Max Lite Lady"/>
        <s v="Qi35 Tour"/>
        <s v="Demo"/>
        <s v="P7CB"/>
        <s v="Qi Max Lite"/>
        <s v="Qi Max Lite Lady"/>
        <s v="KEALA GOLD"/>
        <s v="MG4"/>
      </sharedItems>
    </cacheField>
    <cacheField name="Tay" numFmtId="0">
      <sharedItems containsBlank="1"/>
    </cacheField>
    <cacheField name="Flex" numFmtId="0">
      <sharedItems containsMixedTypes="1" containsNumber="1" containsInteger="1" minValue="42" maxValue="84"/>
    </cacheField>
    <cacheField name="QTY" numFmtId="0">
      <sharedItems containsSemiMixedTypes="0" containsString="0" containsNumber="1" containsInteger="1" minValue="1" maxValue="252"/>
    </cacheField>
    <cacheField name="Giao Lion" numFmtId="166">
      <sharedItems containsSemiMixedTypes="0" containsString="0" containsNumber="1" containsInteger="1" minValue="0" maxValue="40"/>
    </cacheField>
    <cacheField name="Giao NM" numFmtId="166">
      <sharedItems containsString="0" containsBlank="1" containsNumber="1" containsInteger="1" minValue="0" maxValue="30" count="10">
        <n v="0"/>
        <n v="10"/>
        <n v="20"/>
        <n v="5"/>
        <m/>
        <n v="15"/>
        <n v="3"/>
        <n v="30"/>
        <n v="4"/>
        <n v="2"/>
      </sharedItems>
    </cacheField>
    <cacheField name="Giao HP" numFmtId="166">
      <sharedItems containsString="0" containsBlank="1" containsNumber="1" containsInteger="1" minValue="0" maxValue="5" count="6">
        <m/>
        <n v="0"/>
        <n v="2"/>
        <n v="5"/>
        <n v="1"/>
        <n v="3"/>
      </sharedItems>
    </cacheField>
    <cacheField name="TLTM sau giao" numFmtId="166">
      <sharedItems containsSemiMixedTypes="0" containsString="0" containsNumber="1" containsInteger="1" minValue="0" maxValue="2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
  <r>
    <s v="M1493109"/>
    <s v="MWD-Nova Tour DS - BLK 9.0/RhS"/>
    <x v="0"/>
    <n v="2025"/>
    <s v="GL Specs"/>
    <x v="0"/>
    <s v="Mitsubishi Kaili Blue"/>
    <n v="314.995"/>
    <m/>
    <m/>
    <n v="10"/>
    <m/>
    <n v="10"/>
    <m/>
    <m/>
    <n v="20"/>
    <n v="0"/>
    <n v="0"/>
    <n v="3149.95"/>
    <n v="0"/>
    <n v="3149.95"/>
    <n v="0"/>
    <n v="0"/>
    <n v="6299.9"/>
    <m/>
    <m/>
    <x v="0"/>
    <x v="0"/>
  </r>
  <r>
    <s v="M1493209"/>
    <s v="MWD-Nova Tour DS - BLK 10.5/RhS"/>
    <x v="0"/>
    <n v="2025"/>
    <s v="GL Specs"/>
    <x v="0"/>
    <s v="Mitsubishi Kaili Blue"/>
    <n v="314.995"/>
    <m/>
    <m/>
    <n v="10"/>
    <m/>
    <n v="10"/>
    <m/>
    <m/>
    <n v="20"/>
    <n v="0"/>
    <n v="0"/>
    <n v="3149.95"/>
    <n v="0"/>
    <n v="3149.95"/>
    <n v="0"/>
    <n v="0"/>
    <n v="6299.9"/>
    <m/>
    <m/>
    <x v="0"/>
    <x v="0"/>
  </r>
  <r>
    <s v="M1642609"/>
    <s v="MWD NovaT 9 DiaSV TM55 S"/>
    <x v="1"/>
    <n v="2025"/>
    <s v="AS Specs"/>
    <x v="0"/>
    <s v="Mist Diamana Sliver"/>
    <n v="314.995"/>
    <n v="4"/>
    <n v="56"/>
    <m/>
    <m/>
    <m/>
    <m/>
    <m/>
    <n v="60"/>
    <n v="1259.98"/>
    <n v="17639.72"/>
    <n v="0"/>
    <n v="0"/>
    <n v="0"/>
    <n v="0"/>
    <n v="0"/>
    <n v="18899.7"/>
    <n v="60"/>
    <m/>
    <x v="1"/>
    <x v="1"/>
  </r>
  <r>
    <s v="M1642709"/>
    <s v="MWD NovaT 10.5 DiaSV TM55 S"/>
    <x v="1"/>
    <n v="2025"/>
    <s v="AS Specs"/>
    <x v="0"/>
    <s v="Mist Diamana Sliver"/>
    <n v="314.995"/>
    <n v="4"/>
    <n v="56"/>
    <m/>
    <m/>
    <n v="10"/>
    <m/>
    <m/>
    <n v="70"/>
    <n v="1259.98"/>
    <n v="17639.72"/>
    <n v="0"/>
    <n v="0"/>
    <n v="3149.95"/>
    <n v="0"/>
    <n v="0"/>
    <n v="22049.65"/>
    <n v="60"/>
    <m/>
    <x v="1"/>
    <x v="2"/>
  </r>
  <r>
    <s v="M1642608"/>
    <s v="MWD NovaT 9 DiaSV TM55 SR"/>
    <x v="1"/>
    <n v="2025"/>
    <s v="AS Specs"/>
    <x v="0"/>
    <s v="Mist Diamana Sliver"/>
    <n v="314.995"/>
    <n v="4"/>
    <n v="26"/>
    <n v="10"/>
    <m/>
    <m/>
    <m/>
    <m/>
    <n v="40"/>
    <n v="1259.98"/>
    <n v="8189.87"/>
    <n v="3149.95"/>
    <n v="0"/>
    <n v="0"/>
    <n v="0"/>
    <n v="0"/>
    <n v="12599.8"/>
    <n v="25"/>
    <m/>
    <x v="2"/>
    <x v="3"/>
  </r>
  <r>
    <s v="M1642708"/>
    <s v="MWD NovaT 10.5 DiaSV TM55 SR"/>
    <x v="1"/>
    <n v="2025"/>
    <s v="AS Specs"/>
    <x v="0"/>
    <s v="Mist Diamana Sliver"/>
    <n v="314.995"/>
    <n v="4"/>
    <n v="26"/>
    <n v="10"/>
    <m/>
    <n v="10"/>
    <m/>
    <m/>
    <n v="50"/>
    <n v="1259.98"/>
    <n v="8189.87"/>
    <n v="3149.95"/>
    <n v="0"/>
    <n v="3149.95"/>
    <n v="0"/>
    <n v="0"/>
    <n v="15749.75"/>
    <n v="30"/>
    <n v="8"/>
    <x v="3"/>
    <x v="4"/>
  </r>
  <r>
    <s v="M1456209"/>
    <s v="MWF-Nova Tour Ti #3/Rh S"/>
    <x v="2"/>
    <n v="2025"/>
    <s v="GL Specs"/>
    <x v="1"/>
    <s v="Mitsubishi Kaili Blue"/>
    <n v="224.995"/>
    <m/>
    <m/>
    <m/>
    <m/>
    <n v="10"/>
    <m/>
    <m/>
    <n v="10"/>
    <n v="0"/>
    <n v="0"/>
    <n v="0"/>
    <n v="0"/>
    <n v="2249.9499999999998"/>
    <n v="0"/>
    <n v="0"/>
    <n v="2249.9499999999998"/>
    <m/>
    <m/>
    <x v="0"/>
    <x v="2"/>
  </r>
  <r>
    <s v="M1456309"/>
    <s v="MWF-Nova Tour Ti #5/Rh S"/>
    <x v="2"/>
    <n v="2025"/>
    <s v="GL Specs"/>
    <x v="1"/>
    <s v="Mitsubishi Kaili Blue"/>
    <n v="224.995"/>
    <m/>
    <m/>
    <m/>
    <m/>
    <n v="10"/>
    <m/>
    <m/>
    <n v="10"/>
    <n v="0"/>
    <n v="0"/>
    <n v="0"/>
    <n v="0"/>
    <n v="2249.9499999999998"/>
    <n v="0"/>
    <n v="0"/>
    <n v="2249.9499999999998"/>
    <m/>
    <m/>
    <x v="0"/>
    <x v="2"/>
  </r>
  <r>
    <s v="M1645009"/>
    <s v="MWF NovaT #3 DiaSV TM55 S"/>
    <x v="2"/>
    <n v="2025"/>
    <s v="AS Specs"/>
    <x v="1"/>
    <s v="Mist Diamana Sliver"/>
    <n v="224.995"/>
    <n v="4"/>
    <n v="26"/>
    <n v="10"/>
    <m/>
    <n v="10"/>
    <m/>
    <m/>
    <n v="50"/>
    <n v="899.98"/>
    <n v="5849.87"/>
    <n v="2249.9499999999998"/>
    <n v="0"/>
    <n v="2249.9499999999998"/>
    <n v="0"/>
    <n v="0"/>
    <n v="11249.75"/>
    <n v="30"/>
    <n v="9"/>
    <x v="4"/>
    <x v="5"/>
  </r>
  <r>
    <s v="M1645109"/>
    <s v="MWF NovaT #5 DiaSV TM55 S"/>
    <x v="2"/>
    <n v="2025"/>
    <s v="AS Specs"/>
    <x v="1"/>
    <s v="Mist Diamana Sliver"/>
    <n v="224.995"/>
    <n v="4"/>
    <n v="26"/>
    <n v="10"/>
    <m/>
    <n v="10"/>
    <m/>
    <m/>
    <n v="50"/>
    <n v="899.98"/>
    <n v="5849.87"/>
    <n v="2249.9499999999998"/>
    <n v="0"/>
    <n v="2249.9499999999998"/>
    <n v="0"/>
    <n v="0"/>
    <n v="11249.75"/>
    <n v="30"/>
    <n v="10"/>
    <x v="5"/>
    <x v="2"/>
  </r>
  <r>
    <s v="M1645008"/>
    <s v="MWF NovaT #3 DiaSV TM55 SR"/>
    <x v="2"/>
    <n v="2025"/>
    <s v="AS Specs"/>
    <x v="1"/>
    <s v="Mist Diamana Sliver"/>
    <n v="224.995"/>
    <n v="4"/>
    <n v="26"/>
    <n v="10"/>
    <m/>
    <n v="10"/>
    <m/>
    <m/>
    <n v="50"/>
    <n v="899.98"/>
    <n v="5849.87"/>
    <n v="2249.9499999999998"/>
    <n v="0"/>
    <n v="2249.9499999999998"/>
    <n v="0"/>
    <n v="0"/>
    <n v="11249.75"/>
    <n v="30"/>
    <n v="10"/>
    <x v="5"/>
    <x v="2"/>
  </r>
  <r>
    <s v="M1645108"/>
    <s v="MWF NovaT #5 DiaSV TM55 SR"/>
    <x v="2"/>
    <n v="2025"/>
    <s v="AS Specs"/>
    <x v="1"/>
    <s v="Mist Diamana Sliver"/>
    <n v="224.995"/>
    <n v="4"/>
    <n v="26"/>
    <n v="10"/>
    <m/>
    <n v="10"/>
    <m/>
    <m/>
    <n v="50"/>
    <n v="899.98"/>
    <n v="5849.87"/>
    <n v="2249.9499999999998"/>
    <n v="0"/>
    <n v="2249.9499999999998"/>
    <n v="0"/>
    <n v="0"/>
    <n v="11249.75"/>
    <n v="24"/>
    <m/>
    <x v="6"/>
    <x v="6"/>
  </r>
  <r>
    <s v="M1494309"/>
    <s v="MWD-Nova DS - BLK 9.0/Rh S"/>
    <x v="3"/>
    <n v="2025"/>
    <s v="GL Specs"/>
    <x v="0"/>
    <s v="Fujijura Ventus Blue"/>
    <n v="314.995"/>
    <m/>
    <m/>
    <n v="20"/>
    <m/>
    <m/>
    <m/>
    <m/>
    <n v="20"/>
    <n v="0"/>
    <n v="0"/>
    <n v="6299.9"/>
    <n v="0"/>
    <n v="0"/>
    <n v="0"/>
    <n v="0"/>
    <n v="6299.9"/>
    <m/>
    <m/>
    <x v="0"/>
    <x v="0"/>
  </r>
  <r>
    <s v="M1494409"/>
    <s v="MWD-Nova DS - BLK 10.5/Rh S"/>
    <x v="3"/>
    <n v="2025"/>
    <s v="GL Specs"/>
    <x v="0"/>
    <s v="Fujijura Ventus Blue"/>
    <n v="314.995"/>
    <m/>
    <m/>
    <n v="15"/>
    <m/>
    <n v="10"/>
    <m/>
    <m/>
    <n v="25"/>
    <n v="0"/>
    <n v="0"/>
    <n v="4724.9250000000002"/>
    <n v="0"/>
    <n v="3149.95"/>
    <n v="0"/>
    <n v="0"/>
    <n v="7874.875"/>
    <m/>
    <m/>
    <x v="0"/>
    <x v="7"/>
  </r>
  <r>
    <s v="M1494407"/>
    <s v="MWD-Nova DS - BLK 10.5/Rh R"/>
    <x v="3"/>
    <n v="2025"/>
    <s v="GL Specs"/>
    <x v="0"/>
    <s v="Fujijura Ventus Blue"/>
    <n v="314.995"/>
    <m/>
    <m/>
    <n v="10"/>
    <m/>
    <n v="10"/>
    <m/>
    <m/>
    <n v="20"/>
    <n v="0"/>
    <n v="0"/>
    <n v="3149.95"/>
    <n v="0"/>
    <n v="3149.95"/>
    <n v="0"/>
    <n v="0"/>
    <n v="6299.9"/>
    <m/>
    <m/>
    <x v="0"/>
    <x v="0"/>
  </r>
  <r>
    <s v="M1647309"/>
    <s v="MWD Nova 9 DiaBL TM50 S"/>
    <x v="4"/>
    <n v="2025"/>
    <s v="AS Specs"/>
    <x v="0"/>
    <s v="Mits Diamana Blue"/>
    <n v="299.995"/>
    <n v="4"/>
    <n v="26"/>
    <m/>
    <n v="10"/>
    <m/>
    <m/>
    <m/>
    <n v="40"/>
    <n v="1199.98"/>
    <n v="7799.87"/>
    <n v="0"/>
    <n v="2999.95"/>
    <n v="0"/>
    <n v="0"/>
    <n v="0"/>
    <n v="11999.8"/>
    <n v="28"/>
    <m/>
    <x v="7"/>
    <x v="4"/>
  </r>
  <r>
    <s v="M1647409"/>
    <s v="MWD Nova 10.5 DiaBL TM50 S"/>
    <x v="4"/>
    <n v="2025"/>
    <s v="AS Specs"/>
    <x v="0"/>
    <s v="Mits Diamana Blue"/>
    <n v="299.995"/>
    <n v="4"/>
    <n v="26"/>
    <m/>
    <n v="10"/>
    <n v="10"/>
    <m/>
    <m/>
    <n v="50"/>
    <n v="1199.98"/>
    <n v="7799.87"/>
    <n v="0"/>
    <n v="2999.95"/>
    <n v="2999.95"/>
    <n v="0"/>
    <n v="0"/>
    <n v="14999.75"/>
    <n v="30"/>
    <m/>
    <x v="8"/>
    <x v="0"/>
  </r>
  <r>
    <s v="M1647308"/>
    <s v="MWD Nova 9 DiaBL TM50 SR"/>
    <x v="4"/>
    <n v="2025"/>
    <s v="AS Specs"/>
    <x v="0"/>
    <s v="Mits Diamana Blue"/>
    <n v="299.995"/>
    <n v="4"/>
    <n v="36"/>
    <m/>
    <n v="10"/>
    <m/>
    <m/>
    <m/>
    <n v="50"/>
    <n v="1199.98"/>
    <n v="10799.82"/>
    <n v="0"/>
    <n v="2999.95"/>
    <n v="0"/>
    <n v="0"/>
    <n v="0"/>
    <n v="14999.75"/>
    <n v="4"/>
    <n v="33"/>
    <x v="9"/>
    <x v="8"/>
  </r>
  <r>
    <s v="M1647408"/>
    <s v="MWD Nova 10.5 DiaBL TM50 SR"/>
    <x v="4"/>
    <n v="2025"/>
    <s v="AS Specs"/>
    <x v="0"/>
    <s v="Mits Diamana Blue"/>
    <n v="299.995"/>
    <n v="10"/>
    <n v="150"/>
    <n v="30"/>
    <n v="20"/>
    <n v="10"/>
    <m/>
    <m/>
    <n v="220"/>
    <n v="2999.95"/>
    <n v="44999.25"/>
    <n v="8999.85"/>
    <n v="5999.9"/>
    <n v="2999.95"/>
    <n v="0"/>
    <n v="0"/>
    <n v="65998.899999999994"/>
    <m/>
    <n v="50"/>
    <x v="10"/>
    <x v="9"/>
  </r>
  <r>
    <s v="M1647307"/>
    <s v="MWD Nova 9 DiaBL TM50 R"/>
    <x v="4"/>
    <n v="2025"/>
    <s v="AS Specs"/>
    <x v="0"/>
    <s v="Mits Diamana Blue"/>
    <n v="299.995"/>
    <n v="4"/>
    <n v="36"/>
    <n v="20"/>
    <n v="10"/>
    <m/>
    <m/>
    <m/>
    <n v="70"/>
    <n v="1199.98"/>
    <n v="10799.82"/>
    <n v="5999.9"/>
    <n v="2999.95"/>
    <n v="0"/>
    <n v="0"/>
    <n v="0"/>
    <n v="20999.649999999998"/>
    <n v="4"/>
    <n v="20"/>
    <x v="6"/>
    <x v="10"/>
  </r>
  <r>
    <s v="M1647407"/>
    <s v="MWD Nova 10.5 DiaBL TM50 R"/>
    <x v="4"/>
    <n v="2025"/>
    <s v="AS Specs"/>
    <x v="0"/>
    <s v="Mits Diamana Blue"/>
    <n v="299.995"/>
    <n v="10"/>
    <n v="150"/>
    <n v="30"/>
    <n v="20"/>
    <n v="10"/>
    <m/>
    <m/>
    <n v="220"/>
    <n v="2999.95"/>
    <n v="44999.25"/>
    <n v="8999.85"/>
    <n v="5999.9"/>
    <n v="2999.95"/>
    <n v="0"/>
    <n v="0"/>
    <n v="65998.899999999994"/>
    <n v="68"/>
    <n v="80"/>
    <x v="11"/>
    <x v="11"/>
  </r>
  <r>
    <s v="M1647607"/>
    <s v="MWD Nova LH 10.5 DiaBL TM50 R"/>
    <x v="4"/>
    <n v="2025"/>
    <s v="AS Specs"/>
    <x v="0"/>
    <s v="Mits Diamana Blue"/>
    <n v="299.995"/>
    <n v="2"/>
    <n v="8"/>
    <m/>
    <m/>
    <m/>
    <m/>
    <m/>
    <n v="10"/>
    <n v="599.99"/>
    <n v="2399.96"/>
    <n v="0"/>
    <n v="0"/>
    <n v="0"/>
    <n v="0"/>
    <n v="0"/>
    <n v="2999.95"/>
    <m/>
    <n v="10"/>
    <x v="12"/>
    <x v="1"/>
  </r>
  <r>
    <s v="M1650109"/>
    <s v="MWF Nova #3 DiaBLTM50 S"/>
    <x v="4"/>
    <n v="2025"/>
    <s v="AS Specs"/>
    <x v="1"/>
    <s v="Mits Diamana Blue"/>
    <n v="179.99520000000001"/>
    <n v="4"/>
    <n v="46"/>
    <n v="10"/>
    <n v="10"/>
    <n v="10"/>
    <m/>
    <m/>
    <n v="80"/>
    <n v="719.98080000000004"/>
    <n v="8279.7792000000009"/>
    <n v="1799.9520000000002"/>
    <n v="1799.9520000000002"/>
    <n v="1799.9520000000002"/>
    <n v="0"/>
    <n v="0"/>
    <n v="14399.616000000002"/>
    <n v="18"/>
    <n v="41"/>
    <x v="13"/>
    <x v="12"/>
  </r>
  <r>
    <s v="M1650209"/>
    <s v="MWF Nova #5 DiaBLTM50 S"/>
    <x v="4"/>
    <n v="2025"/>
    <s v="AS Specs"/>
    <x v="1"/>
    <s v="Mits Diamana Blue"/>
    <n v="179.99520000000001"/>
    <n v="4"/>
    <n v="46"/>
    <n v="10"/>
    <n v="10"/>
    <n v="10"/>
    <m/>
    <m/>
    <n v="80"/>
    <n v="719.98080000000004"/>
    <n v="8279.7792000000009"/>
    <n v="1799.9520000000002"/>
    <n v="1799.9520000000002"/>
    <n v="1799.9520000000002"/>
    <n v="0"/>
    <n v="0"/>
    <n v="14399.616000000002"/>
    <n v="50"/>
    <n v="10"/>
    <x v="1"/>
    <x v="0"/>
  </r>
  <r>
    <s v="M1650309"/>
    <s v="MWF Nova #7 DiaBLTM50 S"/>
    <x v="4"/>
    <n v="2025"/>
    <s v="AS Specs"/>
    <x v="1"/>
    <s v="Mits Diamana Blue"/>
    <n v="179.99520000000001"/>
    <n v="2"/>
    <n v="8"/>
    <m/>
    <n v="10"/>
    <m/>
    <m/>
    <m/>
    <n v="20"/>
    <n v="359.99040000000002"/>
    <n v="1439.9616000000001"/>
    <n v="0"/>
    <n v="1799.9520000000002"/>
    <n v="0"/>
    <n v="0"/>
    <n v="0"/>
    <n v="3599.9040000000005"/>
    <n v="10"/>
    <m/>
    <x v="12"/>
    <x v="2"/>
  </r>
  <r>
    <s v="M1650108"/>
    <s v="MWF Nova #3 DiaBLTM50 SR"/>
    <x v="4"/>
    <n v="2025"/>
    <s v="AS Specs"/>
    <x v="1"/>
    <s v="Mits Diamana Blue"/>
    <n v="179.99520000000001"/>
    <n v="6"/>
    <n v="74"/>
    <n v="10"/>
    <n v="10"/>
    <n v="10"/>
    <m/>
    <m/>
    <n v="110"/>
    <n v="1079.9712"/>
    <n v="13319.6448"/>
    <n v="1799.9520000000002"/>
    <n v="1799.9520000000002"/>
    <n v="1799.9520000000002"/>
    <n v="0"/>
    <n v="0"/>
    <n v="19799.472000000002"/>
    <n v="31"/>
    <m/>
    <x v="14"/>
    <x v="13"/>
  </r>
  <r>
    <s v="M1650208"/>
    <s v="MWF Nova #5 DiaBLTM50 SR"/>
    <x v="4"/>
    <n v="2025"/>
    <s v="AS Specs"/>
    <x v="1"/>
    <s v="Mits Diamana Blue"/>
    <n v="179.99520000000001"/>
    <n v="6"/>
    <n v="74"/>
    <n v="10"/>
    <n v="10"/>
    <n v="10"/>
    <m/>
    <m/>
    <n v="110"/>
    <n v="1079.9712"/>
    <n v="13319.6448"/>
    <n v="1799.9520000000002"/>
    <n v="1799.9520000000002"/>
    <n v="1799.9520000000002"/>
    <n v="0"/>
    <n v="0"/>
    <n v="19799.472000000002"/>
    <n v="23"/>
    <m/>
    <x v="15"/>
    <x v="14"/>
  </r>
  <r>
    <s v="M1650308"/>
    <s v="MWF Nova #7 DiaBLTM50 SR"/>
    <x v="4"/>
    <n v="2025"/>
    <s v="AS Specs"/>
    <x v="1"/>
    <s v="Mits Diamana Blue"/>
    <n v="179.99520000000001"/>
    <n v="2"/>
    <n v="8"/>
    <m/>
    <m/>
    <m/>
    <m/>
    <m/>
    <n v="10"/>
    <n v="359.99040000000002"/>
    <n v="1439.9616000000001"/>
    <n v="0"/>
    <n v="0"/>
    <n v="0"/>
    <n v="0"/>
    <n v="0"/>
    <n v="1799.9520000000002"/>
    <m/>
    <m/>
    <x v="0"/>
    <x v="2"/>
  </r>
  <r>
    <s v="M1650107"/>
    <s v="MWF Nova #3 DiaBLTM50 R"/>
    <x v="4"/>
    <n v="2025"/>
    <s v="AS Specs"/>
    <x v="1"/>
    <s v="Mits Diamana Blue"/>
    <n v="179.99520000000001"/>
    <n v="4"/>
    <n v="66"/>
    <n v="10"/>
    <n v="10"/>
    <n v="10"/>
    <m/>
    <m/>
    <n v="100"/>
    <n v="719.98080000000004"/>
    <n v="11879.683200000001"/>
    <n v="1799.9520000000002"/>
    <n v="1799.9520000000002"/>
    <n v="1799.9520000000002"/>
    <n v="0"/>
    <n v="0"/>
    <n v="17999.520000000004"/>
    <n v="47"/>
    <m/>
    <x v="16"/>
    <x v="15"/>
  </r>
  <r>
    <s v="M1650207"/>
    <s v="MWF Nova #5 DiaBLTM50 R"/>
    <x v="4"/>
    <n v="2025"/>
    <s v="AS Specs"/>
    <x v="1"/>
    <s v="Mits Diamana Blue"/>
    <n v="179.99520000000001"/>
    <n v="4"/>
    <n v="66"/>
    <n v="9"/>
    <n v="10"/>
    <n v="10"/>
    <m/>
    <m/>
    <n v="99"/>
    <n v="719.98080000000004"/>
    <n v="11879.683200000001"/>
    <n v="1619.9568000000002"/>
    <n v="1799.9520000000002"/>
    <n v="1799.9520000000002"/>
    <n v="0"/>
    <n v="0"/>
    <n v="17819.524800000003"/>
    <n v="69"/>
    <m/>
    <x v="17"/>
    <x v="16"/>
  </r>
  <r>
    <s v="M1650307"/>
    <s v="MWF Nova #7 DiaBLTM50 R"/>
    <x v="4"/>
    <n v="2025"/>
    <s v="AS Specs"/>
    <x v="1"/>
    <s v="Mits Diamana Blue"/>
    <n v="179.99520000000001"/>
    <n v="2"/>
    <n v="8"/>
    <m/>
    <m/>
    <m/>
    <m/>
    <m/>
    <n v="10"/>
    <n v="359.99040000000002"/>
    <n v="1439.9616000000001"/>
    <n v="0"/>
    <n v="0"/>
    <n v="0"/>
    <n v="0"/>
    <n v="0"/>
    <n v="1799.9520000000002"/>
    <n v="10"/>
    <m/>
    <x v="12"/>
    <x v="1"/>
  </r>
  <r>
    <s v="M1650407"/>
    <s v="MWF Nova LH #3 DiaBLTM50 R"/>
    <x v="4"/>
    <n v="2025"/>
    <s v="AS Specs"/>
    <x v="1"/>
    <s v="Mits Diamana Blue"/>
    <n v="179.99520000000001"/>
    <n v="2"/>
    <n v="8"/>
    <m/>
    <m/>
    <m/>
    <m/>
    <m/>
    <n v="10"/>
    <n v="359.99040000000002"/>
    <n v="1439.9616000000001"/>
    <n v="0"/>
    <n v="0"/>
    <n v="0"/>
    <n v="0"/>
    <n v="0"/>
    <n v="1799.9520000000002"/>
    <n v="10"/>
    <m/>
    <x v="12"/>
    <x v="1"/>
  </r>
  <r>
    <s v="M1650507"/>
    <s v="MWF Nova LH #5 DiaBLTM50 R"/>
    <x v="4"/>
    <n v="2025"/>
    <s v="GL Specs"/>
    <x v="1"/>
    <s v="Mits Diamana Blue"/>
    <n v="179.99520000000001"/>
    <n v="2"/>
    <n v="8"/>
    <m/>
    <m/>
    <m/>
    <m/>
    <m/>
    <n v="10"/>
    <n v="359.99040000000002"/>
    <n v="1439.9616000000001"/>
    <n v="0"/>
    <n v="0"/>
    <n v="0"/>
    <n v="0"/>
    <n v="0"/>
    <n v="1799.9520000000002"/>
    <n v="10"/>
    <m/>
    <x v="12"/>
    <x v="1"/>
  </r>
  <r>
    <s v="M1652209"/>
    <s v="MWR Nova #3 DiaBLTM60 S"/>
    <x v="4"/>
    <n v="2025"/>
    <s v="AS Specs"/>
    <x v="2"/>
    <s v="Mits Diamana Blue"/>
    <n v="149.995"/>
    <n v="4"/>
    <n v="26"/>
    <n v="10"/>
    <n v="10"/>
    <m/>
    <m/>
    <m/>
    <n v="50"/>
    <n v="599.98"/>
    <n v="3899.87"/>
    <n v="1499.95"/>
    <n v="1499.95"/>
    <n v="0"/>
    <n v="0"/>
    <n v="0"/>
    <n v="7499.75"/>
    <n v="12"/>
    <n v="18"/>
    <x v="8"/>
    <x v="0"/>
  </r>
  <r>
    <s v="M1652309"/>
    <s v="MWR Nova #4 DiaBLTM60 S"/>
    <x v="4"/>
    <n v="2025"/>
    <s v="AS Specs"/>
    <x v="2"/>
    <s v="Mits Diamana Blue"/>
    <n v="149.995"/>
    <n v="2"/>
    <n v="28"/>
    <n v="10"/>
    <n v="10"/>
    <n v="10"/>
    <m/>
    <m/>
    <n v="60"/>
    <n v="299.99"/>
    <n v="4199.8600000000006"/>
    <n v="1499.95"/>
    <n v="1499.95"/>
    <n v="1499.95"/>
    <n v="0"/>
    <n v="0"/>
    <n v="8999.7000000000007"/>
    <n v="30"/>
    <n v="10"/>
    <x v="5"/>
    <x v="0"/>
  </r>
  <r>
    <s v="M1652409"/>
    <s v="MWR Nova #5 DiaBLTM60 S"/>
    <x v="4"/>
    <n v="2025"/>
    <s v="AS Specs"/>
    <x v="2"/>
    <s v="Mits Diamana Blue"/>
    <n v="149.995"/>
    <n v="2"/>
    <n v="28"/>
    <n v="10"/>
    <n v="10"/>
    <m/>
    <m/>
    <m/>
    <n v="50"/>
    <n v="299.99"/>
    <n v="4199.8600000000006"/>
    <n v="1499.95"/>
    <n v="1499.95"/>
    <n v="0"/>
    <n v="0"/>
    <n v="0"/>
    <n v="7499.75"/>
    <n v="13"/>
    <n v="19"/>
    <x v="18"/>
    <x v="17"/>
  </r>
  <r>
    <s v="M1652208"/>
    <s v="MWR Nova #3 DiaBLTM60 SR"/>
    <x v="4"/>
    <n v="2025"/>
    <s v="AS Specs"/>
    <x v="2"/>
    <s v="Mits Diamana Blue"/>
    <n v="149.995"/>
    <n v="2"/>
    <n v="48"/>
    <n v="10"/>
    <n v="10"/>
    <m/>
    <m/>
    <m/>
    <n v="70"/>
    <n v="299.99"/>
    <n v="7199.76"/>
    <n v="1499.95"/>
    <n v="1499.95"/>
    <n v="0"/>
    <n v="0"/>
    <n v="0"/>
    <n v="10499.650000000001"/>
    <n v="2"/>
    <m/>
    <x v="19"/>
    <x v="18"/>
  </r>
  <r>
    <s v="M1652308"/>
    <s v="MWR Nova #4 DiaBLTM60 SR"/>
    <x v="4"/>
    <n v="2025"/>
    <s v="AS Specs"/>
    <x v="2"/>
    <s v="Mits Diamana Blue"/>
    <n v="149.995"/>
    <n v="4"/>
    <n v="66"/>
    <n v="10"/>
    <n v="10"/>
    <n v="10"/>
    <m/>
    <m/>
    <n v="100"/>
    <n v="599.98"/>
    <n v="9899.67"/>
    <n v="1499.95"/>
    <n v="1499.95"/>
    <n v="1499.95"/>
    <n v="0"/>
    <n v="0"/>
    <n v="14999.500000000002"/>
    <n v="20"/>
    <m/>
    <x v="20"/>
    <x v="19"/>
  </r>
  <r>
    <s v="M1652408"/>
    <s v="MWR Nova #5 DiaBLTM60 SR"/>
    <x v="4"/>
    <n v="2025"/>
    <s v="AS Specs"/>
    <x v="2"/>
    <s v="Mits Diamana Blue"/>
    <n v="149.995"/>
    <n v="2"/>
    <n v="48"/>
    <n v="10"/>
    <n v="10"/>
    <n v="10"/>
    <m/>
    <m/>
    <n v="80"/>
    <n v="299.99"/>
    <n v="7199.76"/>
    <n v="1499.95"/>
    <n v="1499.95"/>
    <n v="1499.95"/>
    <n v="0"/>
    <n v="0"/>
    <n v="11999.600000000002"/>
    <n v="30"/>
    <m/>
    <x v="8"/>
    <x v="20"/>
  </r>
  <r>
    <s v="M1652207"/>
    <s v="MWR Nova #3 DiaBLTM60 R"/>
    <x v="4"/>
    <n v="2025"/>
    <s v="AS Specs"/>
    <x v="2"/>
    <s v="Mits Diamana Blue"/>
    <n v="149.995"/>
    <n v="2"/>
    <n v="28"/>
    <n v="10"/>
    <n v="10"/>
    <m/>
    <m/>
    <m/>
    <n v="50"/>
    <n v="299.99"/>
    <n v="4199.8600000000006"/>
    <n v="1499.95"/>
    <n v="1499.95"/>
    <n v="0"/>
    <n v="0"/>
    <n v="0"/>
    <n v="7499.75"/>
    <n v="15"/>
    <n v="15"/>
    <x v="8"/>
    <x v="0"/>
  </r>
  <r>
    <s v="M1652307"/>
    <s v="MWR Nova #4 DiaBLTM60 R"/>
    <x v="4"/>
    <n v="2025"/>
    <s v="AS Specs"/>
    <x v="2"/>
    <s v="Mits Diamana Blue"/>
    <n v="149.995"/>
    <n v="2"/>
    <n v="48"/>
    <n v="10"/>
    <n v="10"/>
    <n v="10"/>
    <m/>
    <m/>
    <n v="80"/>
    <n v="299.99"/>
    <n v="7199.76"/>
    <n v="1499.95"/>
    <n v="1499.95"/>
    <n v="1499.95"/>
    <n v="0"/>
    <n v="0"/>
    <n v="11999.600000000002"/>
    <n v="50"/>
    <n v="5"/>
    <x v="21"/>
    <x v="7"/>
  </r>
  <r>
    <s v="M1652407"/>
    <s v="MWR Nova #5 DiaBLTM60 R"/>
    <x v="4"/>
    <n v="2025"/>
    <s v="AS Specs"/>
    <x v="2"/>
    <s v="Mits Diamana Blue"/>
    <n v="149.995"/>
    <n v="4"/>
    <n v="26"/>
    <n v="10"/>
    <n v="10"/>
    <m/>
    <m/>
    <m/>
    <n v="50"/>
    <n v="599.98"/>
    <n v="3899.87"/>
    <n v="1499.95"/>
    <n v="1499.95"/>
    <n v="0"/>
    <n v="0"/>
    <n v="0"/>
    <n v="7499.75"/>
    <n v="24"/>
    <m/>
    <x v="6"/>
    <x v="6"/>
  </r>
  <r>
    <s v="M1652507"/>
    <s v="MWR Nova LH #4 DiaBLTM60 R"/>
    <x v="4"/>
    <n v="2025"/>
    <s v="AS Specs"/>
    <x v="2"/>
    <s v="Mits Diamana Blue"/>
    <n v="149.995"/>
    <n v="2"/>
    <n v="8"/>
    <m/>
    <m/>
    <m/>
    <m/>
    <m/>
    <n v="10"/>
    <n v="299.99"/>
    <n v="1199.96"/>
    <n v="0"/>
    <n v="0"/>
    <n v="0"/>
    <n v="0"/>
    <n v="0"/>
    <n v="1499.95"/>
    <n v="10"/>
    <m/>
    <x v="12"/>
    <x v="1"/>
  </r>
  <r>
    <s v="M1652607"/>
    <s v="MWR Nova LH #5 DiaBLTM60 R"/>
    <x v="4"/>
    <n v="2025"/>
    <s v="AS Specs"/>
    <x v="2"/>
    <s v="Mits Diamana Blue"/>
    <n v="149.995"/>
    <n v="2"/>
    <n v="8"/>
    <m/>
    <m/>
    <m/>
    <m/>
    <m/>
    <n v="10"/>
    <n v="299.99"/>
    <n v="1199.96"/>
    <n v="0"/>
    <n v="0"/>
    <n v="0"/>
    <n v="0"/>
    <n v="0"/>
    <n v="1499.95"/>
    <n v="10"/>
    <m/>
    <x v="12"/>
    <x v="1"/>
  </r>
  <r>
    <s v="N2829609"/>
    <s v="MWD-Nova MAX DS-Blk 9.0/RhS"/>
    <x v="5"/>
    <n v="2025"/>
    <s v="GL Specs"/>
    <x v="0"/>
    <s v="Fuji Air  Speeder"/>
    <n v="314.995"/>
    <m/>
    <m/>
    <n v="20"/>
    <m/>
    <n v="10"/>
    <m/>
    <m/>
    <n v="30"/>
    <n v="0"/>
    <n v="0"/>
    <n v="6299.9"/>
    <n v="0"/>
    <n v="3149.95"/>
    <n v="0"/>
    <n v="0"/>
    <n v="9449.8499999999985"/>
    <m/>
    <m/>
    <x v="0"/>
    <x v="16"/>
  </r>
  <r>
    <s v="N2829709"/>
    <s v="MWD-Nova MAX DS-Blk 10.5/RhS"/>
    <x v="5"/>
    <n v="2025"/>
    <s v="GL Specs"/>
    <x v="0"/>
    <s v="Fuji Air  Speeder"/>
    <n v="314.995"/>
    <m/>
    <m/>
    <n v="20"/>
    <m/>
    <n v="10"/>
    <m/>
    <m/>
    <n v="30"/>
    <n v="0"/>
    <n v="0"/>
    <n v="6299.9"/>
    <n v="0"/>
    <n v="3149.95"/>
    <n v="0"/>
    <n v="0"/>
    <n v="9449.8499999999985"/>
    <m/>
    <m/>
    <x v="0"/>
    <x v="16"/>
  </r>
  <r>
    <s v="N2829707"/>
    <s v="MWD-Nova MAX DS-Blk 10.5/RhR"/>
    <x v="5"/>
    <n v="2025"/>
    <s v="GL Specs"/>
    <x v="0"/>
    <s v="Fuji Air  Speeder"/>
    <n v="314.995"/>
    <m/>
    <m/>
    <n v="20"/>
    <m/>
    <n v="10"/>
    <m/>
    <m/>
    <n v="30"/>
    <n v="0"/>
    <n v="0"/>
    <n v="6299.9"/>
    <n v="0"/>
    <n v="3149.95"/>
    <n v="0"/>
    <n v="0"/>
    <n v="9449.8499999999985"/>
    <m/>
    <m/>
    <x v="0"/>
    <x v="16"/>
  </r>
  <r>
    <s v="M1654909"/>
    <s v="MWD NovaMax 9 DiaBLTM50 S"/>
    <x v="6"/>
    <n v="2025"/>
    <s v="AS Specs"/>
    <x v="0"/>
    <s v="Mits Diamana Blue"/>
    <n v="299.995"/>
    <n v="2"/>
    <n v="28"/>
    <n v="10"/>
    <m/>
    <m/>
    <m/>
    <m/>
    <n v="40"/>
    <n v="599.99"/>
    <n v="8399.86"/>
    <n v="2999.95"/>
    <n v="0"/>
    <n v="0"/>
    <n v="0"/>
    <n v="0"/>
    <n v="11999.8"/>
    <n v="18"/>
    <n v="21"/>
    <x v="4"/>
    <x v="21"/>
  </r>
  <r>
    <s v="M1655009"/>
    <s v="MWD NovaMax 10.5 DiaBLTM50 S"/>
    <x v="6"/>
    <n v="2025"/>
    <s v="AS Specs"/>
    <x v="0"/>
    <s v="Mits Diamana Blue"/>
    <n v="299.995"/>
    <n v="2"/>
    <n v="38"/>
    <n v="10"/>
    <m/>
    <n v="10"/>
    <m/>
    <m/>
    <n v="60"/>
    <n v="599.99"/>
    <n v="11399.81"/>
    <n v="2999.95"/>
    <n v="0"/>
    <n v="2999.95"/>
    <n v="0"/>
    <n v="0"/>
    <n v="17999.7"/>
    <n v="40"/>
    <m/>
    <x v="5"/>
    <x v="0"/>
  </r>
  <r>
    <s v="M1654908"/>
    <s v="MWD NovaMax 9 DiaBLTM50 SR"/>
    <x v="6"/>
    <n v="2025"/>
    <s v="AS Specs"/>
    <x v="0"/>
    <s v="Mits Diamana Blue"/>
    <n v="299.995"/>
    <n v="2"/>
    <n v="28"/>
    <n v="10"/>
    <m/>
    <m/>
    <m/>
    <m/>
    <n v="40"/>
    <n v="599.99"/>
    <n v="8399.86"/>
    <n v="2999.95"/>
    <n v="0"/>
    <n v="0"/>
    <n v="0"/>
    <n v="0"/>
    <n v="11999.8"/>
    <n v="30"/>
    <m/>
    <x v="8"/>
    <x v="2"/>
  </r>
  <r>
    <s v="M1655008"/>
    <s v="MWD NovaMax 10.5 DiaBLTM50 SR"/>
    <x v="6"/>
    <n v="2025"/>
    <s v="AS Specs"/>
    <x v="0"/>
    <s v="Mits Diamana Blue"/>
    <n v="299.995"/>
    <n v="10"/>
    <n v="150"/>
    <n v="70"/>
    <n v="20"/>
    <n v="10"/>
    <m/>
    <m/>
    <n v="260"/>
    <n v="2999.95"/>
    <n v="44999.25"/>
    <n v="20999.65"/>
    <n v="5999.9"/>
    <n v="2999.95"/>
    <n v="0"/>
    <n v="0"/>
    <n v="77998.7"/>
    <m/>
    <n v="151"/>
    <x v="22"/>
    <x v="22"/>
  </r>
  <r>
    <s v="M1654907"/>
    <s v="MWD NovaMax 9 DiaBLTM50 R"/>
    <x v="6"/>
    <n v="2025"/>
    <s v="AS Specs"/>
    <x v="0"/>
    <s v="Mits Diamana Blue"/>
    <n v="299.995"/>
    <n v="2"/>
    <n v="38"/>
    <n v="28"/>
    <m/>
    <m/>
    <m/>
    <m/>
    <n v="68"/>
    <n v="599.99"/>
    <n v="11399.81"/>
    <n v="8399.86"/>
    <n v="0"/>
    <n v="0"/>
    <n v="0"/>
    <n v="0"/>
    <n v="20399.66"/>
    <n v="4"/>
    <n v="20"/>
    <x v="6"/>
    <x v="23"/>
  </r>
  <r>
    <s v="M1655007"/>
    <s v="MWD NovaMax 10.5 DiaBLTM50 R"/>
    <x v="6"/>
    <n v="2025"/>
    <s v="AS Specs"/>
    <x v="0"/>
    <s v="Mits Diamana Blue"/>
    <n v="299.995"/>
    <n v="10"/>
    <n v="120"/>
    <n v="50"/>
    <m/>
    <n v="10"/>
    <m/>
    <m/>
    <n v="190"/>
    <n v="2999.95"/>
    <n v="35999.4"/>
    <n v="14999.75"/>
    <n v="0"/>
    <n v="2999.95"/>
    <n v="0"/>
    <n v="0"/>
    <n v="56999.049999999996"/>
    <n v="10"/>
    <n v="119"/>
    <x v="23"/>
    <x v="24"/>
  </r>
  <r>
    <s v="M1655308"/>
    <s v="MWD NovaMax L10.5 DiaBLTM50 SR"/>
    <x v="6"/>
    <n v="2025"/>
    <s v="AS Specs"/>
    <x v="0"/>
    <s v="Mits Diamana Blue"/>
    <n v="299.995"/>
    <n v="2"/>
    <n v="8"/>
    <m/>
    <m/>
    <m/>
    <m/>
    <m/>
    <n v="10"/>
    <n v="599.99"/>
    <n v="2399.96"/>
    <n v="0"/>
    <n v="0"/>
    <n v="0"/>
    <n v="0"/>
    <n v="0"/>
    <n v="2999.95"/>
    <m/>
    <n v="8"/>
    <x v="24"/>
    <x v="25"/>
  </r>
  <r>
    <s v="M1655307"/>
    <s v="MWD NovaMax L10.5 DiaBLTM50 R"/>
    <x v="6"/>
    <n v="2025"/>
    <s v="AS Specs"/>
    <x v="0"/>
    <s v="Mits Diamana Blue"/>
    <n v="299.995"/>
    <n v="2"/>
    <n v="8"/>
    <m/>
    <m/>
    <m/>
    <m/>
    <m/>
    <n v="10"/>
    <n v="599.99"/>
    <n v="2399.96"/>
    <n v="0"/>
    <n v="0"/>
    <n v="0"/>
    <n v="0"/>
    <n v="0"/>
    <n v="2999.95"/>
    <n v="6"/>
    <m/>
    <x v="25"/>
    <x v="26"/>
  </r>
  <r>
    <s v="M1657909"/>
    <s v="MWF NovaMax #3 DiaBLTM50 S"/>
    <x v="6"/>
    <n v="2025"/>
    <s v="AS Specs"/>
    <x v="1"/>
    <s v="Mits Diamana Blue"/>
    <n v="179.99520000000001"/>
    <n v="2"/>
    <n v="18"/>
    <n v="10"/>
    <m/>
    <n v="10"/>
    <m/>
    <m/>
    <n v="40"/>
    <n v="359.99040000000002"/>
    <n v="3239.9136000000003"/>
    <n v="1799.9520000000002"/>
    <n v="0"/>
    <n v="1799.9520000000002"/>
    <n v="0"/>
    <n v="0"/>
    <n v="7199.8080000000009"/>
    <n v="20"/>
    <n v="10"/>
    <x v="8"/>
    <x v="2"/>
  </r>
  <r>
    <s v="M1658009"/>
    <s v="MWF NovaMax #5 DiaBLTM50 S"/>
    <x v="6"/>
    <n v="2025"/>
    <s v="AS Specs"/>
    <x v="1"/>
    <s v="Mits Diamana Blue"/>
    <n v="179.99520000000001"/>
    <n v="2"/>
    <n v="18"/>
    <n v="10"/>
    <m/>
    <n v="10"/>
    <m/>
    <m/>
    <n v="40"/>
    <n v="359.99040000000002"/>
    <n v="3239.9136000000003"/>
    <n v="1799.9520000000002"/>
    <n v="0"/>
    <n v="1799.9520000000002"/>
    <n v="0"/>
    <n v="0"/>
    <n v="7199.8080000000009"/>
    <n v="20"/>
    <n v="10"/>
    <x v="8"/>
    <x v="2"/>
  </r>
  <r>
    <s v="M1657908"/>
    <s v="MWF NovaMax #3 DiaBLTM50 SR"/>
    <x v="6"/>
    <n v="2025"/>
    <s v="AS Specs"/>
    <x v="1"/>
    <s v="Mits Diamana Blue"/>
    <n v="179.99520000000001"/>
    <n v="4"/>
    <n v="66"/>
    <n v="20"/>
    <n v="10"/>
    <n v="10"/>
    <m/>
    <m/>
    <n v="110"/>
    <n v="719.98080000000004"/>
    <n v="11879.683200000001"/>
    <n v="3599.9040000000005"/>
    <n v="1799.9520000000002"/>
    <n v="1799.9520000000002"/>
    <n v="0"/>
    <n v="0"/>
    <n v="19799.472000000002"/>
    <n v="45"/>
    <n v="9"/>
    <x v="26"/>
    <x v="27"/>
  </r>
  <r>
    <s v="M1658008"/>
    <s v="MWF NovaMax #5 DiaBLTM50 SR"/>
    <x v="6"/>
    <n v="2025"/>
    <s v="AS Specs"/>
    <x v="1"/>
    <s v="Mits Diamana Blue"/>
    <n v="179.99520000000001"/>
    <n v="4"/>
    <n v="66"/>
    <n v="20"/>
    <n v="10"/>
    <n v="10"/>
    <m/>
    <m/>
    <n v="110"/>
    <n v="719.98080000000004"/>
    <n v="11879.683200000001"/>
    <n v="3599.9040000000005"/>
    <n v="1799.9520000000002"/>
    <n v="1799.9520000000002"/>
    <n v="0"/>
    <n v="0"/>
    <n v="19799.472000000002"/>
    <n v="38"/>
    <m/>
    <x v="3"/>
    <x v="11"/>
  </r>
  <r>
    <s v="M1657907"/>
    <s v="MWF NovaMax #3 DiaBLTM50 R"/>
    <x v="6"/>
    <n v="2025"/>
    <s v="AS Specs"/>
    <x v="1"/>
    <s v="Mits Diamana Blue"/>
    <n v="179.99520000000001"/>
    <n v="4"/>
    <n v="56"/>
    <n v="20"/>
    <n v="10"/>
    <n v="10"/>
    <m/>
    <m/>
    <n v="100"/>
    <n v="719.98080000000004"/>
    <n v="10079.7312"/>
    <n v="3599.9040000000005"/>
    <n v="1799.9520000000002"/>
    <n v="1799.9520000000002"/>
    <n v="0"/>
    <n v="0"/>
    <n v="17999.52"/>
    <n v="53"/>
    <n v="7"/>
    <x v="1"/>
    <x v="28"/>
  </r>
  <r>
    <s v="M1658007"/>
    <s v="MWF NovaMax #5 DiaBLTM50 R"/>
    <x v="6"/>
    <n v="2025"/>
    <s v="AS Specs"/>
    <x v="1"/>
    <s v="Mits Diamana Blue"/>
    <n v="179.99520000000001"/>
    <n v="4"/>
    <n v="56"/>
    <n v="20"/>
    <n v="10"/>
    <n v="10"/>
    <m/>
    <m/>
    <n v="100"/>
    <n v="719.98080000000004"/>
    <n v="10079.7312"/>
    <n v="3599.9040000000005"/>
    <n v="1799.9520000000002"/>
    <n v="1799.9520000000002"/>
    <n v="0"/>
    <n v="0"/>
    <n v="17999.52"/>
    <n v="60"/>
    <n v="16"/>
    <x v="27"/>
    <x v="29"/>
  </r>
  <r>
    <s v="M1658208"/>
    <s v="MWF NovaMax LH #3 DiaBLTM50 SR"/>
    <x v="6"/>
    <n v="2025"/>
    <s v="AS Specs"/>
    <x v="1"/>
    <s v="Mits Diamana Blue"/>
    <n v="179.99520000000001"/>
    <n v="2"/>
    <n v="8"/>
    <m/>
    <m/>
    <m/>
    <m/>
    <m/>
    <n v="10"/>
    <n v="359.99040000000002"/>
    <n v="1439.9616000000001"/>
    <n v="0"/>
    <n v="0"/>
    <n v="0"/>
    <n v="0"/>
    <n v="0"/>
    <n v="1799.9520000000002"/>
    <m/>
    <m/>
    <x v="0"/>
    <x v="2"/>
  </r>
  <r>
    <s v="M1658308"/>
    <s v="MWF NovaMax LH #5 DiaBLTM50 SR"/>
    <x v="6"/>
    <n v="2025"/>
    <s v="AS Specs"/>
    <x v="1"/>
    <s v="Mits Diamana Blue"/>
    <n v="179.99520000000001"/>
    <n v="2"/>
    <n v="8"/>
    <m/>
    <m/>
    <m/>
    <m/>
    <m/>
    <n v="10"/>
    <n v="359.99040000000002"/>
    <n v="1439.9616000000001"/>
    <n v="0"/>
    <n v="0"/>
    <n v="0"/>
    <n v="0"/>
    <n v="0"/>
    <n v="1799.9520000000002"/>
    <m/>
    <m/>
    <x v="0"/>
    <x v="2"/>
  </r>
  <r>
    <s v="M1659809"/>
    <s v="MWR NovaMax #3 DiaBLTM60 S"/>
    <x v="6"/>
    <n v="2025"/>
    <s v="AS Specs"/>
    <x v="2"/>
    <s v="Mits Diamana Blue"/>
    <n v="149.995"/>
    <n v="2"/>
    <n v="28"/>
    <n v="10"/>
    <m/>
    <m/>
    <m/>
    <m/>
    <n v="40"/>
    <n v="299.99"/>
    <n v="4199.8600000000006"/>
    <n v="1499.95"/>
    <n v="0"/>
    <n v="0"/>
    <n v="0"/>
    <n v="0"/>
    <n v="5999.8"/>
    <n v="4"/>
    <n v="20"/>
    <x v="6"/>
    <x v="30"/>
  </r>
  <r>
    <s v="M1659909"/>
    <s v="MWR NovaMax #4 DiaBLTM60 S"/>
    <x v="6"/>
    <n v="2025"/>
    <s v="AS Specs"/>
    <x v="2"/>
    <s v="Mits Diamana Blue"/>
    <n v="149.995"/>
    <n v="2"/>
    <n v="28"/>
    <n v="10"/>
    <m/>
    <m/>
    <m/>
    <m/>
    <n v="40"/>
    <n v="299.99"/>
    <n v="4199.8600000000006"/>
    <n v="1499.95"/>
    <n v="0"/>
    <n v="0"/>
    <n v="0"/>
    <n v="0"/>
    <n v="5999.8"/>
    <n v="30"/>
    <n v="10"/>
    <x v="5"/>
    <x v="1"/>
  </r>
  <r>
    <s v="M1660009"/>
    <s v="MWR NovaMax #5 DiaBLTM60 S"/>
    <x v="6"/>
    <n v="2025"/>
    <s v="AS Specs"/>
    <x v="2"/>
    <s v="Mits Diamana Blue"/>
    <n v="149.995"/>
    <n v="2"/>
    <n v="28"/>
    <n v="10"/>
    <m/>
    <m/>
    <m/>
    <m/>
    <n v="40"/>
    <n v="299.99"/>
    <n v="4199.8600000000006"/>
    <n v="1499.95"/>
    <n v="0"/>
    <n v="0"/>
    <n v="0"/>
    <n v="0"/>
    <n v="5999.8"/>
    <n v="8"/>
    <n v="10"/>
    <x v="28"/>
    <x v="31"/>
  </r>
  <r>
    <s v="M1659808"/>
    <s v="MWR NovaMax #3 DiaBLTM60 SR"/>
    <x v="6"/>
    <n v="2025"/>
    <s v="AS Specs"/>
    <x v="2"/>
    <s v="Mits Diamana Blue"/>
    <n v="149.995"/>
    <n v="2"/>
    <n v="28"/>
    <n v="20"/>
    <n v="10"/>
    <m/>
    <m/>
    <m/>
    <n v="60"/>
    <n v="299.99"/>
    <n v="4199.8600000000006"/>
    <n v="2999.9"/>
    <n v="1499.95"/>
    <n v="0"/>
    <n v="0"/>
    <n v="0"/>
    <n v="8999.7000000000007"/>
    <m/>
    <m/>
    <x v="0"/>
    <x v="32"/>
  </r>
  <r>
    <s v="M1659908"/>
    <s v="MWR NovaMax #4 DiaBLTM60 SR"/>
    <x v="6"/>
    <n v="2025"/>
    <s v="AS Specs"/>
    <x v="2"/>
    <s v="Mits Diamana Blue"/>
    <n v="149.995"/>
    <n v="4"/>
    <n v="46"/>
    <n v="20"/>
    <n v="10"/>
    <m/>
    <m/>
    <m/>
    <n v="80"/>
    <n v="599.98"/>
    <n v="6899.77"/>
    <n v="2999.9"/>
    <n v="1499.95"/>
    <n v="0"/>
    <n v="0"/>
    <n v="0"/>
    <n v="11999.6"/>
    <m/>
    <m/>
    <x v="0"/>
    <x v="19"/>
  </r>
  <r>
    <s v="M1660008"/>
    <s v="MWR NovaMax #5 DiaBLTM60 SR"/>
    <x v="6"/>
    <n v="2025"/>
    <s v="AS Specs"/>
    <x v="2"/>
    <s v="Mits Diamana Blue"/>
    <n v="149.995"/>
    <n v="2"/>
    <n v="28"/>
    <n v="20"/>
    <n v="10"/>
    <m/>
    <m/>
    <m/>
    <n v="60"/>
    <n v="299.99"/>
    <n v="4199.8600000000006"/>
    <n v="2999.9"/>
    <n v="1499.95"/>
    <n v="0"/>
    <n v="0"/>
    <n v="0"/>
    <n v="8999.7000000000007"/>
    <m/>
    <m/>
    <x v="0"/>
    <x v="32"/>
  </r>
  <r>
    <s v="M1659807"/>
    <s v="MWR NovaMax #3 DiaBLTM60 R"/>
    <x v="6"/>
    <n v="2025"/>
    <s v="AS Specs"/>
    <x v="2"/>
    <s v="Mits Diamana Blue"/>
    <n v="149.995"/>
    <n v="2"/>
    <n v="28"/>
    <n v="10"/>
    <n v="10"/>
    <m/>
    <m/>
    <m/>
    <n v="50"/>
    <n v="299.99"/>
    <n v="4199.8600000000006"/>
    <n v="1499.95"/>
    <n v="1499.95"/>
    <n v="0"/>
    <n v="0"/>
    <n v="0"/>
    <n v="7499.75"/>
    <n v="20"/>
    <n v="9"/>
    <x v="29"/>
    <x v="12"/>
  </r>
  <r>
    <s v="M1659907"/>
    <s v="MWR NovaMax #4 DiaBLTM60 R"/>
    <x v="6"/>
    <n v="2025"/>
    <s v="AS Specs"/>
    <x v="2"/>
    <s v="Mits Diamana Blue"/>
    <n v="149.995"/>
    <n v="2"/>
    <n v="38"/>
    <n v="20"/>
    <n v="10"/>
    <m/>
    <m/>
    <m/>
    <n v="70"/>
    <n v="299.99"/>
    <n v="5699.81"/>
    <n v="2999.9"/>
    <n v="1499.95"/>
    <n v="0"/>
    <n v="0"/>
    <n v="0"/>
    <n v="10499.650000000001"/>
    <n v="40"/>
    <m/>
    <x v="5"/>
    <x v="16"/>
  </r>
  <r>
    <s v="M1660007"/>
    <s v="MWR NovaMax #5 DiaBLTM60 R"/>
    <x v="6"/>
    <n v="2025"/>
    <s v="AS Specs"/>
    <x v="2"/>
    <s v="Mits Diamana Blue"/>
    <n v="149.995"/>
    <n v="2"/>
    <n v="28"/>
    <n v="10"/>
    <n v="10"/>
    <m/>
    <m/>
    <m/>
    <n v="50"/>
    <n v="299.99"/>
    <n v="4199.8600000000006"/>
    <n v="1499.95"/>
    <n v="1499.95"/>
    <n v="0"/>
    <n v="0"/>
    <n v="0"/>
    <n v="7499.75"/>
    <n v="30"/>
    <m/>
    <x v="8"/>
    <x v="0"/>
  </r>
  <r>
    <s v="M1660208"/>
    <s v="MWR NovaMax LH #3 DiaBLTM60 SR"/>
    <x v="6"/>
    <n v="2025"/>
    <s v="AS Specs"/>
    <x v="2"/>
    <s v="Mits Diamana Blue"/>
    <n v="149.995"/>
    <n v="2"/>
    <n v="8"/>
    <m/>
    <m/>
    <m/>
    <m/>
    <m/>
    <n v="10"/>
    <n v="299.99"/>
    <n v="1199.96"/>
    <n v="0"/>
    <n v="0"/>
    <n v="0"/>
    <n v="0"/>
    <n v="0"/>
    <n v="1499.95"/>
    <m/>
    <m/>
    <x v="0"/>
    <x v="2"/>
  </r>
  <r>
    <s v="M1660308"/>
    <s v="MWR NovaMax LH #4 DiaBLTM60 SR"/>
    <x v="6"/>
    <n v="2025"/>
    <s v="AS Specs"/>
    <x v="2"/>
    <s v="Mits Diamana Blue"/>
    <n v="149.995"/>
    <n v="2"/>
    <n v="8"/>
    <m/>
    <m/>
    <m/>
    <m/>
    <m/>
    <n v="10"/>
    <n v="299.99"/>
    <n v="1199.96"/>
    <n v="0"/>
    <n v="0"/>
    <n v="0"/>
    <n v="0"/>
    <n v="0"/>
    <n v="1499.95"/>
    <m/>
    <m/>
    <x v="0"/>
    <x v="2"/>
  </r>
  <r>
    <s v="M1661208"/>
    <s v="MWD NovaMaxL 10.5 ARSPDTM SR"/>
    <x v="7"/>
    <n v="2025"/>
    <s v="AS Specs"/>
    <x v="0"/>
    <s v="Fuji Air Speeder"/>
    <n v="299.995"/>
    <n v="2"/>
    <n v="28"/>
    <n v="20"/>
    <m/>
    <m/>
    <m/>
    <m/>
    <n v="50"/>
    <n v="599.99"/>
    <n v="8399.86"/>
    <n v="5999.9"/>
    <n v="0"/>
    <n v="0"/>
    <n v="0"/>
    <n v="0"/>
    <n v="14999.75"/>
    <m/>
    <m/>
    <x v="0"/>
    <x v="20"/>
  </r>
  <r>
    <s v="M1661207"/>
    <s v="MWD NovaMaxL 10.5 ARSPDTM R"/>
    <x v="7"/>
    <n v="2025"/>
    <s v="AS Specs"/>
    <x v="0"/>
    <s v="Fuji Air Speeder"/>
    <n v="299.995"/>
    <n v="2"/>
    <n v="28"/>
    <n v="20"/>
    <m/>
    <m/>
    <m/>
    <m/>
    <n v="50"/>
    <n v="599.99"/>
    <n v="8399.86"/>
    <n v="5999.9"/>
    <n v="0"/>
    <n v="0"/>
    <n v="0"/>
    <n v="0"/>
    <n v="14999.75"/>
    <n v="2"/>
    <n v="20"/>
    <x v="30"/>
    <x v="33"/>
  </r>
  <r>
    <s v="M1661908"/>
    <s v="MWF NovaMaxL #3 ARSPDTM SR"/>
    <x v="7"/>
    <n v="2025"/>
    <s v="AS Specs"/>
    <x v="1"/>
    <s v="Fuji Air Speeder"/>
    <n v="179.99520000000001"/>
    <n v="2"/>
    <n v="28"/>
    <n v="20"/>
    <m/>
    <m/>
    <m/>
    <m/>
    <n v="50"/>
    <n v="359.99040000000002"/>
    <n v="5039.8656000000001"/>
    <n v="3599.9040000000005"/>
    <n v="0"/>
    <n v="0"/>
    <n v="0"/>
    <n v="0"/>
    <n v="8999.76"/>
    <m/>
    <m/>
    <x v="0"/>
    <x v="20"/>
  </r>
  <r>
    <s v="M1662008"/>
    <s v="MWF NovaMaxL #5 ARSPDTM SR"/>
    <x v="7"/>
    <n v="2025"/>
    <s v="AS Specs"/>
    <x v="1"/>
    <s v="Fuji Air Speeder"/>
    <n v="179.99520000000001"/>
    <n v="2"/>
    <n v="28"/>
    <n v="20"/>
    <m/>
    <m/>
    <m/>
    <m/>
    <n v="50"/>
    <n v="359.99040000000002"/>
    <n v="5039.8656000000001"/>
    <n v="3599.9040000000005"/>
    <n v="0"/>
    <n v="0"/>
    <n v="0"/>
    <n v="0"/>
    <n v="8999.76"/>
    <m/>
    <m/>
    <x v="0"/>
    <x v="20"/>
  </r>
  <r>
    <s v="M1661907"/>
    <s v="MWF NovaMaxL #3 ARSPDTM R"/>
    <x v="7"/>
    <n v="2025"/>
    <s v="AS Specs"/>
    <x v="1"/>
    <s v="Fuji Sir Speeder"/>
    <n v="179.99520000000001"/>
    <n v="2"/>
    <n v="18"/>
    <n v="10"/>
    <m/>
    <m/>
    <m/>
    <m/>
    <n v="30"/>
    <n v="359.99040000000002"/>
    <n v="3239.9136000000003"/>
    <n v="1799.9520000000002"/>
    <n v="0"/>
    <n v="0"/>
    <n v="0"/>
    <n v="0"/>
    <n v="5399.8560000000007"/>
    <m/>
    <n v="8"/>
    <x v="24"/>
    <x v="31"/>
  </r>
  <r>
    <s v="M1662007"/>
    <s v="MWF NovaMaxL #5 ARSPDTM R"/>
    <x v="7"/>
    <n v="2025"/>
    <s v="AS Specs"/>
    <x v="1"/>
    <s v="Eldio "/>
    <n v="179.99520000000001"/>
    <n v="2"/>
    <n v="18"/>
    <n v="10"/>
    <m/>
    <m/>
    <m/>
    <m/>
    <n v="30"/>
    <n v="359.99040000000002"/>
    <n v="3239.9136000000003"/>
    <n v="1799.9520000000002"/>
    <n v="0"/>
    <n v="0"/>
    <n v="0"/>
    <n v="0"/>
    <n v="5399.8560000000007"/>
    <n v="1"/>
    <n v="6"/>
    <x v="31"/>
    <x v="34"/>
  </r>
  <r>
    <s v="N8543608"/>
    <s v="MWR NovaMaxL #4 ARSPDTM SR"/>
    <x v="7"/>
    <n v="2025"/>
    <s v="AS Specs"/>
    <x v="2"/>
    <s v="Fuji Air Speeder"/>
    <n v="149.995"/>
    <n v="2"/>
    <n v="18"/>
    <n v="10"/>
    <m/>
    <m/>
    <m/>
    <m/>
    <n v="30"/>
    <n v="299.99"/>
    <n v="2699.91"/>
    <n v="1499.95"/>
    <n v="0"/>
    <n v="0"/>
    <n v="0"/>
    <n v="0"/>
    <n v="4499.8499999999995"/>
    <m/>
    <m/>
    <x v="0"/>
    <x v="16"/>
  </r>
  <r>
    <s v="N8543708"/>
    <s v="MWR NovaMaxL #5 ARSPDTM SR"/>
    <x v="7"/>
    <n v="2025"/>
    <s v="AS Specs"/>
    <x v="2"/>
    <s v="Fuji Air Speeder"/>
    <n v="149.995"/>
    <n v="2"/>
    <n v="18"/>
    <n v="10"/>
    <m/>
    <m/>
    <m/>
    <m/>
    <n v="30"/>
    <n v="299.99"/>
    <n v="2699.91"/>
    <n v="1499.95"/>
    <n v="0"/>
    <n v="0"/>
    <n v="0"/>
    <n v="0"/>
    <n v="4499.8499999999995"/>
    <m/>
    <m/>
    <x v="0"/>
    <x v="16"/>
  </r>
  <r>
    <s v="N8543607"/>
    <s v="MWR NovaMaxL #4 ARSPDTM R"/>
    <x v="7"/>
    <n v="2025"/>
    <s v="AS Specs"/>
    <x v="2"/>
    <s v="Fuji Air Speeder"/>
    <n v="149.995"/>
    <n v="2"/>
    <n v="18"/>
    <n v="10"/>
    <m/>
    <m/>
    <m/>
    <m/>
    <n v="30"/>
    <n v="299.99"/>
    <n v="2699.91"/>
    <n v="1499.95"/>
    <n v="0"/>
    <n v="0"/>
    <n v="0"/>
    <n v="0"/>
    <n v="4499.8499999999995"/>
    <n v="12"/>
    <m/>
    <x v="32"/>
    <x v="17"/>
  </r>
  <r>
    <s v="N8543707"/>
    <s v="MWR NovaMaxL #5 ARSPDTM R"/>
    <x v="7"/>
    <n v="2025"/>
    <s v="AS Specs"/>
    <x v="2"/>
    <s v="Fuji Air Speeder"/>
    <n v="149.995"/>
    <n v="2"/>
    <n v="18"/>
    <n v="10"/>
    <m/>
    <m/>
    <m/>
    <m/>
    <n v="30"/>
    <n v="299.99"/>
    <n v="2699.91"/>
    <n v="1499.95"/>
    <n v="0"/>
    <n v="0"/>
    <n v="0"/>
    <n v="0"/>
    <n v="4499.8499999999995"/>
    <n v="13"/>
    <m/>
    <x v="33"/>
    <x v="35"/>
  </r>
  <r>
    <s v="M1661503"/>
    <s v="MWD NovaMaxL 12 EldioTM40 L"/>
    <x v="8"/>
    <n v="2025"/>
    <s v="AS Specs"/>
    <x v="0"/>
    <s v="Eldio "/>
    <n v="299.995"/>
    <n v="4"/>
    <n v="96"/>
    <n v="30"/>
    <n v="10"/>
    <n v="10"/>
    <m/>
    <m/>
    <n v="150"/>
    <n v="1199.98"/>
    <n v="28799.52"/>
    <n v="8999.85"/>
    <n v="2999.95"/>
    <n v="2999.95"/>
    <n v="0"/>
    <n v="0"/>
    <n v="44999.249999999993"/>
    <n v="99"/>
    <m/>
    <x v="34"/>
    <x v="36"/>
  </r>
  <r>
    <s v="N8542903"/>
    <s v="MWF NovaMaxL #3 EldioTM40 L"/>
    <x v="8"/>
    <n v="2025"/>
    <s v="AS Specs"/>
    <x v="1"/>
    <s v="Eldio "/>
    <n v="179.99520000000001"/>
    <n v="2"/>
    <n v="68"/>
    <n v="10"/>
    <n v="10"/>
    <n v="10"/>
    <m/>
    <m/>
    <n v="100"/>
    <n v="359.99040000000002"/>
    <n v="12239.6736"/>
    <n v="1799.9520000000002"/>
    <n v="1799.9520000000002"/>
    <n v="1799.9520000000002"/>
    <n v="0"/>
    <n v="0"/>
    <n v="17999.520000000004"/>
    <m/>
    <n v="50"/>
    <x v="10"/>
    <x v="20"/>
  </r>
  <r>
    <s v="N8543003"/>
    <s v="MWF NovaMaxL #5 EldioTM40 L"/>
    <x v="8"/>
    <n v="2025"/>
    <s v="AS Specs"/>
    <x v="1"/>
    <s v="Eldio "/>
    <n v="179.99520000000001"/>
    <n v="2"/>
    <n v="68"/>
    <n v="10"/>
    <n v="10"/>
    <n v="10"/>
    <m/>
    <m/>
    <n v="100"/>
    <n v="359.99040000000002"/>
    <n v="12239.6736"/>
    <n v="1799.9520000000002"/>
    <n v="1799.9520000000002"/>
    <n v="1799.9520000000002"/>
    <n v="0"/>
    <n v="0"/>
    <n v="17999.520000000004"/>
    <n v="1"/>
    <n v="52"/>
    <x v="35"/>
    <x v="37"/>
  </r>
  <r>
    <s v="N8543903"/>
    <s v="MWR NovaMaxL #4 EldioTM40 L"/>
    <x v="8"/>
    <n v="2025"/>
    <s v="AS Specs"/>
    <x v="2"/>
    <s v="Eldio "/>
    <n v="149.995"/>
    <n v="2"/>
    <n v="68"/>
    <n v="10"/>
    <n v="10"/>
    <n v="10"/>
    <m/>
    <m/>
    <n v="100"/>
    <n v="299.99"/>
    <n v="10199.66"/>
    <n v="1499.95"/>
    <n v="1499.95"/>
    <n v="1499.95"/>
    <n v="0"/>
    <n v="0"/>
    <n v="14999.500000000002"/>
    <n v="24"/>
    <m/>
    <x v="6"/>
    <x v="38"/>
  </r>
  <r>
    <s v="N8544003"/>
    <s v="MWR NovaMaxL #5 EldioTM40 L"/>
    <x v="8"/>
    <n v="2025"/>
    <s v="AS Specs"/>
    <x v="2"/>
    <s v="Eldio "/>
    <n v="149.995"/>
    <n v="2"/>
    <n v="68"/>
    <n v="10"/>
    <n v="10"/>
    <m/>
    <m/>
    <m/>
    <n v="90"/>
    <n v="299.99"/>
    <n v="10199.66"/>
    <n v="1499.95"/>
    <n v="1499.95"/>
    <n v="0"/>
    <n v="0"/>
    <n v="0"/>
    <n v="13499.550000000001"/>
    <n v="2"/>
    <n v="15"/>
    <x v="36"/>
    <x v="39"/>
  </r>
  <r>
    <s v="M1458311"/>
    <s v="MWD-PYM MD 11.5/Rh X"/>
    <x v="9"/>
    <n v="2025"/>
    <s v="GL Specs"/>
    <x v="0"/>
    <s v="Speeder MD"/>
    <n v="224.995"/>
    <m/>
    <m/>
    <m/>
    <n v="10"/>
    <m/>
    <m/>
    <m/>
    <n v="10"/>
    <n v="0"/>
    <n v="0"/>
    <n v="0"/>
    <n v="2249.9499999999998"/>
    <n v="0"/>
    <n v="0"/>
    <n v="0"/>
    <n v="2249.9499999999998"/>
    <m/>
    <m/>
    <x v="0"/>
    <x v="2"/>
  </r>
  <r>
    <s v="M1458309"/>
    <s v="MWD-PYM MD 11.5/Rh S"/>
    <x v="9"/>
    <n v="2025"/>
    <s v="GL Specs"/>
    <x v="0"/>
    <s v="Speeder MD"/>
    <n v="224.995"/>
    <m/>
    <m/>
    <m/>
    <n v="20"/>
    <m/>
    <m/>
    <m/>
    <n v="20"/>
    <n v="0"/>
    <n v="0"/>
    <n v="0"/>
    <n v="4499.8999999999996"/>
    <n v="0"/>
    <n v="0"/>
    <n v="0"/>
    <n v="4499.8999999999996"/>
    <m/>
    <m/>
    <x v="0"/>
    <x v="0"/>
  </r>
  <r>
    <s v="M1458409"/>
    <s v="MWD-PYM MD 13.5/Rh S"/>
    <x v="9"/>
    <n v="2025"/>
    <s v="GL Specs"/>
    <x v="0"/>
    <s v="Speeder MD"/>
    <n v="224.995"/>
    <m/>
    <m/>
    <m/>
    <n v="20"/>
    <m/>
    <m/>
    <m/>
    <n v="20"/>
    <n v="0"/>
    <n v="0"/>
    <n v="0"/>
    <n v="4499.8999999999996"/>
    <n v="0"/>
    <n v="0"/>
    <n v="0"/>
    <n v="4499.8999999999996"/>
    <m/>
    <m/>
    <x v="0"/>
    <x v="0"/>
  </r>
  <r>
    <s v="N8546308"/>
    <s v="MWD PYM MD 11.5 TM55 SR"/>
    <x v="9"/>
    <n v="2025"/>
    <s v="AS Specs"/>
    <x v="0"/>
    <s v="Diamana"/>
    <n v="224.995"/>
    <m/>
    <m/>
    <m/>
    <n v="10"/>
    <m/>
    <m/>
    <m/>
    <n v="10"/>
    <n v="0"/>
    <n v="0"/>
    <n v="0"/>
    <n v="2249.9499999999998"/>
    <n v="0"/>
    <n v="0"/>
    <n v="0"/>
    <n v="2249.9499999999998"/>
    <m/>
    <m/>
    <x v="0"/>
    <x v="2"/>
  </r>
  <r>
    <s v="N8546408"/>
    <s v="MWD PYM MD 13.5 TM55 SR"/>
    <x v="9"/>
    <n v="2025"/>
    <s v="AS Specs"/>
    <x v="0"/>
    <s v="Diamana"/>
    <n v="224.995"/>
    <m/>
    <m/>
    <m/>
    <n v="10"/>
    <m/>
    <m/>
    <m/>
    <n v="10"/>
    <n v="0"/>
    <n v="0"/>
    <n v="0"/>
    <n v="2249.9499999999998"/>
    <n v="0"/>
    <n v="0"/>
    <n v="0"/>
    <n v="2249.9499999999998"/>
    <m/>
    <m/>
    <x v="0"/>
    <x v="2"/>
  </r>
  <r>
    <s v="M1779109"/>
    <s v="IRG Nova Max Lite #5-PS TM S"/>
    <x v="10"/>
    <n v="2025"/>
    <s v="AS Specs"/>
    <x v="3"/>
    <s v="Diamana Blue"/>
    <n v="599.99520000000007"/>
    <n v="4"/>
    <n v="16"/>
    <n v="10"/>
    <m/>
    <n v="5"/>
    <m/>
    <m/>
    <n v="35"/>
    <n v="2399.9808000000003"/>
    <n v="9599.9232000000011"/>
    <n v="5999.9520000000011"/>
    <n v="0"/>
    <n v="2999.9760000000006"/>
    <n v="0"/>
    <n v="0"/>
    <n v="20999.832000000002"/>
    <m/>
    <m/>
    <x v="0"/>
    <x v="40"/>
  </r>
  <r>
    <s v="M1757609"/>
    <s v="IRG Nova Max Lite #7 TM S"/>
    <x v="10"/>
    <n v="2025"/>
    <s v="AS Specs"/>
    <x v="4"/>
    <s v="Diamana Blue"/>
    <n v="53.122500000000002"/>
    <n v="2"/>
    <m/>
    <m/>
    <m/>
    <m/>
    <m/>
    <m/>
    <n v="2"/>
    <n v="106.245"/>
    <n v="0"/>
    <n v="0"/>
    <n v="0"/>
    <n v="0"/>
    <n v="0"/>
    <n v="0"/>
    <n v="106.245"/>
    <m/>
    <m/>
    <x v="0"/>
    <x v="25"/>
  </r>
  <r>
    <s v="M1779108"/>
    <s v="IRG Nova Max Lite #5-PS TM SR"/>
    <x v="10"/>
    <n v="2025"/>
    <s v="AS Specs"/>
    <x v="3"/>
    <s v="Diamana Blue"/>
    <n v="599.99520000000007"/>
    <n v="4"/>
    <n v="26"/>
    <n v="10"/>
    <m/>
    <m/>
    <m/>
    <m/>
    <n v="40"/>
    <n v="2399.9808000000003"/>
    <n v="15599.875200000002"/>
    <n v="5999.9520000000011"/>
    <n v="0"/>
    <n v="0"/>
    <n v="0"/>
    <n v="0"/>
    <n v="23999.808000000005"/>
    <n v="15"/>
    <m/>
    <x v="37"/>
    <x v="7"/>
  </r>
  <r>
    <s v="M1757608"/>
    <s v="IRG Nova Max Lite #7 TM SR"/>
    <x v="10"/>
    <n v="2025"/>
    <s v="AS Specs"/>
    <x v="4"/>
    <s v="Diamana Blue"/>
    <n v="53.122500000000002"/>
    <n v="2"/>
    <m/>
    <m/>
    <m/>
    <m/>
    <m/>
    <m/>
    <n v="2"/>
    <n v="106.245"/>
    <n v="0"/>
    <n v="0"/>
    <n v="0"/>
    <n v="0"/>
    <n v="0"/>
    <n v="0"/>
    <n v="106.245"/>
    <m/>
    <m/>
    <x v="0"/>
    <x v="25"/>
  </r>
  <r>
    <s v="M1779107"/>
    <s v="IRG Nova Max Lite #5-PS TM R"/>
    <x v="10"/>
    <n v="2025"/>
    <s v="AS Specs"/>
    <x v="3"/>
    <s v="Diamana Blue"/>
    <n v="599.99520000000007"/>
    <n v="4"/>
    <n v="26"/>
    <n v="10"/>
    <m/>
    <n v="5"/>
    <m/>
    <m/>
    <n v="45"/>
    <n v="2399.9808000000003"/>
    <n v="15599.875200000002"/>
    <n v="5999.9520000000011"/>
    <n v="0"/>
    <n v="2999.9760000000006"/>
    <n v="0"/>
    <n v="0"/>
    <n v="26999.784000000007"/>
    <n v="11"/>
    <n v="17"/>
    <x v="7"/>
    <x v="35"/>
  </r>
  <r>
    <s v="M1757607"/>
    <s v="IRG Nova Max Lite #7 TM R"/>
    <x v="10"/>
    <n v="2025"/>
    <s v="AS Specs"/>
    <x v="4"/>
    <s v="Diamana Blue"/>
    <n v="53.122500000000002"/>
    <n v="2"/>
    <m/>
    <m/>
    <m/>
    <m/>
    <m/>
    <m/>
    <n v="2"/>
    <n v="106.245"/>
    <n v="0"/>
    <n v="0"/>
    <n v="0"/>
    <n v="0"/>
    <n v="0"/>
    <n v="0"/>
    <n v="106.245"/>
    <n v="1"/>
    <m/>
    <x v="38"/>
    <x v="21"/>
  </r>
  <r>
    <s v="M1779209"/>
    <s v="IRS NovaMax Lite#5-PS NS790 S"/>
    <x v="10"/>
    <n v="2025"/>
    <s v="AS Specs"/>
    <x v="3"/>
    <s v="NS Pro"/>
    <n v="549.99520000000007"/>
    <n v="4"/>
    <n v="96"/>
    <n v="50"/>
    <m/>
    <n v="15"/>
    <m/>
    <m/>
    <n v="165"/>
    <n v="2199.9808000000003"/>
    <n v="52799.539200000007"/>
    <n v="27499.760000000002"/>
    <n v="0"/>
    <n v="8249.9280000000017"/>
    <n v="0"/>
    <n v="0"/>
    <n v="90749.207999999999"/>
    <m/>
    <m/>
    <x v="0"/>
    <x v="41"/>
  </r>
  <r>
    <s v="M1758809"/>
    <s v="IRS Nova Max Lite #7 NS790 S"/>
    <x v="10"/>
    <n v="2025"/>
    <s v="AS Specs"/>
    <x v="4"/>
    <s v="NS Pro"/>
    <n v="49.997"/>
    <n v="2"/>
    <m/>
    <m/>
    <m/>
    <m/>
    <m/>
    <m/>
    <n v="2"/>
    <n v="99.994"/>
    <n v="0"/>
    <n v="0"/>
    <n v="0"/>
    <n v="0"/>
    <n v="0"/>
    <n v="0"/>
    <n v="99.994"/>
    <m/>
    <m/>
    <x v="0"/>
    <x v="25"/>
  </r>
  <r>
    <s v="M1779207"/>
    <s v="IRS NovaMax Lite#5-PS NS790 R"/>
    <x v="10"/>
    <n v="2025"/>
    <s v="AS Specs"/>
    <x v="3"/>
    <s v="NS Pro"/>
    <n v="549.99520000000007"/>
    <n v="4"/>
    <n v="106"/>
    <n v="40"/>
    <m/>
    <n v="15"/>
    <m/>
    <m/>
    <n v="165"/>
    <n v="2199.9808000000003"/>
    <n v="58299.491200000004"/>
    <n v="21999.808000000005"/>
    <n v="0"/>
    <n v="8249.9280000000017"/>
    <n v="0"/>
    <n v="0"/>
    <n v="90749.207999999999"/>
    <m/>
    <m/>
    <x v="0"/>
    <x v="41"/>
  </r>
  <r>
    <s v="M1758807"/>
    <s v="IRS Nova Max Lite #7 NS790 R"/>
    <x v="10"/>
    <n v="2025"/>
    <s v="AS Specs"/>
    <x v="4"/>
    <s v="NS Pro"/>
    <n v="49.997"/>
    <n v="2"/>
    <m/>
    <m/>
    <m/>
    <m/>
    <m/>
    <m/>
    <n v="2"/>
    <n v="99.994"/>
    <n v="0"/>
    <n v="0"/>
    <n v="0"/>
    <n v="0"/>
    <n v="0"/>
    <n v="0"/>
    <n v="99.994"/>
    <m/>
    <m/>
    <x v="0"/>
    <x v="25"/>
  </r>
  <r>
    <s v="M1779303"/>
    <s v="IRW Nova Max Lite #6-PS TM L"/>
    <x v="11"/>
    <n v="2025"/>
    <s v="AS Specs"/>
    <x v="3"/>
    <s v="Diamana Blue"/>
    <n v="549.99520000000007"/>
    <n v="4"/>
    <n v="56"/>
    <n v="20"/>
    <n v="10"/>
    <n v="10"/>
    <m/>
    <m/>
    <n v="100"/>
    <n v="2199.9808000000003"/>
    <n v="30799.731200000002"/>
    <n v="10999.904000000002"/>
    <n v="5499.9520000000011"/>
    <n v="5499.9520000000011"/>
    <n v="0"/>
    <n v="0"/>
    <n v="54999.520000000004"/>
    <n v="4"/>
    <n v="53"/>
    <x v="39"/>
    <x v="42"/>
  </r>
  <r>
    <s v="M1760703"/>
    <s v="IRW Nova Max Lite #7 TM L"/>
    <x v="11"/>
    <n v="2025"/>
    <s v="AS Specs"/>
    <x v="4"/>
    <s v="Diamana Blue"/>
    <n v="53.122500000000002"/>
    <n v="2"/>
    <m/>
    <m/>
    <m/>
    <m/>
    <m/>
    <m/>
    <n v="2"/>
    <n v="106.245"/>
    <n v="0"/>
    <n v="0"/>
    <n v="0"/>
    <n v="0"/>
    <n v="0"/>
    <n v="0"/>
    <n v="106.245"/>
    <n v="2"/>
    <m/>
    <x v="19"/>
    <x v="1"/>
  </r>
  <r>
    <s v="M1720807"/>
    <s v="IRS Quake AS #5-PS NS820 R"/>
    <x v="12"/>
    <n v="2024"/>
    <s v="AS Specs"/>
    <x v="3"/>
    <s v="NS Pro 820"/>
    <n v="499.995"/>
    <m/>
    <m/>
    <m/>
    <m/>
    <m/>
    <m/>
    <n v="50"/>
    <n v="50"/>
    <n v="0"/>
    <n v="0"/>
    <n v="0"/>
    <n v="0"/>
    <n v="0"/>
    <n v="0"/>
    <n v="24999.75"/>
    <n v="24999.75"/>
    <m/>
    <m/>
    <x v="0"/>
    <x v="20"/>
  </r>
  <r>
    <s v="M1722007"/>
    <s v="IRS Quake AS LH #5-PS NS820 R"/>
    <x v="12"/>
    <n v="2024"/>
    <s v="AS Specs"/>
    <x v="3"/>
    <s v="NS Pro 820"/>
    <n v="499.995"/>
    <m/>
    <m/>
    <m/>
    <m/>
    <m/>
    <m/>
    <n v="5"/>
    <n v="5"/>
    <n v="0"/>
    <n v="0"/>
    <n v="0"/>
    <n v="0"/>
    <n v="0"/>
    <n v="0"/>
    <n v="2499.9749999999999"/>
    <n v="2499.9749999999999"/>
    <m/>
    <m/>
    <x v="0"/>
    <x v="43"/>
  </r>
  <r>
    <s v="M1718409"/>
    <s v="IRS Quake AS #5-PS NS910 S"/>
    <x v="12"/>
    <n v="2024"/>
    <s v="AS Specs"/>
    <x v="3"/>
    <s v="NS Pro 910"/>
    <n v="499.995"/>
    <m/>
    <m/>
    <m/>
    <m/>
    <m/>
    <m/>
    <n v="30"/>
    <n v="30"/>
    <n v="0"/>
    <n v="0"/>
    <n v="0"/>
    <n v="0"/>
    <n v="0"/>
    <n v="0"/>
    <n v="14999.85"/>
    <n v="14999.85"/>
    <m/>
    <m/>
    <x v="0"/>
    <x v="16"/>
  </r>
  <r>
    <s v="M1714909"/>
    <s v="IRG Quake AS #5-PS TM60 S"/>
    <x v="12"/>
    <n v="2024"/>
    <s v="AS Specs"/>
    <x v="3"/>
    <s v="Diamana Blue"/>
    <n v="549.995"/>
    <m/>
    <m/>
    <m/>
    <m/>
    <m/>
    <m/>
    <n v="30"/>
    <n v="30"/>
    <n v="0"/>
    <n v="0"/>
    <n v="0"/>
    <n v="0"/>
    <n v="0"/>
    <n v="0"/>
    <n v="16499.849999999999"/>
    <n v="16499.849999999999"/>
    <m/>
    <m/>
    <x v="0"/>
    <x v="16"/>
  </r>
  <r>
    <s v="M1714907"/>
    <s v="IRG Quake AS #5-PS TM60 R"/>
    <x v="12"/>
    <n v="2024"/>
    <s v="AS Specs"/>
    <x v="3"/>
    <s v="Diamana Blue"/>
    <n v="549.995"/>
    <m/>
    <m/>
    <m/>
    <m/>
    <m/>
    <m/>
    <n v="30"/>
    <n v="30"/>
    <n v="0"/>
    <n v="0"/>
    <n v="0"/>
    <n v="0"/>
    <n v="0"/>
    <n v="0"/>
    <n v="16499.849999999999"/>
    <n v="16499.849999999999"/>
    <m/>
    <m/>
    <x v="0"/>
    <x v="16"/>
  </r>
  <r>
    <s v="TBC"/>
    <s v="Arches Launch Edition 4-P"/>
    <x v="13"/>
    <n v="2025"/>
    <s v="TBC"/>
    <x v="3"/>
    <s v="TBC "/>
    <m/>
    <m/>
    <m/>
    <m/>
    <m/>
    <n v="30"/>
    <m/>
    <m/>
    <n v="30"/>
    <n v="0"/>
    <n v="0"/>
    <n v="0"/>
    <n v="0"/>
    <n v="0"/>
    <n v="0"/>
    <n v="0"/>
    <n v="0"/>
    <m/>
    <m/>
    <x v="0"/>
    <x v="16"/>
  </r>
  <r>
    <s v="N2907709"/>
    <s v="IRS-ArchesKBS 4-P/Rh S"/>
    <x v="13"/>
    <n v="2025"/>
    <s v="GL Specs"/>
    <x v="3"/>
    <s v="KBS Tour Lite"/>
    <n v="699.995"/>
    <n v="1"/>
    <m/>
    <n v="5"/>
    <m/>
    <n v="50"/>
    <m/>
    <m/>
    <n v="56"/>
    <n v="699.995"/>
    <n v="0"/>
    <n v="3499.9749999999999"/>
    <n v="0"/>
    <n v="34999.75"/>
    <n v="0"/>
    <n v="0"/>
    <n v="39199.72"/>
    <m/>
    <m/>
    <x v="0"/>
    <x v="27"/>
  </r>
  <r>
    <s v="N2906309"/>
    <s v="IRS-ArchesKBS #7/Rh S"/>
    <x v="13"/>
    <n v="2025"/>
    <s v="GL Specs"/>
    <x v="4"/>
    <s v="KBS Tour Lite"/>
    <n v="62.497"/>
    <n v="2"/>
    <m/>
    <m/>
    <m/>
    <m/>
    <m/>
    <m/>
    <n v="2"/>
    <n v="124.994"/>
    <n v="0"/>
    <n v="0"/>
    <n v="0"/>
    <n v="0"/>
    <n v="0"/>
    <n v="0"/>
    <n v="124.994"/>
    <m/>
    <m/>
    <x v="0"/>
    <x v="25"/>
  </r>
  <r>
    <s v="N2907707"/>
    <s v="IRS-ArchesKBS 4-P/Rh R"/>
    <x v="13"/>
    <n v="2025"/>
    <s v="GL Specs"/>
    <x v="3"/>
    <s v="KBS Tour Lite"/>
    <n v="699.995"/>
    <n v="1"/>
    <m/>
    <n v="5"/>
    <m/>
    <n v="50"/>
    <m/>
    <m/>
    <n v="56"/>
    <n v="699.995"/>
    <n v="0"/>
    <n v="3499.9749999999999"/>
    <n v="0"/>
    <n v="34999.75"/>
    <n v="0"/>
    <n v="0"/>
    <n v="39199.72"/>
    <m/>
    <m/>
    <x v="0"/>
    <x v="27"/>
  </r>
  <r>
    <s v="N2906307"/>
    <s v="IRS-ArchesKBS #7/Rh R"/>
    <x v="13"/>
    <n v="2025"/>
    <s v="GL Specs"/>
    <x v="4"/>
    <s v="KBS Tour Lite"/>
    <n v="62.497"/>
    <n v="2"/>
    <m/>
    <m/>
    <m/>
    <m/>
    <m/>
    <m/>
    <n v="2"/>
    <n v="124.994"/>
    <n v="0"/>
    <n v="0"/>
    <n v="0"/>
    <n v="0"/>
    <n v="0"/>
    <n v="0"/>
    <n v="124.994"/>
    <m/>
    <m/>
    <x v="0"/>
    <x v="25"/>
  </r>
  <r>
    <s v="M1765709"/>
    <s v="IRS Arches #4-P DG Mid115 S"/>
    <x v="13"/>
    <n v="2025"/>
    <s v="AS Specs"/>
    <x v="3"/>
    <s v="DG Mid 115"/>
    <n v="699.995"/>
    <n v="1"/>
    <m/>
    <n v="5"/>
    <m/>
    <n v="50"/>
    <m/>
    <m/>
    <n v="56"/>
    <n v="699.995"/>
    <n v="0"/>
    <n v="3499.9749999999999"/>
    <n v="0"/>
    <n v="34999.75"/>
    <n v="0"/>
    <n v="0"/>
    <n v="39199.72"/>
    <m/>
    <m/>
    <x v="0"/>
    <x v="27"/>
  </r>
  <r>
    <s v="M1765209"/>
    <s v="IRS Arches #7 DG Mid115 S"/>
    <x v="13"/>
    <n v="2025"/>
    <s v="AS Specs"/>
    <x v="4"/>
    <s v="DG Mid 115"/>
    <n v="62.497"/>
    <n v="2"/>
    <m/>
    <m/>
    <m/>
    <m/>
    <m/>
    <m/>
    <n v="2"/>
    <n v="124.994"/>
    <n v="0"/>
    <n v="0"/>
    <n v="0"/>
    <n v="0"/>
    <n v="0"/>
    <n v="0"/>
    <n v="124.994"/>
    <m/>
    <n v="2"/>
    <x v="19"/>
    <x v="1"/>
  </r>
  <r>
    <s v="M1766709"/>
    <s v="IRS Arches #4-P Modus105 S"/>
    <x v="13"/>
    <n v="2025"/>
    <s v="AS Specs"/>
    <x v="3"/>
    <s v="Modus 3 105"/>
    <n v="699.995"/>
    <n v="1"/>
    <m/>
    <n v="5"/>
    <m/>
    <n v="50"/>
    <m/>
    <m/>
    <n v="56"/>
    <n v="699.995"/>
    <n v="0"/>
    <n v="3499.9749999999999"/>
    <n v="0"/>
    <n v="34999.75"/>
    <n v="0"/>
    <n v="0"/>
    <n v="39199.72"/>
    <m/>
    <n v="1"/>
    <x v="38"/>
    <x v="44"/>
  </r>
  <r>
    <s v="M1766209"/>
    <s v="IRS Arches #7 Modus105 S"/>
    <x v="13"/>
    <n v="2025"/>
    <s v="AS Specs"/>
    <x v="4"/>
    <s v="Modus 3 105"/>
    <n v="62.497"/>
    <n v="2"/>
    <m/>
    <m/>
    <m/>
    <m/>
    <m/>
    <m/>
    <n v="2"/>
    <n v="124.994"/>
    <n v="0"/>
    <n v="0"/>
    <n v="0"/>
    <n v="0"/>
    <n v="0"/>
    <n v="0"/>
    <n v="124.994"/>
    <m/>
    <n v="2"/>
    <x v="19"/>
    <x v="1"/>
  </r>
  <r>
    <s v="M1766707"/>
    <s v="IRS Arches #4-P Modus105 R"/>
    <x v="13"/>
    <n v="2025"/>
    <s v="AS Specs"/>
    <x v="3"/>
    <s v="Modus 3 105"/>
    <n v="699.995"/>
    <n v="1"/>
    <m/>
    <n v="5"/>
    <m/>
    <n v="50"/>
    <m/>
    <m/>
    <n v="56"/>
    <n v="699.995"/>
    <n v="0"/>
    <n v="3499.9749999999999"/>
    <n v="0"/>
    <n v="34999.75"/>
    <n v="0"/>
    <n v="0"/>
    <n v="39199.72"/>
    <m/>
    <n v="1"/>
    <x v="38"/>
    <x v="44"/>
  </r>
  <r>
    <s v="M1766207"/>
    <s v="IRS Arches #7 Modus105 R"/>
    <x v="13"/>
    <n v="2025"/>
    <s v="AS Specs"/>
    <x v="4"/>
    <s v="Modus 3 105"/>
    <n v="62.497"/>
    <n v="2"/>
    <m/>
    <m/>
    <m/>
    <m/>
    <m/>
    <m/>
    <n v="2"/>
    <n v="124.994"/>
    <n v="0"/>
    <n v="0"/>
    <n v="0"/>
    <n v="0"/>
    <n v="0"/>
    <n v="0"/>
    <n v="124.994"/>
    <m/>
    <n v="2"/>
    <x v="19"/>
    <x v="1"/>
  </r>
  <r>
    <s v="M1767709"/>
    <s v="IRS Arches #4-P NS950NEO S"/>
    <x v="13"/>
    <n v="2025"/>
    <s v="AS Specs"/>
    <x v="3"/>
    <s v="Nippon 95 NEO"/>
    <n v="699.995"/>
    <n v="1"/>
    <m/>
    <n v="5"/>
    <m/>
    <n v="50"/>
    <m/>
    <m/>
    <n v="56"/>
    <n v="699.995"/>
    <n v="0"/>
    <n v="3499.9749999999999"/>
    <n v="0"/>
    <n v="34999.75"/>
    <n v="0"/>
    <n v="0"/>
    <n v="39199.72"/>
    <m/>
    <n v="1"/>
    <x v="38"/>
    <x v="44"/>
  </r>
  <r>
    <s v="M1767209"/>
    <s v="IRS Arches #7 NS950NEO S"/>
    <x v="13"/>
    <n v="2025"/>
    <s v="AS Specs"/>
    <x v="4"/>
    <s v="Nippon 95 NEO"/>
    <n v="62.497"/>
    <n v="2"/>
    <m/>
    <m/>
    <m/>
    <m/>
    <m/>
    <m/>
    <n v="2"/>
    <n v="124.994"/>
    <n v="0"/>
    <n v="0"/>
    <n v="0"/>
    <n v="0"/>
    <n v="0"/>
    <n v="0"/>
    <n v="124.994"/>
    <m/>
    <n v="2"/>
    <x v="19"/>
    <x v="1"/>
  </r>
  <r>
    <s v="M1767707"/>
    <s v="IRS Arches #4-P NS950NEO R"/>
    <x v="13"/>
    <n v="2025"/>
    <s v="AS Specs"/>
    <x v="3"/>
    <s v="Nippon 95 NEO"/>
    <n v="699.995"/>
    <n v="1"/>
    <m/>
    <n v="5"/>
    <m/>
    <n v="50"/>
    <m/>
    <m/>
    <n v="56"/>
    <n v="699.995"/>
    <n v="0"/>
    <n v="3499.9749999999999"/>
    <n v="0"/>
    <n v="34999.75"/>
    <n v="0"/>
    <n v="0"/>
    <n v="39199.72"/>
    <m/>
    <n v="1"/>
    <x v="38"/>
    <x v="44"/>
  </r>
  <r>
    <s v="M1767207"/>
    <s v="IRS Arches #7 NS950NEO R"/>
    <x v="13"/>
    <n v="2025"/>
    <s v="AS Specs"/>
    <x v="4"/>
    <s v="Nippon 95 NEO"/>
    <n v="62.497"/>
    <n v="2"/>
    <m/>
    <m/>
    <m/>
    <m/>
    <m/>
    <m/>
    <n v="2"/>
    <n v="124.994"/>
    <n v="0"/>
    <n v="0"/>
    <n v="0"/>
    <n v="0"/>
    <n v="0"/>
    <n v="0"/>
    <n v="124.994"/>
    <m/>
    <n v="2"/>
    <x v="19"/>
    <x v="1"/>
  </r>
  <r>
    <s v="M1774409"/>
    <s v="IRG Arches #4-PW MMT75 S"/>
    <x v="13"/>
    <n v="2025"/>
    <s v="AS Specs"/>
    <x v="3"/>
    <s v="MMT 75"/>
    <n v="749.995"/>
    <n v="1"/>
    <m/>
    <n v="5"/>
    <m/>
    <n v="10"/>
    <m/>
    <m/>
    <n v="16"/>
    <n v="749.995"/>
    <n v="0"/>
    <n v="3749.9749999999999"/>
    <n v="0"/>
    <n v="7499.95"/>
    <n v="0"/>
    <n v="0"/>
    <n v="11999.92"/>
    <m/>
    <n v="1"/>
    <x v="38"/>
    <x v="3"/>
  </r>
  <r>
    <s v="M1773309"/>
    <s v="IRG Arches #7 MMT75 S"/>
    <x v="13"/>
    <n v="2025"/>
    <s v="AS Specs"/>
    <x v="4"/>
    <s v="MMT 75"/>
    <n v="67.183999999999997"/>
    <n v="2"/>
    <m/>
    <m/>
    <m/>
    <m/>
    <m/>
    <m/>
    <n v="2"/>
    <n v="134.36799999999999"/>
    <n v="0"/>
    <n v="0"/>
    <n v="0"/>
    <n v="0"/>
    <n v="0"/>
    <n v="0"/>
    <n v="134.36799999999999"/>
    <m/>
    <m/>
    <x v="0"/>
    <x v="25"/>
  </r>
  <r>
    <s v="M1774507"/>
    <s v="IRG Arches #4-PW MMT65 R"/>
    <x v="13"/>
    <n v="2025"/>
    <s v="AS Specs"/>
    <x v="3"/>
    <s v="MMT 65"/>
    <n v="749.995"/>
    <n v="1"/>
    <m/>
    <n v="5"/>
    <m/>
    <n v="10"/>
    <m/>
    <m/>
    <n v="16"/>
    <n v="749.995"/>
    <n v="0"/>
    <n v="3749.9749999999999"/>
    <n v="0"/>
    <n v="7499.95"/>
    <n v="0"/>
    <n v="0"/>
    <n v="11999.92"/>
    <m/>
    <n v="1"/>
    <x v="38"/>
    <x v="3"/>
  </r>
  <r>
    <s v="M1774007"/>
    <s v="IRG Arches #7 MMT65 R"/>
    <x v="13"/>
    <n v="2025"/>
    <s v="AS Specs"/>
    <x v="4"/>
    <s v="MMT 65"/>
    <n v="67.183999999999997"/>
    <n v="2"/>
    <m/>
    <m/>
    <m/>
    <m/>
    <m/>
    <m/>
    <n v="2"/>
    <n v="134.36799999999999"/>
    <n v="0"/>
    <n v="0"/>
    <n v="0"/>
    <n v="0"/>
    <n v="0"/>
    <n v="0"/>
    <n v="134.36799999999999"/>
    <m/>
    <n v="2"/>
    <x v="19"/>
    <x v="1"/>
  </r>
  <r>
    <s v="TBC"/>
    <s v="P770 Launched Editions"/>
    <x v="13"/>
    <n v="2025"/>
    <s v="TBC"/>
    <x v="3"/>
    <s v="TBC"/>
    <m/>
    <m/>
    <m/>
    <m/>
    <m/>
    <n v="30"/>
    <m/>
    <m/>
    <n v="30"/>
    <n v="0"/>
    <n v="0"/>
    <n v="0"/>
    <n v="0"/>
    <n v="0"/>
    <n v="0"/>
    <n v="0"/>
    <n v="0"/>
    <m/>
    <m/>
    <x v="0"/>
    <x v="16"/>
  </r>
  <r>
    <s v="V9871709"/>
    <s v="IRS-Teton 4-P/Rh S"/>
    <x v="14"/>
    <n v="2024"/>
    <s v="GL Specs"/>
    <x v="3"/>
    <s v="C-Taper Lite"/>
    <n v="699.995"/>
    <m/>
    <m/>
    <m/>
    <m/>
    <n v="20"/>
    <m/>
    <m/>
    <n v="20"/>
    <n v="0"/>
    <n v="0"/>
    <n v="0"/>
    <n v="0"/>
    <n v="13999.9"/>
    <n v="0"/>
    <n v="0"/>
    <n v="13999.9"/>
    <m/>
    <m/>
    <x v="0"/>
    <x v="0"/>
  </r>
  <r>
    <s v="M1747609"/>
    <s v="IRS Teton #4-P DG Mid115 S"/>
    <x v="14"/>
    <n v="2024"/>
    <s v="AS Specs"/>
    <x v="3"/>
    <s v="DG Mid 115 "/>
    <n v="699.995"/>
    <m/>
    <m/>
    <m/>
    <m/>
    <n v="20"/>
    <m/>
    <m/>
    <n v="20"/>
    <n v="0"/>
    <n v="0"/>
    <n v="0"/>
    <n v="0"/>
    <n v="13999.9"/>
    <n v="0"/>
    <n v="0"/>
    <n v="13999.9"/>
    <m/>
    <m/>
    <x v="0"/>
    <x v="0"/>
  </r>
  <r>
    <s v="M1748609"/>
    <s v="IRS Teton #4-P Modus105 S"/>
    <x v="14"/>
    <n v="2024"/>
    <s v="AS Specs"/>
    <x v="3"/>
    <s v="Modus 105"/>
    <n v="699.995"/>
    <m/>
    <m/>
    <m/>
    <m/>
    <n v="20"/>
    <m/>
    <m/>
    <n v="20"/>
    <n v="0"/>
    <n v="0"/>
    <n v="0"/>
    <n v="0"/>
    <n v="13999.9"/>
    <n v="0"/>
    <n v="0"/>
    <n v="13999.9"/>
    <m/>
    <m/>
    <x v="0"/>
    <x v="0"/>
  </r>
  <r>
    <s v="M1748607"/>
    <s v="IRS Teton #4-P Modus105 R"/>
    <x v="14"/>
    <n v="2024"/>
    <s v="AS Specs"/>
    <x v="3"/>
    <s v="Modus 105"/>
    <n v="699.995"/>
    <m/>
    <m/>
    <m/>
    <m/>
    <n v="20"/>
    <m/>
    <m/>
    <n v="20"/>
    <n v="0"/>
    <n v="0"/>
    <n v="0"/>
    <n v="0"/>
    <n v="13999.9"/>
    <n v="0"/>
    <n v="0"/>
    <n v="13999.9"/>
    <m/>
    <m/>
    <x v="0"/>
    <x v="0"/>
  </r>
  <r>
    <s v="M1749609"/>
    <s v="IRS Teton #4-P NS950NEO S"/>
    <x v="14"/>
    <n v="2024"/>
    <s v="AS Specs"/>
    <x v="3"/>
    <s v="NS 950 NEO"/>
    <n v="699.995"/>
    <m/>
    <m/>
    <m/>
    <m/>
    <n v="20"/>
    <m/>
    <m/>
    <n v="20"/>
    <n v="0"/>
    <n v="0"/>
    <n v="0"/>
    <n v="0"/>
    <n v="13999.9"/>
    <n v="0"/>
    <n v="0"/>
    <n v="13999.9"/>
    <m/>
    <m/>
    <x v="0"/>
    <x v="0"/>
  </r>
  <r>
    <s v="M1749607"/>
    <s v="IRS Teton #4-P NS950NEO R"/>
    <x v="14"/>
    <n v="2024"/>
    <s v="AS Specs"/>
    <x v="3"/>
    <s v="NS 950 NEO"/>
    <n v="699.995"/>
    <m/>
    <m/>
    <m/>
    <m/>
    <n v="20"/>
    <m/>
    <m/>
    <n v="20"/>
    <n v="0"/>
    <n v="0"/>
    <n v="0"/>
    <n v="0"/>
    <n v="13999.9"/>
    <n v="0"/>
    <n v="0"/>
    <n v="13999.9"/>
    <m/>
    <m/>
    <x v="0"/>
    <x v="0"/>
  </r>
  <r>
    <s v="TBC"/>
    <s v="P7CB Launched Editions"/>
    <x v="13"/>
    <n v="2025"/>
    <s v="TBC"/>
    <x v="3"/>
    <s v="TBC"/>
    <m/>
    <m/>
    <m/>
    <m/>
    <m/>
    <n v="20"/>
    <m/>
    <m/>
    <n v="20"/>
    <n v="0"/>
    <n v="0"/>
    <n v="0"/>
    <n v="0"/>
    <n v="0"/>
    <n v="0"/>
    <n v="0"/>
    <n v="0"/>
    <m/>
    <m/>
    <x v="0"/>
    <x v="0"/>
  </r>
  <r>
    <s v="N8587909"/>
    <s v="IRS MG4CHSB AS 50.09 DG S"/>
    <x v="15"/>
    <n v="2023"/>
    <s v="AS Specs"/>
    <x v="5"/>
    <s v="DG Tour Weiight Lock"/>
    <n v="94.995000000000005"/>
    <m/>
    <n v="20"/>
    <m/>
    <m/>
    <m/>
    <m/>
    <m/>
    <n v="20"/>
    <n v="0"/>
    <n v="1899.9"/>
    <n v="0"/>
    <n v="0"/>
    <n v="0"/>
    <n v="0"/>
    <n v="0"/>
    <n v="1899.9"/>
    <n v="10"/>
    <m/>
    <x v="12"/>
    <x v="2"/>
  </r>
  <r>
    <s v="N8588009"/>
    <s v="IRS MG4CHSB AS 52.09 DG S"/>
    <x v="15"/>
    <n v="2023"/>
    <s v="AS Specs"/>
    <x v="5"/>
    <s v="DG Tour Weiight Lock"/>
    <n v="94.995000000000005"/>
    <m/>
    <n v="20"/>
    <m/>
    <m/>
    <m/>
    <m/>
    <m/>
    <n v="20"/>
    <n v="0"/>
    <n v="1899.9"/>
    <n v="0"/>
    <n v="0"/>
    <n v="0"/>
    <n v="0"/>
    <n v="0"/>
    <n v="1899.9"/>
    <m/>
    <m/>
    <x v="0"/>
    <x v="0"/>
  </r>
  <r>
    <s v="N8588109"/>
    <s v="IRS MG4CHSB AS 54.11 DG S"/>
    <x v="15"/>
    <n v="2023"/>
    <s v="AS Specs"/>
    <x v="5"/>
    <s v="DG Tour Weiight Lock"/>
    <n v="94.995000000000005"/>
    <m/>
    <n v="20"/>
    <m/>
    <m/>
    <m/>
    <m/>
    <m/>
    <n v="20"/>
    <n v="0"/>
    <n v="1899.9"/>
    <n v="0"/>
    <n v="0"/>
    <n v="0"/>
    <n v="0"/>
    <n v="0"/>
    <n v="1899.9"/>
    <m/>
    <m/>
    <x v="0"/>
    <x v="0"/>
  </r>
  <r>
    <s v="N8588209"/>
    <s v="IRS MG4CHSB AS 56.12 DG S"/>
    <x v="15"/>
    <n v="2023"/>
    <s v="AS Specs"/>
    <x v="5"/>
    <s v="DG Tour Weiight Lock"/>
    <n v="94.995000000000005"/>
    <m/>
    <n v="20"/>
    <m/>
    <m/>
    <m/>
    <m/>
    <m/>
    <n v="20"/>
    <n v="0"/>
    <n v="1899.9"/>
    <n v="0"/>
    <n v="0"/>
    <n v="0"/>
    <n v="0"/>
    <n v="0"/>
    <n v="1899.9"/>
    <m/>
    <m/>
    <x v="0"/>
    <x v="0"/>
  </r>
  <r>
    <s v="N8588309"/>
    <s v="IRS MG4CHSB AS 58.11 DG S"/>
    <x v="15"/>
    <n v="2023"/>
    <s v="AS Specs"/>
    <x v="5"/>
    <s v="DG Tour Weiight Lock"/>
    <n v="94.995000000000005"/>
    <m/>
    <n v="20"/>
    <m/>
    <m/>
    <m/>
    <m/>
    <m/>
    <n v="20"/>
    <n v="0"/>
    <n v="1899.9"/>
    <n v="0"/>
    <n v="0"/>
    <n v="0"/>
    <n v="0"/>
    <n v="0"/>
    <n v="1899.9"/>
    <m/>
    <m/>
    <x v="0"/>
    <x v="0"/>
  </r>
  <r>
    <s v="N8588409"/>
    <s v="IRS MG4CHSB AS 60.10 DG S"/>
    <x v="15"/>
    <n v="2023"/>
    <s v="AS Specs"/>
    <x v="5"/>
    <s v="DG Tour Weiight Lock"/>
    <n v="94.995000000000005"/>
    <m/>
    <n v="10"/>
    <m/>
    <m/>
    <m/>
    <m/>
    <m/>
    <n v="10"/>
    <n v="0"/>
    <n v="949.95"/>
    <n v="0"/>
    <n v="0"/>
    <n v="0"/>
    <n v="0"/>
    <n v="0"/>
    <n v="949.95"/>
    <m/>
    <m/>
    <x v="0"/>
    <x v="2"/>
  </r>
  <r>
    <s v="V9833209"/>
    <s v="IRS-MG4 Chrome TW 56.12/Rh S"/>
    <x v="15"/>
    <n v="2023"/>
    <s v="AS Specs"/>
    <x v="5"/>
    <s v="DG Tour Weiight Lock"/>
    <n v="104.995"/>
    <m/>
    <n v="20"/>
    <n v="20"/>
    <m/>
    <m/>
    <m/>
    <m/>
    <n v="40"/>
    <n v="0"/>
    <n v="2099.9"/>
    <n v="2099.9"/>
    <n v="0"/>
    <n v="0"/>
    <n v="0"/>
    <n v="0"/>
    <n v="4199.8"/>
    <m/>
    <m/>
    <x v="0"/>
    <x v="28"/>
  </r>
  <r>
    <s v="V9833309"/>
    <s v="IRS-MG4 Chrome TW 60.11/Rh S"/>
    <x v="15"/>
    <n v="2023"/>
    <s v="AS Specs"/>
    <x v="5"/>
    <s v="DG Tour Weiight Lock"/>
    <n v="104.995"/>
    <m/>
    <n v="20"/>
    <n v="20"/>
    <m/>
    <m/>
    <m/>
    <m/>
    <n v="40"/>
    <n v="0"/>
    <n v="2099.9"/>
    <n v="2099.9"/>
    <n v="0"/>
    <n v="0"/>
    <n v="0"/>
    <n v="0"/>
    <n v="4199.8"/>
    <m/>
    <m/>
    <x v="0"/>
    <x v="28"/>
  </r>
  <r>
    <s v="N2903203"/>
    <s v="PKG-Wahine Cart 1/Rh L )Kalea Gold)"/>
    <x v="16"/>
    <n v="2025"/>
    <s v="Global  Specs"/>
    <x v="6"/>
    <s v="NA"/>
    <n v="899.99500000000012"/>
    <m/>
    <m/>
    <m/>
    <m/>
    <n v="30"/>
    <m/>
    <m/>
    <n v="30"/>
    <n v="0"/>
    <n v="0"/>
    <n v="0"/>
    <n v="0"/>
    <n v="26999.850000000002"/>
    <n v="0"/>
    <n v="0"/>
    <n v="26999.850000000002"/>
    <m/>
    <m/>
    <x v="40"/>
    <x v="16"/>
  </r>
  <r>
    <s v="M1771807"/>
    <s v="PKG Tarkin2.0 GCA/SEA GR R"/>
    <x v="17"/>
    <n v="2025"/>
    <s v="AS Specs"/>
    <x v="6"/>
    <s v="Combo Set"/>
    <n v="649.995"/>
    <m/>
    <m/>
    <m/>
    <m/>
    <n v="20"/>
    <m/>
    <m/>
    <n v="20"/>
    <n v="0"/>
    <n v="0"/>
    <n v="0"/>
    <n v="0"/>
    <n v="12999.9"/>
    <n v="0"/>
    <n v="0"/>
    <n v="12999.9"/>
    <m/>
    <m/>
    <x v="0"/>
    <x v="0"/>
  </r>
  <r>
    <s v="M1771909"/>
    <s v="PKG Tarkin2.0 GCA/SEA ST S"/>
    <x v="17"/>
    <n v="2025"/>
    <s v="AS Specs"/>
    <x v="6"/>
    <s v="Combo Set"/>
    <n v="599.995"/>
    <m/>
    <m/>
    <m/>
    <m/>
    <n v="20"/>
    <m/>
    <m/>
    <n v="20"/>
    <n v="0"/>
    <n v="0"/>
    <n v="0"/>
    <n v="0"/>
    <n v="11999.9"/>
    <n v="0"/>
    <n v="0"/>
    <n v="11999.9"/>
    <m/>
    <m/>
    <x v="0"/>
    <x v="0"/>
  </r>
  <r>
    <s v="M1771907"/>
    <s v="PKG Tarkin2.0 GCA/SEA ST R"/>
    <x v="17"/>
    <n v="2025"/>
    <s v="AS Specs"/>
    <x v="6"/>
    <s v="Combo Set"/>
    <n v="599.995"/>
    <m/>
    <m/>
    <m/>
    <m/>
    <n v="20"/>
    <m/>
    <m/>
    <n v="20"/>
    <n v="0"/>
    <n v="0"/>
    <n v="0"/>
    <n v="0"/>
    <n v="11999.9"/>
    <n v="0"/>
    <n v="0"/>
    <n v="11999.9"/>
    <m/>
    <m/>
    <x v="0"/>
    <x v="0"/>
  </r>
  <r>
    <s v="M1772003"/>
    <s v="PKG Tarkin2.0 GCA/SEA GR L"/>
    <x v="17"/>
    <n v="2025"/>
    <s v="AS Specs"/>
    <x v="6"/>
    <s v="Combo Set"/>
    <n v="599.995"/>
    <m/>
    <m/>
    <m/>
    <m/>
    <n v="20"/>
    <m/>
    <m/>
    <n v="20"/>
    <n v="0"/>
    <n v="0"/>
    <n v="0"/>
    <n v="0"/>
    <n v="11999.9"/>
    <n v="0"/>
    <n v="0"/>
    <n v="11999.9"/>
    <m/>
    <m/>
    <x v="0"/>
    <x v="0"/>
  </r>
  <r>
    <s v="N7550326"/>
    <s v="PT-Spdr Tr Ext #3 Rh 34IN"/>
    <x v="18"/>
    <n v="2025"/>
    <s v="GL Specs"/>
    <x v="7"/>
    <s v="KBS"/>
    <n v="179.995"/>
    <m/>
    <m/>
    <m/>
    <m/>
    <n v="30"/>
    <m/>
    <m/>
    <n v="30"/>
    <n v="0"/>
    <n v="0"/>
    <n v="0"/>
    <n v="0"/>
    <n v="5399.85"/>
    <n v="0"/>
    <n v="0"/>
    <n v="5399.85"/>
    <m/>
    <m/>
    <x v="0"/>
    <x v="16"/>
  </r>
  <r>
    <s v="N7548826"/>
    <s v="PT-Spdr X Ext #3 Rh 34IN"/>
    <x v="18"/>
    <n v="2025"/>
    <s v="GL Specs"/>
    <x v="7"/>
    <s v="KBS"/>
    <n v="179.995"/>
    <m/>
    <m/>
    <m/>
    <m/>
    <n v="30"/>
    <m/>
    <m/>
    <n v="30"/>
    <n v="0"/>
    <n v="0"/>
    <n v="0"/>
    <n v="0"/>
    <n v="5399.85"/>
    <n v="0"/>
    <n v="0"/>
    <n v="5399.85"/>
    <m/>
    <m/>
    <x v="0"/>
    <x v="16"/>
  </r>
  <r>
    <s v="N7549226"/>
    <s v="PT-Spdr X Ext #1 Rh 34IN"/>
    <x v="18"/>
    <n v="2025"/>
    <s v="GL Specs"/>
    <x v="7"/>
    <s v="KBS"/>
    <n v="179.995"/>
    <m/>
    <m/>
    <m/>
    <m/>
    <n v="30"/>
    <m/>
    <m/>
    <n v="30"/>
    <n v="0"/>
    <n v="0"/>
    <n v="0"/>
    <n v="0"/>
    <n v="5399.85"/>
    <n v="0"/>
    <n v="0"/>
    <n v="5399.85"/>
    <m/>
    <m/>
    <x v="0"/>
    <x v="16"/>
  </r>
  <r>
    <s v="N0775126"/>
    <s v="PT EverestT #3 TP AS 34IN"/>
    <x v="19"/>
    <n v="2024"/>
    <s v="AS Specs"/>
    <x v="7"/>
    <s v="KBS"/>
    <n v="179.995"/>
    <m/>
    <m/>
    <m/>
    <m/>
    <n v="30"/>
    <m/>
    <m/>
    <n v="30"/>
    <n v="0"/>
    <n v="0"/>
    <n v="0"/>
    <n v="0"/>
    <n v="5399.85"/>
    <n v="0"/>
    <n v="0"/>
    <n v="5399.85"/>
    <m/>
    <m/>
    <x v="0"/>
    <x v="16"/>
  </r>
  <r>
    <s v="N0774726"/>
    <s v="PT Everest X #3 AS 34IN"/>
    <x v="19"/>
    <n v="2024"/>
    <s v="AS Specs"/>
    <x v="7"/>
    <s v="KBS"/>
    <n v="179.995"/>
    <m/>
    <m/>
    <m/>
    <m/>
    <n v="30"/>
    <m/>
    <m/>
    <n v="30"/>
    <n v="0"/>
    <n v="0"/>
    <n v="0"/>
    <n v="0"/>
    <n v="5399.85"/>
    <n v="0"/>
    <n v="0"/>
    <n v="5399.85"/>
    <m/>
    <m/>
    <x v="0"/>
    <x v="16"/>
  </r>
  <r>
    <s v="M2100607"/>
    <s v="IRS-Qi Alt 5-P,S/Rh R"/>
    <x v="20"/>
    <n v="2024"/>
    <m/>
    <x v="3"/>
    <m/>
    <n v="549.99599999999998"/>
    <m/>
    <n v="60"/>
    <m/>
    <m/>
    <m/>
    <m/>
    <m/>
    <n v="60"/>
    <n v="0"/>
    <n v="32999.760000000002"/>
    <n v="0"/>
    <n v="0"/>
    <n v="0"/>
    <n v="0"/>
    <n v="0"/>
    <n v="32999.760000000002"/>
    <m/>
    <n v="60"/>
    <x v="1"/>
    <x v="1"/>
  </r>
  <r>
    <s v="M2100609"/>
    <s v="IRS-Qi Alt 5-P,S/Rh S"/>
    <x v="20"/>
    <n v="2024"/>
    <m/>
    <x v="3"/>
    <m/>
    <n v="549.99599999999998"/>
    <m/>
    <n v="40"/>
    <m/>
    <m/>
    <m/>
    <m/>
    <m/>
    <n v="40"/>
    <n v="0"/>
    <n v="21999.84"/>
    <n v="0"/>
    <n v="0"/>
    <n v="0"/>
    <n v="0"/>
    <n v="0"/>
    <n v="21999.84"/>
    <m/>
    <n v="40"/>
    <x v="5"/>
    <x v="1"/>
  </r>
  <r>
    <s v="M2105307"/>
    <s v="IRG-Quake Alt 5-P,S/Rh R"/>
    <x v="20"/>
    <n v="2024"/>
    <m/>
    <x v="3"/>
    <m/>
    <n v="599.99599999999998"/>
    <m/>
    <n v="20"/>
    <m/>
    <m/>
    <m/>
    <m/>
    <m/>
    <n v="20"/>
    <n v="0"/>
    <n v="11999.92"/>
    <n v="0"/>
    <n v="0"/>
    <n v="0"/>
    <n v="0"/>
    <n v="0"/>
    <n v="11999.92"/>
    <m/>
    <n v="20"/>
    <x v="20"/>
    <x v="1"/>
  </r>
  <r>
    <s v="M2105309"/>
    <s v="IRG-Quake Alt 5-P,S/Rh S"/>
    <x v="20"/>
    <n v="2025"/>
    <m/>
    <x v="3"/>
    <m/>
    <n v="599.99599999999998"/>
    <m/>
    <n v="20"/>
    <m/>
    <m/>
    <m/>
    <m/>
    <m/>
    <n v="20"/>
    <n v="0"/>
    <n v="11999.92"/>
    <n v="0"/>
    <n v="0"/>
    <n v="0"/>
    <n v="0"/>
    <n v="0"/>
    <n v="11999.92"/>
    <m/>
    <n v="20"/>
    <x v="20"/>
    <x v="1"/>
  </r>
  <r>
    <s v="N3538601"/>
    <s v="Nova TAS Weight Kit (ASM)"/>
    <x v="21"/>
    <n v="2025"/>
    <m/>
    <x v="8"/>
    <m/>
    <n v="34.994999999999997"/>
    <m/>
    <n v="20"/>
    <m/>
    <m/>
    <m/>
    <m/>
    <m/>
    <n v="20"/>
    <n v="0"/>
    <n v="699.9"/>
    <n v="0"/>
    <n v="0"/>
    <n v="0"/>
    <n v="0"/>
    <n v="0"/>
    <n v="699.9"/>
    <m/>
    <m/>
    <x v="0"/>
    <x v="0"/>
  </r>
  <r>
    <s v="M1442803"/>
    <s v="MWD Gloire 11.5 TM L"/>
    <x v="22"/>
    <n v="2025"/>
    <m/>
    <x v="0"/>
    <m/>
    <n v="349.99600000000004"/>
    <m/>
    <m/>
    <m/>
    <m/>
    <m/>
    <n v="50"/>
    <m/>
    <n v="50"/>
    <n v="0"/>
    <n v="0"/>
    <n v="0"/>
    <n v="0"/>
    <n v="0"/>
    <n v="17499.800000000003"/>
    <n v="0"/>
    <n v="17499.800000000003"/>
    <m/>
    <m/>
    <x v="0"/>
    <x v="20"/>
  </r>
  <r>
    <s v="M1633503"/>
    <s v="MWF Gloire #3 TM L"/>
    <x v="22"/>
    <n v="2025"/>
    <m/>
    <x v="1"/>
    <m/>
    <n v="214.99600000000001"/>
    <m/>
    <m/>
    <m/>
    <m/>
    <m/>
    <n v="50"/>
    <m/>
    <n v="50"/>
    <n v="0"/>
    <n v="0"/>
    <n v="0"/>
    <n v="0"/>
    <n v="0"/>
    <n v="10749.800000000001"/>
    <n v="0"/>
    <n v="10749.800000000001"/>
    <m/>
    <m/>
    <x v="0"/>
    <x v="20"/>
  </r>
  <r>
    <s v="M1633603"/>
    <s v="MWF Gloire #5 TM L"/>
    <x v="22"/>
    <n v="2025"/>
    <m/>
    <x v="1"/>
    <m/>
    <n v="214.99600000000001"/>
    <m/>
    <m/>
    <m/>
    <m/>
    <m/>
    <n v="50"/>
    <m/>
    <n v="50"/>
    <n v="0"/>
    <n v="0"/>
    <n v="0"/>
    <n v="0"/>
    <n v="0"/>
    <n v="10749.800000000001"/>
    <n v="0"/>
    <n v="10749.800000000001"/>
    <m/>
    <m/>
    <x v="0"/>
    <x v="20"/>
  </r>
  <r>
    <s v="M1633903"/>
    <s v="MWR Gloire #4 TM L"/>
    <x v="22"/>
    <n v="2025"/>
    <m/>
    <x v="2"/>
    <m/>
    <n v="154.99600000000001"/>
    <m/>
    <m/>
    <m/>
    <m/>
    <m/>
    <n v="50"/>
    <m/>
    <n v="50"/>
    <n v="0"/>
    <n v="0"/>
    <n v="0"/>
    <n v="0"/>
    <n v="0"/>
    <n v="7749.8"/>
    <n v="0"/>
    <n v="7749.8"/>
    <m/>
    <m/>
    <x v="0"/>
    <x v="20"/>
  </r>
  <r>
    <s v="V9879203"/>
    <s v="IRW Gloire #6-PAS TM L"/>
    <x v="22"/>
    <n v="2025"/>
    <m/>
    <x v="3"/>
    <m/>
    <n v="799.99600000000009"/>
    <m/>
    <m/>
    <m/>
    <m/>
    <m/>
    <n v="50"/>
    <m/>
    <n v="50"/>
    <n v="0"/>
    <n v="0"/>
    <n v="0"/>
    <n v="0"/>
    <n v="0"/>
    <n v="39999.800000000003"/>
    <n v="0"/>
    <n v="39999.800000000003"/>
    <m/>
    <m/>
    <x v="0"/>
    <x v="20"/>
  </r>
  <r>
    <s v="N7663401"/>
    <s v="TM24 TP5 GLB dz"/>
    <x v="23"/>
    <n v="2024"/>
    <s v="GL Specs"/>
    <x v="9"/>
    <s v="5 pc Urethane"/>
    <n v="27.495000000000001"/>
    <m/>
    <m/>
    <m/>
    <m/>
    <n v="504"/>
    <m/>
    <m/>
    <n v="504"/>
    <n v="0"/>
    <n v="0"/>
    <n v="0"/>
    <n v="0"/>
    <n v="13857.480000000001"/>
    <n v="0"/>
    <n v="0"/>
    <n v="13857.480000000001"/>
    <m/>
    <m/>
    <x v="0"/>
    <x v="45"/>
  </r>
  <r>
    <s v="N7671001"/>
    <s v="TM24 TP5 pix3.0 GLB dz"/>
    <x v="23"/>
    <n v="2024"/>
    <s v="GL Specs"/>
    <x v="9"/>
    <s v="5 pc Urethane"/>
    <n v="27.495000000000001"/>
    <m/>
    <m/>
    <m/>
    <m/>
    <n v="504"/>
    <m/>
    <m/>
    <n v="504"/>
    <n v="0"/>
    <n v="0"/>
    <n v="0"/>
    <n v="0"/>
    <n v="13857.480000000001"/>
    <n v="0"/>
    <n v="0"/>
    <n v="13857.480000000001"/>
    <m/>
    <m/>
    <x v="0"/>
    <x v="45"/>
  </r>
  <r>
    <s v="N7666201"/>
    <s v="TM24 TP5x GLB dz"/>
    <x v="23"/>
    <n v="2024"/>
    <s v="GL Specs"/>
    <x v="9"/>
    <s v="5 pc Urethane"/>
    <n v="27.495000000000001"/>
    <m/>
    <m/>
    <m/>
    <m/>
    <n v="504"/>
    <m/>
    <m/>
    <n v="504"/>
    <n v="0"/>
    <n v="0"/>
    <n v="0"/>
    <n v="0"/>
    <n v="13857.480000000001"/>
    <n v="0"/>
    <n v="0"/>
    <n v="13857.480000000001"/>
    <m/>
    <m/>
    <x v="0"/>
    <x v="45"/>
  </r>
  <r>
    <s v="N7673901"/>
    <s v="TM24 TP5x pix3.0 GLB dz"/>
    <x v="23"/>
    <n v="2024"/>
    <s v="GL Specs"/>
    <x v="9"/>
    <s v="5 pc Urethane"/>
    <n v="27.495000000000001"/>
    <m/>
    <m/>
    <m/>
    <m/>
    <n v="504"/>
    <m/>
    <m/>
    <n v="504"/>
    <n v="0"/>
    <n v="0"/>
    <n v="0"/>
    <n v="0"/>
    <n v="13857.480000000001"/>
    <n v="0"/>
    <n v="0"/>
    <n v="13857.480000000001"/>
    <m/>
    <m/>
    <x v="0"/>
    <x v="45"/>
  </r>
  <r>
    <s v="V9945301"/>
    <s v="TM25 Tour Resp Stripe NEONPNK GLB dz"/>
    <x v="24"/>
    <n v="2025"/>
    <s v="GL Specs"/>
    <x v="9"/>
    <s v="3 pc Urethane"/>
    <n v="22.495000000000005"/>
    <m/>
    <m/>
    <m/>
    <m/>
    <n v="504"/>
    <m/>
    <m/>
    <n v="504"/>
    <n v="0"/>
    <n v="0"/>
    <n v="0"/>
    <n v="0"/>
    <n v="11337.480000000003"/>
    <n v="0"/>
    <n v="0"/>
    <n v="11337.480000000003"/>
    <m/>
    <m/>
    <x v="0"/>
    <x v="45"/>
  </r>
  <r>
    <s v="V9945801"/>
    <s v="TM25 Tour Resp Stripe NEON Multi GLB dz"/>
    <x v="24"/>
    <n v="2025"/>
    <s v="GL Specs"/>
    <x v="9"/>
    <s v="3 pc Urethane"/>
    <n v="22.495000000000005"/>
    <m/>
    <m/>
    <m/>
    <m/>
    <n v="504"/>
    <m/>
    <m/>
    <n v="504"/>
    <n v="0"/>
    <n v="0"/>
    <n v="0"/>
    <n v="0"/>
    <n v="11337.480000000003"/>
    <n v="0"/>
    <n v="0"/>
    <n v="11337.480000000003"/>
    <m/>
    <m/>
    <x v="0"/>
    <x v="45"/>
  </r>
  <r>
    <s v="V9948501"/>
    <s v="TM25 Distance + GLB dz"/>
    <x v="25"/>
    <n v="2025"/>
    <s v="GL Specs"/>
    <x v="9"/>
    <s v="2 Pc Ionomer"/>
    <n v="9.9949999999999992"/>
    <m/>
    <m/>
    <m/>
    <m/>
    <n v="504"/>
    <m/>
    <m/>
    <n v="504"/>
    <n v="0"/>
    <n v="0"/>
    <n v="0"/>
    <n v="0"/>
    <n v="5037.4799999999996"/>
    <n v="0"/>
    <n v="0"/>
    <n v="5037.4799999999996"/>
    <m/>
    <m/>
    <x v="0"/>
    <x v="45"/>
  </r>
  <r>
    <s v="V9937201"/>
    <s v="TM25 TP5x pix3.0 Jan dz"/>
    <x v="26"/>
    <n v="2025"/>
    <s v="GL Specs"/>
    <x v="9"/>
    <s v="5 Pc  Urethane"/>
    <n v="29.995000000000001"/>
    <m/>
    <n v="252"/>
    <m/>
    <m/>
    <m/>
    <m/>
    <m/>
    <n v="252"/>
    <n v="0"/>
    <n v="7558.7400000000007"/>
    <n v="0"/>
    <n v="0"/>
    <n v="0"/>
    <n v="0"/>
    <n v="0"/>
    <n v="7558.7400000000007"/>
    <n v="252"/>
    <m/>
    <x v="41"/>
    <x v="1"/>
  </r>
  <r>
    <s v="V9937601"/>
    <s v="TM25 TP5x pix3.0 Feb dz"/>
    <x v="26"/>
    <n v="2025"/>
    <s v="GL Specs"/>
    <x v="9"/>
    <s v="5 Pc  Urethane"/>
    <n v="29.995000000000001"/>
    <m/>
    <n v="126"/>
    <m/>
    <m/>
    <m/>
    <m/>
    <m/>
    <n v="126"/>
    <n v="0"/>
    <n v="3779.3700000000003"/>
    <n v="0"/>
    <n v="0"/>
    <n v="0"/>
    <n v="0"/>
    <n v="0"/>
    <n v="3779.3700000000003"/>
    <n v="126"/>
    <m/>
    <x v="42"/>
    <x v="1"/>
  </r>
  <r>
    <s v="V9938001"/>
    <s v="TM25 TP5x pix3.0 Mar dz"/>
    <x v="26"/>
    <n v="2025"/>
    <s v="GL Specs"/>
    <x v="9"/>
    <s v="5 Pc  Urethane"/>
    <n v="29.995000000000001"/>
    <m/>
    <n v="126"/>
    <m/>
    <m/>
    <m/>
    <m/>
    <m/>
    <n v="126"/>
    <n v="0"/>
    <n v="3779.3700000000003"/>
    <n v="0"/>
    <n v="0"/>
    <n v="0"/>
    <n v="0"/>
    <n v="0"/>
    <n v="3779.3700000000003"/>
    <m/>
    <n v="126"/>
    <x v="42"/>
    <x v="1"/>
  </r>
  <r>
    <s v="V9938401"/>
    <s v="TM25 TP5x pix3.0 Apr dz"/>
    <x v="26"/>
    <n v="2025"/>
    <s v="GL Specs"/>
    <x v="9"/>
    <s v="5 Pc  Urethane"/>
    <n v="29.995000000000001"/>
    <m/>
    <m/>
    <m/>
    <n v="252"/>
    <m/>
    <m/>
    <m/>
    <n v="252"/>
    <n v="0"/>
    <n v="0"/>
    <n v="0"/>
    <n v="7558.7400000000007"/>
    <n v="0"/>
    <n v="0"/>
    <n v="0"/>
    <n v="7558.7400000000007"/>
    <m/>
    <m/>
    <x v="0"/>
    <x v="46"/>
  </r>
  <r>
    <s v="V9939201"/>
    <s v="TM25 TP5x pix3.0 Jun dz"/>
    <x v="26"/>
    <n v="2025"/>
    <s v="GL Specs"/>
    <x v="9"/>
    <s v="5 Pc  Urethane"/>
    <n v="29.995000000000001"/>
    <m/>
    <m/>
    <m/>
    <m/>
    <m/>
    <n v="413"/>
    <m/>
    <n v="413"/>
    <n v="0"/>
    <n v="0"/>
    <n v="0"/>
    <n v="0"/>
    <n v="0"/>
    <n v="12387.935000000001"/>
    <n v="0"/>
    <n v="12387.935000000001"/>
    <m/>
    <m/>
    <x v="0"/>
    <x v="47"/>
  </r>
  <r>
    <s v="M1033101"/>
    <s v="TM25 Distance + Multi GLB dz"/>
    <x v="27"/>
    <n v="2025"/>
    <s v="GL Specs"/>
    <x v="9"/>
    <m/>
    <n v="9.9949999999999992"/>
    <m/>
    <m/>
    <m/>
    <m/>
    <n v="504"/>
    <m/>
    <m/>
    <n v="504"/>
    <n v="0"/>
    <n v="0"/>
    <n v="0"/>
    <n v="0"/>
    <n v="5037.4799999999996"/>
    <n v="0"/>
    <n v="0"/>
    <n v="5037.4799999999996"/>
    <m/>
    <m/>
    <x v="0"/>
    <x v="45"/>
  </r>
  <r>
    <s v="M1030201"/>
    <s v="TM25 TP5 white/Stripe 4b"/>
    <x v="28"/>
    <n v="2025"/>
    <s v="GL Specs"/>
    <x v="9"/>
    <m/>
    <n v="18.832000000000001"/>
    <m/>
    <m/>
    <n v="180"/>
    <m/>
    <m/>
    <m/>
    <m/>
    <n v="180"/>
    <n v="0"/>
    <n v="0"/>
    <n v="3389.76"/>
    <n v="0"/>
    <n v="0"/>
    <n v="0"/>
    <n v="0"/>
    <n v="3389.76"/>
    <m/>
    <m/>
    <x v="0"/>
    <x v="48"/>
  </r>
  <r>
    <s v="M1032301"/>
    <s v="TM25 TP5x white/Stripe 4b"/>
    <x v="29"/>
    <n v="2025"/>
    <s v="GL Specs"/>
    <x v="9"/>
    <m/>
    <n v="18.832000000000001"/>
    <m/>
    <m/>
    <n v="180"/>
    <m/>
    <m/>
    <m/>
    <m/>
    <n v="180"/>
    <n v="0"/>
    <n v="0"/>
    <n v="3389.76"/>
    <n v="0"/>
    <n v="0"/>
    <n v="0"/>
    <n v="0"/>
    <n v="3389.76"/>
    <m/>
    <m/>
    <x v="0"/>
    <x v="48"/>
  </r>
  <r>
    <s v="M1030301"/>
    <s v="TM25 Tour Response Stripe 4b"/>
    <x v="30"/>
    <n v="2025"/>
    <s v="GL Specs"/>
    <x v="9"/>
    <m/>
    <n v="14.32"/>
    <m/>
    <m/>
    <n v="180"/>
    <m/>
    <m/>
    <m/>
    <m/>
    <n v="180"/>
    <n v="0"/>
    <n v="0"/>
    <n v="2577.6"/>
    <n v="0"/>
    <n v="0"/>
    <n v="0"/>
    <n v="0"/>
    <n v="2577.6"/>
    <m/>
    <m/>
    <x v="0"/>
    <x v="48"/>
  </r>
  <r>
    <s v="M7150601"/>
    <s v="TM18 White Range NoStripe 25dz"/>
    <x v="31"/>
    <n v="2025"/>
    <s v="GL Specs"/>
    <x v="9"/>
    <m/>
    <n v="169"/>
    <m/>
    <n v="67"/>
    <m/>
    <m/>
    <m/>
    <m/>
    <m/>
    <n v="67"/>
    <n v="0"/>
    <n v="11323"/>
    <n v="0"/>
    <n v="0"/>
    <n v="0"/>
    <n v="0"/>
    <n v="0"/>
    <n v="11323"/>
    <m/>
    <m/>
    <x v="0"/>
    <x v="49"/>
  </r>
  <r>
    <s v="N9341109"/>
    <s v="MWD-NovaMax DS Slvr 9 REAX S"/>
    <x v="32"/>
    <n v="2025"/>
    <m/>
    <x v="0"/>
    <m/>
    <n v="314.995"/>
    <m/>
    <m/>
    <m/>
    <m/>
    <n v="20"/>
    <m/>
    <m/>
    <n v="20"/>
    <m/>
    <m/>
    <m/>
    <m/>
    <m/>
    <m/>
    <m/>
    <n v="6299.9"/>
    <m/>
    <m/>
    <x v="0"/>
    <x v="50"/>
  </r>
  <r>
    <s v="N9341209"/>
    <s v="MWD-NovaMax DS Slvr 10.5 REAX S"/>
    <x v="32"/>
    <n v="2025"/>
    <m/>
    <x v="0"/>
    <m/>
    <n v="314.995"/>
    <m/>
    <m/>
    <m/>
    <m/>
    <n v="20"/>
    <m/>
    <m/>
    <n v="20"/>
    <m/>
    <m/>
    <m/>
    <m/>
    <m/>
    <m/>
    <m/>
    <n v="6299.9"/>
    <m/>
    <m/>
    <x v="0"/>
    <x v="50"/>
  </r>
  <r>
    <s v="N9341208"/>
    <s v="MWD-NovaMax DS Slvr 10.5 REAX SR"/>
    <x v="32"/>
    <n v="2025"/>
    <m/>
    <x v="0"/>
    <m/>
    <n v="314.995"/>
    <m/>
    <m/>
    <m/>
    <m/>
    <n v="20"/>
    <m/>
    <m/>
    <n v="20"/>
    <m/>
    <m/>
    <m/>
    <m/>
    <m/>
    <m/>
    <m/>
    <n v="6299.9"/>
    <m/>
    <m/>
    <x v="0"/>
    <x v="50"/>
  </r>
  <r>
    <s v="N9341107"/>
    <s v="MWD-NovaMax DS Slvr 9 REAX R"/>
    <x v="32"/>
    <n v="2025"/>
    <m/>
    <x v="0"/>
    <m/>
    <n v="314.995"/>
    <m/>
    <m/>
    <m/>
    <m/>
    <n v="20"/>
    <m/>
    <m/>
    <n v="20"/>
    <m/>
    <m/>
    <m/>
    <m/>
    <m/>
    <m/>
    <m/>
    <n v="6299.9"/>
    <m/>
    <m/>
    <x v="0"/>
    <x v="50"/>
  </r>
  <r>
    <s v="N9341207"/>
    <s v="MWD-NovaMax DS Slvr 10.5 REAX R"/>
    <x v="32"/>
    <n v="2025"/>
    <m/>
    <x v="0"/>
    <m/>
    <n v="314.995"/>
    <m/>
    <m/>
    <m/>
    <m/>
    <n v="20"/>
    <m/>
    <m/>
    <n v="20"/>
    <m/>
    <m/>
    <m/>
    <m/>
    <m/>
    <m/>
    <m/>
    <n v="6299.9"/>
    <m/>
    <m/>
    <x v="0"/>
    <x v="50"/>
  </r>
  <r>
    <s v="N9341309"/>
    <s v="MWD-NovaMax DS Gold 9 REAX S"/>
    <x v="32"/>
    <n v="2025"/>
    <m/>
    <x v="0"/>
    <m/>
    <n v="314.995"/>
    <m/>
    <m/>
    <m/>
    <m/>
    <n v="30"/>
    <m/>
    <m/>
    <n v="30"/>
    <m/>
    <m/>
    <m/>
    <m/>
    <m/>
    <m/>
    <m/>
    <n v="9449.85"/>
    <m/>
    <m/>
    <x v="0"/>
    <x v="50"/>
  </r>
  <r>
    <s v="N9341409"/>
    <s v="MWD-NovaMax DS Gold 10.5 REAX S"/>
    <x v="32"/>
    <n v="2025"/>
    <m/>
    <x v="0"/>
    <m/>
    <n v="314.995"/>
    <m/>
    <m/>
    <m/>
    <m/>
    <n v="40"/>
    <m/>
    <m/>
    <n v="40"/>
    <m/>
    <m/>
    <m/>
    <m/>
    <m/>
    <m/>
    <m/>
    <n v="12599.8"/>
    <m/>
    <m/>
    <x v="0"/>
    <x v="50"/>
  </r>
  <r>
    <s v="N9341408"/>
    <s v="MWD-NovaMax DS Gold 10.5 REAX SR"/>
    <x v="32"/>
    <n v="2025"/>
    <m/>
    <x v="0"/>
    <m/>
    <n v="314.995"/>
    <m/>
    <m/>
    <m/>
    <m/>
    <n v="30"/>
    <m/>
    <m/>
    <n v="30"/>
    <m/>
    <m/>
    <m/>
    <m/>
    <m/>
    <m/>
    <m/>
    <n v="9449.85"/>
    <m/>
    <m/>
    <x v="0"/>
    <x v="50"/>
  </r>
  <r>
    <s v="N9341307"/>
    <s v="MWD-NovaMax DS Gold 9 REAX R"/>
    <x v="32"/>
    <n v="2025"/>
    <m/>
    <x v="0"/>
    <m/>
    <n v="314.995"/>
    <m/>
    <m/>
    <m/>
    <m/>
    <n v="30"/>
    <m/>
    <m/>
    <n v="30"/>
    <m/>
    <m/>
    <m/>
    <m/>
    <m/>
    <m/>
    <m/>
    <n v="9449.85"/>
    <m/>
    <m/>
    <x v="0"/>
    <x v="50"/>
  </r>
  <r>
    <s v="N9341407"/>
    <s v="MWD-NovaMax DS Gold 10.5 REAX R"/>
    <x v="32"/>
    <n v="2025"/>
    <m/>
    <x v="0"/>
    <m/>
    <n v="314.995"/>
    <m/>
    <m/>
    <m/>
    <m/>
    <n v="50"/>
    <m/>
    <m/>
    <n v="50"/>
    <m/>
    <m/>
    <m/>
    <m/>
    <m/>
    <m/>
    <m/>
    <n v="15749.75"/>
    <m/>
    <m/>
    <x v="0"/>
    <x v="50"/>
  </r>
  <r>
    <s v="N9340709"/>
    <s v="MWD-Nova DS Slvr 9 REAX S"/>
    <x v="33"/>
    <n v="2025"/>
    <m/>
    <x v="0"/>
    <m/>
    <n v="314.995"/>
    <m/>
    <m/>
    <m/>
    <m/>
    <n v="10"/>
    <m/>
    <m/>
    <n v="10"/>
    <m/>
    <m/>
    <m/>
    <m/>
    <m/>
    <m/>
    <m/>
    <n v="3149.95"/>
    <m/>
    <m/>
    <x v="0"/>
    <x v="50"/>
  </r>
  <r>
    <s v="N9340809"/>
    <s v="MWD-Nova DS Slvr 10.5 REAX S"/>
    <x v="33"/>
    <n v="2025"/>
    <m/>
    <x v="0"/>
    <m/>
    <n v="314.995"/>
    <m/>
    <m/>
    <m/>
    <m/>
    <n v="20"/>
    <m/>
    <m/>
    <n v="20"/>
    <m/>
    <m/>
    <m/>
    <m/>
    <m/>
    <m/>
    <m/>
    <n v="6299.9"/>
    <m/>
    <m/>
    <x v="0"/>
    <x v="50"/>
  </r>
  <r>
    <s v="N9340808"/>
    <s v="MWD-Nova DS Slvr 10.5 REAX SR"/>
    <x v="33"/>
    <n v="2025"/>
    <m/>
    <x v="0"/>
    <m/>
    <n v="314.995"/>
    <m/>
    <m/>
    <m/>
    <m/>
    <n v="10"/>
    <m/>
    <m/>
    <n v="10"/>
    <m/>
    <m/>
    <m/>
    <m/>
    <m/>
    <m/>
    <m/>
    <n v="3149.95"/>
    <m/>
    <m/>
    <x v="0"/>
    <x v="50"/>
  </r>
  <r>
    <s v="N9340707"/>
    <s v="MWD-Nova DS Slvr 9 REAX R"/>
    <x v="33"/>
    <n v="2025"/>
    <m/>
    <x v="0"/>
    <m/>
    <n v="314.995"/>
    <m/>
    <m/>
    <m/>
    <m/>
    <n v="20"/>
    <m/>
    <m/>
    <n v="20"/>
    <m/>
    <m/>
    <m/>
    <m/>
    <m/>
    <m/>
    <m/>
    <n v="6299.9"/>
    <m/>
    <m/>
    <x v="0"/>
    <x v="50"/>
  </r>
  <r>
    <s v="N9340807"/>
    <s v="MWD-Nova DS Slvr 10.5 REAX R"/>
    <x v="33"/>
    <n v="2025"/>
    <m/>
    <x v="0"/>
    <m/>
    <n v="314.995"/>
    <m/>
    <m/>
    <m/>
    <m/>
    <n v="20"/>
    <m/>
    <m/>
    <n v="20"/>
    <m/>
    <m/>
    <m/>
    <m/>
    <m/>
    <m/>
    <m/>
    <n v="6299.9"/>
    <m/>
    <m/>
    <x v="0"/>
    <x v="50"/>
  </r>
  <r>
    <s v="N9340909"/>
    <s v="MWD-Nova DS Gold 9 REAX S"/>
    <x v="33"/>
    <n v="2025"/>
    <m/>
    <x v="0"/>
    <m/>
    <n v="314.995"/>
    <m/>
    <m/>
    <m/>
    <m/>
    <n v="20"/>
    <m/>
    <m/>
    <n v="20"/>
    <m/>
    <m/>
    <m/>
    <m/>
    <m/>
    <m/>
    <m/>
    <n v="6299.9"/>
    <m/>
    <m/>
    <x v="0"/>
    <x v="50"/>
  </r>
  <r>
    <s v="N9341009"/>
    <s v="MWD-Nova DS Gold 10.5 REAX S"/>
    <x v="33"/>
    <n v="2025"/>
    <m/>
    <x v="0"/>
    <m/>
    <n v="314.995"/>
    <m/>
    <m/>
    <m/>
    <m/>
    <n v="30"/>
    <m/>
    <m/>
    <n v="30"/>
    <m/>
    <m/>
    <m/>
    <m/>
    <m/>
    <m/>
    <m/>
    <n v="9449.85"/>
    <m/>
    <m/>
    <x v="0"/>
    <x v="50"/>
  </r>
  <r>
    <s v="N9341008"/>
    <s v="MWD-Nova DS Gold 10.5 REAX SR"/>
    <x v="33"/>
    <n v="2025"/>
    <m/>
    <x v="0"/>
    <m/>
    <n v="314.995"/>
    <m/>
    <m/>
    <m/>
    <m/>
    <n v="30"/>
    <m/>
    <m/>
    <n v="30"/>
    <m/>
    <m/>
    <m/>
    <m/>
    <m/>
    <m/>
    <m/>
    <n v="9449.85"/>
    <m/>
    <m/>
    <x v="0"/>
    <x v="50"/>
  </r>
  <r>
    <s v="N9340907"/>
    <s v="MWD-Nova DS Gold 9 REAX R"/>
    <x v="33"/>
    <n v="2025"/>
    <m/>
    <x v="0"/>
    <m/>
    <n v="314.995"/>
    <m/>
    <m/>
    <m/>
    <m/>
    <n v="20"/>
    <m/>
    <m/>
    <n v="20"/>
    <m/>
    <m/>
    <m/>
    <m/>
    <m/>
    <m/>
    <m/>
    <n v="6299.9"/>
    <m/>
    <m/>
    <x v="0"/>
    <x v="50"/>
  </r>
  <r>
    <s v="N9341007"/>
    <s v="MWD-Nova DS Gold 10.5 REAX R"/>
    <x v="33"/>
    <n v="2025"/>
    <m/>
    <x v="0"/>
    <m/>
    <n v="314.995"/>
    <m/>
    <m/>
    <m/>
    <m/>
    <n v="40"/>
    <m/>
    <m/>
    <n v="40"/>
    <m/>
    <m/>
    <m/>
    <m/>
    <m/>
    <m/>
    <m/>
    <n v="12599.8"/>
    <m/>
    <m/>
    <x v="0"/>
    <x v="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
  <r>
    <s v="V9937201"/>
    <s v="TM25 TP5x pix Jan dz"/>
    <x v="0"/>
    <x v="0"/>
    <m/>
    <n v="84"/>
    <n v="252"/>
    <n v="0"/>
    <x v="0"/>
    <x v="0"/>
    <n v="252"/>
  </r>
  <r>
    <s v="V9937601"/>
    <s v="TM25 TP5x Stripe Feb dz"/>
    <x v="0"/>
    <x v="1"/>
    <m/>
    <n v="42"/>
    <n v="126"/>
    <n v="0"/>
    <x v="0"/>
    <x v="0"/>
    <n v="126"/>
  </r>
  <r>
    <s v="M1642608"/>
    <s v="MWD Qi35LS 9 DiaSV TM55 SR"/>
    <x v="1"/>
    <x v="2"/>
    <s v="Phải"/>
    <s v="SR"/>
    <n v="25"/>
    <n v="10"/>
    <x v="1"/>
    <x v="1"/>
    <n v="5"/>
  </r>
  <r>
    <s v="M1642609"/>
    <s v="MWD Qi35LS 9 DiaSV TM55 S"/>
    <x v="1"/>
    <x v="2"/>
    <s v="Phải"/>
    <s v="S"/>
    <n v="60"/>
    <n v="10"/>
    <x v="1"/>
    <x v="1"/>
    <n v="40"/>
  </r>
  <r>
    <s v="M1642708"/>
    <s v="MWD Qi35LS 10.5 DiaSV TM55 SR"/>
    <x v="1"/>
    <x v="2"/>
    <s v="Phải"/>
    <s v="SR"/>
    <n v="30"/>
    <n v="15"/>
    <x v="1"/>
    <x v="0"/>
    <n v="5"/>
  </r>
  <r>
    <s v="M1642709"/>
    <s v="MWD Qi35LS 10.5 DiaSV TM55 S"/>
    <x v="1"/>
    <x v="2"/>
    <s v="Phải"/>
    <s v="S"/>
    <n v="60"/>
    <n v="20"/>
    <x v="2"/>
    <x v="2"/>
    <n v="18"/>
  </r>
  <r>
    <s v="M1647307"/>
    <s v="MWD Qi35 9 DiaBL TM50 R"/>
    <x v="1"/>
    <x v="3"/>
    <s v="Phải"/>
    <s v="R"/>
    <n v="4"/>
    <n v="0"/>
    <x v="0"/>
    <x v="0"/>
    <n v="4"/>
  </r>
  <r>
    <s v="M1647308"/>
    <s v="MWD Qi35 9 DiaBL TM50 SR"/>
    <x v="1"/>
    <x v="3"/>
    <s v="Phải"/>
    <s v="SR"/>
    <n v="4"/>
    <n v="0"/>
    <x v="0"/>
    <x v="1"/>
    <n v="4"/>
  </r>
  <r>
    <s v="M1647309"/>
    <s v="MWD Qi35 9 DiaBL TM50 S"/>
    <x v="1"/>
    <x v="3"/>
    <s v="Phải"/>
    <s v="S"/>
    <n v="28"/>
    <n v="10"/>
    <x v="1"/>
    <x v="1"/>
    <n v="8"/>
  </r>
  <r>
    <s v="M1647407"/>
    <s v="MWD Qi35 10.5 DiaBL TM50 R"/>
    <x v="1"/>
    <x v="3"/>
    <s v="Phải"/>
    <s v="R"/>
    <n v="68"/>
    <n v="35"/>
    <x v="2"/>
    <x v="3"/>
    <n v="8"/>
  </r>
  <r>
    <s v="M1647409"/>
    <s v="MWD Qi35 10.5 DiaBL TM50 S"/>
    <x v="1"/>
    <x v="3"/>
    <s v="Phải"/>
    <s v="S"/>
    <n v="30"/>
    <n v="10"/>
    <x v="1"/>
    <x v="1"/>
    <n v="10"/>
  </r>
  <r>
    <s v="M1654907"/>
    <s v="MWD Qi35Max 9 DiaBLTM50 R"/>
    <x v="1"/>
    <x v="4"/>
    <s v="Phải"/>
    <s v="R"/>
    <n v="4"/>
    <n v="0"/>
    <x v="0"/>
    <x v="1"/>
    <n v="4"/>
  </r>
  <r>
    <s v="M1654908"/>
    <s v="MWD Qi35Max 9 DiaBLTM50 SR"/>
    <x v="1"/>
    <x v="4"/>
    <s v="Phải"/>
    <s v="SR"/>
    <n v="30"/>
    <n v="10"/>
    <x v="1"/>
    <x v="1"/>
    <n v="10"/>
  </r>
  <r>
    <s v="M1654909"/>
    <s v="MWD Qi35Max 9 DiaBLTM50 S"/>
    <x v="1"/>
    <x v="4"/>
    <s v="Phải"/>
    <s v="S"/>
    <n v="18"/>
    <n v="10"/>
    <x v="3"/>
    <x v="1"/>
    <n v="3"/>
  </r>
  <r>
    <s v="M1655007"/>
    <s v="MWD Qi35Max 10.5 DiaBLTM50 R"/>
    <x v="1"/>
    <x v="4"/>
    <s v="Phải"/>
    <s v="R"/>
    <n v="10"/>
    <n v="5"/>
    <x v="4"/>
    <x v="0"/>
    <n v="5"/>
  </r>
  <r>
    <s v="M1655009"/>
    <s v="MWD Qi35Max 10.5 DiaBLTM50 S"/>
    <x v="1"/>
    <x v="4"/>
    <s v="Phải"/>
    <s v="S"/>
    <n v="40"/>
    <n v="20"/>
    <x v="5"/>
    <x v="1"/>
    <n v="5"/>
  </r>
  <r>
    <s v="M1655307"/>
    <s v="MWD Qi35Max L10.5 DiaBLTM50 R"/>
    <x v="1"/>
    <x v="4"/>
    <s v="Trái"/>
    <s v="R"/>
    <n v="6"/>
    <n v="0"/>
    <x v="6"/>
    <x v="4"/>
    <n v="2"/>
  </r>
  <r>
    <s v="M1661207"/>
    <s v="MWD Qi35MaxL 10.5 ARSPDTM R"/>
    <x v="1"/>
    <x v="5"/>
    <s v="Phải"/>
    <s v="R"/>
    <n v="2"/>
    <n v="0"/>
    <x v="0"/>
    <x v="0"/>
    <n v="2"/>
  </r>
  <r>
    <s v="M1661503"/>
    <s v="MWD Qi35MaxL 12 EldioTM40 L"/>
    <x v="1"/>
    <x v="6"/>
    <s v="Phải"/>
    <s v="L"/>
    <n v="99"/>
    <n v="40"/>
    <x v="7"/>
    <x v="3"/>
    <n v="24"/>
  </r>
  <r>
    <s v="M1645008"/>
    <s v="MWF Qi35T #3 DiaSV TM55 SR"/>
    <x v="2"/>
    <x v="7"/>
    <s v="Phải"/>
    <s v="SR"/>
    <n v="30"/>
    <n v="10"/>
    <x v="1"/>
    <x v="4"/>
    <n v="9"/>
  </r>
  <r>
    <s v="M1645009"/>
    <s v="MWF Qi35T #3 DiaSV TM55 S"/>
    <x v="2"/>
    <x v="7"/>
    <s v="Phải"/>
    <s v="S"/>
    <n v="30"/>
    <n v="10"/>
    <x v="1"/>
    <x v="1"/>
    <n v="10"/>
  </r>
  <r>
    <s v="M1645108"/>
    <s v="MWF Qi35T #5 DiaSV TM55 SR"/>
    <x v="2"/>
    <x v="7"/>
    <s v="Phải"/>
    <s v="SR"/>
    <n v="24"/>
    <n v="10"/>
    <x v="1"/>
    <x v="4"/>
    <n v="3"/>
  </r>
  <r>
    <s v="M1645109"/>
    <s v="MWF Qi35T #5 DiaSV TM55 S"/>
    <x v="2"/>
    <x v="7"/>
    <s v="Phải"/>
    <s v="S"/>
    <n v="30"/>
    <n v="10"/>
    <x v="1"/>
    <x v="1"/>
    <n v="10"/>
  </r>
  <r>
    <s v="M1650107"/>
    <s v="MWF Qi35 #3 DiaBLTM50 R"/>
    <x v="2"/>
    <x v="3"/>
    <s v="Phải"/>
    <s v="R"/>
    <n v="47"/>
    <n v="20"/>
    <x v="2"/>
    <x v="1"/>
    <n v="7"/>
  </r>
  <r>
    <s v="M1650108"/>
    <s v="MWF Qi35 #3 DiaBLTM50 SR"/>
    <x v="2"/>
    <x v="3"/>
    <s v="Phải"/>
    <s v="SR"/>
    <n v="31"/>
    <n v="15"/>
    <x v="1"/>
    <x v="4"/>
    <n v="5"/>
  </r>
  <r>
    <s v="M1650109"/>
    <s v="MWF Qi35 #3 DiaBLTM50 S"/>
    <x v="2"/>
    <x v="3"/>
    <s v="Phải"/>
    <s v="S"/>
    <n v="18"/>
    <n v="10"/>
    <x v="8"/>
    <x v="1"/>
    <n v="4"/>
  </r>
  <r>
    <s v="M1650207"/>
    <s v="MWF Qi35 #5 DiaBLTM50 R"/>
    <x v="2"/>
    <x v="3"/>
    <s v="Phải"/>
    <s v="R"/>
    <n v="69"/>
    <n v="30"/>
    <x v="2"/>
    <x v="1"/>
    <n v="19"/>
  </r>
  <r>
    <s v="M1650208"/>
    <s v="MWF Qi35 #5 DiaBLTM50 SR"/>
    <x v="2"/>
    <x v="3"/>
    <s v="Phải"/>
    <s v="SR"/>
    <n v="23"/>
    <n v="10"/>
    <x v="1"/>
    <x v="4"/>
    <n v="2"/>
  </r>
  <r>
    <s v="M1650209"/>
    <s v="MWF Qi35 #5 DiaBLTM50 S"/>
    <x v="2"/>
    <x v="3"/>
    <s v="Phải"/>
    <s v="S"/>
    <n v="50"/>
    <n v="20"/>
    <x v="2"/>
    <x v="1"/>
    <n v="10"/>
  </r>
  <r>
    <s v="M1650307"/>
    <s v="MWF Qi35 #7 DiaBLTM50 R"/>
    <x v="2"/>
    <x v="3"/>
    <s v="Trái"/>
    <s v="R"/>
    <n v="10"/>
    <n v="3"/>
    <x v="0"/>
    <x v="1"/>
    <n v="7"/>
  </r>
  <r>
    <s v="M1650309"/>
    <s v="MWF Qi35 #7 DiaBLTM50 S"/>
    <x v="2"/>
    <x v="3"/>
    <s v="Trái"/>
    <s v="S"/>
    <n v="10"/>
    <n v="3"/>
    <x v="0"/>
    <x v="1"/>
    <n v="7"/>
  </r>
  <r>
    <s v="M1650407"/>
    <s v="MWF Qi35 LH #3 DiaBLTM50 R"/>
    <x v="2"/>
    <x v="3"/>
    <s v="Phải"/>
    <s v="R"/>
    <n v="10"/>
    <n v="3"/>
    <x v="6"/>
    <x v="0"/>
    <n v="4"/>
  </r>
  <r>
    <s v="M1650507"/>
    <s v="MWF Qi35 LH #5 DiaBLTM50 R"/>
    <x v="2"/>
    <x v="3"/>
    <s v="Phải"/>
    <s v="R"/>
    <n v="10"/>
    <n v="0"/>
    <x v="6"/>
    <x v="0"/>
    <n v="7"/>
  </r>
  <r>
    <s v="M1657907"/>
    <s v="MWF Qi35Max #3 DiaBLTM50 R"/>
    <x v="2"/>
    <x v="4"/>
    <s v="Phải"/>
    <s v="R"/>
    <n v="53"/>
    <n v="30"/>
    <x v="5"/>
    <x v="2"/>
    <n v="6"/>
  </r>
  <r>
    <s v="M1657908"/>
    <s v="MWF Qi35Max #3 DiaBLTM50 SR"/>
    <x v="2"/>
    <x v="4"/>
    <s v="Phải"/>
    <s v="SR"/>
    <n v="45"/>
    <n v="20"/>
    <x v="5"/>
    <x v="2"/>
    <n v="8"/>
  </r>
  <r>
    <s v="M1657909"/>
    <s v="MWF Qi35Max #3 DiaBLTM50 S"/>
    <x v="2"/>
    <x v="4"/>
    <s v="Phải"/>
    <s v="S"/>
    <n v="20"/>
    <n v="10"/>
    <x v="3"/>
    <x v="1"/>
    <n v="5"/>
  </r>
  <r>
    <s v="M1658007"/>
    <s v="MWF Qi35Max #5 DiaBLTM50 R"/>
    <x v="2"/>
    <x v="4"/>
    <s v="Phải"/>
    <s v="R"/>
    <n v="60"/>
    <n v="30"/>
    <x v="2"/>
    <x v="2"/>
    <n v="8"/>
  </r>
  <r>
    <s v="M1658008"/>
    <s v="MWF Qi35Max #5 DiaBLTM50 SR"/>
    <x v="2"/>
    <x v="4"/>
    <s v="Phải"/>
    <s v="SR"/>
    <n v="38"/>
    <n v="20"/>
    <x v="1"/>
    <x v="2"/>
    <n v="6"/>
  </r>
  <r>
    <s v="M1658009"/>
    <s v="MWF Qi35Max #5 DiaBLTM50 S"/>
    <x v="2"/>
    <x v="4"/>
    <s v="Phải"/>
    <s v="S"/>
    <n v="20"/>
    <n v="10"/>
    <x v="3"/>
    <x v="1"/>
    <n v="5"/>
  </r>
  <r>
    <s v="M1662007"/>
    <s v="MWF Qi35MaxL #5 ARSPDTM R"/>
    <x v="2"/>
    <x v="5"/>
    <s v="Trái"/>
    <s v="R"/>
    <n v="1"/>
    <n v="0"/>
    <x v="0"/>
    <x v="0"/>
    <n v="1"/>
  </r>
  <r>
    <s v="N8543003"/>
    <s v="MWF Qi35MaxL #5 EldioTM40 L"/>
    <x v="2"/>
    <x v="6"/>
    <s v="Phải"/>
    <s v="L"/>
    <n v="1"/>
    <n v="0"/>
    <x v="0"/>
    <x v="0"/>
    <n v="1"/>
  </r>
  <r>
    <s v="M1743509"/>
    <s v="IRS Zion CB #7 DG Mid115 S"/>
    <x v="3"/>
    <x v="8"/>
    <s v="Phải"/>
    <s v="S"/>
    <n v="2"/>
    <n v="0"/>
    <x v="0"/>
    <x v="0"/>
    <n v="2"/>
  </r>
  <r>
    <s v="M1757607"/>
    <s v="IRG Qi MaxLite #7 TM R"/>
    <x v="3"/>
    <x v="8"/>
    <s v="Phải"/>
    <s v="R"/>
    <n v="1"/>
    <n v="0"/>
    <x v="0"/>
    <x v="0"/>
    <n v="1"/>
  </r>
  <r>
    <s v="M1760703"/>
    <s v="IRW Nova HD Lite #7 TM L"/>
    <x v="3"/>
    <x v="8"/>
    <s v="Phải"/>
    <s v="L"/>
    <n v="2"/>
    <n v="0"/>
    <x v="0"/>
    <x v="0"/>
    <n v="2"/>
  </r>
  <r>
    <s v="M1744009"/>
    <s v="IRS Zion CB #4-P DG Mid115 S"/>
    <x v="4"/>
    <x v="9"/>
    <s v="Phải"/>
    <s v="S"/>
    <n v="20"/>
    <n v="8"/>
    <x v="0"/>
    <x v="0"/>
    <n v="12"/>
  </r>
  <r>
    <s v="M1779107"/>
    <s v="IRG Qi MaxLite #5-PS TM R"/>
    <x v="4"/>
    <x v="10"/>
    <s v="Phải"/>
    <s v="R"/>
    <n v="11"/>
    <n v="5"/>
    <x v="9"/>
    <x v="4"/>
    <n v="3"/>
  </r>
  <r>
    <s v="M1779108"/>
    <s v="IRG Qi MaxLite #5-PS TM SR"/>
    <x v="4"/>
    <x v="10"/>
    <s v="Phải"/>
    <s v="SR"/>
    <n v="15"/>
    <n v="5"/>
    <x v="3"/>
    <x v="4"/>
    <n v="4"/>
  </r>
  <r>
    <s v="M1779303"/>
    <s v="IRW Nova HD Lite #6-PS TM L"/>
    <x v="4"/>
    <x v="11"/>
    <s v="Phải"/>
    <s v="L"/>
    <n v="4"/>
    <n v="0"/>
    <x v="4"/>
    <x v="0"/>
    <n v="4"/>
  </r>
  <r>
    <s v="N2903203"/>
    <s v="PKG-Kalea Gold Blue/Wht Rh L"/>
    <x v="5"/>
    <x v="12"/>
    <s v="Phải"/>
    <s v="L"/>
    <n v="30"/>
    <n v="15"/>
    <x v="1"/>
    <x v="0"/>
    <n v="5"/>
  </r>
  <r>
    <s v="M1652207"/>
    <s v="MWR Qi35 #3 DiaBLTM60 R"/>
    <x v="6"/>
    <x v="3"/>
    <s v="Phải"/>
    <s v="R"/>
    <n v="15"/>
    <n v="5"/>
    <x v="1"/>
    <x v="1"/>
    <n v="0"/>
  </r>
  <r>
    <s v="M1652208"/>
    <s v="MWR Qi35 #3 DiaBLTM60 SR"/>
    <x v="6"/>
    <x v="3"/>
    <s v="Phải"/>
    <s v="SR"/>
    <n v="2"/>
    <n v="0"/>
    <x v="0"/>
    <x v="0"/>
    <n v="2"/>
  </r>
  <r>
    <s v="M1652209"/>
    <s v="MWR Qi35 #3 DiaBLTM60 S"/>
    <x v="6"/>
    <x v="3"/>
    <s v="Phải"/>
    <s v="S"/>
    <n v="12"/>
    <n v="5"/>
    <x v="3"/>
    <x v="1"/>
    <n v="2"/>
  </r>
  <r>
    <s v="M1652307"/>
    <s v="MWR Qi35 #4 DiaBLTM60 R"/>
    <x v="6"/>
    <x v="3"/>
    <s v="Phải"/>
    <s v="R"/>
    <n v="50"/>
    <n v="20"/>
    <x v="2"/>
    <x v="1"/>
    <n v="10"/>
  </r>
  <r>
    <s v="M1652308"/>
    <s v="MWR Qi35 #4 DiaBLTM60 SR"/>
    <x v="6"/>
    <x v="3"/>
    <s v="Phải"/>
    <s v="SR"/>
    <n v="20"/>
    <n v="10"/>
    <x v="3"/>
    <x v="5"/>
    <n v="2"/>
  </r>
  <r>
    <s v="M1652309"/>
    <s v="MWR Qi35 #4 DiaBLTM60 S"/>
    <x v="6"/>
    <x v="3"/>
    <s v="Phải"/>
    <s v="S"/>
    <n v="30"/>
    <n v="10"/>
    <x v="1"/>
    <x v="1"/>
    <n v="10"/>
  </r>
  <r>
    <s v="M1652407"/>
    <s v="MWR Qi35 #5 DiaBLTM60 R"/>
    <x v="6"/>
    <x v="3"/>
    <s v="Phải"/>
    <s v="R"/>
    <n v="24"/>
    <n v="10"/>
    <x v="1"/>
    <x v="1"/>
    <n v="4"/>
  </r>
  <r>
    <s v="M1652408"/>
    <s v="MWR Qi35 #5 DiaBLTM60 SR"/>
    <x v="6"/>
    <x v="3"/>
    <s v="Phải"/>
    <s v="SR"/>
    <n v="30"/>
    <n v="15"/>
    <x v="1"/>
    <x v="2"/>
    <n v="3"/>
  </r>
  <r>
    <s v="M1652409"/>
    <s v="MWR Qi35 #5 DiaBLTM60 S"/>
    <x v="6"/>
    <x v="3"/>
    <s v="Trái"/>
    <s v="S"/>
    <n v="13"/>
    <n v="5"/>
    <x v="3"/>
    <x v="1"/>
    <n v="3"/>
  </r>
  <r>
    <s v="M1652507"/>
    <s v="MWR Qi35 LH #4 DiaBLTM60 R"/>
    <x v="6"/>
    <x v="3"/>
    <s v="Phải"/>
    <s v="R"/>
    <n v="10"/>
    <n v="3"/>
    <x v="6"/>
    <x v="0"/>
    <n v="4"/>
  </r>
  <r>
    <s v="M1652607"/>
    <s v="MWR Qi35 LH #5 DiaBLTM60 R"/>
    <x v="6"/>
    <x v="3"/>
    <s v="Phải"/>
    <s v="R"/>
    <n v="10"/>
    <n v="3"/>
    <x v="6"/>
    <x v="0"/>
    <n v="4"/>
  </r>
  <r>
    <s v="M1659807"/>
    <s v="MWR Qi35Max #3 DiaBLTM60 R"/>
    <x v="6"/>
    <x v="4"/>
    <s v="Phải"/>
    <s v="R"/>
    <n v="20"/>
    <n v="10"/>
    <x v="3"/>
    <x v="1"/>
    <n v="5"/>
  </r>
  <r>
    <s v="M1659809"/>
    <s v="MWR Qi35Max #3 DiaBLTM60 S"/>
    <x v="6"/>
    <x v="4"/>
    <s v="Phải"/>
    <s v="S"/>
    <n v="4"/>
    <n v="0"/>
    <x v="0"/>
    <x v="1"/>
    <n v="4"/>
  </r>
  <r>
    <s v="M1659907"/>
    <s v="MWR Qi35Max #4 DiaBLTM60 R"/>
    <x v="6"/>
    <x v="4"/>
    <s v="Phải"/>
    <s v="R"/>
    <n v="40"/>
    <n v="20"/>
    <x v="5"/>
    <x v="1"/>
    <n v="5"/>
  </r>
  <r>
    <s v="M1659909"/>
    <s v="MWR Qi35Max #4 DiaBLTM60 S"/>
    <x v="6"/>
    <x v="4"/>
    <s v="Phải"/>
    <s v="S"/>
    <n v="30"/>
    <n v="10"/>
    <x v="1"/>
    <x v="1"/>
    <n v="10"/>
  </r>
  <r>
    <s v="M1660007"/>
    <s v="MWR Qi35Max #5 DiaBLTM60 R"/>
    <x v="6"/>
    <x v="4"/>
    <s v="Phải"/>
    <s v="R"/>
    <n v="30"/>
    <n v="10"/>
    <x v="1"/>
    <x v="1"/>
    <n v="10"/>
  </r>
  <r>
    <s v="M1660009"/>
    <s v="MWR Qi35Max #5 DiaBLTM60 S"/>
    <x v="6"/>
    <x v="4"/>
    <s v="Phải"/>
    <s v="S"/>
    <n v="8"/>
    <n v="0"/>
    <x v="3"/>
    <x v="1"/>
    <n v="3"/>
  </r>
  <r>
    <s v="N8543607"/>
    <s v="MWR Qi35MaxL #4 ARSPDTM R"/>
    <x v="6"/>
    <x v="5"/>
    <s v="Phải"/>
    <s v="R"/>
    <n v="12"/>
    <n v="5"/>
    <x v="8"/>
    <x v="2"/>
    <n v="1"/>
  </r>
  <r>
    <s v="N8543707"/>
    <s v="MWR Qi35MaxL #5 ARSPDTM R"/>
    <x v="6"/>
    <x v="5"/>
    <s v="Phải"/>
    <s v="R"/>
    <n v="13"/>
    <n v="5"/>
    <x v="6"/>
    <x v="5"/>
    <n v="2"/>
  </r>
  <r>
    <s v="N8543903"/>
    <s v="MWR Qi35MaxL #4 EldioTM40 L"/>
    <x v="6"/>
    <x v="6"/>
    <s v="Phải"/>
    <s v="L"/>
    <n v="24"/>
    <n v="10"/>
    <x v="1"/>
    <x v="2"/>
    <n v="2"/>
  </r>
  <r>
    <s v="N8544003"/>
    <s v="MWR Qi35MaxL #5 EldioTM40 L"/>
    <x v="6"/>
    <x v="6"/>
    <s v="Phải"/>
    <s v="L"/>
    <n v="2"/>
    <n v="0"/>
    <x v="0"/>
    <x v="0"/>
    <n v="2"/>
  </r>
  <r>
    <s v="N8587909"/>
    <s v="IRS MG4CHSB AS 50.09 DG S"/>
    <x v="7"/>
    <x v="13"/>
    <s v="Phải"/>
    <s v="S"/>
    <n v="10"/>
    <n v="0"/>
    <x v="0"/>
    <x v="0"/>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53DE3-A606-413E-A1B9-E2B20C9640B2}"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F33" firstHeaderRow="0" firstDataRow="1" firstDataCol="1"/>
  <pivotFields count="11">
    <pivotField showAll="0"/>
    <pivotField showAll="0"/>
    <pivotField axis="axisRow" showAll="0">
      <items count="9">
        <item x="0"/>
        <item x="1"/>
        <item x="2"/>
        <item x="3"/>
        <item x="4"/>
        <item x="5"/>
        <item x="6"/>
        <item x="7"/>
        <item t="default"/>
      </items>
    </pivotField>
    <pivotField axis="axisRow" showAll="0">
      <items count="15">
        <item x="8"/>
        <item x="12"/>
        <item x="1"/>
        <item x="0"/>
        <item x="13"/>
        <item x="9"/>
        <item x="10"/>
        <item x="11"/>
        <item x="3"/>
        <item x="2"/>
        <item x="4"/>
        <item x="5"/>
        <item x="6"/>
        <item x="7"/>
        <item t="default"/>
      </items>
    </pivotField>
    <pivotField showAll="0"/>
    <pivotField showAll="0"/>
    <pivotField dataField="1" showAll="0"/>
    <pivotField dataField="1" numFmtId="166" showAll="0"/>
    <pivotField dataField="1" showAll="0">
      <items count="11">
        <item x="0"/>
        <item x="9"/>
        <item x="6"/>
        <item x="8"/>
        <item x="3"/>
        <item x="1"/>
        <item x="5"/>
        <item x="2"/>
        <item x="7"/>
        <item x="4"/>
        <item t="default"/>
      </items>
    </pivotField>
    <pivotField dataField="1" showAll="0">
      <items count="7">
        <item x="1"/>
        <item x="4"/>
        <item x="2"/>
        <item x="5"/>
        <item x="3"/>
        <item x="0"/>
        <item t="default"/>
      </items>
    </pivotField>
    <pivotField dataField="1" numFmtId="166" showAll="0"/>
  </pivotFields>
  <rowFields count="2">
    <field x="2"/>
    <field x="3"/>
  </rowFields>
  <rowItems count="31">
    <i>
      <x/>
    </i>
    <i r="1">
      <x v="2"/>
    </i>
    <i r="1">
      <x v="3"/>
    </i>
    <i>
      <x v="1"/>
    </i>
    <i r="1">
      <x v="8"/>
    </i>
    <i r="1">
      <x v="9"/>
    </i>
    <i r="1">
      <x v="10"/>
    </i>
    <i r="1">
      <x v="11"/>
    </i>
    <i r="1">
      <x v="12"/>
    </i>
    <i>
      <x v="2"/>
    </i>
    <i r="1">
      <x v="8"/>
    </i>
    <i r="1">
      <x v="10"/>
    </i>
    <i r="1">
      <x v="11"/>
    </i>
    <i r="1">
      <x v="12"/>
    </i>
    <i r="1">
      <x v="13"/>
    </i>
    <i>
      <x v="3"/>
    </i>
    <i r="1">
      <x/>
    </i>
    <i>
      <x v="4"/>
    </i>
    <i r="1">
      <x v="5"/>
    </i>
    <i r="1">
      <x v="6"/>
    </i>
    <i r="1">
      <x v="7"/>
    </i>
    <i>
      <x v="5"/>
    </i>
    <i r="1">
      <x v="1"/>
    </i>
    <i>
      <x v="6"/>
    </i>
    <i r="1">
      <x v="8"/>
    </i>
    <i r="1">
      <x v="10"/>
    </i>
    <i r="1">
      <x v="11"/>
    </i>
    <i r="1">
      <x v="12"/>
    </i>
    <i>
      <x v="7"/>
    </i>
    <i r="1">
      <x v="4"/>
    </i>
    <i t="grand">
      <x/>
    </i>
  </rowItems>
  <colFields count="1">
    <field x="-2"/>
  </colFields>
  <colItems count="5">
    <i>
      <x/>
    </i>
    <i i="1">
      <x v="1"/>
    </i>
    <i i="2">
      <x v="2"/>
    </i>
    <i i="3">
      <x v="3"/>
    </i>
    <i i="4">
      <x v="4"/>
    </i>
  </colItems>
  <dataFields count="5">
    <dataField name="Số lượng trên lệnh nhập" fld="6" baseField="0" baseItem="0"/>
    <dataField name="Dự kiến chia hàng ĐẠI LÝ 1" fld="7" baseField="0" baseItem="0"/>
    <dataField name="Dự kiến chia hàng  ĐẠI LÝ 2" fld="8" baseField="2" baseItem="0"/>
    <dataField name="Dự kiến chia hàng ĐẠI LÝ N" fld="9" baseField="2" baseItem="0"/>
    <dataField name="Sum of TLTM sau giao" fld="10" baseField="0" baseItem="0"/>
  </dataFields>
  <formats count="30">
    <format dxfId="77">
      <pivotArea type="all" dataOnly="0" outline="0" fieldPosition="0"/>
    </format>
    <format dxfId="76">
      <pivotArea outline="0" collapsedLevelsAreSubtotals="1" fieldPosition="0"/>
    </format>
    <format dxfId="75">
      <pivotArea field="2" type="button" dataOnly="0" labelOnly="1" outline="0" axis="axisRow" fieldPosition="0"/>
    </format>
    <format dxfId="74">
      <pivotArea dataOnly="0" labelOnly="1" fieldPosition="0">
        <references count="1">
          <reference field="2" count="0"/>
        </references>
      </pivotArea>
    </format>
    <format dxfId="73">
      <pivotArea dataOnly="0" labelOnly="1" grandRow="1" outline="0" fieldPosition="0"/>
    </format>
    <format dxfId="72">
      <pivotArea dataOnly="0" labelOnly="1" fieldPosition="0">
        <references count="2">
          <reference field="2" count="1" selected="0">
            <x v="0"/>
          </reference>
          <reference field="3" count="2">
            <x v="2"/>
            <x v="3"/>
          </reference>
        </references>
      </pivotArea>
    </format>
    <format dxfId="71">
      <pivotArea dataOnly="0" labelOnly="1" fieldPosition="0">
        <references count="2">
          <reference field="2" count="1" selected="0">
            <x v="1"/>
          </reference>
          <reference field="3" count="5">
            <x v="8"/>
            <x v="9"/>
            <x v="10"/>
            <x v="11"/>
            <x v="12"/>
          </reference>
        </references>
      </pivotArea>
    </format>
    <format dxfId="70">
      <pivotArea dataOnly="0" labelOnly="1" fieldPosition="0">
        <references count="2">
          <reference field="2" count="1" selected="0">
            <x v="2"/>
          </reference>
          <reference field="3" count="5">
            <x v="8"/>
            <x v="10"/>
            <x v="11"/>
            <x v="12"/>
            <x v="13"/>
          </reference>
        </references>
      </pivotArea>
    </format>
    <format dxfId="69">
      <pivotArea dataOnly="0" labelOnly="1" fieldPosition="0">
        <references count="2">
          <reference field="2" count="1" selected="0">
            <x v="3"/>
          </reference>
          <reference field="3" count="1">
            <x v="0"/>
          </reference>
        </references>
      </pivotArea>
    </format>
    <format dxfId="68">
      <pivotArea dataOnly="0" labelOnly="1" fieldPosition="0">
        <references count="2">
          <reference field="2" count="1" selected="0">
            <x v="4"/>
          </reference>
          <reference field="3" count="3">
            <x v="5"/>
            <x v="6"/>
            <x v="7"/>
          </reference>
        </references>
      </pivotArea>
    </format>
    <format dxfId="67">
      <pivotArea dataOnly="0" labelOnly="1" fieldPosition="0">
        <references count="2">
          <reference field="2" count="1" selected="0">
            <x v="5"/>
          </reference>
          <reference field="3" count="1">
            <x v="1"/>
          </reference>
        </references>
      </pivotArea>
    </format>
    <format dxfId="66">
      <pivotArea dataOnly="0" labelOnly="1" fieldPosition="0">
        <references count="2">
          <reference field="2" count="1" selected="0">
            <x v="6"/>
          </reference>
          <reference field="3" count="4">
            <x v="8"/>
            <x v="10"/>
            <x v="11"/>
            <x v="12"/>
          </reference>
        </references>
      </pivotArea>
    </format>
    <format dxfId="65">
      <pivotArea dataOnly="0" labelOnly="1" fieldPosition="0">
        <references count="2">
          <reference field="2" count="1" selected="0">
            <x v="7"/>
          </reference>
          <reference field="3" count="1">
            <x v="4"/>
          </reference>
        </references>
      </pivotArea>
    </format>
    <format dxfId="64">
      <pivotArea dataOnly="0" labelOnly="1" outline="0" fieldPosition="0">
        <references count="1">
          <reference field="4294967294" count="5">
            <x v="0"/>
            <x v="1"/>
            <x v="2"/>
            <x v="3"/>
            <x v="4"/>
          </reference>
        </references>
      </pivotArea>
    </format>
    <format dxfId="63">
      <pivotArea type="all" dataOnly="0" outline="0" fieldPosition="0"/>
    </format>
    <format dxfId="62">
      <pivotArea outline="0" collapsedLevelsAreSubtotals="1" fieldPosition="0"/>
    </format>
    <format dxfId="61">
      <pivotArea field="2" type="button" dataOnly="0" labelOnly="1" outline="0" axis="axisRow" fieldPosition="0"/>
    </format>
    <format dxfId="60">
      <pivotArea dataOnly="0" labelOnly="1" fieldPosition="0">
        <references count="1">
          <reference field="2" count="0"/>
        </references>
      </pivotArea>
    </format>
    <format dxfId="59">
      <pivotArea dataOnly="0" labelOnly="1" grandRow="1" outline="0" fieldPosition="0"/>
    </format>
    <format dxfId="58">
      <pivotArea dataOnly="0" labelOnly="1" fieldPosition="0">
        <references count="2">
          <reference field="2" count="1" selected="0">
            <x v="0"/>
          </reference>
          <reference field="3" count="2">
            <x v="2"/>
            <x v="3"/>
          </reference>
        </references>
      </pivotArea>
    </format>
    <format dxfId="57">
      <pivotArea dataOnly="0" labelOnly="1" fieldPosition="0">
        <references count="2">
          <reference field="2" count="1" selected="0">
            <x v="1"/>
          </reference>
          <reference field="3" count="5">
            <x v="8"/>
            <x v="9"/>
            <x v="10"/>
            <x v="11"/>
            <x v="12"/>
          </reference>
        </references>
      </pivotArea>
    </format>
    <format dxfId="56">
      <pivotArea dataOnly="0" labelOnly="1" fieldPosition="0">
        <references count="2">
          <reference field="2" count="1" selected="0">
            <x v="2"/>
          </reference>
          <reference field="3" count="5">
            <x v="8"/>
            <x v="10"/>
            <x v="11"/>
            <x v="12"/>
            <x v="13"/>
          </reference>
        </references>
      </pivotArea>
    </format>
    <format dxfId="55">
      <pivotArea dataOnly="0" labelOnly="1" fieldPosition="0">
        <references count="2">
          <reference field="2" count="1" selected="0">
            <x v="3"/>
          </reference>
          <reference field="3" count="1">
            <x v="0"/>
          </reference>
        </references>
      </pivotArea>
    </format>
    <format dxfId="54">
      <pivotArea dataOnly="0" labelOnly="1" fieldPosition="0">
        <references count="2">
          <reference field="2" count="1" selected="0">
            <x v="4"/>
          </reference>
          <reference field="3" count="3">
            <x v="5"/>
            <x v="6"/>
            <x v="7"/>
          </reference>
        </references>
      </pivotArea>
    </format>
    <format dxfId="53">
      <pivotArea dataOnly="0" labelOnly="1" fieldPosition="0">
        <references count="2">
          <reference field="2" count="1" selected="0">
            <x v="5"/>
          </reference>
          <reference field="3" count="1">
            <x v="1"/>
          </reference>
        </references>
      </pivotArea>
    </format>
    <format dxfId="52">
      <pivotArea dataOnly="0" labelOnly="1" fieldPosition="0">
        <references count="2">
          <reference field="2" count="1" selected="0">
            <x v="6"/>
          </reference>
          <reference field="3" count="4">
            <x v="8"/>
            <x v="10"/>
            <x v="11"/>
            <x v="12"/>
          </reference>
        </references>
      </pivotArea>
    </format>
    <format dxfId="51">
      <pivotArea dataOnly="0" labelOnly="1" fieldPosition="0">
        <references count="2">
          <reference field="2" count="1" selected="0">
            <x v="7"/>
          </reference>
          <reference field="3" count="1">
            <x v="4"/>
          </reference>
        </references>
      </pivotArea>
    </format>
    <format dxfId="50">
      <pivotArea dataOnly="0" labelOnly="1" outline="0" fieldPosition="0">
        <references count="1">
          <reference field="4294967294" count="5">
            <x v="0"/>
            <x v="1"/>
            <x v="2"/>
            <x v="3"/>
            <x v="4"/>
          </reference>
        </references>
      </pivotArea>
    </format>
    <format dxfId="49">
      <pivotArea collapsedLevelsAreSubtotals="1" fieldPosition="0">
        <references count="1">
          <reference field="2" count="1">
            <x v="1"/>
          </reference>
        </references>
      </pivotArea>
    </format>
    <format dxfId="48">
      <pivotArea dataOnly="0" labelOnly="1" fieldPosition="0">
        <references count="1">
          <reference field="2"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EF214-14F9-4B94-A2FD-9E57C625F52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HỦNG LOẠI">
  <location ref="A3:D62" firstHeaderRow="0" firstDataRow="1" firstDataCol="1"/>
  <pivotFields count="28">
    <pivotField showAll="0"/>
    <pivotField showAll="0"/>
    <pivotField axis="axisRow" showAll="0">
      <items count="35">
        <item x="15"/>
        <item x="18"/>
        <item x="9"/>
        <item x="17"/>
        <item n="Distance 2025 WH" x="25"/>
        <item x="31"/>
        <item x="21"/>
        <item x="22"/>
        <item x="16"/>
        <item x="14"/>
        <item x="13"/>
        <item x="12"/>
        <item x="20"/>
        <item x="10"/>
        <item x="11"/>
        <item x="4"/>
        <item x="3"/>
        <item x="33"/>
        <item x="1"/>
        <item x="0"/>
        <item x="6"/>
        <item x="5"/>
        <item x="32"/>
        <item x="7"/>
        <item x="8"/>
        <item x="2"/>
        <item x="19"/>
        <item x="28"/>
        <item x="29"/>
        <item n="TM25 Distance+ multi" x="27"/>
        <item x="30"/>
        <item x="24"/>
        <item x="23"/>
        <item x="26"/>
        <item t="default"/>
      </items>
    </pivotField>
    <pivotField showAll="0"/>
    <pivotField showAll="0"/>
    <pivotField axis="axisRow" showAll="0">
      <items count="11">
        <item n="BÓNG" x="9"/>
        <item x="6"/>
        <item x="0"/>
        <item x="1"/>
        <item x="8"/>
        <item x="4"/>
        <item x="3"/>
        <item x="7"/>
        <item x="2"/>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64" showAll="0"/>
    <pivotField showAll="0"/>
    <pivotField showAll="0"/>
    <pivotField dataField="1" showAll="0">
      <items count="44">
        <item x="40"/>
        <item x="38"/>
        <item x="19"/>
        <item x="25"/>
        <item x="31"/>
        <item x="24"/>
        <item x="12"/>
        <item x="32"/>
        <item x="33"/>
        <item x="37"/>
        <item x="36"/>
        <item x="28"/>
        <item x="20"/>
        <item x="30"/>
        <item x="15"/>
        <item x="6"/>
        <item x="2"/>
        <item x="7"/>
        <item x="29"/>
        <item x="8"/>
        <item x="14"/>
        <item x="18"/>
        <item x="9"/>
        <item x="3"/>
        <item x="4"/>
        <item x="5"/>
        <item x="16"/>
        <item x="10"/>
        <item x="35"/>
        <item x="26"/>
        <item x="21"/>
        <item x="39"/>
        <item x="13"/>
        <item x="1"/>
        <item x="17"/>
        <item x="27"/>
        <item x="34"/>
        <item x="42"/>
        <item x="23"/>
        <item x="11"/>
        <item x="22"/>
        <item x="41"/>
        <item x="0"/>
        <item t="default"/>
      </items>
    </pivotField>
    <pivotField dataField="1" showAll="0">
      <items count="52">
        <item x="1"/>
        <item x="21"/>
        <item x="25"/>
        <item x="26"/>
        <item x="43"/>
        <item x="2"/>
        <item x="5"/>
        <item x="4"/>
        <item x="8"/>
        <item x="3"/>
        <item x="30"/>
        <item x="35"/>
        <item x="17"/>
        <item x="0"/>
        <item x="12"/>
        <item x="31"/>
        <item x="34"/>
        <item x="29"/>
        <item x="7"/>
        <item x="6"/>
        <item x="33"/>
        <item x="16"/>
        <item x="40"/>
        <item x="28"/>
        <item x="42"/>
        <item x="23"/>
        <item x="10"/>
        <item x="37"/>
        <item x="20"/>
        <item x="36"/>
        <item x="15"/>
        <item x="44"/>
        <item x="27"/>
        <item x="32"/>
        <item x="24"/>
        <item x="49"/>
        <item x="18"/>
        <item x="11"/>
        <item x="39"/>
        <item x="38"/>
        <item x="13"/>
        <item x="19"/>
        <item x="14"/>
        <item x="22"/>
        <item x="41"/>
        <item x="9"/>
        <item x="48"/>
        <item x="46"/>
        <item x="47"/>
        <item x="45"/>
        <item x="50"/>
        <item t="default"/>
      </items>
    </pivotField>
  </pivotFields>
  <rowFields count="2">
    <field x="5"/>
    <field x="2"/>
  </rowFields>
  <rowItems count="59">
    <i>
      <x/>
    </i>
    <i r="1">
      <x v="4"/>
    </i>
    <i r="1">
      <x v="5"/>
    </i>
    <i r="1">
      <x v="27"/>
    </i>
    <i r="1">
      <x v="28"/>
    </i>
    <i r="1">
      <x v="29"/>
    </i>
    <i r="1">
      <x v="30"/>
    </i>
    <i r="1">
      <x v="31"/>
    </i>
    <i r="1">
      <x v="32"/>
    </i>
    <i r="1">
      <x v="33"/>
    </i>
    <i>
      <x v="1"/>
    </i>
    <i r="1">
      <x v="3"/>
    </i>
    <i r="1">
      <x v="8"/>
    </i>
    <i>
      <x v="2"/>
    </i>
    <i r="1">
      <x v="2"/>
    </i>
    <i r="1">
      <x v="7"/>
    </i>
    <i r="1">
      <x v="15"/>
    </i>
    <i r="1">
      <x v="16"/>
    </i>
    <i r="1">
      <x v="17"/>
    </i>
    <i r="1">
      <x v="18"/>
    </i>
    <i r="1">
      <x v="19"/>
    </i>
    <i r="1">
      <x v="20"/>
    </i>
    <i r="1">
      <x v="21"/>
    </i>
    <i r="1">
      <x v="22"/>
    </i>
    <i r="1">
      <x v="23"/>
    </i>
    <i r="1">
      <x v="24"/>
    </i>
    <i>
      <x v="3"/>
    </i>
    <i r="1">
      <x v="7"/>
    </i>
    <i r="1">
      <x v="15"/>
    </i>
    <i r="1">
      <x v="20"/>
    </i>
    <i r="1">
      <x v="23"/>
    </i>
    <i r="1">
      <x v="24"/>
    </i>
    <i r="1">
      <x v="25"/>
    </i>
    <i>
      <x v="4"/>
    </i>
    <i r="1">
      <x v="6"/>
    </i>
    <i>
      <x v="5"/>
    </i>
    <i r="1">
      <x v="10"/>
    </i>
    <i r="1">
      <x v="13"/>
    </i>
    <i r="1">
      <x v="14"/>
    </i>
    <i>
      <x v="6"/>
    </i>
    <i r="1">
      <x v="7"/>
    </i>
    <i r="1">
      <x v="9"/>
    </i>
    <i r="1">
      <x v="10"/>
    </i>
    <i r="1">
      <x v="11"/>
    </i>
    <i r="1">
      <x v="12"/>
    </i>
    <i r="1">
      <x v="13"/>
    </i>
    <i r="1">
      <x v="14"/>
    </i>
    <i>
      <x v="7"/>
    </i>
    <i r="1">
      <x v="1"/>
    </i>
    <i r="1">
      <x v="26"/>
    </i>
    <i>
      <x v="8"/>
    </i>
    <i r="1">
      <x v="7"/>
    </i>
    <i r="1">
      <x v="15"/>
    </i>
    <i r="1">
      <x v="20"/>
    </i>
    <i r="1">
      <x v="23"/>
    </i>
    <i r="1">
      <x v="24"/>
    </i>
    <i>
      <x v="9"/>
    </i>
    <i r="1">
      <x/>
    </i>
    <i t="grand">
      <x/>
    </i>
  </rowItems>
  <colFields count="1">
    <field x="-2"/>
  </colFields>
  <colItems count="3">
    <i>
      <x/>
    </i>
    <i i="1">
      <x v="1"/>
    </i>
    <i i="2">
      <x v="2"/>
    </i>
  </colItems>
  <dataFields count="3">
    <dataField name="TỔNG ĐẶT" fld="15" baseField="5" baseItem="0"/>
    <dataField name="TỔNG ĐÃ GIAO" fld="26" baseField="5" baseItem="0"/>
    <dataField name="CHƯA GIAO" fld="27" baseField="5" baseItem="0"/>
  </dataFields>
  <formats count="48">
    <format dxfId="47">
      <pivotArea type="all" dataOnly="0" outline="0" fieldPosition="0"/>
    </format>
    <format dxfId="46">
      <pivotArea outline="0" collapsedLevelsAreSubtotals="1" fieldPosition="0"/>
    </format>
    <format dxfId="45">
      <pivotArea field="5" type="button" dataOnly="0" labelOnly="1" outline="0" axis="axisRow" fieldPosition="0"/>
    </format>
    <format dxfId="44">
      <pivotArea dataOnly="0" labelOnly="1" fieldPosition="0">
        <references count="1">
          <reference field="5" count="0"/>
        </references>
      </pivotArea>
    </format>
    <format dxfId="43">
      <pivotArea dataOnly="0" labelOnly="1" grandRow="1" outline="0" fieldPosition="0"/>
    </format>
    <format dxfId="42">
      <pivotArea dataOnly="0" labelOnly="1" fieldPosition="0">
        <references count="2">
          <reference field="2" count="9">
            <x v="4"/>
            <x v="5"/>
            <x v="27"/>
            <x v="28"/>
            <x v="29"/>
            <x v="30"/>
            <x v="31"/>
            <x v="32"/>
            <x v="33"/>
          </reference>
          <reference field="5" count="1" selected="0">
            <x v="0"/>
          </reference>
        </references>
      </pivotArea>
    </format>
    <format dxfId="41">
      <pivotArea dataOnly="0" labelOnly="1" fieldPosition="0">
        <references count="2">
          <reference field="2" count="2">
            <x v="3"/>
            <x v="8"/>
          </reference>
          <reference field="5" count="1" selected="0">
            <x v="1"/>
          </reference>
        </references>
      </pivotArea>
    </format>
    <format dxfId="40">
      <pivotArea dataOnly="0" labelOnly="1" fieldPosition="0">
        <references count="2">
          <reference field="2" count="12">
            <x v="2"/>
            <x v="7"/>
            <x v="15"/>
            <x v="16"/>
            <x v="17"/>
            <x v="18"/>
            <x v="19"/>
            <x v="20"/>
            <x v="21"/>
            <x v="22"/>
            <x v="23"/>
            <x v="24"/>
          </reference>
          <reference field="5" count="1" selected="0">
            <x v="2"/>
          </reference>
        </references>
      </pivotArea>
    </format>
    <format dxfId="39">
      <pivotArea dataOnly="0" labelOnly="1" fieldPosition="0">
        <references count="2">
          <reference field="2" count="6">
            <x v="7"/>
            <x v="15"/>
            <x v="20"/>
            <x v="23"/>
            <x v="24"/>
            <x v="25"/>
          </reference>
          <reference field="5" count="1" selected="0">
            <x v="3"/>
          </reference>
        </references>
      </pivotArea>
    </format>
    <format dxfId="38">
      <pivotArea dataOnly="0" labelOnly="1" fieldPosition="0">
        <references count="2">
          <reference field="2" count="1">
            <x v="6"/>
          </reference>
          <reference field="5" count="1" selected="0">
            <x v="4"/>
          </reference>
        </references>
      </pivotArea>
    </format>
    <format dxfId="37">
      <pivotArea dataOnly="0" labelOnly="1" fieldPosition="0">
        <references count="2">
          <reference field="2" count="3">
            <x v="10"/>
            <x v="13"/>
            <x v="14"/>
          </reference>
          <reference field="5" count="1" selected="0">
            <x v="5"/>
          </reference>
        </references>
      </pivotArea>
    </format>
    <format dxfId="36">
      <pivotArea dataOnly="0" labelOnly="1" fieldPosition="0">
        <references count="2">
          <reference field="2" count="7">
            <x v="7"/>
            <x v="9"/>
            <x v="10"/>
            <x v="11"/>
            <x v="12"/>
            <x v="13"/>
            <x v="14"/>
          </reference>
          <reference field="5" count="1" selected="0">
            <x v="6"/>
          </reference>
        </references>
      </pivotArea>
    </format>
    <format dxfId="35">
      <pivotArea dataOnly="0" labelOnly="1" fieldPosition="0">
        <references count="2">
          <reference field="2" count="2">
            <x v="1"/>
            <x v="26"/>
          </reference>
          <reference field="5" count="1" selected="0">
            <x v="7"/>
          </reference>
        </references>
      </pivotArea>
    </format>
    <format dxfId="34">
      <pivotArea dataOnly="0" labelOnly="1" fieldPosition="0">
        <references count="2">
          <reference field="2" count="5">
            <x v="7"/>
            <x v="15"/>
            <x v="20"/>
            <x v="23"/>
            <x v="24"/>
          </reference>
          <reference field="5" count="1" selected="0">
            <x v="8"/>
          </reference>
        </references>
      </pivotArea>
    </format>
    <format dxfId="33">
      <pivotArea dataOnly="0" labelOnly="1" fieldPosition="0">
        <references count="2">
          <reference field="2" count="1">
            <x v="0"/>
          </reference>
          <reference field="5" count="1" selected="0">
            <x v="9"/>
          </reference>
        </references>
      </pivotArea>
    </format>
    <format dxfId="32">
      <pivotArea dataOnly="0" labelOnly="1" outline="0" fieldPosition="0">
        <references count="1">
          <reference field="4294967294" count="3">
            <x v="0"/>
            <x v="1"/>
            <x v="2"/>
          </reference>
        </references>
      </pivotArea>
    </format>
    <format dxfId="31">
      <pivotArea type="all" dataOnly="0" outline="0" fieldPosition="0"/>
    </format>
    <format dxfId="30">
      <pivotArea outline="0" collapsedLevelsAreSubtotals="1" fieldPosition="0"/>
    </format>
    <format dxfId="29">
      <pivotArea field="5" type="button" dataOnly="0" labelOnly="1" outline="0" axis="axisRow" fieldPosition="0"/>
    </format>
    <format dxfId="28">
      <pivotArea dataOnly="0" labelOnly="1" fieldPosition="0">
        <references count="1">
          <reference field="5" count="0"/>
        </references>
      </pivotArea>
    </format>
    <format dxfId="27">
      <pivotArea dataOnly="0" labelOnly="1" grandRow="1" outline="0" fieldPosition="0"/>
    </format>
    <format dxfId="26">
      <pivotArea dataOnly="0" labelOnly="1" fieldPosition="0">
        <references count="2">
          <reference field="2" count="9">
            <x v="4"/>
            <x v="5"/>
            <x v="27"/>
            <x v="28"/>
            <x v="29"/>
            <x v="30"/>
            <x v="31"/>
            <x v="32"/>
            <x v="33"/>
          </reference>
          <reference field="5" count="1" selected="0">
            <x v="0"/>
          </reference>
        </references>
      </pivotArea>
    </format>
    <format dxfId="25">
      <pivotArea dataOnly="0" labelOnly="1" fieldPosition="0">
        <references count="2">
          <reference field="2" count="2">
            <x v="3"/>
            <x v="8"/>
          </reference>
          <reference field="5" count="1" selected="0">
            <x v="1"/>
          </reference>
        </references>
      </pivotArea>
    </format>
    <format dxfId="24">
      <pivotArea dataOnly="0" labelOnly="1" fieldPosition="0">
        <references count="2">
          <reference field="2" count="12">
            <x v="2"/>
            <x v="7"/>
            <x v="15"/>
            <x v="16"/>
            <x v="17"/>
            <x v="18"/>
            <x v="19"/>
            <x v="20"/>
            <x v="21"/>
            <x v="22"/>
            <x v="23"/>
            <x v="24"/>
          </reference>
          <reference field="5" count="1" selected="0">
            <x v="2"/>
          </reference>
        </references>
      </pivotArea>
    </format>
    <format dxfId="23">
      <pivotArea dataOnly="0" labelOnly="1" fieldPosition="0">
        <references count="2">
          <reference field="2" count="6">
            <x v="7"/>
            <x v="15"/>
            <x v="20"/>
            <x v="23"/>
            <x v="24"/>
            <x v="25"/>
          </reference>
          <reference field="5" count="1" selected="0">
            <x v="3"/>
          </reference>
        </references>
      </pivotArea>
    </format>
    <format dxfId="22">
      <pivotArea dataOnly="0" labelOnly="1" fieldPosition="0">
        <references count="2">
          <reference field="2" count="1">
            <x v="6"/>
          </reference>
          <reference field="5" count="1" selected="0">
            <x v="4"/>
          </reference>
        </references>
      </pivotArea>
    </format>
    <format dxfId="21">
      <pivotArea dataOnly="0" labelOnly="1" fieldPosition="0">
        <references count="2">
          <reference field="2" count="3">
            <x v="10"/>
            <x v="13"/>
            <x v="14"/>
          </reference>
          <reference field="5" count="1" selected="0">
            <x v="5"/>
          </reference>
        </references>
      </pivotArea>
    </format>
    <format dxfId="20">
      <pivotArea dataOnly="0" labelOnly="1" fieldPosition="0">
        <references count="2">
          <reference field="2" count="7">
            <x v="7"/>
            <x v="9"/>
            <x v="10"/>
            <x v="11"/>
            <x v="12"/>
            <x v="13"/>
            <x v="14"/>
          </reference>
          <reference field="5" count="1" selected="0">
            <x v="6"/>
          </reference>
        </references>
      </pivotArea>
    </format>
    <format dxfId="19">
      <pivotArea dataOnly="0" labelOnly="1" fieldPosition="0">
        <references count="2">
          <reference field="2" count="2">
            <x v="1"/>
            <x v="26"/>
          </reference>
          <reference field="5" count="1" selected="0">
            <x v="7"/>
          </reference>
        </references>
      </pivotArea>
    </format>
    <format dxfId="18">
      <pivotArea dataOnly="0" labelOnly="1" fieldPosition="0">
        <references count="2">
          <reference field="2" count="5">
            <x v="7"/>
            <x v="15"/>
            <x v="20"/>
            <x v="23"/>
            <x v="24"/>
          </reference>
          <reference field="5" count="1" selected="0">
            <x v="8"/>
          </reference>
        </references>
      </pivotArea>
    </format>
    <format dxfId="17">
      <pivotArea dataOnly="0" labelOnly="1" fieldPosition="0">
        <references count="2">
          <reference field="2" count="1">
            <x v="0"/>
          </reference>
          <reference field="5" count="1" selected="0">
            <x v="9"/>
          </reference>
        </references>
      </pivotArea>
    </format>
    <format dxfId="16">
      <pivotArea dataOnly="0" labelOnly="1" outline="0" fieldPosition="0">
        <references count="1">
          <reference field="4294967294" count="3">
            <x v="0"/>
            <x v="1"/>
            <x v="2"/>
          </reference>
        </references>
      </pivotArea>
    </format>
    <format dxfId="15">
      <pivotArea outline="0" collapsedLevelsAreSubtotals="1" fieldPosition="0"/>
    </format>
    <format dxfId="14">
      <pivotArea dataOnly="0" labelOnly="1" outline="0" fieldPosition="0">
        <references count="1">
          <reference field="4294967294" count="3">
            <x v="0"/>
            <x v="1"/>
            <x v="2"/>
          </reference>
        </references>
      </pivotArea>
    </format>
    <format dxfId="13">
      <pivotArea outline="0" collapsedLevelsAreSubtotals="1" fieldPosition="0"/>
    </format>
    <format dxfId="12">
      <pivotArea dataOnly="0" labelOnly="1" outline="0" fieldPosition="0">
        <references count="1">
          <reference field="4294967294" count="3">
            <x v="0"/>
            <x v="1"/>
            <x v="2"/>
          </reference>
        </references>
      </pivotArea>
    </format>
    <format dxfId="11">
      <pivotArea type="all" dataOnly="0" outline="0" fieldPosition="0"/>
    </format>
    <format dxfId="10">
      <pivotArea outline="0" collapsedLevelsAreSubtotals="1" fieldPosition="0"/>
    </format>
    <format dxfId="9">
      <pivotArea field="5" type="button" dataOnly="0" labelOnly="1" outline="0" axis="axisRow" fieldPosition="0"/>
    </format>
    <format dxfId="8">
      <pivotArea dataOnly="0" labelOnly="1" fieldPosition="0">
        <references count="1">
          <reference field="5" count="0"/>
        </references>
      </pivotArea>
    </format>
    <format dxfId="7">
      <pivotArea dataOnly="0" labelOnly="1" grandRow="1" outline="0" fieldPosition="0"/>
    </format>
    <format dxfId="6">
      <pivotArea dataOnly="0" labelOnly="1" outline="0" fieldPosition="0">
        <references count="1">
          <reference field="4294967294" count="3">
            <x v="0"/>
            <x v="1"/>
            <x v="2"/>
          </reference>
        </references>
      </pivotArea>
    </format>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fieldPosition="0">
        <references count="1">
          <reference field="5"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Danh%20s&#225;ch%20b&#225;o%20c&#225;o%20th&#7889;ng%20nh&#7845;t.xlsx" TargetMode="External"/><Relationship Id="rId13" Type="http://schemas.openxmlformats.org/officeDocument/2006/relationships/hyperlink" Target="Danh%20s&#225;ch%20b&#225;o%20c&#225;o%20th&#7889;ng%20nh&#7845;t.xlsx" TargetMode="External"/><Relationship Id="rId18" Type="http://schemas.openxmlformats.org/officeDocument/2006/relationships/printerSettings" Target="../printerSettings/printerSettings1.bin"/><Relationship Id="rId3" Type="http://schemas.openxmlformats.org/officeDocument/2006/relationships/hyperlink" Target="Danh%20s&#225;ch%20b&#225;o%20c&#225;o%20th&#7889;ng%20nh&#7845;t.xlsx" TargetMode="External"/><Relationship Id="rId7" Type="http://schemas.openxmlformats.org/officeDocument/2006/relationships/hyperlink" Target="Danh%20s&#225;ch%20b&#225;o%20c&#225;o%20th&#7889;ng%20nh&#7845;t.xlsx" TargetMode="External"/><Relationship Id="rId12" Type="http://schemas.openxmlformats.org/officeDocument/2006/relationships/hyperlink" Target="Danh%20s&#225;ch%20b&#225;o%20c&#225;o%20th&#7889;ng%20nh&#7845;t.xlsx" TargetMode="External"/><Relationship Id="rId17" Type="http://schemas.openxmlformats.org/officeDocument/2006/relationships/hyperlink" Target="Danh%20s&#225;ch%20b&#225;o%20c&#225;o%20th&#7889;ng%20nh&#7845;t.xlsx" TargetMode="External"/><Relationship Id="rId2" Type="http://schemas.openxmlformats.org/officeDocument/2006/relationships/hyperlink" Target="Danh%20s&#225;ch%20b&#225;o%20c&#225;o%20th&#7889;ng%20nh&#7845;t.xlsx" TargetMode="External"/><Relationship Id="rId16" Type="http://schemas.openxmlformats.org/officeDocument/2006/relationships/hyperlink" Target="Danh%20s&#225;ch%20b&#225;o%20c&#225;o%20th&#7889;ng%20nh&#7845;t.xlsx" TargetMode="External"/><Relationship Id="rId1" Type="http://schemas.openxmlformats.org/officeDocument/2006/relationships/hyperlink" Target="Danh%20s&#225;ch%20b&#225;o%20c&#225;o%20th&#7889;ng%20nh&#7845;t.xlsx" TargetMode="External"/><Relationship Id="rId6" Type="http://schemas.openxmlformats.org/officeDocument/2006/relationships/hyperlink" Target="Danh%20s&#225;ch%20b&#225;o%20c&#225;o%20th&#7889;ng%20nh&#7845;t.xlsx" TargetMode="External"/><Relationship Id="rId11" Type="http://schemas.openxmlformats.org/officeDocument/2006/relationships/hyperlink" Target="Danh%20s&#225;ch%20b&#225;o%20c&#225;o%20th&#7889;ng%20nh&#7845;t.xlsx" TargetMode="External"/><Relationship Id="rId5" Type="http://schemas.openxmlformats.org/officeDocument/2006/relationships/hyperlink" Target="Danh%20s&#225;ch%20b&#225;o%20c&#225;o%20th&#7889;ng%20nh&#7845;t.xlsx" TargetMode="External"/><Relationship Id="rId15" Type="http://schemas.openxmlformats.org/officeDocument/2006/relationships/hyperlink" Target="Danh%20s&#225;ch%20b&#225;o%20c&#225;o%20th&#7889;ng%20nh&#7845;t.xlsx" TargetMode="External"/><Relationship Id="rId10" Type="http://schemas.openxmlformats.org/officeDocument/2006/relationships/hyperlink" Target="Danh%20s&#225;ch%20b&#225;o%20c&#225;o%20th&#7889;ng%20nh&#7845;t.xlsx" TargetMode="External"/><Relationship Id="rId4" Type="http://schemas.openxmlformats.org/officeDocument/2006/relationships/hyperlink" Target="Danh%20s&#225;ch%20b&#225;o%20c&#225;o%20th&#7889;ng%20nh&#7845;t.xlsx" TargetMode="External"/><Relationship Id="rId9" Type="http://schemas.openxmlformats.org/officeDocument/2006/relationships/hyperlink" Target="Danh%20s&#225;ch%20b&#225;o%20c&#225;o%20th&#7889;ng%20nh&#7845;t.xlsx" TargetMode="External"/><Relationship Id="rId14" Type="http://schemas.openxmlformats.org/officeDocument/2006/relationships/hyperlink" Target="Danh%20s&#225;ch%20b&#225;o%20c&#225;o%20th&#7889;ng%20nh&#7845;t.xlsx"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0D63-8287-4897-B362-C929ED27A553}">
  <dimension ref="A1:G16"/>
  <sheetViews>
    <sheetView tabSelected="1" zoomScaleNormal="100" workbookViewId="0">
      <selection activeCell="E4" sqref="E4"/>
    </sheetView>
  </sheetViews>
  <sheetFormatPr defaultRowHeight="14.5" x14ac:dyDescent="0.35"/>
  <cols>
    <col min="1" max="1" width="4.1796875" customWidth="1"/>
    <col min="2" max="2" width="37.54296875" customWidth="1"/>
    <col min="3" max="3" width="25.26953125" hidden="1" customWidth="1"/>
    <col min="4" max="4" width="39.6328125" customWidth="1"/>
    <col min="5" max="5" width="56.36328125" customWidth="1"/>
  </cols>
  <sheetData>
    <row r="1" spans="1:7" x14ac:dyDescent="0.35">
      <c r="A1" s="2" t="s">
        <v>0</v>
      </c>
      <c r="B1" s="2" t="s">
        <v>1</v>
      </c>
      <c r="C1" s="2" t="s">
        <v>2</v>
      </c>
      <c r="D1" s="2" t="s">
        <v>92</v>
      </c>
      <c r="E1" s="2" t="s">
        <v>91</v>
      </c>
    </row>
    <row r="2" spans="1:7" ht="21.5" customHeight="1" x14ac:dyDescent="0.35">
      <c r="A2" s="1">
        <v>1</v>
      </c>
      <c r="B2" t="s">
        <v>3</v>
      </c>
      <c r="C2" s="1" t="s">
        <v>5</v>
      </c>
      <c r="D2" s="1" t="s">
        <v>211</v>
      </c>
      <c r="E2" s="1" t="s">
        <v>212</v>
      </c>
    </row>
    <row r="3" spans="1:7" ht="21.5" customHeight="1" x14ac:dyDescent="0.35">
      <c r="A3" s="1">
        <v>2</v>
      </c>
      <c r="B3" s="43" t="s">
        <v>4</v>
      </c>
      <c r="C3" s="1" t="s">
        <v>5</v>
      </c>
      <c r="D3" s="1" t="s">
        <v>4</v>
      </c>
      <c r="E3" s="1" t="s">
        <v>132</v>
      </c>
    </row>
    <row r="4" spans="1:7" ht="58" x14ac:dyDescent="0.35">
      <c r="A4" s="1">
        <v>3</v>
      </c>
      <c r="B4" s="42" t="s">
        <v>90</v>
      </c>
      <c r="C4" s="1" t="s">
        <v>134</v>
      </c>
      <c r="D4" s="1" t="s">
        <v>93</v>
      </c>
      <c r="E4" s="33" t="s">
        <v>135</v>
      </c>
      <c r="G4" t="s">
        <v>304</v>
      </c>
    </row>
    <row r="5" spans="1:7" ht="22.5" customHeight="1" x14ac:dyDescent="0.35">
      <c r="A5" s="1">
        <v>4</v>
      </c>
      <c r="B5" s="42" t="s">
        <v>117</v>
      </c>
      <c r="C5" s="1" t="s">
        <v>134</v>
      </c>
      <c r="D5" s="1" t="s">
        <v>118</v>
      </c>
      <c r="E5" s="1" t="s">
        <v>119</v>
      </c>
    </row>
    <row r="6" spans="1:7" ht="22.5" customHeight="1" x14ac:dyDescent="0.35">
      <c r="A6" s="1">
        <v>5</v>
      </c>
      <c r="B6" s="42" t="s">
        <v>126</v>
      </c>
      <c r="C6" s="1" t="s">
        <v>134</v>
      </c>
      <c r="D6" s="1" t="s">
        <v>124</v>
      </c>
      <c r="E6" s="1" t="s">
        <v>125</v>
      </c>
    </row>
    <row r="7" spans="1:7" ht="22.5" customHeight="1" x14ac:dyDescent="0.35">
      <c r="A7" s="1">
        <v>6</v>
      </c>
      <c r="B7" s="42" t="s">
        <v>133</v>
      </c>
      <c r="C7" s="1" t="s">
        <v>131</v>
      </c>
      <c r="D7" s="1" t="s">
        <v>133</v>
      </c>
      <c r="E7" s="1"/>
    </row>
    <row r="8" spans="1:7" ht="87" x14ac:dyDescent="0.35">
      <c r="A8" s="1">
        <v>7</v>
      </c>
      <c r="B8" s="71" t="s">
        <v>152</v>
      </c>
      <c r="C8" s="1" t="s">
        <v>131</v>
      </c>
      <c r="D8" s="1" t="s">
        <v>150</v>
      </c>
      <c r="E8" s="41" t="s">
        <v>151</v>
      </c>
    </row>
    <row r="9" spans="1:7" ht="22.5" customHeight="1" x14ac:dyDescent="0.35">
      <c r="A9" s="1">
        <v>8</v>
      </c>
      <c r="B9" s="71" t="s">
        <v>153</v>
      </c>
      <c r="C9" s="86" t="s">
        <v>301</v>
      </c>
      <c r="D9" s="1" t="s">
        <v>154</v>
      </c>
      <c r="E9" s="1"/>
    </row>
    <row r="10" spans="1:7" ht="22.5" customHeight="1" x14ac:dyDescent="0.35">
      <c r="A10" s="1">
        <v>9</v>
      </c>
      <c r="B10" s="42" t="s">
        <v>163</v>
      </c>
      <c r="C10" s="86" t="s">
        <v>301</v>
      </c>
      <c r="D10" s="1" t="s">
        <v>164</v>
      </c>
      <c r="E10" s="1"/>
    </row>
    <row r="11" spans="1:7" ht="101.5" x14ac:dyDescent="0.35">
      <c r="A11" s="1">
        <v>10</v>
      </c>
      <c r="B11" s="42" t="s">
        <v>209</v>
      </c>
      <c r="C11" s="1" t="s">
        <v>131</v>
      </c>
      <c r="D11" s="42" t="s">
        <v>209</v>
      </c>
      <c r="E11" s="33" t="s">
        <v>206</v>
      </c>
    </row>
    <row r="12" spans="1:7" ht="58" x14ac:dyDescent="0.35">
      <c r="A12" s="1">
        <v>11</v>
      </c>
      <c r="B12" s="42" t="s">
        <v>208</v>
      </c>
      <c r="C12" s="1" t="s">
        <v>131</v>
      </c>
      <c r="D12" s="42" t="s">
        <v>208</v>
      </c>
      <c r="E12" s="33" t="s">
        <v>205</v>
      </c>
    </row>
    <row r="13" spans="1:7" ht="43.5" x14ac:dyDescent="0.35">
      <c r="A13" s="1">
        <v>12</v>
      </c>
      <c r="B13" s="42" t="s">
        <v>207</v>
      </c>
      <c r="C13" s="1" t="s">
        <v>131</v>
      </c>
      <c r="D13" s="42" t="s">
        <v>207</v>
      </c>
      <c r="E13" s="33" t="s">
        <v>210</v>
      </c>
    </row>
    <row r="14" spans="1:7" ht="22.5" customHeight="1" x14ac:dyDescent="0.35">
      <c r="A14" s="1">
        <v>13</v>
      </c>
      <c r="B14" s="42" t="s">
        <v>251</v>
      </c>
      <c r="C14" s="1" t="s">
        <v>5</v>
      </c>
      <c r="D14" s="1" t="s">
        <v>251</v>
      </c>
      <c r="E14" s="1"/>
    </row>
    <row r="15" spans="1:7" ht="22.5" customHeight="1" x14ac:dyDescent="0.35">
      <c r="A15" s="1">
        <v>14</v>
      </c>
      <c r="B15" s="42" t="s">
        <v>276</v>
      </c>
      <c r="C15" s="1" t="s">
        <v>5</v>
      </c>
      <c r="D15" s="1" t="s">
        <v>276</v>
      </c>
      <c r="E15" s="1"/>
    </row>
    <row r="16" spans="1:7" ht="22.5" customHeight="1" x14ac:dyDescent="0.35">
      <c r="A16" s="1">
        <v>15</v>
      </c>
      <c r="B16" s="42" t="s">
        <v>300</v>
      </c>
      <c r="C16" s="1" t="s">
        <v>301</v>
      </c>
      <c r="D16" s="1" t="s">
        <v>302</v>
      </c>
      <c r="E16" s="1"/>
    </row>
  </sheetData>
  <autoFilter ref="A1:E13" xr:uid="{C9730D63-8287-4897-B362-C929ED27A553}"/>
  <hyperlinks>
    <hyperlink ref="B3" r:id="rId1" location="'Tổng hợp theo dõi đơn hàng'!A1" xr:uid="{E13D0987-E0E3-4540-B17E-B616BD1DC802}"/>
    <hyperlink ref="B4" r:id="rId2" location="'Theo dõi kế hoạch mua hàng'!A1" xr:uid="{0E4A0750-A579-4DBC-ACA0-ED0858D58BB9}"/>
    <hyperlink ref="B5" r:id="rId3" location="'Dự kiến chia hàng theo lệnh'!A1" xr:uid="{2707783E-5E3C-4CFA-ADFF-39BAE31B9893}"/>
    <hyperlink ref="B6" r:id="rId4" location="'So sánh kế hoạch và đơn hàng'!A1" xr:uid="{8202DE4D-446C-453A-A561-C9287109B3C8}"/>
    <hyperlink ref="B7" r:id="rId5" location="'Tổng hợp theo dõi đơn - NHật Mi'!A1" xr:uid="{73D938B8-685F-4120-B836-3EED293814A0}"/>
    <hyperlink ref="B10" r:id="rId6" location="'BC bán hàng theo đại lý - TM'!A1" xr:uid="{7C7EFCAD-8049-4BFD-A795-D75274646170}"/>
    <hyperlink ref="B11" r:id="rId7" location="'BC tồn kho theo năm, Category '!A1" display="BC tồn kho theo năm, Category " xr:uid="{B6025A54-2131-4C50-BDC3-764F836B4C29}"/>
    <hyperlink ref="B12" r:id="rId8" location="'Bán hàng theo năm, Category '!A1" display="Bán hàng theo năm, Category " xr:uid="{92B64332-D508-4D20-99E1-8F9C0CCFC473}"/>
    <hyperlink ref="B8" r:id="rId9" location="'Báo cáo NXT Chi tiết - NM'!A1" xr:uid="{CE0F2BFB-A8F2-457D-9EFF-B8ACE08FD2D9}"/>
    <hyperlink ref="B9" r:id="rId10" location="'Báo cáo NXT Chi tiết - NM'!A1" xr:uid="{92FBF60F-8FC2-4A1F-8BA9-7C3E1A7F82C3}"/>
    <hyperlink ref="B13" r:id="rId11" location="'Bán hàng theo năm, Category '!A1" display="Bán hàng theo năm, Category " xr:uid="{0DD2B119-0153-4E15-A9F0-1174FBDC49DB}"/>
    <hyperlink ref="D11" r:id="rId12" location="'BC tồn kho theo năm, Category '!A1" display="BC tồn kho theo năm, Category " xr:uid="{BB57F13A-BCAE-42BF-983E-4555CA12AD3F}"/>
    <hyperlink ref="D12" r:id="rId13" location="'Bán hàng theo năm, Category '!A1" display="Bán hàng theo năm, Category " xr:uid="{93FEBEC2-B8B2-4B86-A7A3-CA52A823B34D}"/>
    <hyperlink ref="D13" r:id="rId14" location="'Bán hàng theo năm, Category '!A1" display="Bán hàng theo năm, Category " xr:uid="{258F9B7D-3026-4B8C-AB65-D282D4BCBAB6}"/>
    <hyperlink ref="B14" r:id="rId15" location="'Theo dõi đặt hàng gậy'!A1" xr:uid="{344CDF1E-B8FF-4708-9291-2EAA41B17FEB}"/>
    <hyperlink ref="B15" r:id="rId16" location="'Theo dõi đặt hàng quần áo-PK'!A1" xr:uid="{8CADC9A8-8D82-4047-80DF-F7BF869E632A}"/>
    <hyperlink ref="B16" r:id="rId17" location="'Theo dõi dòng tiền'!A1" xr:uid="{DB296B5C-6A57-4053-A05F-60A99B58DB77}"/>
  </hyperlinks>
  <pageMargins left="0.7" right="0.7" top="0.75" bottom="0.75" header="0.3" footer="0.3"/>
  <pageSetup scale="65" orientation="portrait"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5E6F-1229-4005-A497-97600AD09995}">
  <dimension ref="A1:G76"/>
  <sheetViews>
    <sheetView workbookViewId="0">
      <selection activeCell="F8" sqref="F8"/>
    </sheetView>
  </sheetViews>
  <sheetFormatPr defaultRowHeight="14.5" x14ac:dyDescent="0.35"/>
  <cols>
    <col min="1" max="1" width="12.6328125" style="46" customWidth="1"/>
    <col min="2" max="2" width="14.54296875" style="46" bestFit="1" customWidth="1"/>
    <col min="3" max="3" width="28.90625" style="46" customWidth="1"/>
    <col min="4" max="4" width="11.1796875" style="46" customWidth="1"/>
    <col min="5" max="5" width="20" style="46" customWidth="1"/>
    <col min="6" max="6" width="23" style="46" customWidth="1"/>
    <col min="7" max="7" width="22.36328125" style="46" customWidth="1"/>
    <col min="8" max="16384" width="8.7265625" style="46"/>
  </cols>
  <sheetData>
    <row r="1" spans="1:7" ht="15" x14ac:dyDescent="0.3">
      <c r="A1" s="44" t="s">
        <v>165</v>
      </c>
      <c r="B1" s="44" t="s">
        <v>202</v>
      </c>
      <c r="C1" s="44" t="s">
        <v>14</v>
      </c>
      <c r="D1" s="45" t="s">
        <v>166</v>
      </c>
      <c r="E1" s="45" t="s">
        <v>167</v>
      </c>
      <c r="F1" s="69" t="s">
        <v>203</v>
      </c>
      <c r="G1" s="69" t="s">
        <v>204</v>
      </c>
    </row>
    <row r="2" spans="1:7" ht="15.5" x14ac:dyDescent="0.35">
      <c r="A2" s="110">
        <v>2020</v>
      </c>
      <c r="B2" s="65"/>
      <c r="C2" s="47" t="s">
        <v>168</v>
      </c>
      <c r="D2" s="48">
        <v>19</v>
      </c>
      <c r="E2" s="49">
        <v>13581204</v>
      </c>
      <c r="F2" s="46">
        <f>E2/E9</f>
        <v>5.6154699080001293E-2</v>
      </c>
      <c r="G2" s="112"/>
    </row>
    <row r="3" spans="1:7" ht="15.5" x14ac:dyDescent="0.35">
      <c r="A3" s="110"/>
      <c r="B3" s="65"/>
      <c r="C3" s="47" t="s">
        <v>169</v>
      </c>
      <c r="D3" s="48">
        <v>27</v>
      </c>
      <c r="E3" s="49">
        <v>4618641</v>
      </c>
      <c r="G3" s="113"/>
    </row>
    <row r="4" spans="1:7" ht="15.5" x14ac:dyDescent="0.35">
      <c r="A4" s="110"/>
      <c r="B4" s="65"/>
      <c r="C4" s="47" t="s">
        <v>170</v>
      </c>
      <c r="D4" s="48">
        <v>1</v>
      </c>
      <c r="E4" s="49">
        <v>281999</v>
      </c>
      <c r="G4" s="113"/>
    </row>
    <row r="5" spans="1:7" ht="15.5" x14ac:dyDescent="0.35">
      <c r="A5" s="110"/>
      <c r="B5" s="65"/>
      <c r="C5" s="47" t="s">
        <v>171</v>
      </c>
      <c r="D5" s="48">
        <v>16</v>
      </c>
      <c r="E5" s="49">
        <v>3152347</v>
      </c>
      <c r="G5" s="113"/>
    </row>
    <row r="6" spans="1:7" ht="15.5" x14ac:dyDescent="0.35">
      <c r="A6" s="110"/>
      <c r="B6" s="65"/>
      <c r="C6" s="47" t="s">
        <v>172</v>
      </c>
      <c r="D6" s="48">
        <v>2</v>
      </c>
      <c r="E6" s="49">
        <v>1592228</v>
      </c>
      <c r="G6" s="113"/>
    </row>
    <row r="7" spans="1:7" ht="15.5" x14ac:dyDescent="0.35">
      <c r="A7" s="110"/>
      <c r="B7" s="65"/>
      <c r="C7" s="47" t="s">
        <v>173</v>
      </c>
      <c r="D7" s="48">
        <v>5</v>
      </c>
      <c r="E7" s="49">
        <v>1130706</v>
      </c>
      <c r="G7" s="113"/>
    </row>
    <row r="8" spans="1:7" ht="15.5" x14ac:dyDescent="0.35">
      <c r="A8" s="111"/>
      <c r="B8" s="65"/>
      <c r="C8" s="47" t="s">
        <v>174</v>
      </c>
      <c r="D8" s="48">
        <v>1</v>
      </c>
      <c r="E8" s="49">
        <v>2154192</v>
      </c>
      <c r="G8" s="113"/>
    </row>
    <row r="9" spans="1:7" ht="15" x14ac:dyDescent="0.3">
      <c r="A9" s="50" t="s">
        <v>175</v>
      </c>
      <c r="B9" s="66"/>
      <c r="C9" s="51"/>
      <c r="D9" s="52">
        <v>129</v>
      </c>
      <c r="E9" s="53">
        <v>241853384</v>
      </c>
      <c r="G9" s="70" t="e">
        <f>E9/E76</f>
        <v>#DIV/0!</v>
      </c>
    </row>
    <row r="10" spans="1:7" ht="15.5" x14ac:dyDescent="0.35">
      <c r="A10" s="110">
        <v>2021</v>
      </c>
      <c r="B10" s="65"/>
      <c r="C10" s="47" t="s">
        <v>176</v>
      </c>
      <c r="D10" s="48">
        <v>2</v>
      </c>
      <c r="E10" s="49">
        <v>537894</v>
      </c>
    </row>
    <row r="11" spans="1:7" ht="15.5" x14ac:dyDescent="0.35">
      <c r="A11" s="110"/>
      <c r="B11" s="65"/>
      <c r="C11" s="47" t="s">
        <v>177</v>
      </c>
      <c r="D11" s="48">
        <v>28</v>
      </c>
      <c r="E11" s="49">
        <v>37091971</v>
      </c>
    </row>
    <row r="12" spans="1:7" ht="15.5" x14ac:dyDescent="0.35">
      <c r="A12" s="110"/>
      <c r="B12" s="65"/>
      <c r="C12" s="47" t="s">
        <v>178</v>
      </c>
      <c r="D12" s="48">
        <v>41</v>
      </c>
      <c r="E12" s="49">
        <v>48587492</v>
      </c>
    </row>
    <row r="13" spans="1:7" ht="15.5" x14ac:dyDescent="0.35">
      <c r="A13" s="110"/>
      <c r="B13" s="65"/>
      <c r="C13" s="47" t="s">
        <v>168</v>
      </c>
      <c r="D13" s="48">
        <v>70</v>
      </c>
      <c r="E13" s="49">
        <v>34133083</v>
      </c>
    </row>
    <row r="14" spans="1:7" ht="15.5" x14ac:dyDescent="0.35">
      <c r="A14" s="110"/>
      <c r="B14" s="65"/>
      <c r="C14" s="47" t="s">
        <v>179</v>
      </c>
      <c r="D14" s="48">
        <v>18</v>
      </c>
      <c r="E14" s="49">
        <v>2880423</v>
      </c>
    </row>
    <row r="15" spans="1:7" ht="15.5" x14ac:dyDescent="0.35">
      <c r="A15" s="110"/>
      <c r="B15" s="65"/>
      <c r="C15" s="47" t="s">
        <v>170</v>
      </c>
      <c r="D15" s="48">
        <v>48</v>
      </c>
      <c r="E15" s="49">
        <v>15067022</v>
      </c>
    </row>
    <row r="16" spans="1:7" ht="15.5" x14ac:dyDescent="0.35">
      <c r="A16" s="110"/>
      <c r="B16" s="65"/>
      <c r="C16" s="47" t="s">
        <v>171</v>
      </c>
      <c r="D16" s="48">
        <v>33</v>
      </c>
      <c r="E16" s="49">
        <v>13079467</v>
      </c>
    </row>
    <row r="17" spans="1:5" ht="15.5" x14ac:dyDescent="0.35">
      <c r="A17" s="110"/>
      <c r="B17" s="65"/>
      <c r="C17" s="47" t="s">
        <v>180</v>
      </c>
      <c r="D17" s="48">
        <v>4</v>
      </c>
      <c r="E17" s="49">
        <v>824165</v>
      </c>
    </row>
    <row r="18" spans="1:5" ht="15.5" x14ac:dyDescent="0.35">
      <c r="A18" s="110"/>
      <c r="B18" s="65"/>
      <c r="C18" s="47" t="s">
        <v>172</v>
      </c>
      <c r="D18" s="48">
        <v>12</v>
      </c>
      <c r="E18" s="49">
        <v>14792801</v>
      </c>
    </row>
    <row r="19" spans="1:5" ht="15.5" x14ac:dyDescent="0.35">
      <c r="A19" s="110"/>
      <c r="B19" s="65"/>
      <c r="C19" s="47" t="s">
        <v>181</v>
      </c>
      <c r="D19" s="48">
        <v>7</v>
      </c>
      <c r="E19" s="49">
        <v>4763854</v>
      </c>
    </row>
    <row r="20" spans="1:5" ht="15.5" x14ac:dyDescent="0.35">
      <c r="A20" s="110"/>
      <c r="B20" s="65"/>
      <c r="C20" s="47" t="s">
        <v>174</v>
      </c>
      <c r="D20" s="48">
        <v>6</v>
      </c>
      <c r="E20" s="49">
        <v>17376301</v>
      </c>
    </row>
    <row r="21" spans="1:5" ht="15.5" x14ac:dyDescent="0.35">
      <c r="A21" s="111"/>
      <c r="B21" s="65"/>
      <c r="C21" s="47" t="s">
        <v>182</v>
      </c>
      <c r="D21" s="48">
        <v>8</v>
      </c>
      <c r="E21" s="49">
        <v>9312297</v>
      </c>
    </row>
    <row r="22" spans="1:5" ht="15" x14ac:dyDescent="0.3">
      <c r="A22" s="50" t="s">
        <v>183</v>
      </c>
      <c r="B22" s="66"/>
      <c r="C22" s="51"/>
      <c r="D22" s="52">
        <v>1510</v>
      </c>
      <c r="E22" s="53">
        <v>3269845486</v>
      </c>
    </row>
    <row r="23" spans="1:5" ht="15.5" x14ac:dyDescent="0.35">
      <c r="A23" s="54"/>
      <c r="B23" s="47"/>
      <c r="C23" s="47" t="s">
        <v>178</v>
      </c>
      <c r="D23" s="48">
        <v>220</v>
      </c>
      <c r="E23" s="49">
        <v>230707065</v>
      </c>
    </row>
    <row r="24" spans="1:5" ht="15.5" x14ac:dyDescent="0.35">
      <c r="A24" s="54"/>
      <c r="B24" s="47"/>
      <c r="C24" s="47" t="s">
        <v>184</v>
      </c>
      <c r="D24" s="48">
        <v>71</v>
      </c>
      <c r="E24" s="49">
        <v>92067266</v>
      </c>
    </row>
    <row r="25" spans="1:5" ht="15.5" x14ac:dyDescent="0.35">
      <c r="A25" s="54"/>
      <c r="B25" s="47"/>
      <c r="C25" s="47" t="s">
        <v>168</v>
      </c>
      <c r="D25" s="48">
        <v>554</v>
      </c>
      <c r="E25" s="49">
        <v>224176836</v>
      </c>
    </row>
    <row r="26" spans="1:5" ht="15.5" x14ac:dyDescent="0.35">
      <c r="A26" s="54"/>
      <c r="B26" s="47"/>
      <c r="C26" s="47" t="s">
        <v>185</v>
      </c>
      <c r="D26" s="48">
        <v>272</v>
      </c>
      <c r="E26" s="49">
        <v>519217044</v>
      </c>
    </row>
    <row r="27" spans="1:5" ht="15.5" x14ac:dyDescent="0.35">
      <c r="A27" s="54"/>
      <c r="B27" s="47"/>
      <c r="C27" s="47" t="s">
        <v>186</v>
      </c>
      <c r="D27" s="48">
        <v>6</v>
      </c>
      <c r="E27" s="49">
        <v>12010659</v>
      </c>
    </row>
    <row r="28" spans="1:5" ht="15.5" x14ac:dyDescent="0.35">
      <c r="A28" s="54"/>
      <c r="B28" s="47"/>
      <c r="C28" s="47" t="s">
        <v>169</v>
      </c>
      <c r="D28" s="48">
        <v>2918</v>
      </c>
      <c r="E28" s="49">
        <v>473656023</v>
      </c>
    </row>
    <row r="29" spans="1:5" ht="15.5" x14ac:dyDescent="0.35">
      <c r="A29" s="54"/>
      <c r="B29" s="47"/>
      <c r="C29" s="47" t="s">
        <v>187</v>
      </c>
      <c r="D29" s="48">
        <v>32</v>
      </c>
      <c r="E29" s="49">
        <v>4980207</v>
      </c>
    </row>
    <row r="30" spans="1:5" ht="15.5" x14ac:dyDescent="0.35">
      <c r="A30" s="54"/>
      <c r="B30" s="47"/>
      <c r="C30" s="47" t="s">
        <v>170</v>
      </c>
      <c r="D30" s="48">
        <v>416</v>
      </c>
      <c r="E30" s="49">
        <v>194143178</v>
      </c>
    </row>
    <row r="31" spans="1:5" ht="15.5" x14ac:dyDescent="0.35">
      <c r="A31" s="54"/>
      <c r="B31" s="47"/>
      <c r="C31" s="47" t="s">
        <v>9</v>
      </c>
      <c r="D31" s="48">
        <v>80</v>
      </c>
      <c r="E31" s="49">
        <v>114815754</v>
      </c>
    </row>
    <row r="32" spans="1:5" ht="15.5" x14ac:dyDescent="0.35">
      <c r="A32" s="54">
        <v>2022</v>
      </c>
      <c r="B32" s="47"/>
      <c r="C32" s="47" t="s">
        <v>188</v>
      </c>
      <c r="D32" s="48">
        <v>576</v>
      </c>
      <c r="E32" s="49">
        <v>97023038</v>
      </c>
    </row>
    <row r="33" spans="1:5" ht="15.5" x14ac:dyDescent="0.35">
      <c r="A33" s="54"/>
      <c r="B33" s="47"/>
      <c r="C33" s="47" t="s">
        <v>189</v>
      </c>
      <c r="D33" s="48">
        <v>88</v>
      </c>
      <c r="E33" s="49">
        <v>94487956</v>
      </c>
    </row>
    <row r="34" spans="1:5" ht="15.5" x14ac:dyDescent="0.35">
      <c r="A34" s="54"/>
      <c r="B34" s="47"/>
      <c r="C34" s="47" t="s">
        <v>171</v>
      </c>
      <c r="D34" s="48">
        <v>283</v>
      </c>
      <c r="E34" s="49">
        <v>131412424</v>
      </c>
    </row>
    <row r="35" spans="1:5" ht="15.5" x14ac:dyDescent="0.35">
      <c r="A35" s="54"/>
      <c r="B35" s="47"/>
      <c r="C35" s="47" t="s">
        <v>190</v>
      </c>
      <c r="D35" s="48">
        <v>1</v>
      </c>
      <c r="E35" s="49">
        <v>456102</v>
      </c>
    </row>
    <row r="36" spans="1:5" ht="15.5" x14ac:dyDescent="0.35">
      <c r="A36" s="54"/>
      <c r="B36" s="47"/>
      <c r="C36" s="47" t="s">
        <v>180</v>
      </c>
      <c r="D36" s="48">
        <v>2</v>
      </c>
      <c r="E36" s="49">
        <v>487025</v>
      </c>
    </row>
    <row r="37" spans="1:5" ht="15.5" x14ac:dyDescent="0.35">
      <c r="A37" s="54"/>
      <c r="B37" s="47"/>
      <c r="C37" s="47" t="s">
        <v>172</v>
      </c>
      <c r="D37" s="48">
        <v>235</v>
      </c>
      <c r="E37" s="49">
        <v>285608871</v>
      </c>
    </row>
    <row r="38" spans="1:5" ht="15.5" x14ac:dyDescent="0.35">
      <c r="A38" s="54"/>
      <c r="B38" s="47"/>
      <c r="C38" s="47" t="s">
        <v>181</v>
      </c>
      <c r="D38" s="48">
        <v>128</v>
      </c>
      <c r="E38" s="49">
        <v>105523213</v>
      </c>
    </row>
    <row r="39" spans="1:5" ht="15.5" x14ac:dyDescent="0.35">
      <c r="A39" s="54"/>
      <c r="B39" s="47"/>
      <c r="C39" s="47" t="s">
        <v>173</v>
      </c>
      <c r="D39" s="48">
        <v>2</v>
      </c>
      <c r="E39" s="49">
        <v>495162</v>
      </c>
    </row>
    <row r="40" spans="1:5" ht="15.5" x14ac:dyDescent="0.35">
      <c r="A40" s="54"/>
      <c r="B40" s="47"/>
      <c r="C40" s="47" t="s">
        <v>191</v>
      </c>
      <c r="D40" s="48">
        <v>15</v>
      </c>
      <c r="E40" s="49">
        <v>6997027</v>
      </c>
    </row>
    <row r="41" spans="1:5" ht="15.5" x14ac:dyDescent="0.35">
      <c r="A41" s="54"/>
      <c r="B41" s="47"/>
      <c r="C41" s="47" t="s">
        <v>174</v>
      </c>
      <c r="D41" s="48">
        <v>162</v>
      </c>
      <c r="E41" s="49">
        <v>512425748</v>
      </c>
    </row>
    <row r="42" spans="1:5" ht="15.5" x14ac:dyDescent="0.35">
      <c r="A42" s="54"/>
      <c r="B42" s="47"/>
      <c r="C42" s="47" t="s">
        <v>182</v>
      </c>
      <c r="D42" s="48">
        <v>20</v>
      </c>
      <c r="E42" s="49">
        <v>17355322</v>
      </c>
    </row>
    <row r="43" spans="1:5" ht="15" x14ac:dyDescent="0.3">
      <c r="A43" s="50" t="s">
        <v>192</v>
      </c>
      <c r="B43" s="66"/>
      <c r="C43" s="51"/>
      <c r="D43" s="52">
        <v>16974</v>
      </c>
      <c r="E43" s="53">
        <v>18604842053</v>
      </c>
    </row>
    <row r="44" spans="1:5" ht="15.5" x14ac:dyDescent="0.35">
      <c r="A44" s="110">
        <v>2023</v>
      </c>
      <c r="B44" s="65"/>
      <c r="C44" s="47" t="s">
        <v>193</v>
      </c>
      <c r="D44" s="48">
        <v>32</v>
      </c>
      <c r="E44" s="49">
        <v>38318225</v>
      </c>
    </row>
    <row r="45" spans="1:5" ht="15.5" x14ac:dyDescent="0.35">
      <c r="A45" s="110"/>
      <c r="B45" s="65"/>
      <c r="C45" s="47" t="s">
        <v>168</v>
      </c>
      <c r="D45" s="48">
        <v>218</v>
      </c>
      <c r="E45" s="49">
        <v>70131193</v>
      </c>
    </row>
    <row r="46" spans="1:5" ht="15.5" x14ac:dyDescent="0.35">
      <c r="A46" s="110"/>
      <c r="B46" s="65"/>
      <c r="C46" s="47" t="s">
        <v>184</v>
      </c>
      <c r="D46" s="48">
        <v>50</v>
      </c>
      <c r="E46" s="49">
        <v>80602276</v>
      </c>
    </row>
    <row r="47" spans="1:5" ht="15.5" x14ac:dyDescent="0.35">
      <c r="A47" s="110"/>
      <c r="B47" s="65"/>
      <c r="C47" s="47" t="s">
        <v>186</v>
      </c>
      <c r="D47" s="48">
        <v>1131</v>
      </c>
      <c r="E47" s="49">
        <v>719538120</v>
      </c>
    </row>
    <row r="48" spans="1:5" ht="15.5" x14ac:dyDescent="0.35">
      <c r="A48" s="110"/>
      <c r="B48" s="65"/>
      <c r="C48" s="47" t="s">
        <v>169</v>
      </c>
      <c r="D48" s="48">
        <v>1674</v>
      </c>
      <c r="E48" s="49">
        <v>396970508</v>
      </c>
    </row>
    <row r="49" spans="1:5" ht="15.5" x14ac:dyDescent="0.35">
      <c r="A49" s="110"/>
      <c r="B49" s="65"/>
      <c r="C49" s="47" t="s">
        <v>194</v>
      </c>
      <c r="D49" s="48">
        <v>11</v>
      </c>
      <c r="E49" s="49">
        <v>20025805</v>
      </c>
    </row>
    <row r="50" spans="1:5" ht="15.5" x14ac:dyDescent="0.35">
      <c r="A50" s="110"/>
      <c r="B50" s="65"/>
      <c r="C50" s="47" t="s">
        <v>179</v>
      </c>
      <c r="D50" s="48">
        <v>107</v>
      </c>
      <c r="E50" s="49">
        <v>15628902</v>
      </c>
    </row>
    <row r="51" spans="1:5" ht="15.5" x14ac:dyDescent="0.35">
      <c r="A51" s="110"/>
      <c r="B51" s="65"/>
      <c r="C51" s="47" t="s">
        <v>170</v>
      </c>
      <c r="D51" s="48">
        <v>840</v>
      </c>
      <c r="E51" s="49">
        <v>308051951</v>
      </c>
    </row>
    <row r="52" spans="1:5" ht="15.5" x14ac:dyDescent="0.35">
      <c r="A52" s="110"/>
      <c r="B52" s="65"/>
      <c r="C52" s="47" t="s">
        <v>176</v>
      </c>
      <c r="D52" s="48">
        <v>27</v>
      </c>
      <c r="E52" s="49">
        <v>6880563</v>
      </c>
    </row>
    <row r="53" spans="1:5" ht="15.5" x14ac:dyDescent="0.35">
      <c r="A53" s="110"/>
      <c r="B53" s="65"/>
      <c r="C53" s="47" t="s">
        <v>177</v>
      </c>
      <c r="D53" s="48">
        <v>541</v>
      </c>
      <c r="E53" s="49">
        <v>581996355</v>
      </c>
    </row>
    <row r="54" spans="1:5" ht="15.5" x14ac:dyDescent="0.35">
      <c r="A54" s="110"/>
      <c r="B54" s="65"/>
      <c r="C54" s="47" t="s">
        <v>178</v>
      </c>
      <c r="D54" s="48">
        <v>547</v>
      </c>
      <c r="E54" s="49">
        <v>519582899</v>
      </c>
    </row>
    <row r="55" spans="1:5" ht="15.5" x14ac:dyDescent="0.35">
      <c r="A55" s="110"/>
      <c r="B55" s="65"/>
      <c r="C55" s="47" t="s">
        <v>195</v>
      </c>
      <c r="D55" s="48">
        <v>441</v>
      </c>
      <c r="E55" s="49">
        <v>474949066</v>
      </c>
    </row>
    <row r="56" spans="1:5" ht="15.5" x14ac:dyDescent="0.35">
      <c r="A56" s="110"/>
      <c r="B56" s="65"/>
      <c r="C56" s="47" t="s">
        <v>9</v>
      </c>
      <c r="D56" s="48">
        <v>72</v>
      </c>
      <c r="E56" s="49">
        <v>124952483</v>
      </c>
    </row>
    <row r="57" spans="1:5" ht="15.5" x14ac:dyDescent="0.35">
      <c r="A57" s="110"/>
      <c r="B57" s="65"/>
      <c r="C57" s="47" t="s">
        <v>188</v>
      </c>
      <c r="D57" s="48">
        <v>549</v>
      </c>
      <c r="E57" s="49">
        <v>97682729</v>
      </c>
    </row>
    <row r="58" spans="1:5" ht="15.5" x14ac:dyDescent="0.35">
      <c r="A58" s="110"/>
      <c r="B58" s="65"/>
      <c r="C58" s="47" t="s">
        <v>196</v>
      </c>
      <c r="D58" s="48">
        <v>491</v>
      </c>
      <c r="E58" s="49">
        <v>21950007</v>
      </c>
    </row>
    <row r="59" spans="1:5" ht="15.5" x14ac:dyDescent="0.35">
      <c r="A59" s="110"/>
      <c r="B59" s="65"/>
      <c r="C59" s="47" t="s">
        <v>189</v>
      </c>
      <c r="D59" s="48">
        <v>104</v>
      </c>
      <c r="E59" s="49">
        <v>86235855</v>
      </c>
    </row>
    <row r="60" spans="1:5" ht="15.5" x14ac:dyDescent="0.35">
      <c r="A60" s="110"/>
      <c r="B60" s="65"/>
      <c r="C60" s="47" t="s">
        <v>171</v>
      </c>
      <c r="D60" s="48">
        <v>362</v>
      </c>
      <c r="E60" s="49">
        <v>160220250</v>
      </c>
    </row>
    <row r="61" spans="1:5" ht="15.5" x14ac:dyDescent="0.35">
      <c r="A61" s="110"/>
      <c r="B61" s="65"/>
      <c r="C61" s="47" t="s">
        <v>190</v>
      </c>
      <c r="D61" s="48">
        <v>59</v>
      </c>
      <c r="E61" s="49">
        <v>158164863</v>
      </c>
    </row>
    <row r="62" spans="1:5" ht="15.5" x14ac:dyDescent="0.35">
      <c r="A62" s="110"/>
      <c r="B62" s="65"/>
      <c r="C62" s="47" t="s">
        <v>180</v>
      </c>
      <c r="D62" s="48">
        <v>119</v>
      </c>
      <c r="E62" s="49">
        <v>30652655</v>
      </c>
    </row>
    <row r="63" spans="1:5" ht="15.5" x14ac:dyDescent="0.35">
      <c r="A63" s="110"/>
      <c r="B63" s="65"/>
      <c r="C63" s="47" t="s">
        <v>172</v>
      </c>
      <c r="D63" s="48">
        <v>122</v>
      </c>
      <c r="E63" s="49">
        <v>110321434</v>
      </c>
    </row>
    <row r="64" spans="1:5" ht="15.5" x14ac:dyDescent="0.35">
      <c r="A64" s="110"/>
      <c r="B64" s="65"/>
      <c r="C64" s="47" t="s">
        <v>181</v>
      </c>
      <c r="D64" s="48">
        <v>363</v>
      </c>
      <c r="E64" s="49">
        <v>258277538</v>
      </c>
    </row>
    <row r="65" spans="1:5" ht="15.5" x14ac:dyDescent="0.35">
      <c r="A65" s="110"/>
      <c r="B65" s="65"/>
      <c r="C65" s="47" t="s">
        <v>173</v>
      </c>
      <c r="D65" s="48">
        <v>35</v>
      </c>
      <c r="E65" s="49">
        <v>11123877</v>
      </c>
    </row>
    <row r="66" spans="1:5" ht="15.5" x14ac:dyDescent="0.35">
      <c r="A66" s="110"/>
      <c r="B66" s="65"/>
      <c r="C66" s="47" t="s">
        <v>191</v>
      </c>
      <c r="D66" s="48">
        <v>9</v>
      </c>
      <c r="E66" s="49">
        <v>3966673</v>
      </c>
    </row>
    <row r="67" spans="1:5" ht="15.5" x14ac:dyDescent="0.35">
      <c r="A67" s="110"/>
      <c r="B67" s="65"/>
      <c r="C67" s="47" t="s">
        <v>174</v>
      </c>
      <c r="D67" s="48">
        <v>598</v>
      </c>
      <c r="E67" s="49">
        <v>1522092032</v>
      </c>
    </row>
    <row r="68" spans="1:5" ht="15.5" x14ac:dyDescent="0.35">
      <c r="A68" s="110"/>
      <c r="B68" s="65"/>
      <c r="C68" s="47" t="s">
        <v>182</v>
      </c>
      <c r="D68" s="48">
        <v>259</v>
      </c>
      <c r="E68" s="49">
        <v>239957280</v>
      </c>
    </row>
    <row r="69" spans="1:5" ht="15.5" x14ac:dyDescent="0.35">
      <c r="A69" s="111"/>
      <c r="B69" s="65"/>
      <c r="C69" s="47" t="s">
        <v>197</v>
      </c>
      <c r="D69" s="48">
        <v>27</v>
      </c>
      <c r="E69" s="49">
        <v>55533184</v>
      </c>
    </row>
    <row r="70" spans="1:5" ht="15" x14ac:dyDescent="0.3">
      <c r="A70" s="55" t="s">
        <v>198</v>
      </c>
      <c r="B70" s="67"/>
      <c r="C70" s="56"/>
      <c r="D70" s="57">
        <v>14219</v>
      </c>
      <c r="E70" s="58">
        <v>20295028966</v>
      </c>
    </row>
    <row r="71" spans="1:5" ht="15.5" x14ac:dyDescent="0.35">
      <c r="A71" s="59" t="s">
        <v>199</v>
      </c>
      <c r="B71" s="59"/>
      <c r="C71" s="59" t="s">
        <v>186</v>
      </c>
      <c r="D71" s="60">
        <v>2999</v>
      </c>
      <c r="E71" s="61">
        <v>1676228445</v>
      </c>
    </row>
    <row r="72" spans="1:5" ht="15.5" x14ac:dyDescent="0.35">
      <c r="A72" s="54"/>
      <c r="B72" s="47"/>
      <c r="C72" s="47" t="s">
        <v>200</v>
      </c>
      <c r="D72" s="48">
        <v>153</v>
      </c>
      <c r="E72" s="49">
        <v>87976341</v>
      </c>
    </row>
    <row r="73" spans="1:5" ht="15.5" x14ac:dyDescent="0.35">
      <c r="A73" s="54"/>
      <c r="B73" s="47"/>
      <c r="C73" s="47" t="s">
        <v>169</v>
      </c>
      <c r="D73" s="48">
        <v>1674</v>
      </c>
      <c r="E73" s="49">
        <v>296202074</v>
      </c>
    </row>
    <row r="74" spans="1:5" ht="15.5" x14ac:dyDescent="0.35">
      <c r="A74" s="54"/>
      <c r="B74" s="47"/>
      <c r="C74" s="47" t="s">
        <v>170</v>
      </c>
      <c r="D74" s="48">
        <v>815</v>
      </c>
      <c r="E74" s="49">
        <v>260722203</v>
      </c>
    </row>
    <row r="75" spans="1:5" ht="15" x14ac:dyDescent="0.3">
      <c r="A75" s="50" t="s">
        <v>201</v>
      </c>
      <c r="B75" s="66"/>
      <c r="C75" s="51"/>
      <c r="D75" s="52">
        <f>SUM(D71:D74)</f>
        <v>5641</v>
      </c>
      <c r="E75" s="53">
        <v>2642887314</v>
      </c>
    </row>
    <row r="76" spans="1:5" ht="15" x14ac:dyDescent="0.3">
      <c r="A76" s="62" t="s">
        <v>89</v>
      </c>
      <c r="B76" s="68"/>
      <c r="C76" s="63"/>
      <c r="D76" s="64"/>
      <c r="E76" s="64"/>
    </row>
  </sheetData>
  <mergeCells count="4">
    <mergeCell ref="A2:A8"/>
    <mergeCell ref="A10:A21"/>
    <mergeCell ref="A44:A69"/>
    <mergeCell ref="G2: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F05E4-8DE1-488C-8F90-7A62C7E3CD85}">
  <dimension ref="A1:G76"/>
  <sheetViews>
    <sheetView workbookViewId="0">
      <selection sqref="A1:XFD1048576"/>
    </sheetView>
  </sheetViews>
  <sheetFormatPr defaultRowHeight="14.5" x14ac:dyDescent="0.35"/>
  <cols>
    <col min="1" max="1" width="12.6328125" style="46" customWidth="1"/>
    <col min="2" max="2" width="14.54296875" style="46" bestFit="1" customWidth="1"/>
    <col min="3" max="3" width="28.90625" style="46" customWidth="1"/>
    <col min="4" max="4" width="11.1796875" style="46" customWidth="1"/>
    <col min="5" max="5" width="20" style="46" customWidth="1"/>
    <col min="6" max="6" width="23" style="46" customWidth="1"/>
    <col min="7" max="7" width="22.36328125" style="46" customWidth="1"/>
    <col min="8" max="16384" width="8.7265625" style="46"/>
  </cols>
  <sheetData>
    <row r="1" spans="1:7" ht="15" x14ac:dyDescent="0.3">
      <c r="A1" s="44" t="s">
        <v>165</v>
      </c>
      <c r="B1" s="44" t="s">
        <v>202</v>
      </c>
      <c r="C1" s="44" t="s">
        <v>14</v>
      </c>
      <c r="D1" s="45" t="s">
        <v>166</v>
      </c>
      <c r="E1" s="45" t="s">
        <v>167</v>
      </c>
      <c r="F1" s="69" t="s">
        <v>203</v>
      </c>
      <c r="G1" s="69" t="s">
        <v>204</v>
      </c>
    </row>
    <row r="2" spans="1:7" ht="15.5" x14ac:dyDescent="0.35">
      <c r="A2" s="110">
        <v>2020</v>
      </c>
      <c r="B2" s="65"/>
      <c r="C2" s="47" t="s">
        <v>168</v>
      </c>
      <c r="D2" s="48">
        <v>19</v>
      </c>
      <c r="E2" s="49">
        <v>13581204</v>
      </c>
      <c r="F2" s="46">
        <f>E2/E9</f>
        <v>5.6154699080001293E-2</v>
      </c>
      <c r="G2" s="112"/>
    </row>
    <row r="3" spans="1:7" ht="15.5" x14ac:dyDescent="0.35">
      <c r="A3" s="110"/>
      <c r="B3" s="65"/>
      <c r="C3" s="47" t="s">
        <v>169</v>
      </c>
      <c r="D3" s="48">
        <v>27</v>
      </c>
      <c r="E3" s="49">
        <v>4618641</v>
      </c>
      <c r="G3" s="113"/>
    </row>
    <row r="4" spans="1:7" ht="15.5" x14ac:dyDescent="0.35">
      <c r="A4" s="110"/>
      <c r="B4" s="65"/>
      <c r="C4" s="47" t="s">
        <v>170</v>
      </c>
      <c r="D4" s="48">
        <v>1</v>
      </c>
      <c r="E4" s="49">
        <v>281999</v>
      </c>
      <c r="G4" s="113"/>
    </row>
    <row r="5" spans="1:7" ht="15.5" x14ac:dyDescent="0.35">
      <c r="A5" s="110"/>
      <c r="B5" s="65"/>
      <c r="C5" s="47" t="s">
        <v>171</v>
      </c>
      <c r="D5" s="48">
        <v>16</v>
      </c>
      <c r="E5" s="49">
        <v>3152347</v>
      </c>
      <c r="G5" s="113"/>
    </row>
    <row r="6" spans="1:7" ht="15.5" x14ac:dyDescent="0.35">
      <c r="A6" s="110"/>
      <c r="B6" s="65"/>
      <c r="C6" s="47" t="s">
        <v>172</v>
      </c>
      <c r="D6" s="48">
        <v>2</v>
      </c>
      <c r="E6" s="49">
        <v>1592228</v>
      </c>
      <c r="G6" s="113"/>
    </row>
    <row r="7" spans="1:7" ht="15.5" x14ac:dyDescent="0.35">
      <c r="A7" s="110"/>
      <c r="B7" s="65"/>
      <c r="C7" s="47" t="s">
        <v>173</v>
      </c>
      <c r="D7" s="48">
        <v>5</v>
      </c>
      <c r="E7" s="49">
        <v>1130706</v>
      </c>
      <c r="G7" s="113"/>
    </row>
    <row r="8" spans="1:7" ht="15.5" x14ac:dyDescent="0.35">
      <c r="A8" s="111"/>
      <c r="B8" s="65"/>
      <c r="C8" s="47" t="s">
        <v>174</v>
      </c>
      <c r="D8" s="48">
        <v>1</v>
      </c>
      <c r="E8" s="49">
        <v>2154192</v>
      </c>
      <c r="G8" s="113"/>
    </row>
    <row r="9" spans="1:7" ht="15" x14ac:dyDescent="0.3">
      <c r="A9" s="50" t="s">
        <v>175</v>
      </c>
      <c r="B9" s="66"/>
      <c r="C9" s="51"/>
      <c r="D9" s="52">
        <v>129</v>
      </c>
      <c r="E9" s="53">
        <v>241853384</v>
      </c>
      <c r="G9" s="70" t="e">
        <f>E9/E76</f>
        <v>#DIV/0!</v>
      </c>
    </row>
    <row r="10" spans="1:7" ht="15.5" x14ac:dyDescent="0.35">
      <c r="A10" s="110">
        <v>2021</v>
      </c>
      <c r="B10" s="65"/>
      <c r="C10" s="47" t="s">
        <v>176</v>
      </c>
      <c r="D10" s="48">
        <v>2</v>
      </c>
      <c r="E10" s="49">
        <v>537894</v>
      </c>
    </row>
    <row r="11" spans="1:7" ht="15.5" x14ac:dyDescent="0.35">
      <c r="A11" s="110"/>
      <c r="B11" s="65"/>
      <c r="C11" s="47" t="s">
        <v>177</v>
      </c>
      <c r="D11" s="48">
        <v>28</v>
      </c>
      <c r="E11" s="49">
        <v>37091971</v>
      </c>
    </row>
    <row r="12" spans="1:7" ht="15.5" x14ac:dyDescent="0.35">
      <c r="A12" s="110"/>
      <c r="B12" s="65"/>
      <c r="C12" s="47" t="s">
        <v>178</v>
      </c>
      <c r="D12" s="48">
        <v>41</v>
      </c>
      <c r="E12" s="49">
        <v>48587492</v>
      </c>
    </row>
    <row r="13" spans="1:7" ht="15.5" x14ac:dyDescent="0.35">
      <c r="A13" s="110"/>
      <c r="B13" s="65"/>
      <c r="C13" s="47" t="s">
        <v>168</v>
      </c>
      <c r="D13" s="48">
        <v>70</v>
      </c>
      <c r="E13" s="49">
        <v>34133083</v>
      </c>
    </row>
    <row r="14" spans="1:7" ht="15.5" x14ac:dyDescent="0.35">
      <c r="A14" s="110"/>
      <c r="B14" s="65"/>
      <c r="C14" s="47" t="s">
        <v>179</v>
      </c>
      <c r="D14" s="48">
        <v>18</v>
      </c>
      <c r="E14" s="49">
        <v>2880423</v>
      </c>
    </row>
    <row r="15" spans="1:7" ht="15.5" x14ac:dyDescent="0.35">
      <c r="A15" s="110"/>
      <c r="B15" s="65"/>
      <c r="C15" s="47" t="s">
        <v>170</v>
      </c>
      <c r="D15" s="48">
        <v>48</v>
      </c>
      <c r="E15" s="49">
        <v>15067022</v>
      </c>
    </row>
    <row r="16" spans="1:7" ht="15.5" x14ac:dyDescent="0.35">
      <c r="A16" s="110"/>
      <c r="B16" s="65"/>
      <c r="C16" s="47" t="s">
        <v>171</v>
      </c>
      <c r="D16" s="48">
        <v>33</v>
      </c>
      <c r="E16" s="49">
        <v>13079467</v>
      </c>
    </row>
    <row r="17" spans="1:5" ht="15.5" x14ac:dyDescent="0.35">
      <c r="A17" s="110"/>
      <c r="B17" s="65"/>
      <c r="C17" s="47" t="s">
        <v>180</v>
      </c>
      <c r="D17" s="48">
        <v>4</v>
      </c>
      <c r="E17" s="49">
        <v>824165</v>
      </c>
    </row>
    <row r="18" spans="1:5" ht="15.5" x14ac:dyDescent="0.35">
      <c r="A18" s="110"/>
      <c r="B18" s="65"/>
      <c r="C18" s="47" t="s">
        <v>172</v>
      </c>
      <c r="D18" s="48">
        <v>12</v>
      </c>
      <c r="E18" s="49">
        <v>14792801</v>
      </c>
    </row>
    <row r="19" spans="1:5" ht="15.5" x14ac:dyDescent="0.35">
      <c r="A19" s="110"/>
      <c r="B19" s="65"/>
      <c r="C19" s="47" t="s">
        <v>181</v>
      </c>
      <c r="D19" s="48">
        <v>7</v>
      </c>
      <c r="E19" s="49">
        <v>4763854</v>
      </c>
    </row>
    <row r="20" spans="1:5" ht="15.5" x14ac:dyDescent="0.35">
      <c r="A20" s="110"/>
      <c r="B20" s="65"/>
      <c r="C20" s="47" t="s">
        <v>174</v>
      </c>
      <c r="D20" s="48">
        <v>6</v>
      </c>
      <c r="E20" s="49">
        <v>17376301</v>
      </c>
    </row>
    <row r="21" spans="1:5" ht="15.5" x14ac:dyDescent="0.35">
      <c r="A21" s="111"/>
      <c r="B21" s="65"/>
      <c r="C21" s="47" t="s">
        <v>182</v>
      </c>
      <c r="D21" s="48">
        <v>8</v>
      </c>
      <c r="E21" s="49">
        <v>9312297</v>
      </c>
    </row>
    <row r="22" spans="1:5" ht="15" x14ac:dyDescent="0.3">
      <c r="A22" s="50" t="s">
        <v>183</v>
      </c>
      <c r="B22" s="66"/>
      <c r="C22" s="51"/>
      <c r="D22" s="52">
        <v>1510</v>
      </c>
      <c r="E22" s="53">
        <v>3269845486</v>
      </c>
    </row>
    <row r="23" spans="1:5" ht="15.5" x14ac:dyDescent="0.35">
      <c r="A23" s="54"/>
      <c r="B23" s="47"/>
      <c r="C23" s="47" t="s">
        <v>178</v>
      </c>
      <c r="D23" s="48">
        <v>220</v>
      </c>
      <c r="E23" s="49">
        <v>230707065</v>
      </c>
    </row>
    <row r="24" spans="1:5" ht="15.5" x14ac:dyDescent="0.35">
      <c r="A24" s="54"/>
      <c r="B24" s="47"/>
      <c r="C24" s="47" t="s">
        <v>184</v>
      </c>
      <c r="D24" s="48">
        <v>71</v>
      </c>
      <c r="E24" s="49">
        <v>92067266</v>
      </c>
    </row>
    <row r="25" spans="1:5" ht="15.5" x14ac:dyDescent="0.35">
      <c r="A25" s="54"/>
      <c r="B25" s="47"/>
      <c r="C25" s="47" t="s">
        <v>168</v>
      </c>
      <c r="D25" s="48">
        <v>554</v>
      </c>
      <c r="E25" s="49">
        <v>224176836</v>
      </c>
    </row>
    <row r="26" spans="1:5" ht="15.5" x14ac:dyDescent="0.35">
      <c r="A26" s="54"/>
      <c r="B26" s="47"/>
      <c r="C26" s="47" t="s">
        <v>185</v>
      </c>
      <c r="D26" s="48">
        <v>272</v>
      </c>
      <c r="E26" s="49">
        <v>519217044</v>
      </c>
    </row>
    <row r="27" spans="1:5" ht="15.5" x14ac:dyDescent="0.35">
      <c r="A27" s="54"/>
      <c r="B27" s="47"/>
      <c r="C27" s="47" t="s">
        <v>186</v>
      </c>
      <c r="D27" s="48">
        <v>6</v>
      </c>
      <c r="E27" s="49">
        <v>12010659</v>
      </c>
    </row>
    <row r="28" spans="1:5" ht="15.5" x14ac:dyDescent="0.35">
      <c r="A28" s="54"/>
      <c r="B28" s="47"/>
      <c r="C28" s="47" t="s">
        <v>169</v>
      </c>
      <c r="D28" s="48">
        <v>2918</v>
      </c>
      <c r="E28" s="49">
        <v>473656023</v>
      </c>
    </row>
    <row r="29" spans="1:5" ht="15.5" x14ac:dyDescent="0.35">
      <c r="A29" s="54"/>
      <c r="B29" s="47"/>
      <c r="C29" s="47" t="s">
        <v>187</v>
      </c>
      <c r="D29" s="48">
        <v>32</v>
      </c>
      <c r="E29" s="49">
        <v>4980207</v>
      </c>
    </row>
    <row r="30" spans="1:5" ht="15.5" x14ac:dyDescent="0.35">
      <c r="A30" s="54"/>
      <c r="B30" s="47"/>
      <c r="C30" s="47" t="s">
        <v>170</v>
      </c>
      <c r="D30" s="48">
        <v>416</v>
      </c>
      <c r="E30" s="49">
        <v>194143178</v>
      </c>
    </row>
    <row r="31" spans="1:5" ht="15.5" x14ac:dyDescent="0.35">
      <c r="A31" s="54"/>
      <c r="B31" s="47"/>
      <c r="C31" s="47" t="s">
        <v>9</v>
      </c>
      <c r="D31" s="48">
        <v>80</v>
      </c>
      <c r="E31" s="49">
        <v>114815754</v>
      </c>
    </row>
    <row r="32" spans="1:5" ht="15.5" x14ac:dyDescent="0.35">
      <c r="A32" s="54">
        <v>2022</v>
      </c>
      <c r="B32" s="47"/>
      <c r="C32" s="47" t="s">
        <v>188</v>
      </c>
      <c r="D32" s="48">
        <v>576</v>
      </c>
      <c r="E32" s="49">
        <v>97023038</v>
      </c>
    </row>
    <row r="33" spans="1:5" ht="15.5" x14ac:dyDescent="0.35">
      <c r="A33" s="54"/>
      <c r="B33" s="47"/>
      <c r="C33" s="47" t="s">
        <v>189</v>
      </c>
      <c r="D33" s="48">
        <v>88</v>
      </c>
      <c r="E33" s="49">
        <v>94487956</v>
      </c>
    </row>
    <row r="34" spans="1:5" ht="15.5" x14ac:dyDescent="0.35">
      <c r="A34" s="54"/>
      <c r="B34" s="47"/>
      <c r="C34" s="47" t="s">
        <v>171</v>
      </c>
      <c r="D34" s="48">
        <v>283</v>
      </c>
      <c r="E34" s="49">
        <v>131412424</v>
      </c>
    </row>
    <row r="35" spans="1:5" ht="15.5" x14ac:dyDescent="0.35">
      <c r="A35" s="54"/>
      <c r="B35" s="47"/>
      <c r="C35" s="47" t="s">
        <v>190</v>
      </c>
      <c r="D35" s="48">
        <v>1</v>
      </c>
      <c r="E35" s="49">
        <v>456102</v>
      </c>
    </row>
    <row r="36" spans="1:5" ht="15.5" x14ac:dyDescent="0.35">
      <c r="A36" s="54"/>
      <c r="B36" s="47"/>
      <c r="C36" s="47" t="s">
        <v>180</v>
      </c>
      <c r="D36" s="48">
        <v>2</v>
      </c>
      <c r="E36" s="49">
        <v>487025</v>
      </c>
    </row>
    <row r="37" spans="1:5" ht="15.5" x14ac:dyDescent="0.35">
      <c r="A37" s="54"/>
      <c r="B37" s="47"/>
      <c r="C37" s="47" t="s">
        <v>172</v>
      </c>
      <c r="D37" s="48">
        <v>235</v>
      </c>
      <c r="E37" s="49">
        <v>285608871</v>
      </c>
    </row>
    <row r="38" spans="1:5" ht="15.5" x14ac:dyDescent="0.35">
      <c r="A38" s="54"/>
      <c r="B38" s="47"/>
      <c r="C38" s="47" t="s">
        <v>181</v>
      </c>
      <c r="D38" s="48">
        <v>128</v>
      </c>
      <c r="E38" s="49">
        <v>105523213</v>
      </c>
    </row>
    <row r="39" spans="1:5" ht="15.5" x14ac:dyDescent="0.35">
      <c r="A39" s="54"/>
      <c r="B39" s="47"/>
      <c r="C39" s="47" t="s">
        <v>173</v>
      </c>
      <c r="D39" s="48">
        <v>2</v>
      </c>
      <c r="E39" s="49">
        <v>495162</v>
      </c>
    </row>
    <row r="40" spans="1:5" ht="15.5" x14ac:dyDescent="0.35">
      <c r="A40" s="54"/>
      <c r="B40" s="47"/>
      <c r="C40" s="47" t="s">
        <v>191</v>
      </c>
      <c r="D40" s="48">
        <v>15</v>
      </c>
      <c r="E40" s="49">
        <v>6997027</v>
      </c>
    </row>
    <row r="41" spans="1:5" ht="15.5" x14ac:dyDescent="0.35">
      <c r="A41" s="54"/>
      <c r="B41" s="47"/>
      <c r="C41" s="47" t="s">
        <v>174</v>
      </c>
      <c r="D41" s="48">
        <v>162</v>
      </c>
      <c r="E41" s="49">
        <v>512425748</v>
      </c>
    </row>
    <row r="42" spans="1:5" ht="15.5" x14ac:dyDescent="0.35">
      <c r="A42" s="54"/>
      <c r="B42" s="47"/>
      <c r="C42" s="47" t="s">
        <v>182</v>
      </c>
      <c r="D42" s="48">
        <v>20</v>
      </c>
      <c r="E42" s="49">
        <v>17355322</v>
      </c>
    </row>
    <row r="43" spans="1:5" ht="15" x14ac:dyDescent="0.3">
      <c r="A43" s="50" t="s">
        <v>192</v>
      </c>
      <c r="B43" s="66"/>
      <c r="C43" s="51"/>
      <c r="D43" s="52">
        <v>16974</v>
      </c>
      <c r="E43" s="53">
        <v>18604842053</v>
      </c>
    </row>
    <row r="44" spans="1:5" ht="15.5" x14ac:dyDescent="0.35">
      <c r="A44" s="110">
        <v>2023</v>
      </c>
      <c r="B44" s="65"/>
      <c r="C44" s="47" t="s">
        <v>193</v>
      </c>
      <c r="D44" s="48">
        <v>32</v>
      </c>
      <c r="E44" s="49">
        <v>38318225</v>
      </c>
    </row>
    <row r="45" spans="1:5" ht="15.5" x14ac:dyDescent="0.35">
      <c r="A45" s="110"/>
      <c r="B45" s="65"/>
      <c r="C45" s="47" t="s">
        <v>168</v>
      </c>
      <c r="D45" s="48">
        <v>218</v>
      </c>
      <c r="E45" s="49">
        <v>70131193</v>
      </c>
    </row>
    <row r="46" spans="1:5" ht="15.5" x14ac:dyDescent="0.35">
      <c r="A46" s="110"/>
      <c r="B46" s="65"/>
      <c r="C46" s="47" t="s">
        <v>184</v>
      </c>
      <c r="D46" s="48">
        <v>50</v>
      </c>
      <c r="E46" s="49">
        <v>80602276</v>
      </c>
    </row>
    <row r="47" spans="1:5" ht="15.5" x14ac:dyDescent="0.35">
      <c r="A47" s="110"/>
      <c r="B47" s="65"/>
      <c r="C47" s="47" t="s">
        <v>186</v>
      </c>
      <c r="D47" s="48">
        <v>1131</v>
      </c>
      <c r="E47" s="49">
        <v>719538120</v>
      </c>
    </row>
    <row r="48" spans="1:5" ht="15.5" x14ac:dyDescent="0.35">
      <c r="A48" s="110"/>
      <c r="B48" s="65"/>
      <c r="C48" s="47" t="s">
        <v>169</v>
      </c>
      <c r="D48" s="48">
        <v>1674</v>
      </c>
      <c r="E48" s="49">
        <v>396970508</v>
      </c>
    </row>
    <row r="49" spans="1:5" ht="15.5" x14ac:dyDescent="0.35">
      <c r="A49" s="110"/>
      <c r="B49" s="65"/>
      <c r="C49" s="47" t="s">
        <v>194</v>
      </c>
      <c r="D49" s="48">
        <v>11</v>
      </c>
      <c r="E49" s="49">
        <v>20025805</v>
      </c>
    </row>
    <row r="50" spans="1:5" ht="15.5" x14ac:dyDescent="0.35">
      <c r="A50" s="110"/>
      <c r="B50" s="65"/>
      <c r="C50" s="47" t="s">
        <v>179</v>
      </c>
      <c r="D50" s="48">
        <v>107</v>
      </c>
      <c r="E50" s="49">
        <v>15628902</v>
      </c>
    </row>
    <row r="51" spans="1:5" ht="15.5" x14ac:dyDescent="0.35">
      <c r="A51" s="110"/>
      <c r="B51" s="65"/>
      <c r="C51" s="47" t="s">
        <v>170</v>
      </c>
      <c r="D51" s="48">
        <v>840</v>
      </c>
      <c r="E51" s="49">
        <v>308051951</v>
      </c>
    </row>
    <row r="52" spans="1:5" ht="15.5" x14ac:dyDescent="0.35">
      <c r="A52" s="110"/>
      <c r="B52" s="65"/>
      <c r="C52" s="47" t="s">
        <v>176</v>
      </c>
      <c r="D52" s="48">
        <v>27</v>
      </c>
      <c r="E52" s="49">
        <v>6880563</v>
      </c>
    </row>
    <row r="53" spans="1:5" ht="15.5" x14ac:dyDescent="0.35">
      <c r="A53" s="110"/>
      <c r="B53" s="65"/>
      <c r="C53" s="47" t="s">
        <v>177</v>
      </c>
      <c r="D53" s="48">
        <v>541</v>
      </c>
      <c r="E53" s="49">
        <v>581996355</v>
      </c>
    </row>
    <row r="54" spans="1:5" ht="15.5" x14ac:dyDescent="0.35">
      <c r="A54" s="110"/>
      <c r="B54" s="65"/>
      <c r="C54" s="47" t="s">
        <v>178</v>
      </c>
      <c r="D54" s="48">
        <v>547</v>
      </c>
      <c r="E54" s="49">
        <v>519582899</v>
      </c>
    </row>
    <row r="55" spans="1:5" ht="15.5" x14ac:dyDescent="0.35">
      <c r="A55" s="110"/>
      <c r="B55" s="65"/>
      <c r="C55" s="47" t="s">
        <v>195</v>
      </c>
      <c r="D55" s="48">
        <v>441</v>
      </c>
      <c r="E55" s="49">
        <v>474949066</v>
      </c>
    </row>
    <row r="56" spans="1:5" ht="15.5" x14ac:dyDescent="0.35">
      <c r="A56" s="110"/>
      <c r="B56" s="65"/>
      <c r="C56" s="47" t="s">
        <v>9</v>
      </c>
      <c r="D56" s="48">
        <v>72</v>
      </c>
      <c r="E56" s="49">
        <v>124952483</v>
      </c>
    </row>
    <row r="57" spans="1:5" ht="15.5" x14ac:dyDescent="0.35">
      <c r="A57" s="110"/>
      <c r="B57" s="65"/>
      <c r="C57" s="47" t="s">
        <v>188</v>
      </c>
      <c r="D57" s="48">
        <v>549</v>
      </c>
      <c r="E57" s="49">
        <v>97682729</v>
      </c>
    </row>
    <row r="58" spans="1:5" ht="15.5" x14ac:dyDescent="0.35">
      <c r="A58" s="110"/>
      <c r="B58" s="65"/>
      <c r="C58" s="47" t="s">
        <v>196</v>
      </c>
      <c r="D58" s="48">
        <v>491</v>
      </c>
      <c r="E58" s="49">
        <v>21950007</v>
      </c>
    </row>
    <row r="59" spans="1:5" ht="15.5" x14ac:dyDescent="0.35">
      <c r="A59" s="110"/>
      <c r="B59" s="65"/>
      <c r="C59" s="47" t="s">
        <v>189</v>
      </c>
      <c r="D59" s="48">
        <v>104</v>
      </c>
      <c r="E59" s="49">
        <v>86235855</v>
      </c>
    </row>
    <row r="60" spans="1:5" ht="15.5" x14ac:dyDescent="0.35">
      <c r="A60" s="110"/>
      <c r="B60" s="65"/>
      <c r="C60" s="47" t="s">
        <v>171</v>
      </c>
      <c r="D60" s="48">
        <v>362</v>
      </c>
      <c r="E60" s="49">
        <v>160220250</v>
      </c>
    </row>
    <row r="61" spans="1:5" ht="15.5" x14ac:dyDescent="0.35">
      <c r="A61" s="110"/>
      <c r="B61" s="65"/>
      <c r="C61" s="47" t="s">
        <v>190</v>
      </c>
      <c r="D61" s="48">
        <v>59</v>
      </c>
      <c r="E61" s="49">
        <v>158164863</v>
      </c>
    </row>
    <row r="62" spans="1:5" ht="15.5" x14ac:dyDescent="0.35">
      <c r="A62" s="110"/>
      <c r="B62" s="65"/>
      <c r="C62" s="47" t="s">
        <v>180</v>
      </c>
      <c r="D62" s="48">
        <v>119</v>
      </c>
      <c r="E62" s="49">
        <v>30652655</v>
      </c>
    </row>
    <row r="63" spans="1:5" ht="15.5" x14ac:dyDescent="0.35">
      <c r="A63" s="110"/>
      <c r="B63" s="65"/>
      <c r="C63" s="47" t="s">
        <v>172</v>
      </c>
      <c r="D63" s="48">
        <v>122</v>
      </c>
      <c r="E63" s="49">
        <v>110321434</v>
      </c>
    </row>
    <row r="64" spans="1:5" ht="15.5" x14ac:dyDescent="0.35">
      <c r="A64" s="110"/>
      <c r="B64" s="65"/>
      <c r="C64" s="47" t="s">
        <v>181</v>
      </c>
      <c r="D64" s="48">
        <v>363</v>
      </c>
      <c r="E64" s="49">
        <v>258277538</v>
      </c>
    </row>
    <row r="65" spans="1:5" ht="15.5" x14ac:dyDescent="0.35">
      <c r="A65" s="110"/>
      <c r="B65" s="65"/>
      <c r="C65" s="47" t="s">
        <v>173</v>
      </c>
      <c r="D65" s="48">
        <v>35</v>
      </c>
      <c r="E65" s="49">
        <v>11123877</v>
      </c>
    </row>
    <row r="66" spans="1:5" ht="15.5" x14ac:dyDescent="0.35">
      <c r="A66" s="110"/>
      <c r="B66" s="65"/>
      <c r="C66" s="47" t="s">
        <v>191</v>
      </c>
      <c r="D66" s="48">
        <v>9</v>
      </c>
      <c r="E66" s="49">
        <v>3966673</v>
      </c>
    </row>
    <row r="67" spans="1:5" ht="15.5" x14ac:dyDescent="0.35">
      <c r="A67" s="110"/>
      <c r="B67" s="65"/>
      <c r="C67" s="47" t="s">
        <v>174</v>
      </c>
      <c r="D67" s="48">
        <v>598</v>
      </c>
      <c r="E67" s="49">
        <v>1522092032</v>
      </c>
    </row>
    <row r="68" spans="1:5" ht="15.5" x14ac:dyDescent="0.35">
      <c r="A68" s="110"/>
      <c r="B68" s="65"/>
      <c r="C68" s="47" t="s">
        <v>182</v>
      </c>
      <c r="D68" s="48">
        <v>259</v>
      </c>
      <c r="E68" s="49">
        <v>239957280</v>
      </c>
    </row>
    <row r="69" spans="1:5" ht="15.5" x14ac:dyDescent="0.35">
      <c r="A69" s="111"/>
      <c r="B69" s="65"/>
      <c r="C69" s="47" t="s">
        <v>197</v>
      </c>
      <c r="D69" s="48">
        <v>27</v>
      </c>
      <c r="E69" s="49">
        <v>55533184</v>
      </c>
    </row>
    <row r="70" spans="1:5" ht="15" x14ac:dyDescent="0.3">
      <c r="A70" s="55" t="s">
        <v>198</v>
      </c>
      <c r="B70" s="67"/>
      <c r="C70" s="56"/>
      <c r="D70" s="57">
        <v>14219</v>
      </c>
      <c r="E70" s="58">
        <v>20295028966</v>
      </c>
    </row>
    <row r="71" spans="1:5" ht="15.5" x14ac:dyDescent="0.35">
      <c r="A71" s="59" t="s">
        <v>199</v>
      </c>
      <c r="B71" s="59"/>
      <c r="C71" s="59" t="s">
        <v>186</v>
      </c>
      <c r="D71" s="60">
        <v>2999</v>
      </c>
      <c r="E71" s="61">
        <v>1676228445</v>
      </c>
    </row>
    <row r="72" spans="1:5" ht="15.5" x14ac:dyDescent="0.35">
      <c r="A72" s="54"/>
      <c r="B72" s="47"/>
      <c r="C72" s="47" t="s">
        <v>200</v>
      </c>
      <c r="D72" s="48">
        <v>153</v>
      </c>
      <c r="E72" s="49">
        <v>87976341</v>
      </c>
    </row>
    <row r="73" spans="1:5" ht="15.5" x14ac:dyDescent="0.35">
      <c r="A73" s="54"/>
      <c r="B73" s="47"/>
      <c r="C73" s="47" t="s">
        <v>169</v>
      </c>
      <c r="D73" s="48">
        <v>1674</v>
      </c>
      <c r="E73" s="49">
        <v>296202074</v>
      </c>
    </row>
    <row r="74" spans="1:5" ht="15.5" x14ac:dyDescent="0.35">
      <c r="A74" s="54"/>
      <c r="B74" s="47"/>
      <c r="C74" s="47" t="s">
        <v>170</v>
      </c>
      <c r="D74" s="48">
        <v>815</v>
      </c>
      <c r="E74" s="49">
        <v>260722203</v>
      </c>
    </row>
    <row r="75" spans="1:5" ht="15" x14ac:dyDescent="0.3">
      <c r="A75" s="50" t="s">
        <v>201</v>
      </c>
      <c r="B75" s="66"/>
      <c r="C75" s="51"/>
      <c r="D75" s="52">
        <f>SUM(D71:D74)</f>
        <v>5641</v>
      </c>
      <c r="E75" s="53">
        <v>2642887314</v>
      </c>
    </row>
    <row r="76" spans="1:5" ht="15" x14ac:dyDescent="0.3">
      <c r="A76" s="62" t="s">
        <v>89</v>
      </c>
      <c r="B76" s="68"/>
      <c r="C76" s="63"/>
      <c r="D76" s="64"/>
      <c r="E76" s="64"/>
    </row>
  </sheetData>
  <mergeCells count="4">
    <mergeCell ref="A2:A8"/>
    <mergeCell ref="G2:G8"/>
    <mergeCell ref="A10:A21"/>
    <mergeCell ref="A44:A6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8DDAB-BB62-4EA6-9177-89E2C4359DBB}">
  <dimension ref="A1:G76"/>
  <sheetViews>
    <sheetView workbookViewId="0">
      <selection activeCell="E4" sqref="E4"/>
    </sheetView>
  </sheetViews>
  <sheetFormatPr defaultRowHeight="14.5" x14ac:dyDescent="0.35"/>
  <cols>
    <col min="1" max="1" width="12.6328125" style="46" customWidth="1"/>
    <col min="2" max="2" width="14.54296875" style="46" bestFit="1" customWidth="1"/>
    <col min="3" max="3" width="28.90625" style="46" customWidth="1"/>
    <col min="4" max="4" width="11.1796875" style="46" customWidth="1"/>
    <col min="5" max="5" width="20" style="46" customWidth="1"/>
    <col min="6" max="6" width="23.1796875" style="46" bestFit="1" customWidth="1"/>
    <col min="7" max="7" width="22.81640625" style="46" bestFit="1" customWidth="1"/>
    <col min="8" max="16384" width="8.7265625" style="46"/>
  </cols>
  <sheetData>
    <row r="1" spans="1:7" ht="15" x14ac:dyDescent="0.3">
      <c r="A1" s="44" t="s">
        <v>165</v>
      </c>
      <c r="B1" s="44" t="s">
        <v>202</v>
      </c>
      <c r="C1" s="44" t="s">
        <v>14</v>
      </c>
      <c r="D1" s="45" t="s">
        <v>166</v>
      </c>
      <c r="E1" s="45" t="s">
        <v>167</v>
      </c>
      <c r="F1" s="69" t="s">
        <v>203</v>
      </c>
      <c r="G1" s="69" t="s">
        <v>204</v>
      </c>
    </row>
    <row r="2" spans="1:7" ht="15.5" x14ac:dyDescent="0.35">
      <c r="A2" s="110">
        <v>2020</v>
      </c>
      <c r="B2" s="65"/>
      <c r="C2" s="47" t="s">
        <v>168</v>
      </c>
      <c r="D2" s="48">
        <v>19</v>
      </c>
      <c r="E2" s="49">
        <v>13581204</v>
      </c>
      <c r="F2" s="46">
        <f>E2/E9</f>
        <v>5.6154699080001293E-2</v>
      </c>
    </row>
    <row r="3" spans="1:7" ht="15.5" x14ac:dyDescent="0.35">
      <c r="A3" s="110"/>
      <c r="B3" s="65"/>
      <c r="C3" s="47" t="s">
        <v>169</v>
      </c>
      <c r="D3" s="48">
        <v>27</v>
      </c>
      <c r="E3" s="49">
        <v>4618641</v>
      </c>
    </row>
    <row r="4" spans="1:7" ht="15.5" x14ac:dyDescent="0.35">
      <c r="A4" s="110"/>
      <c r="B4" s="65"/>
      <c r="C4" s="47" t="s">
        <v>170</v>
      </c>
      <c r="D4" s="48">
        <v>1</v>
      </c>
      <c r="E4" s="49">
        <v>281999</v>
      </c>
    </row>
    <row r="5" spans="1:7" ht="15.5" x14ac:dyDescent="0.35">
      <c r="A5" s="110"/>
      <c r="B5" s="65"/>
      <c r="C5" s="47" t="s">
        <v>171</v>
      </c>
      <c r="D5" s="48">
        <v>16</v>
      </c>
      <c r="E5" s="49">
        <v>3152347</v>
      </c>
    </row>
    <row r="6" spans="1:7" ht="15.5" x14ac:dyDescent="0.35">
      <c r="A6" s="110"/>
      <c r="B6" s="65"/>
      <c r="C6" s="47" t="s">
        <v>172</v>
      </c>
      <c r="D6" s="48">
        <v>2</v>
      </c>
      <c r="E6" s="49">
        <v>1592228</v>
      </c>
    </row>
    <row r="7" spans="1:7" ht="15.5" x14ac:dyDescent="0.35">
      <c r="A7" s="110"/>
      <c r="B7" s="65"/>
      <c r="C7" s="47" t="s">
        <v>173</v>
      </c>
      <c r="D7" s="48">
        <v>5</v>
      </c>
      <c r="E7" s="49">
        <v>1130706</v>
      </c>
    </row>
    <row r="8" spans="1:7" ht="15.5" x14ac:dyDescent="0.35">
      <c r="A8" s="111"/>
      <c r="B8" s="65"/>
      <c r="C8" s="47" t="s">
        <v>174</v>
      </c>
      <c r="D8" s="48">
        <v>1</v>
      </c>
      <c r="E8" s="49">
        <v>2154192</v>
      </c>
    </row>
    <row r="9" spans="1:7" ht="15" x14ac:dyDescent="0.3">
      <c r="A9" s="50" t="s">
        <v>175</v>
      </c>
      <c r="B9" s="66"/>
      <c r="C9" s="51"/>
      <c r="D9" s="52">
        <v>129</v>
      </c>
      <c r="E9" s="53">
        <v>241853384</v>
      </c>
      <c r="G9" s="46">
        <f>E9/E75</f>
        <v>9.1511046543242824E-2</v>
      </c>
    </row>
    <row r="10" spans="1:7" ht="15.5" x14ac:dyDescent="0.35">
      <c r="A10" s="110">
        <v>2021</v>
      </c>
      <c r="B10" s="65"/>
      <c r="C10" s="47" t="s">
        <v>176</v>
      </c>
      <c r="D10" s="48">
        <v>2</v>
      </c>
      <c r="E10" s="49">
        <v>537894</v>
      </c>
    </row>
    <row r="11" spans="1:7" ht="15.5" x14ac:dyDescent="0.35">
      <c r="A11" s="110"/>
      <c r="B11" s="65"/>
      <c r="C11" s="47" t="s">
        <v>177</v>
      </c>
      <c r="D11" s="48">
        <v>28</v>
      </c>
      <c r="E11" s="49">
        <v>37091971</v>
      </c>
    </row>
    <row r="12" spans="1:7" ht="15.5" x14ac:dyDescent="0.35">
      <c r="A12" s="110"/>
      <c r="B12" s="65"/>
      <c r="C12" s="47" t="s">
        <v>178</v>
      </c>
      <c r="D12" s="48">
        <v>41</v>
      </c>
      <c r="E12" s="49">
        <v>48587492</v>
      </c>
    </row>
    <row r="13" spans="1:7" ht="15.5" x14ac:dyDescent="0.35">
      <c r="A13" s="110"/>
      <c r="B13" s="65"/>
      <c r="C13" s="47" t="s">
        <v>168</v>
      </c>
      <c r="D13" s="48">
        <v>70</v>
      </c>
      <c r="E13" s="49">
        <v>34133083</v>
      </c>
    </row>
    <row r="14" spans="1:7" ht="15.5" x14ac:dyDescent="0.35">
      <c r="A14" s="110"/>
      <c r="B14" s="65"/>
      <c r="C14" s="47" t="s">
        <v>179</v>
      </c>
      <c r="D14" s="48">
        <v>18</v>
      </c>
      <c r="E14" s="49">
        <v>2880423</v>
      </c>
    </row>
    <row r="15" spans="1:7" ht="15.5" x14ac:dyDescent="0.35">
      <c r="A15" s="110"/>
      <c r="B15" s="65"/>
      <c r="C15" s="47" t="s">
        <v>170</v>
      </c>
      <c r="D15" s="48">
        <v>48</v>
      </c>
      <c r="E15" s="49">
        <v>15067022</v>
      </c>
    </row>
    <row r="16" spans="1:7" ht="15.5" x14ac:dyDescent="0.35">
      <c r="A16" s="110"/>
      <c r="B16" s="65"/>
      <c r="C16" s="47" t="s">
        <v>171</v>
      </c>
      <c r="D16" s="48">
        <v>33</v>
      </c>
      <c r="E16" s="49">
        <v>13079467</v>
      </c>
    </row>
    <row r="17" spans="1:5" ht="15.5" x14ac:dyDescent="0.35">
      <c r="A17" s="110"/>
      <c r="B17" s="65"/>
      <c r="C17" s="47" t="s">
        <v>180</v>
      </c>
      <c r="D17" s="48">
        <v>4</v>
      </c>
      <c r="E17" s="49">
        <v>824165</v>
      </c>
    </row>
    <row r="18" spans="1:5" ht="15.5" x14ac:dyDescent="0.35">
      <c r="A18" s="110"/>
      <c r="B18" s="65"/>
      <c r="C18" s="47" t="s">
        <v>172</v>
      </c>
      <c r="D18" s="48">
        <v>12</v>
      </c>
      <c r="E18" s="49">
        <v>14792801</v>
      </c>
    </row>
    <row r="19" spans="1:5" ht="15.5" x14ac:dyDescent="0.35">
      <c r="A19" s="110"/>
      <c r="B19" s="65"/>
      <c r="C19" s="47" t="s">
        <v>181</v>
      </c>
      <c r="D19" s="48">
        <v>7</v>
      </c>
      <c r="E19" s="49">
        <v>4763854</v>
      </c>
    </row>
    <row r="20" spans="1:5" ht="15.5" x14ac:dyDescent="0.35">
      <c r="A20" s="110"/>
      <c r="B20" s="65"/>
      <c r="C20" s="47" t="s">
        <v>174</v>
      </c>
      <c r="D20" s="48">
        <v>6</v>
      </c>
      <c r="E20" s="49">
        <v>17376301</v>
      </c>
    </row>
    <row r="21" spans="1:5" ht="15.5" x14ac:dyDescent="0.35">
      <c r="A21" s="111"/>
      <c r="B21" s="65"/>
      <c r="C21" s="47" t="s">
        <v>182</v>
      </c>
      <c r="D21" s="48">
        <v>8</v>
      </c>
      <c r="E21" s="49">
        <v>9312297</v>
      </c>
    </row>
    <row r="22" spans="1:5" ht="15" x14ac:dyDescent="0.3">
      <c r="A22" s="50" t="s">
        <v>183</v>
      </c>
      <c r="B22" s="66"/>
      <c r="C22" s="51"/>
      <c r="D22" s="52">
        <v>1510</v>
      </c>
      <c r="E22" s="53">
        <v>3269845486</v>
      </c>
    </row>
    <row r="23" spans="1:5" ht="15.5" x14ac:dyDescent="0.35">
      <c r="A23" s="54"/>
      <c r="B23" s="47"/>
      <c r="C23" s="47" t="s">
        <v>178</v>
      </c>
      <c r="D23" s="48">
        <v>220</v>
      </c>
      <c r="E23" s="49">
        <v>230707065</v>
      </c>
    </row>
    <row r="24" spans="1:5" ht="15.5" x14ac:dyDescent="0.35">
      <c r="A24" s="54"/>
      <c r="B24" s="47"/>
      <c r="C24" s="47" t="s">
        <v>184</v>
      </c>
      <c r="D24" s="48">
        <v>71</v>
      </c>
      <c r="E24" s="49">
        <v>92067266</v>
      </c>
    </row>
    <row r="25" spans="1:5" ht="15.5" x14ac:dyDescent="0.35">
      <c r="A25" s="54"/>
      <c r="B25" s="47"/>
      <c r="C25" s="47" t="s">
        <v>168</v>
      </c>
      <c r="D25" s="48">
        <v>554</v>
      </c>
      <c r="E25" s="49">
        <v>224176836</v>
      </c>
    </row>
    <row r="26" spans="1:5" ht="15.5" x14ac:dyDescent="0.35">
      <c r="A26" s="54"/>
      <c r="B26" s="47"/>
      <c r="C26" s="47" t="s">
        <v>185</v>
      </c>
      <c r="D26" s="48">
        <v>272</v>
      </c>
      <c r="E26" s="49">
        <v>519217044</v>
      </c>
    </row>
    <row r="27" spans="1:5" ht="15.5" x14ac:dyDescent="0.35">
      <c r="A27" s="54"/>
      <c r="B27" s="47"/>
      <c r="C27" s="47" t="s">
        <v>186</v>
      </c>
      <c r="D27" s="48">
        <v>6</v>
      </c>
      <c r="E27" s="49">
        <v>12010659</v>
      </c>
    </row>
    <row r="28" spans="1:5" ht="15.5" x14ac:dyDescent="0.35">
      <c r="A28" s="54"/>
      <c r="B28" s="47"/>
      <c r="C28" s="47" t="s">
        <v>169</v>
      </c>
      <c r="D28" s="48">
        <v>2918</v>
      </c>
      <c r="E28" s="49">
        <v>473656023</v>
      </c>
    </row>
    <row r="29" spans="1:5" ht="15.5" x14ac:dyDescent="0.35">
      <c r="A29" s="54"/>
      <c r="B29" s="47"/>
      <c r="C29" s="47" t="s">
        <v>187</v>
      </c>
      <c r="D29" s="48">
        <v>32</v>
      </c>
      <c r="E29" s="49">
        <v>4980207</v>
      </c>
    </row>
    <row r="30" spans="1:5" ht="15.5" x14ac:dyDescent="0.35">
      <c r="A30" s="54"/>
      <c r="B30" s="47"/>
      <c r="C30" s="47" t="s">
        <v>170</v>
      </c>
      <c r="D30" s="48">
        <v>416</v>
      </c>
      <c r="E30" s="49">
        <v>194143178</v>
      </c>
    </row>
    <row r="31" spans="1:5" ht="15.5" x14ac:dyDescent="0.35">
      <c r="A31" s="54"/>
      <c r="B31" s="47"/>
      <c r="C31" s="47" t="s">
        <v>9</v>
      </c>
      <c r="D31" s="48">
        <v>80</v>
      </c>
      <c r="E31" s="49">
        <v>114815754</v>
      </c>
    </row>
    <row r="32" spans="1:5" ht="15.5" x14ac:dyDescent="0.35">
      <c r="A32" s="54">
        <v>2022</v>
      </c>
      <c r="B32" s="47"/>
      <c r="C32" s="47" t="s">
        <v>188</v>
      </c>
      <c r="D32" s="48">
        <v>576</v>
      </c>
      <c r="E32" s="49">
        <v>97023038</v>
      </c>
    </row>
    <row r="33" spans="1:5" ht="15.5" x14ac:dyDescent="0.35">
      <c r="A33" s="54"/>
      <c r="B33" s="47"/>
      <c r="C33" s="47" t="s">
        <v>189</v>
      </c>
      <c r="D33" s="48">
        <v>88</v>
      </c>
      <c r="E33" s="49">
        <v>94487956</v>
      </c>
    </row>
    <row r="34" spans="1:5" ht="15.5" x14ac:dyDescent="0.35">
      <c r="A34" s="54"/>
      <c r="B34" s="47"/>
      <c r="C34" s="47" t="s">
        <v>171</v>
      </c>
      <c r="D34" s="48">
        <v>283</v>
      </c>
      <c r="E34" s="49">
        <v>131412424</v>
      </c>
    </row>
    <row r="35" spans="1:5" ht="15.5" x14ac:dyDescent="0.35">
      <c r="A35" s="54"/>
      <c r="B35" s="47"/>
      <c r="C35" s="47" t="s">
        <v>190</v>
      </c>
      <c r="D35" s="48">
        <v>1</v>
      </c>
      <c r="E35" s="49">
        <v>456102</v>
      </c>
    </row>
    <row r="36" spans="1:5" ht="15.5" x14ac:dyDescent="0.35">
      <c r="A36" s="54"/>
      <c r="B36" s="47"/>
      <c r="C36" s="47" t="s">
        <v>180</v>
      </c>
      <c r="D36" s="48">
        <v>2</v>
      </c>
      <c r="E36" s="49">
        <v>487025</v>
      </c>
    </row>
    <row r="37" spans="1:5" ht="15.5" x14ac:dyDescent="0.35">
      <c r="A37" s="54"/>
      <c r="B37" s="47"/>
      <c r="C37" s="47" t="s">
        <v>172</v>
      </c>
      <c r="D37" s="48">
        <v>235</v>
      </c>
      <c r="E37" s="49">
        <v>285608871</v>
      </c>
    </row>
    <row r="38" spans="1:5" ht="15.5" x14ac:dyDescent="0.35">
      <c r="A38" s="54"/>
      <c r="B38" s="47"/>
      <c r="C38" s="47" t="s">
        <v>181</v>
      </c>
      <c r="D38" s="48">
        <v>128</v>
      </c>
      <c r="E38" s="49">
        <v>105523213</v>
      </c>
    </row>
    <row r="39" spans="1:5" ht="15.5" x14ac:dyDescent="0.35">
      <c r="A39" s="54"/>
      <c r="B39" s="47"/>
      <c r="C39" s="47" t="s">
        <v>173</v>
      </c>
      <c r="D39" s="48">
        <v>2</v>
      </c>
      <c r="E39" s="49">
        <v>495162</v>
      </c>
    </row>
    <row r="40" spans="1:5" ht="15.5" x14ac:dyDescent="0.35">
      <c r="A40" s="54"/>
      <c r="B40" s="47"/>
      <c r="C40" s="47" t="s">
        <v>191</v>
      </c>
      <c r="D40" s="48">
        <v>15</v>
      </c>
      <c r="E40" s="49">
        <v>6997027</v>
      </c>
    </row>
    <row r="41" spans="1:5" ht="15.5" x14ac:dyDescent="0.35">
      <c r="A41" s="54"/>
      <c r="B41" s="47"/>
      <c r="C41" s="47" t="s">
        <v>174</v>
      </c>
      <c r="D41" s="48">
        <v>162</v>
      </c>
      <c r="E41" s="49">
        <v>512425748</v>
      </c>
    </row>
    <row r="42" spans="1:5" ht="15.5" x14ac:dyDescent="0.35">
      <c r="A42" s="54"/>
      <c r="B42" s="47"/>
      <c r="C42" s="47" t="s">
        <v>182</v>
      </c>
      <c r="D42" s="48">
        <v>20</v>
      </c>
      <c r="E42" s="49">
        <v>17355322</v>
      </c>
    </row>
    <row r="43" spans="1:5" ht="15" x14ac:dyDescent="0.3">
      <c r="A43" s="50" t="s">
        <v>192</v>
      </c>
      <c r="B43" s="66"/>
      <c r="C43" s="51"/>
      <c r="D43" s="52">
        <v>16974</v>
      </c>
      <c r="E43" s="53">
        <v>18604842053</v>
      </c>
    </row>
    <row r="44" spans="1:5" ht="15.5" x14ac:dyDescent="0.35">
      <c r="A44" s="110">
        <v>2023</v>
      </c>
      <c r="B44" s="65"/>
      <c r="C44" s="47" t="s">
        <v>193</v>
      </c>
      <c r="D44" s="48">
        <v>32</v>
      </c>
      <c r="E44" s="49">
        <v>38318225</v>
      </c>
    </row>
    <row r="45" spans="1:5" ht="15.5" x14ac:dyDescent="0.35">
      <c r="A45" s="110"/>
      <c r="B45" s="65"/>
      <c r="C45" s="47" t="s">
        <v>168</v>
      </c>
      <c r="D45" s="48">
        <v>218</v>
      </c>
      <c r="E45" s="49">
        <v>70131193</v>
      </c>
    </row>
    <row r="46" spans="1:5" ht="15.5" x14ac:dyDescent="0.35">
      <c r="A46" s="110"/>
      <c r="B46" s="65"/>
      <c r="C46" s="47" t="s">
        <v>184</v>
      </c>
      <c r="D46" s="48">
        <v>50</v>
      </c>
      <c r="E46" s="49">
        <v>80602276</v>
      </c>
    </row>
    <row r="47" spans="1:5" ht="15.5" x14ac:dyDescent="0.35">
      <c r="A47" s="110"/>
      <c r="B47" s="65"/>
      <c r="C47" s="47" t="s">
        <v>186</v>
      </c>
      <c r="D47" s="48">
        <v>1131</v>
      </c>
      <c r="E47" s="49">
        <v>719538120</v>
      </c>
    </row>
    <row r="48" spans="1:5" ht="15.5" x14ac:dyDescent="0.35">
      <c r="A48" s="110"/>
      <c r="B48" s="65"/>
      <c r="C48" s="47" t="s">
        <v>169</v>
      </c>
      <c r="D48" s="48">
        <v>1674</v>
      </c>
      <c r="E48" s="49">
        <v>396970508</v>
      </c>
    </row>
    <row r="49" spans="1:5" ht="15.5" x14ac:dyDescent="0.35">
      <c r="A49" s="110"/>
      <c r="B49" s="65"/>
      <c r="C49" s="47" t="s">
        <v>194</v>
      </c>
      <c r="D49" s="48">
        <v>11</v>
      </c>
      <c r="E49" s="49">
        <v>20025805</v>
      </c>
    </row>
    <row r="50" spans="1:5" ht="15.5" x14ac:dyDescent="0.35">
      <c r="A50" s="110"/>
      <c r="B50" s="65"/>
      <c r="C50" s="47" t="s">
        <v>179</v>
      </c>
      <c r="D50" s="48">
        <v>107</v>
      </c>
      <c r="E50" s="49">
        <v>15628902</v>
      </c>
    </row>
    <row r="51" spans="1:5" ht="15.5" x14ac:dyDescent="0.35">
      <c r="A51" s="110"/>
      <c r="B51" s="65"/>
      <c r="C51" s="47" t="s">
        <v>170</v>
      </c>
      <c r="D51" s="48">
        <v>840</v>
      </c>
      <c r="E51" s="49">
        <v>308051951</v>
      </c>
    </row>
    <row r="52" spans="1:5" ht="15.5" x14ac:dyDescent="0.35">
      <c r="A52" s="110"/>
      <c r="B52" s="65"/>
      <c r="C52" s="47" t="s">
        <v>176</v>
      </c>
      <c r="D52" s="48">
        <v>27</v>
      </c>
      <c r="E52" s="49">
        <v>6880563</v>
      </c>
    </row>
    <row r="53" spans="1:5" ht="15.5" x14ac:dyDescent="0.35">
      <c r="A53" s="110"/>
      <c r="B53" s="65"/>
      <c r="C53" s="47" t="s">
        <v>177</v>
      </c>
      <c r="D53" s="48">
        <v>541</v>
      </c>
      <c r="E53" s="49">
        <v>581996355</v>
      </c>
    </row>
    <row r="54" spans="1:5" ht="15.5" x14ac:dyDescent="0.35">
      <c r="A54" s="110"/>
      <c r="B54" s="65"/>
      <c r="C54" s="47" t="s">
        <v>178</v>
      </c>
      <c r="D54" s="48">
        <v>547</v>
      </c>
      <c r="E54" s="49">
        <v>519582899</v>
      </c>
    </row>
    <row r="55" spans="1:5" ht="15.5" x14ac:dyDescent="0.35">
      <c r="A55" s="110"/>
      <c r="B55" s="65"/>
      <c r="C55" s="47" t="s">
        <v>195</v>
      </c>
      <c r="D55" s="48">
        <v>441</v>
      </c>
      <c r="E55" s="49">
        <v>474949066</v>
      </c>
    </row>
    <row r="56" spans="1:5" ht="15.5" x14ac:dyDescent="0.35">
      <c r="A56" s="110"/>
      <c r="B56" s="65"/>
      <c r="C56" s="47" t="s">
        <v>9</v>
      </c>
      <c r="D56" s="48">
        <v>72</v>
      </c>
      <c r="E56" s="49">
        <v>124952483</v>
      </c>
    </row>
    <row r="57" spans="1:5" ht="15.5" x14ac:dyDescent="0.35">
      <c r="A57" s="110"/>
      <c r="B57" s="65"/>
      <c r="C57" s="47" t="s">
        <v>188</v>
      </c>
      <c r="D57" s="48">
        <v>549</v>
      </c>
      <c r="E57" s="49">
        <v>97682729</v>
      </c>
    </row>
    <row r="58" spans="1:5" ht="15.5" x14ac:dyDescent="0.35">
      <c r="A58" s="110"/>
      <c r="B58" s="65"/>
      <c r="C58" s="47" t="s">
        <v>196</v>
      </c>
      <c r="D58" s="48">
        <v>491</v>
      </c>
      <c r="E58" s="49">
        <v>21950007</v>
      </c>
    </row>
    <row r="59" spans="1:5" ht="15.5" x14ac:dyDescent="0.35">
      <c r="A59" s="110"/>
      <c r="B59" s="65"/>
      <c r="C59" s="47" t="s">
        <v>189</v>
      </c>
      <c r="D59" s="48">
        <v>104</v>
      </c>
      <c r="E59" s="49">
        <v>86235855</v>
      </c>
    </row>
    <row r="60" spans="1:5" ht="15.5" x14ac:dyDescent="0.35">
      <c r="A60" s="110"/>
      <c r="B60" s="65"/>
      <c r="C60" s="47" t="s">
        <v>171</v>
      </c>
      <c r="D60" s="48">
        <v>362</v>
      </c>
      <c r="E60" s="49">
        <v>160220250</v>
      </c>
    </row>
    <row r="61" spans="1:5" ht="15.5" x14ac:dyDescent="0.35">
      <c r="A61" s="110"/>
      <c r="B61" s="65"/>
      <c r="C61" s="47" t="s">
        <v>190</v>
      </c>
      <c r="D61" s="48">
        <v>59</v>
      </c>
      <c r="E61" s="49">
        <v>158164863</v>
      </c>
    </row>
    <row r="62" spans="1:5" ht="15.5" x14ac:dyDescent="0.35">
      <c r="A62" s="110"/>
      <c r="B62" s="65"/>
      <c r="C62" s="47" t="s">
        <v>180</v>
      </c>
      <c r="D62" s="48">
        <v>119</v>
      </c>
      <c r="E62" s="49">
        <v>30652655</v>
      </c>
    </row>
    <row r="63" spans="1:5" ht="15.5" x14ac:dyDescent="0.35">
      <c r="A63" s="110"/>
      <c r="B63" s="65"/>
      <c r="C63" s="47" t="s">
        <v>172</v>
      </c>
      <c r="D63" s="48">
        <v>122</v>
      </c>
      <c r="E63" s="49">
        <v>110321434</v>
      </c>
    </row>
    <row r="64" spans="1:5" ht="15.5" x14ac:dyDescent="0.35">
      <c r="A64" s="110"/>
      <c r="B64" s="65"/>
      <c r="C64" s="47" t="s">
        <v>181</v>
      </c>
      <c r="D64" s="48">
        <v>363</v>
      </c>
      <c r="E64" s="49">
        <v>258277538</v>
      </c>
    </row>
    <row r="65" spans="1:5" ht="15.5" x14ac:dyDescent="0.35">
      <c r="A65" s="110"/>
      <c r="B65" s="65"/>
      <c r="C65" s="47" t="s">
        <v>173</v>
      </c>
      <c r="D65" s="48">
        <v>35</v>
      </c>
      <c r="E65" s="49">
        <v>11123877</v>
      </c>
    </row>
    <row r="66" spans="1:5" ht="15.5" x14ac:dyDescent="0.35">
      <c r="A66" s="110"/>
      <c r="B66" s="65"/>
      <c r="C66" s="47" t="s">
        <v>191</v>
      </c>
      <c r="D66" s="48">
        <v>9</v>
      </c>
      <c r="E66" s="49">
        <v>3966673</v>
      </c>
    </row>
    <row r="67" spans="1:5" ht="15.5" x14ac:dyDescent="0.35">
      <c r="A67" s="110"/>
      <c r="B67" s="65"/>
      <c r="C67" s="47" t="s">
        <v>174</v>
      </c>
      <c r="D67" s="48">
        <v>598</v>
      </c>
      <c r="E67" s="49">
        <v>1522092032</v>
      </c>
    </row>
    <row r="68" spans="1:5" ht="15.5" x14ac:dyDescent="0.35">
      <c r="A68" s="110"/>
      <c r="B68" s="65"/>
      <c r="C68" s="47" t="s">
        <v>182</v>
      </c>
      <c r="D68" s="48">
        <v>259</v>
      </c>
      <c r="E68" s="49">
        <v>239957280</v>
      </c>
    </row>
    <row r="69" spans="1:5" ht="15.5" x14ac:dyDescent="0.35">
      <c r="A69" s="111"/>
      <c r="B69" s="65"/>
      <c r="C69" s="47" t="s">
        <v>197</v>
      </c>
      <c r="D69" s="48">
        <v>27</v>
      </c>
      <c r="E69" s="49">
        <v>55533184</v>
      </c>
    </row>
    <row r="70" spans="1:5" ht="15" x14ac:dyDescent="0.3">
      <c r="A70" s="55" t="s">
        <v>198</v>
      </c>
      <c r="B70" s="67"/>
      <c r="C70" s="56"/>
      <c r="D70" s="57">
        <v>14219</v>
      </c>
      <c r="E70" s="58">
        <v>20295028966</v>
      </c>
    </row>
    <row r="71" spans="1:5" ht="15.5" x14ac:dyDescent="0.35">
      <c r="A71" s="59" t="s">
        <v>199</v>
      </c>
      <c r="B71" s="59"/>
      <c r="C71" s="59" t="s">
        <v>186</v>
      </c>
      <c r="D71" s="60">
        <v>2999</v>
      </c>
      <c r="E71" s="61">
        <v>1676228445</v>
      </c>
    </row>
    <row r="72" spans="1:5" ht="15.5" x14ac:dyDescent="0.35">
      <c r="A72" s="54"/>
      <c r="B72" s="47"/>
      <c r="C72" s="47" t="s">
        <v>200</v>
      </c>
      <c r="D72" s="48">
        <v>153</v>
      </c>
      <c r="E72" s="49">
        <v>87976341</v>
      </c>
    </row>
    <row r="73" spans="1:5" ht="15.5" x14ac:dyDescent="0.35">
      <c r="A73" s="54"/>
      <c r="B73" s="47"/>
      <c r="C73" s="47" t="s">
        <v>169</v>
      </c>
      <c r="D73" s="48">
        <v>1674</v>
      </c>
      <c r="E73" s="49">
        <v>296202074</v>
      </c>
    </row>
    <row r="74" spans="1:5" ht="15.5" x14ac:dyDescent="0.35">
      <c r="A74" s="54"/>
      <c r="B74" s="47"/>
      <c r="C74" s="47" t="s">
        <v>170</v>
      </c>
      <c r="D74" s="48">
        <v>815</v>
      </c>
      <c r="E74" s="49">
        <v>260722203</v>
      </c>
    </row>
    <row r="75" spans="1:5" ht="15" x14ac:dyDescent="0.3">
      <c r="A75" s="50" t="s">
        <v>201</v>
      </c>
      <c r="B75" s="66"/>
      <c r="C75" s="51"/>
      <c r="D75" s="52">
        <f>SUM(D71:D74)</f>
        <v>5641</v>
      </c>
      <c r="E75" s="53">
        <v>2642887314</v>
      </c>
    </row>
    <row r="76" spans="1:5" ht="15" x14ac:dyDescent="0.3">
      <c r="A76" s="62" t="s">
        <v>89</v>
      </c>
      <c r="B76" s="68"/>
      <c r="C76" s="63"/>
      <c r="D76" s="64"/>
      <c r="E76" s="64"/>
    </row>
  </sheetData>
  <mergeCells count="3">
    <mergeCell ref="A2:A8"/>
    <mergeCell ref="A10:A21"/>
    <mergeCell ref="A44:A6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77FE-5DE5-423F-BE4E-FE23764C245C}">
  <dimension ref="A2:F34"/>
  <sheetViews>
    <sheetView workbookViewId="0">
      <selection activeCell="B2" sqref="B2"/>
    </sheetView>
  </sheetViews>
  <sheetFormatPr defaultRowHeight="14.5" x14ac:dyDescent="0.35"/>
  <cols>
    <col min="1" max="1" width="20.453125" bestFit="1" customWidth="1"/>
    <col min="2" max="2" width="26.453125" customWidth="1"/>
    <col min="3" max="3" width="24.453125" bestFit="1" customWidth="1"/>
    <col min="4" max="4" width="24.90625" bestFit="1" customWidth="1"/>
    <col min="5" max="5" width="24.7265625" bestFit="1" customWidth="1"/>
    <col min="6" max="6" width="19.90625" bestFit="1" customWidth="1"/>
  </cols>
  <sheetData>
    <row r="2" spans="1:6" x14ac:dyDescent="0.35">
      <c r="A2" s="37" t="s">
        <v>94</v>
      </c>
      <c r="B2" s="37" t="s">
        <v>113</v>
      </c>
      <c r="C2" s="34" t="s">
        <v>114</v>
      </c>
      <c r="D2" s="34" t="s">
        <v>115</v>
      </c>
      <c r="E2" s="34" t="s">
        <v>116</v>
      </c>
      <c r="F2" s="34" t="s">
        <v>95</v>
      </c>
    </row>
    <row r="3" spans="1:6" x14ac:dyDescent="0.35">
      <c r="A3" s="35" t="s">
        <v>96</v>
      </c>
      <c r="B3" s="34">
        <v>378</v>
      </c>
      <c r="C3" s="34">
        <v>0</v>
      </c>
      <c r="D3" s="34">
        <v>0</v>
      </c>
      <c r="E3" s="34"/>
      <c r="F3" s="34">
        <v>378</v>
      </c>
    </row>
    <row r="4" spans="1:6" x14ac:dyDescent="0.35">
      <c r="A4" s="36" t="s">
        <v>97</v>
      </c>
      <c r="B4" s="34">
        <v>126</v>
      </c>
      <c r="C4" s="34">
        <v>0</v>
      </c>
      <c r="D4" s="34">
        <v>0</v>
      </c>
      <c r="E4" s="34"/>
      <c r="F4" s="34">
        <v>126</v>
      </c>
    </row>
    <row r="5" spans="1:6" x14ac:dyDescent="0.35">
      <c r="A5" s="36" t="s">
        <v>98</v>
      </c>
      <c r="B5" s="34">
        <v>252</v>
      </c>
      <c r="C5" s="34">
        <v>0</v>
      </c>
      <c r="D5" s="34">
        <v>0</v>
      </c>
      <c r="E5" s="34"/>
      <c r="F5" s="34">
        <v>252</v>
      </c>
    </row>
    <row r="6" spans="1:6" s="74" customFormat="1" x14ac:dyDescent="0.35">
      <c r="A6" s="72" t="s">
        <v>99</v>
      </c>
      <c r="B6" s="73">
        <v>518</v>
      </c>
      <c r="C6" s="73">
        <v>195</v>
      </c>
      <c r="D6" s="73">
        <v>153</v>
      </c>
      <c r="E6" s="73">
        <v>13</v>
      </c>
      <c r="F6" s="73">
        <v>157</v>
      </c>
    </row>
    <row r="7" spans="1:6" x14ac:dyDescent="0.35">
      <c r="A7" s="36" t="s">
        <v>100</v>
      </c>
      <c r="B7" s="34">
        <v>134</v>
      </c>
      <c r="C7" s="34">
        <v>55</v>
      </c>
      <c r="D7" s="34">
        <v>40</v>
      </c>
      <c r="E7" s="34">
        <v>5</v>
      </c>
      <c r="F7" s="34">
        <v>34</v>
      </c>
    </row>
    <row r="8" spans="1:6" x14ac:dyDescent="0.35">
      <c r="A8" s="36" t="s">
        <v>65</v>
      </c>
      <c r="B8" s="34">
        <v>175</v>
      </c>
      <c r="C8" s="34">
        <v>55</v>
      </c>
      <c r="D8" s="34">
        <v>50</v>
      </c>
      <c r="E8" s="34">
        <v>2</v>
      </c>
      <c r="F8" s="34">
        <v>68</v>
      </c>
    </row>
    <row r="9" spans="1:6" x14ac:dyDescent="0.35">
      <c r="A9" s="36" t="s">
        <v>101</v>
      </c>
      <c r="B9" s="34">
        <v>108</v>
      </c>
      <c r="C9" s="34">
        <v>45</v>
      </c>
      <c r="D9" s="34">
        <v>33</v>
      </c>
      <c r="E9" s="34">
        <v>1</v>
      </c>
      <c r="F9" s="34">
        <v>29</v>
      </c>
    </row>
    <row r="10" spans="1:6" x14ac:dyDescent="0.35">
      <c r="A10" s="36" t="s">
        <v>102</v>
      </c>
      <c r="B10" s="34">
        <v>2</v>
      </c>
      <c r="C10" s="34">
        <v>0</v>
      </c>
      <c r="D10" s="34">
        <v>0</v>
      </c>
      <c r="E10" s="34"/>
      <c r="F10" s="34">
        <v>2</v>
      </c>
    </row>
    <row r="11" spans="1:6" x14ac:dyDescent="0.35">
      <c r="A11" s="36" t="s">
        <v>103</v>
      </c>
      <c r="B11" s="34">
        <v>99</v>
      </c>
      <c r="C11" s="34">
        <v>40</v>
      </c>
      <c r="D11" s="34">
        <v>30</v>
      </c>
      <c r="E11" s="34">
        <v>5</v>
      </c>
      <c r="F11" s="34">
        <v>24</v>
      </c>
    </row>
    <row r="12" spans="1:6" x14ac:dyDescent="0.35">
      <c r="A12" s="35" t="s">
        <v>104</v>
      </c>
      <c r="B12" s="34">
        <v>630</v>
      </c>
      <c r="C12" s="34">
        <v>274</v>
      </c>
      <c r="D12" s="34">
        <v>200</v>
      </c>
      <c r="E12" s="34">
        <v>12</v>
      </c>
      <c r="F12" s="34">
        <v>144</v>
      </c>
    </row>
    <row r="13" spans="1:6" x14ac:dyDescent="0.35">
      <c r="A13" s="36" t="s">
        <v>100</v>
      </c>
      <c r="B13" s="34">
        <v>278</v>
      </c>
      <c r="C13" s="34">
        <v>114</v>
      </c>
      <c r="D13" s="34">
        <v>90</v>
      </c>
      <c r="E13" s="34">
        <v>2</v>
      </c>
      <c r="F13" s="34">
        <v>72</v>
      </c>
    </row>
    <row r="14" spans="1:6" x14ac:dyDescent="0.35">
      <c r="A14" s="36" t="s">
        <v>101</v>
      </c>
      <c r="B14" s="34">
        <v>236</v>
      </c>
      <c r="C14" s="34">
        <v>120</v>
      </c>
      <c r="D14" s="34">
        <v>70</v>
      </c>
      <c r="E14" s="34">
        <v>8</v>
      </c>
      <c r="F14" s="34">
        <v>38</v>
      </c>
    </row>
    <row r="15" spans="1:6" x14ac:dyDescent="0.35">
      <c r="A15" s="36" t="s">
        <v>102</v>
      </c>
      <c r="B15" s="34">
        <v>1</v>
      </c>
      <c r="C15" s="34">
        <v>0</v>
      </c>
      <c r="D15" s="34">
        <v>0</v>
      </c>
      <c r="E15" s="34"/>
      <c r="F15" s="34">
        <v>1</v>
      </c>
    </row>
    <row r="16" spans="1:6" x14ac:dyDescent="0.35">
      <c r="A16" s="36" t="s">
        <v>103</v>
      </c>
      <c r="B16" s="34">
        <v>1</v>
      </c>
      <c r="C16" s="34">
        <v>0</v>
      </c>
      <c r="D16" s="34">
        <v>0</v>
      </c>
      <c r="E16" s="34"/>
      <c r="F16" s="34">
        <v>1</v>
      </c>
    </row>
    <row r="17" spans="1:6" x14ac:dyDescent="0.35">
      <c r="A17" s="36" t="s">
        <v>73</v>
      </c>
      <c r="B17" s="34">
        <v>114</v>
      </c>
      <c r="C17" s="34">
        <v>40</v>
      </c>
      <c r="D17" s="34">
        <v>40</v>
      </c>
      <c r="E17" s="34">
        <v>2</v>
      </c>
      <c r="F17" s="34">
        <v>32</v>
      </c>
    </row>
    <row r="18" spans="1:6" x14ac:dyDescent="0.35">
      <c r="A18" s="35" t="s">
        <v>105</v>
      </c>
      <c r="B18" s="34">
        <v>5</v>
      </c>
      <c r="C18" s="34">
        <v>0</v>
      </c>
      <c r="D18" s="34">
        <v>0</v>
      </c>
      <c r="E18" s="34"/>
      <c r="F18" s="34">
        <v>5</v>
      </c>
    </row>
    <row r="19" spans="1:6" x14ac:dyDescent="0.35">
      <c r="A19" s="36" t="s">
        <v>106</v>
      </c>
      <c r="B19" s="34">
        <v>5</v>
      </c>
      <c r="C19" s="34">
        <v>0</v>
      </c>
      <c r="D19" s="34">
        <v>0</v>
      </c>
      <c r="E19" s="34"/>
      <c r="F19" s="34">
        <v>5</v>
      </c>
    </row>
    <row r="20" spans="1:6" x14ac:dyDescent="0.35">
      <c r="A20" s="35" t="s">
        <v>107</v>
      </c>
      <c r="B20" s="34">
        <v>50</v>
      </c>
      <c r="C20" s="34">
        <v>18</v>
      </c>
      <c r="D20" s="34">
        <v>7</v>
      </c>
      <c r="E20" s="34">
        <v>2</v>
      </c>
      <c r="F20" s="34">
        <v>23</v>
      </c>
    </row>
    <row r="21" spans="1:6" x14ac:dyDescent="0.35">
      <c r="A21" s="36" t="s">
        <v>108</v>
      </c>
      <c r="B21" s="34">
        <v>20</v>
      </c>
      <c r="C21" s="34">
        <v>8</v>
      </c>
      <c r="D21" s="34">
        <v>0</v>
      </c>
      <c r="E21" s="34"/>
      <c r="F21" s="34">
        <v>12</v>
      </c>
    </row>
    <row r="22" spans="1:6" x14ac:dyDescent="0.35">
      <c r="A22" s="36" t="s">
        <v>77</v>
      </c>
      <c r="B22" s="34">
        <v>26</v>
      </c>
      <c r="C22" s="34">
        <v>10</v>
      </c>
      <c r="D22" s="34">
        <v>7</v>
      </c>
      <c r="E22" s="34">
        <v>2</v>
      </c>
      <c r="F22" s="34">
        <v>7</v>
      </c>
    </row>
    <row r="23" spans="1:6" x14ac:dyDescent="0.35">
      <c r="A23" s="36" t="s">
        <v>109</v>
      </c>
      <c r="B23" s="34">
        <v>4</v>
      </c>
      <c r="C23" s="34">
        <v>0</v>
      </c>
      <c r="D23" s="34"/>
      <c r="E23" s="34"/>
      <c r="F23" s="34">
        <v>4</v>
      </c>
    </row>
    <row r="24" spans="1:6" x14ac:dyDescent="0.35">
      <c r="A24" s="35" t="s">
        <v>110</v>
      </c>
      <c r="B24" s="34">
        <v>30</v>
      </c>
      <c r="C24" s="34">
        <v>15</v>
      </c>
      <c r="D24" s="34">
        <v>10</v>
      </c>
      <c r="E24" s="34"/>
      <c r="F24" s="34">
        <v>5</v>
      </c>
    </row>
    <row r="25" spans="1:6" x14ac:dyDescent="0.35">
      <c r="A25" s="36" t="s">
        <v>110</v>
      </c>
      <c r="B25" s="34">
        <v>30</v>
      </c>
      <c r="C25" s="34">
        <v>15</v>
      </c>
      <c r="D25" s="34">
        <v>10</v>
      </c>
      <c r="E25" s="34"/>
      <c r="F25" s="34">
        <v>5</v>
      </c>
    </row>
    <row r="26" spans="1:6" x14ac:dyDescent="0.35">
      <c r="A26" s="35" t="s">
        <v>111</v>
      </c>
      <c r="B26" s="34">
        <v>399</v>
      </c>
      <c r="C26" s="34">
        <v>156</v>
      </c>
      <c r="D26" s="34">
        <v>143</v>
      </c>
      <c r="E26" s="34">
        <v>12</v>
      </c>
      <c r="F26" s="34">
        <v>88</v>
      </c>
    </row>
    <row r="27" spans="1:6" x14ac:dyDescent="0.35">
      <c r="A27" s="36" t="s">
        <v>100</v>
      </c>
      <c r="B27" s="34">
        <v>216</v>
      </c>
      <c r="C27" s="34">
        <v>86</v>
      </c>
      <c r="D27" s="34">
        <v>81</v>
      </c>
      <c r="E27" s="34">
        <v>5</v>
      </c>
      <c r="F27" s="34">
        <v>44</v>
      </c>
    </row>
    <row r="28" spans="1:6" x14ac:dyDescent="0.35">
      <c r="A28" s="36" t="s">
        <v>101</v>
      </c>
      <c r="B28" s="34">
        <v>132</v>
      </c>
      <c r="C28" s="34">
        <v>50</v>
      </c>
      <c r="D28" s="34">
        <v>45</v>
      </c>
      <c r="E28" s="34">
        <v>0</v>
      </c>
      <c r="F28" s="34">
        <v>37</v>
      </c>
    </row>
    <row r="29" spans="1:6" x14ac:dyDescent="0.35">
      <c r="A29" s="36" t="s">
        <v>102</v>
      </c>
      <c r="B29" s="34">
        <v>25</v>
      </c>
      <c r="C29" s="34">
        <v>10</v>
      </c>
      <c r="D29" s="34">
        <v>7</v>
      </c>
      <c r="E29" s="34">
        <v>5</v>
      </c>
      <c r="F29" s="34">
        <v>3</v>
      </c>
    </row>
    <row r="30" spans="1:6" x14ac:dyDescent="0.35">
      <c r="A30" s="36" t="s">
        <v>103</v>
      </c>
      <c r="B30" s="34">
        <v>26</v>
      </c>
      <c r="C30" s="34">
        <v>10</v>
      </c>
      <c r="D30" s="34">
        <v>10</v>
      </c>
      <c r="E30" s="34">
        <v>2</v>
      </c>
      <c r="F30" s="34">
        <v>4</v>
      </c>
    </row>
    <row r="31" spans="1:6" x14ac:dyDescent="0.35">
      <c r="A31" s="35" t="s">
        <v>87</v>
      </c>
      <c r="B31" s="34">
        <v>10</v>
      </c>
      <c r="C31" s="34">
        <v>0</v>
      </c>
      <c r="D31" s="34">
        <v>0</v>
      </c>
      <c r="E31" s="34"/>
      <c r="F31" s="34">
        <v>10</v>
      </c>
    </row>
    <row r="32" spans="1:6" x14ac:dyDescent="0.35">
      <c r="A32" s="36" t="s">
        <v>112</v>
      </c>
      <c r="B32" s="34">
        <v>10</v>
      </c>
      <c r="C32" s="34">
        <v>0</v>
      </c>
      <c r="D32" s="34">
        <v>0</v>
      </c>
      <c r="E32" s="34"/>
      <c r="F32" s="34">
        <v>10</v>
      </c>
    </row>
    <row r="33" spans="1:6" x14ac:dyDescent="0.35">
      <c r="A33" s="35" t="s">
        <v>89</v>
      </c>
      <c r="B33" s="34">
        <v>2020</v>
      </c>
      <c r="C33" s="34">
        <v>658</v>
      </c>
      <c r="D33" s="34">
        <v>513</v>
      </c>
      <c r="E33" s="34">
        <v>39</v>
      </c>
      <c r="F33" s="34">
        <v>810</v>
      </c>
    </row>
    <row r="34" spans="1:6" x14ac:dyDescent="0.35">
      <c r="A34" s="34"/>
      <c r="B34" s="34"/>
      <c r="C34" s="34"/>
      <c r="D34" s="34"/>
      <c r="E34" s="34"/>
      <c r="F34" s="3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9106-2647-4723-9C4E-C5FDC9115CDF}">
  <dimension ref="A1:N55"/>
  <sheetViews>
    <sheetView topLeftCell="A10" zoomScale="90" zoomScaleNormal="90" workbookViewId="0">
      <selection activeCell="K11" sqref="K11:L11"/>
    </sheetView>
  </sheetViews>
  <sheetFormatPr defaultColWidth="9" defaultRowHeight="18.5" x14ac:dyDescent="0.45"/>
  <cols>
    <col min="1" max="1" width="33.36328125" style="23" customWidth="1"/>
    <col min="2" max="2" width="30.54296875" style="23" customWidth="1"/>
    <col min="3" max="3" width="10.453125" style="23" customWidth="1"/>
    <col min="4" max="4" width="11" style="23" customWidth="1"/>
    <col min="5" max="5" width="11.26953125" style="23" customWidth="1"/>
    <col min="6" max="6" width="9.453125" style="23" customWidth="1"/>
    <col min="7" max="7" width="11.26953125" style="23" customWidth="1"/>
    <col min="8" max="8" width="9.453125" style="23" customWidth="1"/>
    <col min="9" max="9" width="54.453125" style="23" hidden="1" customWidth="1"/>
    <col min="10" max="10" width="27.453125" style="24" customWidth="1"/>
    <col min="11" max="11" width="37.36328125" style="25" customWidth="1"/>
    <col min="12" max="12" width="34.6328125" style="25" customWidth="1"/>
    <col min="13" max="13" width="37.6328125" style="25" customWidth="1"/>
    <col min="14" max="14" width="28.81640625" style="26" hidden="1" customWidth="1"/>
    <col min="15" max="16384" width="9" style="23"/>
  </cols>
  <sheetData>
    <row r="1" spans="1:14" s="3" customFormat="1" ht="79" customHeight="1" x14ac:dyDescent="0.35">
      <c r="B1" s="114" t="s">
        <v>6</v>
      </c>
      <c r="C1" s="115"/>
      <c r="D1" s="115"/>
      <c r="E1" s="115"/>
      <c r="F1" s="115"/>
      <c r="G1" s="115"/>
      <c r="H1" s="115"/>
      <c r="I1" s="115"/>
      <c r="J1" s="115"/>
      <c r="K1" s="115"/>
      <c r="L1" s="115"/>
      <c r="M1" s="115"/>
      <c r="N1" s="7"/>
    </row>
    <row r="2" spans="1:14" s="3" customFormat="1" ht="79" customHeight="1" x14ac:dyDescent="0.35">
      <c r="A2" s="6" t="s">
        <v>7</v>
      </c>
      <c r="B2" s="4"/>
      <c r="C2" s="5"/>
      <c r="D2" s="5"/>
      <c r="E2" s="5"/>
      <c r="F2" s="5"/>
      <c r="G2" s="5"/>
      <c r="H2" s="5"/>
      <c r="I2" s="5"/>
      <c r="J2" s="5"/>
      <c r="K2" s="5"/>
      <c r="L2" s="5"/>
      <c r="M2" s="5"/>
      <c r="N2" s="7"/>
    </row>
    <row r="3" spans="1:14" s="3" customFormat="1" ht="79" customHeight="1" x14ac:dyDescent="0.35">
      <c r="A3" s="3" t="s">
        <v>8</v>
      </c>
      <c r="B3" s="4"/>
      <c r="C3" s="5"/>
      <c r="D3" s="7" t="s">
        <v>9</v>
      </c>
      <c r="E3" s="5"/>
      <c r="F3" s="5"/>
      <c r="G3" s="5"/>
      <c r="H3" s="5"/>
      <c r="I3" s="5"/>
      <c r="J3" s="5"/>
      <c r="K3" s="5"/>
      <c r="L3" s="5"/>
      <c r="M3" s="5"/>
      <c r="N3" s="7"/>
    </row>
    <row r="4" spans="1:14" s="3" customFormat="1" ht="79" customHeight="1" x14ac:dyDescent="0.35">
      <c r="A4" s="3" t="s">
        <v>10</v>
      </c>
      <c r="B4" s="4"/>
      <c r="C4" s="5"/>
      <c r="D4" s="7" t="s">
        <v>11</v>
      </c>
      <c r="E4" s="5"/>
      <c r="F4" s="5"/>
      <c r="G4" s="5"/>
      <c r="H4" s="5"/>
      <c r="I4" s="5"/>
      <c r="J4" s="5"/>
      <c r="K4" s="5"/>
      <c r="L4" s="5"/>
      <c r="M4" s="5"/>
      <c r="N4" s="7"/>
    </row>
    <row r="5" spans="1:14" s="3" customFormat="1" ht="79" customHeight="1" x14ac:dyDescent="0.35">
      <c r="A5" s="3" t="s">
        <v>12</v>
      </c>
      <c r="B5" s="4"/>
      <c r="C5" s="5"/>
      <c r="D5" s="7" t="s">
        <v>13</v>
      </c>
      <c r="E5" s="5"/>
      <c r="F5" s="5"/>
      <c r="G5" s="5"/>
      <c r="H5" s="5"/>
      <c r="I5" s="5"/>
      <c r="J5" s="5"/>
      <c r="K5" s="5"/>
      <c r="L5" s="5"/>
      <c r="M5" s="5"/>
      <c r="N5" s="7"/>
    </row>
    <row r="6" spans="1:14" s="3" customFormat="1" ht="79" customHeight="1" x14ac:dyDescent="0.35">
      <c r="A6" s="3" t="s">
        <v>14</v>
      </c>
      <c r="B6" s="4"/>
      <c r="C6" s="5"/>
      <c r="D6" s="7" t="s">
        <v>15</v>
      </c>
      <c r="E6" s="5"/>
      <c r="F6" s="5"/>
      <c r="G6" s="5"/>
      <c r="H6" s="5"/>
      <c r="I6" s="5"/>
      <c r="J6" s="5"/>
      <c r="K6" s="5"/>
      <c r="L6" s="5"/>
      <c r="M6" s="5"/>
      <c r="N6" s="7"/>
    </row>
    <row r="7" spans="1:14" s="3" customFormat="1" ht="79" customHeight="1" x14ac:dyDescent="0.35">
      <c r="A7" s="7" t="s">
        <v>16</v>
      </c>
      <c r="B7" s="4"/>
      <c r="C7" s="5"/>
      <c r="D7" s="7" t="s">
        <v>17</v>
      </c>
      <c r="E7" s="5"/>
      <c r="F7" s="5"/>
      <c r="G7" s="5"/>
      <c r="H7" s="5"/>
      <c r="I7" s="5"/>
      <c r="J7" s="5"/>
      <c r="K7" s="5"/>
      <c r="L7" s="5"/>
      <c r="M7" s="5"/>
      <c r="N7" s="7"/>
    </row>
    <row r="8" spans="1:14" s="3" customFormat="1" ht="79" customHeight="1" x14ac:dyDescent="0.35">
      <c r="A8" s="7" t="s">
        <v>18</v>
      </c>
      <c r="B8" s="4"/>
      <c r="C8" s="5"/>
      <c r="D8" s="7" t="s">
        <v>19</v>
      </c>
      <c r="E8" s="5"/>
      <c r="F8" s="5"/>
      <c r="G8" s="5"/>
      <c r="H8" s="5"/>
      <c r="I8" s="5"/>
      <c r="J8" s="5"/>
      <c r="K8" s="5"/>
      <c r="L8" s="5"/>
      <c r="M8" s="5"/>
      <c r="N8" s="7"/>
    </row>
    <row r="9" spans="1:14" s="3" customFormat="1" ht="79" customHeight="1" x14ac:dyDescent="0.35">
      <c r="A9" s="7" t="s">
        <v>20</v>
      </c>
      <c r="B9" s="4"/>
      <c r="C9" s="5"/>
      <c r="D9" s="5"/>
      <c r="E9" s="5"/>
      <c r="F9" s="5"/>
      <c r="G9" s="5"/>
      <c r="H9" s="5"/>
      <c r="I9" s="5"/>
      <c r="J9" s="5"/>
      <c r="K9" s="5"/>
      <c r="L9" s="5"/>
      <c r="M9" s="5"/>
      <c r="N9" s="7"/>
    </row>
    <row r="10" spans="1:14" s="3" customFormat="1" ht="79" customHeight="1" x14ac:dyDescent="0.35">
      <c r="B10" s="4"/>
      <c r="C10" s="5"/>
      <c r="D10" s="5"/>
      <c r="E10" s="5"/>
      <c r="F10" s="5"/>
      <c r="G10" s="5"/>
      <c r="H10" s="5"/>
      <c r="I10" s="5"/>
      <c r="J10" s="5"/>
      <c r="K10" s="5"/>
      <c r="L10" s="5"/>
      <c r="M10" s="5"/>
      <c r="N10" s="7"/>
    </row>
    <row r="11" spans="1:14" s="3" customFormat="1" ht="26.5" customHeight="1" x14ac:dyDescent="0.35">
      <c r="A11" s="3" t="s">
        <v>12</v>
      </c>
      <c r="B11" s="3" t="s">
        <v>14</v>
      </c>
      <c r="C11" s="7" t="s">
        <v>21</v>
      </c>
      <c r="D11" s="7" t="s">
        <v>22</v>
      </c>
      <c r="E11" s="7" t="s">
        <v>23</v>
      </c>
      <c r="F11" s="7" t="s">
        <v>24</v>
      </c>
      <c r="G11" s="7" t="s">
        <v>25</v>
      </c>
      <c r="H11" s="7" t="s">
        <v>26</v>
      </c>
      <c r="I11" s="8" t="s">
        <v>27</v>
      </c>
      <c r="J11" s="9" t="s">
        <v>28</v>
      </c>
      <c r="K11" s="9" t="s">
        <v>29</v>
      </c>
      <c r="L11" s="10" t="s">
        <v>30</v>
      </c>
      <c r="M11" s="10" t="s">
        <v>31</v>
      </c>
      <c r="N11" s="8" t="s">
        <v>32</v>
      </c>
    </row>
    <row r="12" spans="1:14" s="11" customFormat="1" ht="43.5" customHeight="1" x14ac:dyDescent="0.35">
      <c r="B12" s="12" t="s">
        <v>33</v>
      </c>
      <c r="C12" s="12"/>
      <c r="D12" s="12"/>
      <c r="E12" s="12"/>
      <c r="F12" s="12"/>
      <c r="G12" s="12"/>
      <c r="H12" s="12"/>
      <c r="I12" s="12"/>
      <c r="J12" s="13">
        <v>316.66666666666674</v>
      </c>
      <c r="K12" s="13">
        <v>135</v>
      </c>
      <c r="L12" s="14" t="e">
        <f>SUM(L13:L16)</f>
        <v>#REF!</v>
      </c>
      <c r="M12" s="14" t="e">
        <f>J12-SUM(K12:L12)</f>
        <v>#REF!</v>
      </c>
      <c r="N12" s="15" t="e">
        <f>SUM(N13:N16)</f>
        <v>#REF!</v>
      </c>
    </row>
    <row r="13" spans="1:14" s="16" customFormat="1" ht="171" customHeight="1" x14ac:dyDescent="0.35">
      <c r="B13" s="17">
        <v>1</v>
      </c>
      <c r="C13" s="17"/>
      <c r="D13" s="17"/>
      <c r="E13" s="17"/>
      <c r="F13" s="17"/>
      <c r="G13" s="17"/>
      <c r="H13" s="17"/>
      <c r="I13" s="17"/>
      <c r="J13" s="18">
        <v>116.66666666666669</v>
      </c>
      <c r="K13" s="18">
        <v>45</v>
      </c>
      <c r="L13" s="19" t="e">
        <f>VLOOKUP(#REF!,[1]Sheet2!$A$3:$D$47,4,0)</f>
        <v>#REF!</v>
      </c>
      <c r="M13" s="19" t="e">
        <f>VLOOKUP(#REF!,[1]Sheet2!$A$3:$E$47,5,0)</f>
        <v>#REF!</v>
      </c>
      <c r="N13" s="20" t="e">
        <f>VLOOKUP(#REF!,[1]Sheet1!$D$3:$E$40,2,0)</f>
        <v>#REF!</v>
      </c>
    </row>
    <row r="14" spans="1:14" s="16" customFormat="1" ht="171" customHeight="1" x14ac:dyDescent="0.35">
      <c r="B14" s="17">
        <v>2</v>
      </c>
      <c r="C14" s="17"/>
      <c r="D14" s="17"/>
      <c r="E14" s="17"/>
      <c r="F14" s="17"/>
      <c r="G14" s="17"/>
      <c r="H14" s="17"/>
      <c r="I14" s="17"/>
      <c r="J14" s="18">
        <v>66.666666666666671</v>
      </c>
      <c r="K14" s="18">
        <v>30</v>
      </c>
      <c r="L14" s="19" t="e">
        <f>VLOOKUP(#REF!,[1]Sheet2!$A$3:$D$47,4,0)</f>
        <v>#REF!</v>
      </c>
      <c r="M14" s="19" t="e">
        <f>VLOOKUP(#REF!,[1]Sheet2!$A$3:$E$47,5,0)</f>
        <v>#REF!</v>
      </c>
      <c r="N14" s="20" t="e">
        <f>VLOOKUP(#REF!,[1]Sheet1!$D$3:$E$40,2,0)</f>
        <v>#REF!</v>
      </c>
    </row>
    <row r="15" spans="1:14" s="16" customFormat="1" ht="171" customHeight="1" x14ac:dyDescent="0.35">
      <c r="B15" s="17">
        <v>3</v>
      </c>
      <c r="C15" s="17"/>
      <c r="D15" s="17"/>
      <c r="E15" s="17"/>
      <c r="F15" s="17"/>
      <c r="G15" s="17"/>
      <c r="H15" s="17"/>
      <c r="I15" s="17"/>
      <c r="J15" s="18">
        <v>50</v>
      </c>
      <c r="K15" s="18">
        <v>30</v>
      </c>
      <c r="L15" s="19">
        <v>20</v>
      </c>
      <c r="M15" s="19">
        <v>0</v>
      </c>
      <c r="N15" s="20" t="e">
        <f>VLOOKUP(#REF!,[1]Sheet1!$D$3:$E$40,2,0)</f>
        <v>#REF!</v>
      </c>
    </row>
    <row r="16" spans="1:14" s="16" customFormat="1" ht="171" customHeight="1" x14ac:dyDescent="0.35">
      <c r="B16" s="17">
        <v>4</v>
      </c>
      <c r="C16" s="17"/>
      <c r="D16" s="17"/>
      <c r="E16" s="17"/>
      <c r="F16" s="17"/>
      <c r="G16" s="17"/>
      <c r="H16" s="17"/>
      <c r="I16" s="17"/>
      <c r="J16" s="18">
        <v>83.333333333333343</v>
      </c>
      <c r="K16" s="18">
        <v>30</v>
      </c>
      <c r="L16" s="19" t="e">
        <f>VLOOKUP(#REF!,[1]Sheet2!$A$3:$D$47,4,0)</f>
        <v>#REF!</v>
      </c>
      <c r="M16" s="19" t="e">
        <f>VLOOKUP(#REF!,[1]Sheet2!$A$3:$E$47,5,0)</f>
        <v>#REF!</v>
      </c>
      <c r="N16" s="20" t="e">
        <f>VLOOKUP(#REF!,[1]Sheet1!$D$3:$E$40,2,0)</f>
        <v>#REF!</v>
      </c>
    </row>
    <row r="17" spans="2:14" s="11" customFormat="1" ht="45" customHeight="1" x14ac:dyDescent="0.35">
      <c r="B17" s="12" t="s">
        <v>34</v>
      </c>
      <c r="C17" s="12"/>
      <c r="D17" s="12"/>
      <c r="E17" s="12"/>
      <c r="F17" s="12"/>
      <c r="G17" s="12"/>
      <c r="H17" s="12"/>
      <c r="I17" s="12"/>
      <c r="J17" s="13">
        <v>683.33333333333337</v>
      </c>
      <c r="K17" s="13">
        <v>340</v>
      </c>
      <c r="L17" s="14" t="e">
        <f>SUM(L18:L25)</f>
        <v>#REF!</v>
      </c>
      <c r="M17" s="14" t="e">
        <f>SUM(M18:M25)</f>
        <v>#REF!</v>
      </c>
      <c r="N17" s="21" t="e">
        <f>SUM(N18:N25)</f>
        <v>#REF!</v>
      </c>
    </row>
    <row r="18" spans="2:14" s="16" customFormat="1" ht="171" customHeight="1" x14ac:dyDescent="0.35">
      <c r="B18" s="17">
        <v>1</v>
      </c>
      <c r="C18" s="17"/>
      <c r="D18" s="17"/>
      <c r="E18" s="17"/>
      <c r="F18" s="17"/>
      <c r="G18" s="17"/>
      <c r="H18" s="17"/>
      <c r="I18" s="17"/>
      <c r="J18" s="18">
        <v>183.33333333333334</v>
      </c>
      <c r="K18" s="18">
        <v>70</v>
      </c>
      <c r="L18" s="19" t="e">
        <f>VLOOKUP(#REF!,[1]Sheet2!$A$3:$D$47,4,0)</f>
        <v>#REF!</v>
      </c>
      <c r="M18" s="19" t="e">
        <f>VLOOKUP(#REF!,[1]Sheet2!$A$3:$E$47,5,0)</f>
        <v>#REF!</v>
      </c>
      <c r="N18" s="20" t="e">
        <f>VLOOKUP(#REF!,[1]Sheet1!$D$3:$E$40,2,0)</f>
        <v>#REF!</v>
      </c>
    </row>
    <row r="19" spans="2:14" s="16" customFormat="1" ht="171" customHeight="1" x14ac:dyDescent="0.35">
      <c r="B19" s="17">
        <v>2</v>
      </c>
      <c r="C19" s="17"/>
      <c r="D19" s="17"/>
      <c r="E19" s="17"/>
      <c r="F19" s="17"/>
      <c r="G19" s="17"/>
      <c r="H19" s="17"/>
      <c r="I19" s="17"/>
      <c r="J19" s="18">
        <v>133.33333333333334</v>
      </c>
      <c r="K19" s="18">
        <v>60</v>
      </c>
      <c r="L19" s="19" t="e">
        <f>VLOOKUP(#REF!,[1]Sheet2!$A$3:$D$47,4,0)</f>
        <v>#REF!</v>
      </c>
      <c r="M19" s="19" t="e">
        <f>VLOOKUP(#REF!,[1]Sheet2!$A$3:$E$47,5,0)</f>
        <v>#REF!</v>
      </c>
      <c r="N19" s="20" t="e">
        <f>VLOOKUP(#REF!,[1]Sheet1!$D$3:$E$40,2,0)</f>
        <v>#REF!</v>
      </c>
    </row>
    <row r="20" spans="2:14" s="16" customFormat="1" ht="171" customHeight="1" x14ac:dyDescent="0.35">
      <c r="B20" s="17">
        <v>3</v>
      </c>
      <c r="C20" s="17"/>
      <c r="D20" s="17"/>
      <c r="E20" s="17"/>
      <c r="F20" s="17"/>
      <c r="G20" s="17"/>
      <c r="H20" s="17"/>
      <c r="I20" s="17"/>
      <c r="J20" s="18">
        <v>83.333333333333343</v>
      </c>
      <c r="K20" s="18">
        <v>30</v>
      </c>
      <c r="L20" s="19" t="e">
        <f>VLOOKUP(#REF!,[1]Sheet2!$A$3:$D$47,4,0)</f>
        <v>#REF!</v>
      </c>
      <c r="M20" s="19" t="e">
        <f>VLOOKUP(#REF!,[1]Sheet2!$A$3:$E$47,5,0)</f>
        <v>#REF!</v>
      </c>
      <c r="N20" s="20" t="e">
        <f>VLOOKUP(#REF!,[1]Sheet1!$D$3:$E$40,2,0)</f>
        <v>#REF!</v>
      </c>
    </row>
    <row r="21" spans="2:14" s="16" customFormat="1" ht="171" customHeight="1" x14ac:dyDescent="0.35">
      <c r="B21" s="17">
        <v>4</v>
      </c>
      <c r="C21" s="17"/>
      <c r="D21" s="17"/>
      <c r="E21" s="17"/>
      <c r="F21" s="17"/>
      <c r="G21" s="17"/>
      <c r="H21" s="17"/>
      <c r="I21" s="17"/>
      <c r="J21" s="18">
        <v>66.666666666666671</v>
      </c>
      <c r="K21" s="18">
        <v>30</v>
      </c>
      <c r="L21" s="19" t="e">
        <f>VLOOKUP(#REF!,[1]Sheet2!$A$3:$D$47,4,0)</f>
        <v>#REF!</v>
      </c>
      <c r="M21" s="19" t="e">
        <f>VLOOKUP(#REF!,[1]Sheet2!$A$3:$E$47,5,0)</f>
        <v>#REF!</v>
      </c>
      <c r="N21" s="20" t="e">
        <f>VLOOKUP(#REF!,[1]Sheet1!$D$3:$E$40,2,0)</f>
        <v>#REF!</v>
      </c>
    </row>
    <row r="22" spans="2:14" s="16" customFormat="1" ht="171" customHeight="1" x14ac:dyDescent="0.35">
      <c r="B22" s="17">
        <v>5</v>
      </c>
      <c r="C22" s="17"/>
      <c r="D22" s="17"/>
      <c r="E22" s="17"/>
      <c r="F22" s="17"/>
      <c r="G22" s="17"/>
      <c r="H22" s="17"/>
      <c r="I22" s="17"/>
      <c r="J22" s="18">
        <v>83.333333333333343</v>
      </c>
      <c r="K22" s="18">
        <v>30</v>
      </c>
      <c r="L22" s="19" t="e">
        <f>VLOOKUP(#REF!,[1]Sheet2!$A$3:$D$47,4,0)</f>
        <v>#REF!</v>
      </c>
      <c r="M22" s="19" t="e">
        <f>VLOOKUP(#REF!,[1]Sheet2!$A$3:$E$47,5,0)</f>
        <v>#REF!</v>
      </c>
      <c r="N22" s="20" t="e">
        <f>VLOOKUP(#REF!,[1]Sheet1!$D$3:$E$40,2,0)</f>
        <v>#REF!</v>
      </c>
    </row>
    <row r="23" spans="2:14" s="16" customFormat="1" ht="171" customHeight="1" x14ac:dyDescent="0.35">
      <c r="B23" s="17">
        <v>6</v>
      </c>
      <c r="C23" s="17"/>
      <c r="D23" s="17"/>
      <c r="E23" s="17"/>
      <c r="F23" s="17"/>
      <c r="G23" s="17"/>
      <c r="H23" s="17"/>
      <c r="I23" s="17"/>
      <c r="J23" s="18">
        <v>50</v>
      </c>
      <c r="K23" s="18">
        <v>45</v>
      </c>
      <c r="L23" s="19">
        <v>5</v>
      </c>
      <c r="M23" s="19">
        <v>0</v>
      </c>
      <c r="N23" s="20" t="e">
        <f>VLOOKUP(#REF!,[1]Sheet1!$D$3:$E$40,2,0)</f>
        <v>#REF!</v>
      </c>
    </row>
    <row r="24" spans="2:14" s="16" customFormat="1" ht="171" customHeight="1" x14ac:dyDescent="0.35">
      <c r="B24" s="17">
        <v>7</v>
      </c>
      <c r="C24" s="17"/>
      <c r="D24" s="17"/>
      <c r="E24" s="17"/>
      <c r="F24" s="17"/>
      <c r="G24" s="17"/>
      <c r="H24" s="17"/>
      <c r="I24" s="17"/>
      <c r="J24" s="18">
        <v>40</v>
      </c>
      <c r="K24" s="18">
        <v>35</v>
      </c>
      <c r="L24" s="19" t="e">
        <f>VLOOKUP(#REF!,[1]Sheet2!$A$3:$D$47,4,0)</f>
        <v>#REF!</v>
      </c>
      <c r="M24" s="19" t="e">
        <f>VLOOKUP(#REF!,[1]Sheet2!$A$3:$E$47,5,0)</f>
        <v>#REF!</v>
      </c>
      <c r="N24" s="20" t="e">
        <f>VLOOKUP(#REF!,[1]Sheet1!$D$3:$E$40,2,0)</f>
        <v>#REF!</v>
      </c>
    </row>
    <row r="25" spans="2:14" s="16" customFormat="1" ht="171" customHeight="1" x14ac:dyDescent="0.35">
      <c r="B25" s="17">
        <v>8</v>
      </c>
      <c r="C25" s="17"/>
      <c r="D25" s="17"/>
      <c r="E25" s="17"/>
      <c r="F25" s="17"/>
      <c r="G25" s="17"/>
      <c r="H25" s="17"/>
      <c r="I25" s="17"/>
      <c r="J25" s="18">
        <v>43.333333333333336</v>
      </c>
      <c r="K25" s="18">
        <v>40</v>
      </c>
      <c r="L25" s="19">
        <v>3</v>
      </c>
      <c r="M25" s="19">
        <v>0</v>
      </c>
      <c r="N25" s="20" t="e">
        <f>VLOOKUP(#REF!,[1]Sheet1!$D$3:$E$40,2,0)</f>
        <v>#REF!</v>
      </c>
    </row>
    <row r="26" spans="2:14" s="11" customFormat="1" ht="48.5" customHeight="1" x14ac:dyDescent="0.35">
      <c r="B26" s="12" t="s">
        <v>35</v>
      </c>
      <c r="C26" s="12"/>
      <c r="D26" s="12"/>
      <c r="E26" s="12"/>
      <c r="F26" s="12"/>
      <c r="G26" s="12"/>
      <c r="H26" s="12"/>
      <c r="I26" s="12"/>
      <c r="J26" s="13">
        <v>20</v>
      </c>
      <c r="K26" s="13"/>
      <c r="L26" s="14" t="e">
        <f>L27</f>
        <v>#REF!</v>
      </c>
      <c r="M26" s="14" t="e">
        <f>J26-SUM(K26:L26)</f>
        <v>#REF!</v>
      </c>
      <c r="N26" s="21" t="e">
        <f>N27</f>
        <v>#REF!</v>
      </c>
    </row>
    <row r="27" spans="2:14" s="16" customFormat="1" ht="171" customHeight="1" x14ac:dyDescent="0.35">
      <c r="B27" s="17">
        <v>1</v>
      </c>
      <c r="C27" s="17"/>
      <c r="D27" s="17"/>
      <c r="E27" s="17"/>
      <c r="F27" s="17"/>
      <c r="G27" s="17"/>
      <c r="H27" s="17"/>
      <c r="I27" s="17"/>
      <c r="J27" s="18">
        <v>20</v>
      </c>
      <c r="K27" s="18"/>
      <c r="L27" s="19" t="e">
        <f>VLOOKUP(#REF!,[1]Sheet2!$A$3:$D$47,4,0)</f>
        <v>#REF!</v>
      </c>
      <c r="M27" s="19" t="e">
        <f>VLOOKUP(#REF!,[1]Sheet2!$A$3:$E$47,5,0)</f>
        <v>#REF!</v>
      </c>
      <c r="N27" s="20" t="e">
        <f>VLOOKUP(#REF!,[1]Sheet1!$D$3:$E$40,2,0)</f>
        <v>#REF!</v>
      </c>
    </row>
    <row r="28" spans="2:14" s="11" customFormat="1" ht="55" customHeight="1" x14ac:dyDescent="0.35">
      <c r="B28" s="12" t="s">
        <v>36</v>
      </c>
      <c r="C28" s="12"/>
      <c r="D28" s="12"/>
      <c r="E28" s="12"/>
      <c r="F28" s="12"/>
      <c r="G28" s="12"/>
      <c r="H28" s="12"/>
      <c r="I28" s="12"/>
      <c r="J28" s="13">
        <v>10</v>
      </c>
      <c r="K28" s="13"/>
      <c r="L28" s="22" t="e">
        <f>L29</f>
        <v>#REF!</v>
      </c>
      <c r="M28" s="22"/>
      <c r="N28" s="21" t="e">
        <f>N29</f>
        <v>#REF!</v>
      </c>
    </row>
    <row r="29" spans="2:14" s="16" customFormat="1" ht="171" customHeight="1" x14ac:dyDescent="0.35">
      <c r="B29" s="17">
        <v>1</v>
      </c>
      <c r="C29" s="17"/>
      <c r="D29" s="17"/>
      <c r="E29" s="17"/>
      <c r="F29" s="17"/>
      <c r="G29" s="17"/>
      <c r="H29" s="17"/>
      <c r="I29" s="17"/>
      <c r="J29" s="18">
        <v>10</v>
      </c>
      <c r="K29" s="18"/>
      <c r="L29" s="19" t="e">
        <f>VLOOKUP(#REF!,[1]Sheet2!$A$3:$D$47,4,0)</f>
        <v>#REF!</v>
      </c>
      <c r="M29" s="19" t="e">
        <f>VLOOKUP(#REF!,[1]Sheet2!$A$3:$E$47,5,0)</f>
        <v>#REF!</v>
      </c>
      <c r="N29" s="20" t="e">
        <f>VLOOKUP(#REF!,[1]Sheet1!$D$3:$E$40,2,0)</f>
        <v>#REF!</v>
      </c>
    </row>
    <row r="30" spans="2:14" s="11" customFormat="1" ht="51.5" customHeight="1" x14ac:dyDescent="0.35">
      <c r="B30" s="12" t="s">
        <v>37</v>
      </c>
      <c r="C30" s="12"/>
      <c r="D30" s="12"/>
      <c r="E30" s="12"/>
      <c r="F30" s="12"/>
      <c r="G30" s="12"/>
      <c r="H30" s="12"/>
      <c r="I30" s="12"/>
      <c r="J30" s="13">
        <v>6353.333333333333</v>
      </c>
      <c r="K30" s="13">
        <v>1935</v>
      </c>
      <c r="L30" s="14" t="e">
        <f>SUM(L31:L46)</f>
        <v>#REF!</v>
      </c>
      <c r="M30" s="14" t="e">
        <f>J30-SUM(K30:L30)</f>
        <v>#REF!</v>
      </c>
      <c r="N30" s="21" t="e">
        <f>SUM(N31:N46)</f>
        <v>#REF!</v>
      </c>
    </row>
    <row r="31" spans="2:14" s="16" customFormat="1" ht="171" customHeight="1" x14ac:dyDescent="0.35">
      <c r="B31" s="17">
        <v>1</v>
      </c>
      <c r="C31" s="17"/>
      <c r="D31" s="17"/>
      <c r="E31" s="17"/>
      <c r="F31" s="17"/>
      <c r="G31" s="17"/>
      <c r="H31" s="17"/>
      <c r="I31" s="17"/>
      <c r="J31" s="18">
        <v>380</v>
      </c>
      <c r="K31" s="18">
        <v>217</v>
      </c>
      <c r="L31" s="19" t="e">
        <f>VLOOKUP(#REF!,[1]Sheet2!$A$3:$D$47,4,0)</f>
        <v>#REF!</v>
      </c>
      <c r="M31" s="19" t="e">
        <f>VLOOKUP(#REF!,[1]Sheet2!$A$3:$E$47,5,0)</f>
        <v>#REF!</v>
      </c>
      <c r="N31" s="20" t="e">
        <f>VLOOKUP(#REF!,[1]Sheet1!$D$3:$E$40,2,0)</f>
        <v>#REF!</v>
      </c>
    </row>
    <row r="32" spans="2:14" s="16" customFormat="1" ht="171" customHeight="1" x14ac:dyDescent="0.35">
      <c r="B32" s="17">
        <v>2</v>
      </c>
      <c r="C32" s="17"/>
      <c r="D32" s="17"/>
      <c r="E32" s="17"/>
      <c r="F32" s="17"/>
      <c r="G32" s="17"/>
      <c r="H32" s="17"/>
      <c r="I32" s="17"/>
      <c r="J32" s="18">
        <v>40</v>
      </c>
      <c r="K32" s="18">
        <v>0</v>
      </c>
      <c r="L32" s="19" t="e">
        <f>VLOOKUP(#REF!,[1]Sheet2!$A$3:$D$47,4,0)</f>
        <v>#REF!</v>
      </c>
      <c r="M32" s="19" t="e">
        <f>VLOOKUP(#REF!,[1]Sheet2!$A$3:$E$47,5,0)</f>
        <v>#REF!</v>
      </c>
      <c r="N32" s="20" t="e">
        <f>VLOOKUP(#REF!,[1]Sheet1!$D$3:$E$40,2,0)</f>
        <v>#REF!</v>
      </c>
    </row>
    <row r="33" spans="2:14" s="16" customFormat="1" ht="171" customHeight="1" x14ac:dyDescent="0.35">
      <c r="B33" s="17">
        <v>3</v>
      </c>
      <c r="C33" s="17"/>
      <c r="D33" s="17"/>
      <c r="E33" s="17"/>
      <c r="F33" s="17"/>
      <c r="G33" s="17"/>
      <c r="H33" s="17"/>
      <c r="I33" s="17"/>
      <c r="J33" s="18">
        <v>66.666666666666671</v>
      </c>
      <c r="K33" s="18">
        <v>28</v>
      </c>
      <c r="L33" s="19" t="e">
        <f>VLOOKUP(#REF!,[1]Sheet2!$A$3:$D$47,4,0)</f>
        <v>#REF!</v>
      </c>
      <c r="M33" s="19" t="e">
        <f>VLOOKUP(#REF!,[1]Sheet2!$A$3:$E$47,5,0)</f>
        <v>#REF!</v>
      </c>
      <c r="N33" s="20" t="e">
        <f>VLOOKUP(#REF!,[1]Sheet1!$D$3:$E$40,2,0)</f>
        <v>#REF!</v>
      </c>
    </row>
    <row r="34" spans="2:14" s="16" customFormat="1" ht="171" customHeight="1" x14ac:dyDescent="0.35">
      <c r="B34" s="17">
        <v>4</v>
      </c>
      <c r="C34" s="17"/>
      <c r="D34" s="17"/>
      <c r="E34" s="17"/>
      <c r="F34" s="17"/>
      <c r="G34" s="17"/>
      <c r="H34" s="17"/>
      <c r="I34" s="17"/>
      <c r="J34" s="18">
        <v>840</v>
      </c>
      <c r="K34" s="18">
        <v>300</v>
      </c>
      <c r="L34" s="19" t="e">
        <f>VLOOKUP(#REF!,[1]Sheet2!$A$3:$D$47,4,0)</f>
        <v>#REF!</v>
      </c>
      <c r="M34" s="19" t="e">
        <f>VLOOKUP(#REF!,[1]Sheet2!$A$3:$E$47,5,0)</f>
        <v>#REF!</v>
      </c>
      <c r="N34" s="20" t="e">
        <f>VLOOKUP(#REF!,[1]Sheet1!$D$3:$E$40,2,0)</f>
        <v>#REF!</v>
      </c>
    </row>
    <row r="35" spans="2:14" s="16" customFormat="1" ht="171" customHeight="1" x14ac:dyDescent="0.35">
      <c r="B35" s="17">
        <v>5</v>
      </c>
      <c r="C35" s="17"/>
      <c r="D35" s="17"/>
      <c r="E35" s="17"/>
      <c r="F35" s="17"/>
      <c r="G35" s="17"/>
      <c r="H35" s="17"/>
      <c r="I35" s="17"/>
      <c r="J35" s="18">
        <v>1120</v>
      </c>
      <c r="K35" s="18">
        <v>560</v>
      </c>
      <c r="L35" s="19" t="e">
        <f>VLOOKUP(#REF!,[1]Sheet2!$A$3:$D$47,4,0)</f>
        <v>#REF!</v>
      </c>
      <c r="M35" s="19" t="e">
        <f>VLOOKUP(#REF!,[1]Sheet2!$A$3:$E$47,5,0)</f>
        <v>#REF!</v>
      </c>
      <c r="N35" s="20" t="e">
        <f>VLOOKUP(#REF!,[1]Sheet1!$D$3:$E$40,2,0)</f>
        <v>#REF!</v>
      </c>
    </row>
    <row r="36" spans="2:14" s="16" customFormat="1" ht="171" customHeight="1" x14ac:dyDescent="0.35">
      <c r="B36" s="17">
        <v>6</v>
      </c>
      <c r="C36" s="17"/>
      <c r="D36" s="17"/>
      <c r="E36" s="17"/>
      <c r="F36" s="17"/>
      <c r="G36" s="17"/>
      <c r="H36" s="17"/>
      <c r="I36" s="17"/>
      <c r="J36" s="18">
        <v>80</v>
      </c>
      <c r="K36" s="18">
        <v>65</v>
      </c>
      <c r="L36" s="19" t="e">
        <f>VLOOKUP(#REF!,[1]Sheet2!$A$3:$D$47,4,0)</f>
        <v>#REF!</v>
      </c>
      <c r="M36" s="19" t="e">
        <f>VLOOKUP(#REF!,[1]Sheet2!$A$3:$E$47,5,0)</f>
        <v>#REF!</v>
      </c>
      <c r="N36" s="20" t="e">
        <f>VLOOKUP(#REF!,[1]Sheet1!$D$3:$E$40,2,0)</f>
        <v>#REF!</v>
      </c>
    </row>
    <row r="37" spans="2:14" s="16" customFormat="1" ht="171" customHeight="1" x14ac:dyDescent="0.35">
      <c r="B37" s="17">
        <v>7</v>
      </c>
      <c r="C37" s="17"/>
      <c r="D37" s="17"/>
      <c r="E37" s="17"/>
      <c r="F37" s="17"/>
      <c r="G37" s="17"/>
      <c r="H37" s="17"/>
      <c r="I37" s="17"/>
      <c r="J37" s="18">
        <v>1080</v>
      </c>
      <c r="K37" s="18">
        <v>260</v>
      </c>
      <c r="L37" s="19" t="e">
        <f>VLOOKUP(#REF!,[1]Sheet2!$A$3:$D$47,4,0)</f>
        <v>#REF!</v>
      </c>
      <c r="M37" s="19" t="e">
        <f>VLOOKUP(#REF!,[1]Sheet2!$A$3:$E$47,5,0)</f>
        <v>#REF!</v>
      </c>
      <c r="N37" s="20" t="e">
        <f>VLOOKUP(#REF!,[1]Sheet1!$D$3:$E$40,2,0)</f>
        <v>#REF!</v>
      </c>
    </row>
    <row r="38" spans="2:14" s="16" customFormat="1" ht="171" customHeight="1" x14ac:dyDescent="0.35">
      <c r="B38" s="17">
        <v>8</v>
      </c>
      <c r="C38" s="17"/>
      <c r="D38" s="17"/>
      <c r="E38" s="17"/>
      <c r="F38" s="17"/>
      <c r="G38" s="17"/>
      <c r="H38" s="17"/>
      <c r="I38" s="17"/>
      <c r="J38" s="18">
        <v>80</v>
      </c>
      <c r="K38" s="18">
        <v>0</v>
      </c>
      <c r="L38" s="19" t="e">
        <f>VLOOKUP(#REF!,[1]Sheet2!$A$3:$D$47,4,0)</f>
        <v>#REF!</v>
      </c>
      <c r="M38" s="19" t="e">
        <f>VLOOKUP(#REF!,[1]Sheet2!$A$3:$E$47,5,0)</f>
        <v>#REF!</v>
      </c>
      <c r="N38" s="20" t="e">
        <f>VLOOKUP(#REF!,[1]Sheet1!$D$3:$E$40,2,0)</f>
        <v>#REF!</v>
      </c>
    </row>
    <row r="39" spans="2:14" s="16" customFormat="1" ht="171" customHeight="1" x14ac:dyDescent="0.35">
      <c r="B39" s="17">
        <v>9</v>
      </c>
      <c r="C39" s="17"/>
      <c r="D39" s="17"/>
      <c r="E39" s="17"/>
      <c r="F39" s="17"/>
      <c r="G39" s="17"/>
      <c r="H39" s="17"/>
      <c r="I39" s="17"/>
      <c r="J39" s="18">
        <v>60</v>
      </c>
      <c r="K39" s="18">
        <v>0</v>
      </c>
      <c r="L39" s="19" t="e">
        <f>VLOOKUP(#REF!,[1]Sheet2!$A$3:$D$47,4,0)</f>
        <v>#REF!</v>
      </c>
      <c r="M39" s="19" t="e">
        <f>VLOOKUP(#REF!,[1]Sheet2!$A$3:$E$47,5,0)</f>
        <v>#REF!</v>
      </c>
      <c r="N39" s="20" t="e">
        <f>VLOOKUP(#REF!,[1]Sheet1!$D$3:$E$40,2,0)</f>
        <v>#REF!</v>
      </c>
    </row>
    <row r="40" spans="2:14" s="16" customFormat="1" ht="171" customHeight="1" x14ac:dyDescent="0.35">
      <c r="B40" s="17">
        <v>10</v>
      </c>
      <c r="C40" s="17"/>
      <c r="D40" s="17"/>
      <c r="E40" s="17"/>
      <c r="F40" s="17"/>
      <c r="G40" s="17"/>
      <c r="H40" s="17"/>
      <c r="I40" s="17"/>
      <c r="J40" s="18">
        <v>1220</v>
      </c>
      <c r="K40" s="18">
        <v>195</v>
      </c>
      <c r="L40" s="19" t="e">
        <f>VLOOKUP(#REF!,[1]Sheet2!$A$3:$D$47,4,0)</f>
        <v>#REF!</v>
      </c>
      <c r="M40" s="19" t="e">
        <f>VLOOKUP(#REF!,[1]Sheet2!$A$3:$E$47,5,0)</f>
        <v>#REF!</v>
      </c>
      <c r="N40" s="20" t="e">
        <f>VLOOKUP(#REF!,[1]Sheet1!$D$3:$E$40,2,0)</f>
        <v>#REF!</v>
      </c>
    </row>
    <row r="41" spans="2:14" s="16" customFormat="1" ht="171" customHeight="1" x14ac:dyDescent="0.35">
      <c r="B41" s="17">
        <v>11</v>
      </c>
      <c r="C41" s="17"/>
      <c r="D41" s="17"/>
      <c r="E41" s="17"/>
      <c r="F41" s="17"/>
      <c r="G41" s="17"/>
      <c r="H41" s="17"/>
      <c r="I41" s="17"/>
      <c r="J41" s="18">
        <v>60</v>
      </c>
      <c r="K41" s="18">
        <v>30</v>
      </c>
      <c r="L41" s="19" t="e">
        <f>VLOOKUP(#REF!,[1]Sheet2!$A$3:$D$47,4,0)</f>
        <v>#REF!</v>
      </c>
      <c r="M41" s="19" t="e">
        <f>VLOOKUP(#REF!,[1]Sheet2!$A$3:$E$47,5,0)</f>
        <v>#REF!</v>
      </c>
      <c r="N41" s="20" t="e">
        <f>VLOOKUP(#REF!,[1]Sheet1!$D$3:$E$40,2,0)</f>
        <v>#REF!</v>
      </c>
    </row>
    <row r="42" spans="2:14" s="16" customFormat="1" ht="171" customHeight="1" x14ac:dyDescent="0.35">
      <c r="B42" s="17">
        <v>12</v>
      </c>
      <c r="C42" s="17"/>
      <c r="D42" s="17"/>
      <c r="E42" s="17"/>
      <c r="F42" s="17"/>
      <c r="G42" s="17"/>
      <c r="H42" s="17"/>
      <c r="I42" s="17"/>
      <c r="J42" s="18">
        <v>1040</v>
      </c>
      <c r="K42" s="18">
        <v>240</v>
      </c>
      <c r="L42" s="19" t="e">
        <f>VLOOKUP(#REF!,[1]Sheet2!$A$3:$D$47,4,0)</f>
        <v>#REF!</v>
      </c>
      <c r="M42" s="19" t="e">
        <f>VLOOKUP(#REF!,[1]Sheet2!$A$3:$E$47,5,0)</f>
        <v>#REF!</v>
      </c>
      <c r="N42" s="20" t="e">
        <f>VLOOKUP(#REF!,[1]Sheet1!$D$3:$E$40,2,0)</f>
        <v>#REF!</v>
      </c>
    </row>
    <row r="43" spans="2:14" s="16" customFormat="1" ht="171" customHeight="1" x14ac:dyDescent="0.35">
      <c r="B43" s="17">
        <v>13</v>
      </c>
      <c r="C43" s="17"/>
      <c r="D43" s="17"/>
      <c r="E43" s="17"/>
      <c r="F43" s="17"/>
      <c r="G43" s="17"/>
      <c r="H43" s="17"/>
      <c r="I43" s="17"/>
      <c r="J43" s="18">
        <v>150</v>
      </c>
      <c r="K43" s="18">
        <v>40</v>
      </c>
      <c r="L43" s="19" t="e">
        <f>VLOOKUP(#REF!,[1]Sheet2!$A$3:$D$47,4,0)</f>
        <v>#REF!</v>
      </c>
      <c r="M43" s="19" t="e">
        <f>VLOOKUP(#REF!,[1]Sheet2!$A$3:$E$47,5,0)</f>
        <v>#REF!</v>
      </c>
      <c r="N43" s="20" t="e">
        <f>VLOOKUP(#REF!,[1]Sheet1!$D$3:$E$40,2,0)</f>
        <v>#REF!</v>
      </c>
    </row>
    <row r="44" spans="2:14" s="16" customFormat="1" ht="171" customHeight="1" x14ac:dyDescent="0.35">
      <c r="B44" s="17">
        <v>14</v>
      </c>
      <c r="C44" s="17"/>
      <c r="D44" s="17"/>
      <c r="E44" s="17"/>
      <c r="F44" s="17"/>
      <c r="G44" s="17"/>
      <c r="H44" s="17"/>
      <c r="I44" s="17"/>
      <c r="J44" s="18">
        <v>23.333333333333336</v>
      </c>
      <c r="K44" s="18">
        <v>0</v>
      </c>
      <c r="L44" s="19" t="e">
        <f>VLOOKUP(#REF!,[1]Sheet2!$A$3:$D$47,4,0)</f>
        <v>#REF!</v>
      </c>
      <c r="M44" s="19" t="e">
        <f>VLOOKUP(#REF!,[1]Sheet2!$A$3:$E$47,5,0)</f>
        <v>#REF!</v>
      </c>
      <c r="N44" s="20" t="e">
        <f>VLOOKUP(#REF!,[1]Sheet1!$D$3:$E$40,2,0)</f>
        <v>#REF!</v>
      </c>
    </row>
    <row r="45" spans="2:14" s="16" customFormat="1" ht="171" customHeight="1" x14ac:dyDescent="0.35">
      <c r="B45" s="17">
        <v>15</v>
      </c>
      <c r="C45" s="17"/>
      <c r="D45" s="17"/>
      <c r="E45" s="17"/>
      <c r="F45" s="17"/>
      <c r="G45" s="17"/>
      <c r="H45" s="17"/>
      <c r="I45" s="17"/>
      <c r="J45" s="18">
        <v>20</v>
      </c>
      <c r="K45" s="18">
        <v>0</v>
      </c>
      <c r="L45" s="19" t="e">
        <f>VLOOKUP(#REF!,[1]Sheet2!$A$3:$D$47,4,0)</f>
        <v>#REF!</v>
      </c>
      <c r="M45" s="19" t="e">
        <f>VLOOKUP(#REF!,[1]Sheet2!$A$3:$E$47,5,0)</f>
        <v>#REF!</v>
      </c>
      <c r="N45" s="20" t="e">
        <f>VLOOKUP(#REF!,[1]Sheet1!$D$3:$E$40,2,0)</f>
        <v>#REF!</v>
      </c>
    </row>
    <row r="46" spans="2:14" s="16" customFormat="1" ht="171" customHeight="1" x14ac:dyDescent="0.35">
      <c r="B46" s="17">
        <v>16</v>
      </c>
      <c r="C46" s="17"/>
      <c r="D46" s="17"/>
      <c r="E46" s="17"/>
      <c r="F46" s="17"/>
      <c r="G46" s="17"/>
      <c r="H46" s="17"/>
      <c r="I46" s="17"/>
      <c r="J46" s="18">
        <v>93.333333333333329</v>
      </c>
      <c r="K46" s="18">
        <v>0</v>
      </c>
      <c r="L46" s="19" t="e">
        <f>VLOOKUP(#REF!,[1]Sheet2!$A$3:$D$47,4,0)</f>
        <v>#REF!</v>
      </c>
      <c r="M46" s="19" t="e">
        <f>VLOOKUP(#REF!,[1]Sheet2!$A$3:$E$47,5,0)</f>
        <v>#REF!</v>
      </c>
      <c r="N46" s="20" t="e">
        <f>VLOOKUP(#REF!,[1]Sheet1!$D$3:$E$40,2,0)</f>
        <v>#REF!</v>
      </c>
    </row>
    <row r="47" spans="2:14" s="11" customFormat="1" ht="43.5" customHeight="1" x14ac:dyDescent="0.35">
      <c r="B47" s="12" t="s">
        <v>38</v>
      </c>
      <c r="C47" s="12"/>
      <c r="D47" s="12"/>
      <c r="E47" s="12"/>
      <c r="F47" s="12"/>
      <c r="G47" s="12"/>
      <c r="H47" s="12"/>
      <c r="I47" s="12"/>
      <c r="J47" s="13">
        <v>163.33333333333334</v>
      </c>
      <c r="K47" s="13">
        <v>35</v>
      </c>
      <c r="L47" s="14" t="e">
        <f>SUM(L48:L51)</f>
        <v>#REF!</v>
      </c>
      <c r="M47" s="14" t="e">
        <f>J47-SUM(K47:L47)</f>
        <v>#REF!</v>
      </c>
      <c r="N47" s="21" t="e">
        <f>SUM(N48:N51)</f>
        <v>#REF!</v>
      </c>
    </row>
    <row r="48" spans="2:14" s="16" customFormat="1" ht="171" customHeight="1" x14ac:dyDescent="0.35">
      <c r="B48" s="17">
        <v>1</v>
      </c>
      <c r="C48" s="17"/>
      <c r="D48" s="17"/>
      <c r="E48" s="17"/>
      <c r="F48" s="17"/>
      <c r="G48" s="17"/>
      <c r="H48" s="17"/>
      <c r="I48" s="17"/>
      <c r="J48" s="18">
        <v>33.333333333333336</v>
      </c>
      <c r="K48" s="18">
        <v>20</v>
      </c>
      <c r="L48" s="19" t="e">
        <f>VLOOKUP(#REF!,[1]Sheet2!$A$3:$D$47,4,0)</f>
        <v>#REF!</v>
      </c>
      <c r="M48" s="19" t="e">
        <f>VLOOKUP(#REF!,[1]Sheet2!$A$3:$E$47,5,0)</f>
        <v>#REF!</v>
      </c>
      <c r="N48" s="20" t="e">
        <f>VLOOKUP(#REF!,[1]Sheet1!$D$3:$E$40,2,0)</f>
        <v>#REF!</v>
      </c>
    </row>
    <row r="49" spans="2:14" s="16" customFormat="1" ht="171" customHeight="1" x14ac:dyDescent="0.35">
      <c r="B49" s="17">
        <v>2</v>
      </c>
      <c r="C49" s="17"/>
      <c r="D49" s="17"/>
      <c r="E49" s="17"/>
      <c r="F49" s="17"/>
      <c r="G49" s="17"/>
      <c r="H49" s="17"/>
      <c r="I49" s="17"/>
      <c r="J49" s="18">
        <v>83.333333333333343</v>
      </c>
      <c r="K49" s="18">
        <v>0</v>
      </c>
      <c r="L49" s="19" t="e">
        <f>VLOOKUP(#REF!,[1]Sheet2!$A$3:$D$47,4,0)</f>
        <v>#REF!</v>
      </c>
      <c r="M49" s="19" t="e">
        <f>VLOOKUP(#REF!,[1]Sheet2!$A$3:$E$47,5,0)</f>
        <v>#REF!</v>
      </c>
      <c r="N49" s="20" t="e">
        <f>VLOOKUP(#REF!,[1]Sheet1!$D$3:$E$40,2,0)</f>
        <v>#REF!</v>
      </c>
    </row>
    <row r="50" spans="2:14" s="16" customFormat="1" ht="171" customHeight="1" x14ac:dyDescent="0.35">
      <c r="B50" s="17">
        <v>3</v>
      </c>
      <c r="C50" s="17"/>
      <c r="D50" s="17"/>
      <c r="E50" s="17"/>
      <c r="F50" s="17"/>
      <c r="G50" s="17"/>
      <c r="H50" s="17"/>
      <c r="I50" s="17"/>
      <c r="J50" s="18">
        <v>16.666666666666668</v>
      </c>
      <c r="K50" s="18">
        <v>15</v>
      </c>
      <c r="L50" s="19" t="e">
        <f>VLOOKUP(#REF!,[1]Sheet2!$A$3:$D$47,4,0)</f>
        <v>#REF!</v>
      </c>
      <c r="M50" s="19">
        <v>0</v>
      </c>
      <c r="N50" s="20" t="e">
        <f>VLOOKUP(#REF!,[1]Sheet1!$D$3:$E$40,2,0)</f>
        <v>#REF!</v>
      </c>
    </row>
    <row r="51" spans="2:14" s="16" customFormat="1" ht="171" customHeight="1" x14ac:dyDescent="0.35">
      <c r="B51" s="17">
        <v>4</v>
      </c>
      <c r="C51" s="17"/>
      <c r="D51" s="17"/>
      <c r="E51" s="17"/>
      <c r="F51" s="17"/>
      <c r="G51" s="17"/>
      <c r="H51" s="17"/>
      <c r="I51" s="17"/>
      <c r="J51" s="18">
        <v>30</v>
      </c>
      <c r="K51" s="18">
        <v>0</v>
      </c>
      <c r="L51" s="19" t="e">
        <f>VLOOKUP(#REF!,[1]Sheet2!$A$3:$D$47,4,0)</f>
        <v>#REF!</v>
      </c>
      <c r="M51" s="19" t="e">
        <f>VLOOKUP(#REF!,[1]Sheet2!$A$3:$E$47,5,0)</f>
        <v>#REF!</v>
      </c>
      <c r="N51" s="20" t="e">
        <f>VLOOKUP(#REF!,[1]Sheet1!$D$3:$E$40,2,0)</f>
        <v>#REF!</v>
      </c>
    </row>
    <row r="52" spans="2:14" s="11" customFormat="1" ht="45" customHeight="1" x14ac:dyDescent="0.35">
      <c r="B52" s="12" t="s">
        <v>39</v>
      </c>
      <c r="C52" s="12"/>
      <c r="D52" s="12"/>
      <c r="E52" s="12"/>
      <c r="F52" s="12"/>
      <c r="G52" s="12"/>
      <c r="H52" s="12"/>
      <c r="I52" s="12"/>
      <c r="J52" s="13">
        <v>160</v>
      </c>
      <c r="K52" s="13">
        <v>160</v>
      </c>
      <c r="L52" s="19" t="e">
        <f>SUM(L53:L54)</f>
        <v>#REF!</v>
      </c>
      <c r="M52" s="19" t="e">
        <f>J52-SUM(K52:L52)</f>
        <v>#REF!</v>
      </c>
      <c r="N52" s="21" t="e">
        <f>SUM(N53:N54)</f>
        <v>#REF!</v>
      </c>
    </row>
    <row r="53" spans="2:14" s="16" customFormat="1" ht="171" customHeight="1" x14ac:dyDescent="0.35">
      <c r="B53" s="17">
        <v>1</v>
      </c>
      <c r="C53" s="17"/>
      <c r="D53" s="17"/>
      <c r="E53" s="17"/>
      <c r="F53" s="17"/>
      <c r="G53" s="17"/>
      <c r="H53" s="17"/>
      <c r="I53" s="17"/>
      <c r="J53" s="18">
        <v>80</v>
      </c>
      <c r="K53" s="18">
        <v>80</v>
      </c>
      <c r="L53" s="19" t="e">
        <f>VLOOKUP(#REF!,[1]Sheet2!$A$3:$D$47,4,0)</f>
        <v>#REF!</v>
      </c>
      <c r="M53" s="19" t="e">
        <f>VLOOKUP(#REF!,[1]Sheet2!$A$3:$E$47,5,0)</f>
        <v>#REF!</v>
      </c>
      <c r="N53" s="20" t="e">
        <f>VLOOKUP(#REF!,[1]Sheet1!$D$3:$E$40,2,0)</f>
        <v>#REF!</v>
      </c>
    </row>
    <row r="54" spans="2:14" s="16" customFormat="1" ht="171" customHeight="1" x14ac:dyDescent="0.35">
      <c r="B54" s="17">
        <v>2</v>
      </c>
      <c r="C54" s="17"/>
      <c r="D54" s="17"/>
      <c r="E54" s="17"/>
      <c r="F54" s="17"/>
      <c r="G54" s="17"/>
      <c r="H54" s="17"/>
      <c r="I54" s="17"/>
      <c r="J54" s="18">
        <v>80</v>
      </c>
      <c r="K54" s="18">
        <v>80</v>
      </c>
      <c r="L54" s="19" t="e">
        <f>VLOOKUP(#REF!,[1]Sheet2!$A$3:$D$47,4,0)</f>
        <v>#REF!</v>
      </c>
      <c r="M54" s="19" t="e">
        <f>VLOOKUP(#REF!,[1]Sheet2!$A$3:$E$47,5,0)</f>
        <v>#REF!</v>
      </c>
      <c r="N54" s="20" t="e">
        <f>VLOOKUP(#REF!,[1]Sheet1!$D$3:$E$40,2,0)</f>
        <v>#REF!</v>
      </c>
    </row>
    <row r="55" spans="2:14" s="11" customFormat="1" ht="26.5" customHeight="1" x14ac:dyDescent="0.35">
      <c r="B55" s="12" t="s">
        <v>40</v>
      </c>
      <c r="C55" s="12"/>
      <c r="D55" s="12"/>
      <c r="E55" s="12"/>
      <c r="F55" s="12"/>
      <c r="G55" s="12"/>
      <c r="H55" s="12"/>
      <c r="I55" s="12"/>
      <c r="J55" s="13">
        <v>7706.6666666666661</v>
      </c>
      <c r="K55" s="13">
        <v>2605</v>
      </c>
      <c r="L55" s="14" t="e">
        <f>L12+L17+L26+L28+L30+L47+L52</f>
        <v>#REF!</v>
      </c>
      <c r="M55" s="14" t="e">
        <f>M12+M17+M26+M28+M30+M47+M52</f>
        <v>#REF!</v>
      </c>
      <c r="N55" s="21" t="e">
        <f>N12+N17+N26+N28+N30+N47+N52</f>
        <v>#REF!</v>
      </c>
    </row>
  </sheetData>
  <mergeCells count="1">
    <mergeCell ref="B1:M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8A171-26CB-4DC9-850D-8507B15D414D}">
  <dimension ref="A1:N55"/>
  <sheetViews>
    <sheetView workbookViewId="0">
      <selection activeCell="L11" sqref="L11"/>
    </sheetView>
  </sheetViews>
  <sheetFormatPr defaultColWidth="9" defaultRowHeight="18.5" x14ac:dyDescent="0.45"/>
  <cols>
    <col min="1" max="1" width="33.36328125" style="23" customWidth="1"/>
    <col min="2" max="2" width="30.54296875" style="23" customWidth="1"/>
    <col min="3" max="3" width="10.453125" style="23" customWidth="1"/>
    <col min="4" max="4" width="11" style="23" customWidth="1"/>
    <col min="5" max="5" width="11.26953125" style="23" customWidth="1"/>
    <col min="6" max="6" width="9.453125" style="23" customWidth="1"/>
    <col min="7" max="7" width="11.26953125" style="23" customWidth="1"/>
    <col min="8" max="8" width="9.453125" style="23" customWidth="1"/>
    <col min="9" max="9" width="54.453125" style="23" hidden="1" customWidth="1"/>
    <col min="10" max="10" width="27.453125" style="24" customWidth="1"/>
    <col min="11" max="11" width="37.36328125" style="25" customWidth="1"/>
    <col min="12" max="12" width="34.6328125" style="25" customWidth="1"/>
    <col min="13" max="13" width="37.6328125" style="25" customWidth="1"/>
    <col min="14" max="14" width="28.81640625" style="26" hidden="1" customWidth="1"/>
    <col min="15" max="16384" width="9" style="23"/>
  </cols>
  <sheetData>
    <row r="1" spans="1:14" s="3" customFormat="1" ht="79" customHeight="1" x14ac:dyDescent="0.35">
      <c r="B1" s="114" t="s">
        <v>6</v>
      </c>
      <c r="C1" s="115"/>
      <c r="D1" s="115"/>
      <c r="E1" s="115"/>
      <c r="F1" s="115"/>
      <c r="G1" s="115"/>
      <c r="H1" s="115"/>
      <c r="I1" s="115"/>
      <c r="J1" s="115"/>
      <c r="K1" s="115"/>
      <c r="L1" s="115"/>
      <c r="M1" s="115"/>
      <c r="N1" s="7"/>
    </row>
    <row r="2" spans="1:14" s="3" customFormat="1" ht="79" customHeight="1" x14ac:dyDescent="0.35">
      <c r="A2" s="6" t="s">
        <v>7</v>
      </c>
      <c r="B2" s="4"/>
      <c r="C2" s="5"/>
      <c r="D2" s="5"/>
      <c r="E2" s="5"/>
      <c r="F2" s="5"/>
      <c r="G2" s="5"/>
      <c r="H2" s="5"/>
      <c r="I2" s="5"/>
      <c r="J2" s="5"/>
      <c r="K2" s="5"/>
      <c r="L2" s="5"/>
      <c r="M2" s="5"/>
      <c r="N2" s="7"/>
    </row>
    <row r="3" spans="1:14" s="3" customFormat="1" ht="79" customHeight="1" x14ac:dyDescent="0.35">
      <c r="A3" s="3" t="s">
        <v>8</v>
      </c>
      <c r="B3" s="4"/>
      <c r="C3" s="5"/>
      <c r="D3" s="7" t="s">
        <v>9</v>
      </c>
      <c r="E3" s="5"/>
      <c r="F3" s="5"/>
      <c r="G3" s="5"/>
      <c r="H3" s="5"/>
      <c r="I3" s="5"/>
      <c r="J3" s="5"/>
      <c r="K3" s="5"/>
      <c r="L3" s="5"/>
      <c r="M3" s="5"/>
      <c r="N3" s="7"/>
    </row>
    <row r="4" spans="1:14" s="3" customFormat="1" ht="79" customHeight="1" x14ac:dyDescent="0.35">
      <c r="A4" s="3" t="s">
        <v>10</v>
      </c>
      <c r="B4" s="4"/>
      <c r="C4" s="5"/>
      <c r="D4" s="7" t="s">
        <v>11</v>
      </c>
      <c r="E4" s="5"/>
      <c r="F4" s="5"/>
      <c r="G4" s="5"/>
      <c r="H4" s="5"/>
      <c r="I4" s="5"/>
      <c r="J4" s="5"/>
      <c r="K4" s="5"/>
      <c r="L4" s="5"/>
      <c r="M4" s="5"/>
      <c r="N4" s="7"/>
    </row>
    <row r="5" spans="1:14" s="3" customFormat="1" ht="79" customHeight="1" x14ac:dyDescent="0.35">
      <c r="A5" s="3" t="s">
        <v>12</v>
      </c>
      <c r="B5" s="4"/>
      <c r="C5" s="5"/>
      <c r="D5" s="7" t="s">
        <v>13</v>
      </c>
      <c r="E5" s="5"/>
      <c r="F5" s="5"/>
      <c r="G5" s="5"/>
      <c r="H5" s="5"/>
      <c r="I5" s="5"/>
      <c r="J5" s="5"/>
      <c r="K5" s="5"/>
      <c r="L5" s="5"/>
      <c r="M5" s="5"/>
      <c r="N5" s="7"/>
    </row>
    <row r="6" spans="1:14" s="3" customFormat="1" ht="79" customHeight="1" x14ac:dyDescent="0.35">
      <c r="A6" s="3" t="s">
        <v>14</v>
      </c>
      <c r="B6" s="4"/>
      <c r="C6" s="5"/>
      <c r="D6" s="7" t="s">
        <v>15</v>
      </c>
      <c r="E6" s="5"/>
      <c r="F6" s="5"/>
      <c r="G6" s="5"/>
      <c r="H6" s="5"/>
      <c r="I6" s="5"/>
      <c r="J6" s="5"/>
      <c r="K6" s="5"/>
      <c r="L6" s="5"/>
      <c r="M6" s="5"/>
      <c r="N6" s="7"/>
    </row>
    <row r="7" spans="1:14" s="3" customFormat="1" ht="79" customHeight="1" x14ac:dyDescent="0.35">
      <c r="A7" s="7" t="s">
        <v>16</v>
      </c>
      <c r="B7" s="4"/>
      <c r="C7" s="5"/>
      <c r="D7" s="7" t="s">
        <v>17</v>
      </c>
      <c r="E7" s="5"/>
      <c r="F7" s="5"/>
      <c r="G7" s="5"/>
      <c r="H7" s="5"/>
      <c r="I7" s="5"/>
      <c r="J7" s="5"/>
      <c r="K7" s="5"/>
      <c r="L7" s="5"/>
      <c r="M7" s="5"/>
      <c r="N7" s="7"/>
    </row>
    <row r="8" spans="1:14" s="3" customFormat="1" ht="79" customHeight="1" x14ac:dyDescent="0.35">
      <c r="A8" s="7" t="s">
        <v>18</v>
      </c>
      <c r="B8" s="4"/>
      <c r="C8" s="5"/>
      <c r="D8" s="7" t="s">
        <v>19</v>
      </c>
      <c r="E8" s="5"/>
      <c r="F8" s="5"/>
      <c r="G8" s="5"/>
      <c r="H8" s="5"/>
      <c r="I8" s="5"/>
      <c r="J8" s="5"/>
      <c r="K8" s="5"/>
      <c r="L8" s="5"/>
      <c r="M8" s="5"/>
      <c r="N8" s="7"/>
    </row>
    <row r="9" spans="1:14" s="3" customFormat="1" ht="79" customHeight="1" x14ac:dyDescent="0.35">
      <c r="A9" s="7" t="s">
        <v>20</v>
      </c>
      <c r="B9" s="4"/>
      <c r="C9" s="5"/>
      <c r="D9" s="5"/>
      <c r="E9" s="5"/>
      <c r="F9" s="5"/>
      <c r="G9" s="5"/>
      <c r="H9" s="5"/>
      <c r="I9" s="5"/>
      <c r="J9" s="5"/>
      <c r="K9" s="5"/>
      <c r="L9" s="5"/>
      <c r="M9" s="5"/>
      <c r="N9" s="7"/>
    </row>
    <row r="10" spans="1:14" s="3" customFormat="1" ht="79" customHeight="1" x14ac:dyDescent="0.35">
      <c r="B10" s="4"/>
      <c r="C10" s="5"/>
      <c r="D10" s="5"/>
      <c r="E10" s="5"/>
      <c r="F10" s="5"/>
      <c r="G10" s="5"/>
      <c r="H10" s="5"/>
      <c r="I10" s="5"/>
      <c r="J10" s="5"/>
      <c r="K10" s="5"/>
      <c r="L10" s="5"/>
      <c r="M10" s="5"/>
      <c r="N10" s="7"/>
    </row>
    <row r="11" spans="1:14" s="3" customFormat="1" ht="26.5" customHeight="1" x14ac:dyDescent="0.35">
      <c r="A11" s="3" t="s">
        <v>12</v>
      </c>
      <c r="B11" s="3" t="s">
        <v>14</v>
      </c>
      <c r="C11" s="7" t="s">
        <v>21</v>
      </c>
      <c r="D11" s="7" t="s">
        <v>22</v>
      </c>
      <c r="E11" s="7" t="s">
        <v>23</v>
      </c>
      <c r="F11" s="7" t="s">
        <v>24</v>
      </c>
      <c r="G11" s="7" t="s">
        <v>25</v>
      </c>
      <c r="H11" s="7" t="s">
        <v>26</v>
      </c>
      <c r="I11" s="8" t="s">
        <v>27</v>
      </c>
      <c r="J11" s="9" t="s">
        <v>127</v>
      </c>
      <c r="K11" s="9" t="s">
        <v>128</v>
      </c>
      <c r="L11" s="10" t="s">
        <v>129</v>
      </c>
      <c r="M11" s="10" t="s">
        <v>130</v>
      </c>
      <c r="N11" s="8" t="s">
        <v>32</v>
      </c>
    </row>
    <row r="12" spans="1:14" s="11" customFormat="1" ht="43.5" customHeight="1" x14ac:dyDescent="0.35">
      <c r="B12" s="12" t="s">
        <v>33</v>
      </c>
      <c r="C12" s="12"/>
      <c r="D12" s="12"/>
      <c r="E12" s="12"/>
      <c r="F12" s="12"/>
      <c r="G12" s="12"/>
      <c r="H12" s="12"/>
      <c r="I12" s="12"/>
      <c r="J12" s="13">
        <v>316.66666666666674</v>
      </c>
      <c r="K12" s="13">
        <v>135</v>
      </c>
      <c r="L12" s="14" t="e">
        <f>SUM(L13:L16)</f>
        <v>#REF!</v>
      </c>
      <c r="M12" s="14" t="e">
        <f>J12-SUM(K12:L12)</f>
        <v>#REF!</v>
      </c>
      <c r="N12" s="15" t="e">
        <f>SUM(N13:N16)</f>
        <v>#REF!</v>
      </c>
    </row>
    <row r="13" spans="1:14" s="16" customFormat="1" ht="171" customHeight="1" x14ac:dyDescent="0.35">
      <c r="B13" s="17">
        <v>1</v>
      </c>
      <c r="C13" s="17"/>
      <c r="D13" s="17"/>
      <c r="E13" s="17"/>
      <c r="F13" s="17"/>
      <c r="G13" s="17"/>
      <c r="H13" s="17"/>
      <c r="I13" s="17"/>
      <c r="J13" s="18">
        <v>116.66666666666669</v>
      </c>
      <c r="K13" s="18">
        <v>45</v>
      </c>
      <c r="L13" s="19" t="e">
        <f>VLOOKUP(#REF!,[1]Sheet2!$A$3:$D$47,4,0)</f>
        <v>#REF!</v>
      </c>
      <c r="M13" s="19" t="e">
        <f>VLOOKUP(#REF!,[1]Sheet2!$A$3:$E$47,5,0)</f>
        <v>#REF!</v>
      </c>
      <c r="N13" s="20" t="e">
        <f>VLOOKUP(#REF!,[1]Sheet1!$D$3:$E$40,2,0)</f>
        <v>#REF!</v>
      </c>
    </row>
    <row r="14" spans="1:14" s="16" customFormat="1" ht="171" customHeight="1" x14ac:dyDescent="0.35">
      <c r="B14" s="17">
        <v>2</v>
      </c>
      <c r="C14" s="17"/>
      <c r="D14" s="17"/>
      <c r="E14" s="17"/>
      <c r="F14" s="17"/>
      <c r="G14" s="17"/>
      <c r="H14" s="17"/>
      <c r="I14" s="17"/>
      <c r="J14" s="18">
        <v>66.666666666666671</v>
      </c>
      <c r="K14" s="18">
        <v>30</v>
      </c>
      <c r="L14" s="19" t="e">
        <f>VLOOKUP(#REF!,[1]Sheet2!$A$3:$D$47,4,0)</f>
        <v>#REF!</v>
      </c>
      <c r="M14" s="19" t="e">
        <f>VLOOKUP(#REF!,[1]Sheet2!$A$3:$E$47,5,0)</f>
        <v>#REF!</v>
      </c>
      <c r="N14" s="20" t="e">
        <f>VLOOKUP(#REF!,[1]Sheet1!$D$3:$E$40,2,0)</f>
        <v>#REF!</v>
      </c>
    </row>
    <row r="15" spans="1:14" s="16" customFormat="1" ht="171" customHeight="1" x14ac:dyDescent="0.35">
      <c r="B15" s="17">
        <v>3</v>
      </c>
      <c r="C15" s="17"/>
      <c r="D15" s="17"/>
      <c r="E15" s="17"/>
      <c r="F15" s="17"/>
      <c r="G15" s="17"/>
      <c r="H15" s="17"/>
      <c r="I15" s="17"/>
      <c r="J15" s="18">
        <v>50</v>
      </c>
      <c r="K15" s="18">
        <v>30</v>
      </c>
      <c r="L15" s="19">
        <v>20</v>
      </c>
      <c r="M15" s="19">
        <v>0</v>
      </c>
      <c r="N15" s="20" t="e">
        <f>VLOOKUP(#REF!,[1]Sheet1!$D$3:$E$40,2,0)</f>
        <v>#REF!</v>
      </c>
    </row>
    <row r="16" spans="1:14" s="16" customFormat="1" ht="171" customHeight="1" x14ac:dyDescent="0.35">
      <c r="B16" s="17">
        <v>4</v>
      </c>
      <c r="C16" s="17"/>
      <c r="D16" s="17"/>
      <c r="E16" s="17"/>
      <c r="F16" s="17"/>
      <c r="G16" s="17"/>
      <c r="H16" s="17"/>
      <c r="I16" s="17"/>
      <c r="J16" s="18">
        <v>83.333333333333343</v>
      </c>
      <c r="K16" s="18">
        <v>30</v>
      </c>
      <c r="L16" s="19" t="e">
        <f>VLOOKUP(#REF!,[1]Sheet2!$A$3:$D$47,4,0)</f>
        <v>#REF!</v>
      </c>
      <c r="M16" s="19" t="e">
        <f>VLOOKUP(#REF!,[1]Sheet2!$A$3:$E$47,5,0)</f>
        <v>#REF!</v>
      </c>
      <c r="N16" s="20" t="e">
        <f>VLOOKUP(#REF!,[1]Sheet1!$D$3:$E$40,2,0)</f>
        <v>#REF!</v>
      </c>
    </row>
    <row r="17" spans="2:14" s="11" customFormat="1" ht="45" customHeight="1" x14ac:dyDescent="0.35">
      <c r="B17" s="12" t="s">
        <v>34</v>
      </c>
      <c r="C17" s="12"/>
      <c r="D17" s="12"/>
      <c r="E17" s="12"/>
      <c r="F17" s="12"/>
      <c r="G17" s="12"/>
      <c r="H17" s="12"/>
      <c r="I17" s="12"/>
      <c r="J17" s="13">
        <v>683.33333333333337</v>
      </c>
      <c r="K17" s="13">
        <v>340</v>
      </c>
      <c r="L17" s="14" t="e">
        <f>SUM(L18:L25)</f>
        <v>#REF!</v>
      </c>
      <c r="M17" s="14" t="e">
        <f>SUM(M18:M25)</f>
        <v>#REF!</v>
      </c>
      <c r="N17" s="21" t="e">
        <f>SUM(N18:N25)</f>
        <v>#REF!</v>
      </c>
    </row>
    <row r="18" spans="2:14" s="16" customFormat="1" ht="171" customHeight="1" x14ac:dyDescent="0.35">
      <c r="B18" s="17">
        <v>1</v>
      </c>
      <c r="C18" s="17"/>
      <c r="D18" s="17"/>
      <c r="E18" s="17"/>
      <c r="F18" s="17"/>
      <c r="G18" s="17"/>
      <c r="H18" s="17"/>
      <c r="I18" s="17"/>
      <c r="J18" s="18">
        <v>183.33333333333334</v>
      </c>
      <c r="K18" s="18">
        <v>70</v>
      </c>
      <c r="L18" s="19" t="e">
        <f>VLOOKUP(#REF!,[1]Sheet2!$A$3:$D$47,4,0)</f>
        <v>#REF!</v>
      </c>
      <c r="M18" s="19" t="e">
        <f>VLOOKUP(#REF!,[1]Sheet2!$A$3:$E$47,5,0)</f>
        <v>#REF!</v>
      </c>
      <c r="N18" s="20" t="e">
        <f>VLOOKUP(#REF!,[1]Sheet1!$D$3:$E$40,2,0)</f>
        <v>#REF!</v>
      </c>
    </row>
    <row r="19" spans="2:14" s="16" customFormat="1" ht="171" customHeight="1" x14ac:dyDescent="0.35">
      <c r="B19" s="17">
        <v>2</v>
      </c>
      <c r="C19" s="17"/>
      <c r="D19" s="17"/>
      <c r="E19" s="17"/>
      <c r="F19" s="17"/>
      <c r="G19" s="17"/>
      <c r="H19" s="17"/>
      <c r="I19" s="17"/>
      <c r="J19" s="18">
        <v>133.33333333333334</v>
      </c>
      <c r="K19" s="18">
        <v>60</v>
      </c>
      <c r="L19" s="19" t="e">
        <f>VLOOKUP(#REF!,[1]Sheet2!$A$3:$D$47,4,0)</f>
        <v>#REF!</v>
      </c>
      <c r="M19" s="19" t="e">
        <f>VLOOKUP(#REF!,[1]Sheet2!$A$3:$E$47,5,0)</f>
        <v>#REF!</v>
      </c>
      <c r="N19" s="20" t="e">
        <f>VLOOKUP(#REF!,[1]Sheet1!$D$3:$E$40,2,0)</f>
        <v>#REF!</v>
      </c>
    </row>
    <row r="20" spans="2:14" s="16" customFormat="1" ht="171" customHeight="1" x14ac:dyDescent="0.35">
      <c r="B20" s="17">
        <v>3</v>
      </c>
      <c r="C20" s="17"/>
      <c r="D20" s="17"/>
      <c r="E20" s="17"/>
      <c r="F20" s="17"/>
      <c r="G20" s="17"/>
      <c r="H20" s="17"/>
      <c r="I20" s="17"/>
      <c r="J20" s="18">
        <v>83.333333333333343</v>
      </c>
      <c r="K20" s="18">
        <v>30</v>
      </c>
      <c r="L20" s="19" t="e">
        <f>VLOOKUP(#REF!,[1]Sheet2!$A$3:$D$47,4,0)</f>
        <v>#REF!</v>
      </c>
      <c r="M20" s="19" t="e">
        <f>VLOOKUP(#REF!,[1]Sheet2!$A$3:$E$47,5,0)</f>
        <v>#REF!</v>
      </c>
      <c r="N20" s="20" t="e">
        <f>VLOOKUP(#REF!,[1]Sheet1!$D$3:$E$40,2,0)</f>
        <v>#REF!</v>
      </c>
    </row>
    <row r="21" spans="2:14" s="16" customFormat="1" ht="171" customHeight="1" x14ac:dyDescent="0.35">
      <c r="B21" s="17">
        <v>4</v>
      </c>
      <c r="C21" s="17"/>
      <c r="D21" s="17"/>
      <c r="E21" s="17"/>
      <c r="F21" s="17"/>
      <c r="G21" s="17"/>
      <c r="H21" s="17"/>
      <c r="I21" s="17"/>
      <c r="J21" s="18">
        <v>66.666666666666671</v>
      </c>
      <c r="K21" s="18">
        <v>30</v>
      </c>
      <c r="L21" s="19" t="e">
        <f>VLOOKUP(#REF!,[1]Sheet2!$A$3:$D$47,4,0)</f>
        <v>#REF!</v>
      </c>
      <c r="M21" s="19" t="e">
        <f>VLOOKUP(#REF!,[1]Sheet2!$A$3:$E$47,5,0)</f>
        <v>#REF!</v>
      </c>
      <c r="N21" s="20" t="e">
        <f>VLOOKUP(#REF!,[1]Sheet1!$D$3:$E$40,2,0)</f>
        <v>#REF!</v>
      </c>
    </row>
    <row r="22" spans="2:14" s="16" customFormat="1" ht="171" customHeight="1" x14ac:dyDescent="0.35">
      <c r="B22" s="17">
        <v>5</v>
      </c>
      <c r="C22" s="17"/>
      <c r="D22" s="17"/>
      <c r="E22" s="17"/>
      <c r="F22" s="17"/>
      <c r="G22" s="17"/>
      <c r="H22" s="17"/>
      <c r="I22" s="17"/>
      <c r="J22" s="18">
        <v>83.333333333333343</v>
      </c>
      <c r="K22" s="18">
        <v>30</v>
      </c>
      <c r="L22" s="19" t="e">
        <f>VLOOKUP(#REF!,[1]Sheet2!$A$3:$D$47,4,0)</f>
        <v>#REF!</v>
      </c>
      <c r="M22" s="19" t="e">
        <f>VLOOKUP(#REF!,[1]Sheet2!$A$3:$E$47,5,0)</f>
        <v>#REF!</v>
      </c>
      <c r="N22" s="20" t="e">
        <f>VLOOKUP(#REF!,[1]Sheet1!$D$3:$E$40,2,0)</f>
        <v>#REF!</v>
      </c>
    </row>
    <row r="23" spans="2:14" s="16" customFormat="1" ht="171" customHeight="1" x14ac:dyDescent="0.35">
      <c r="B23" s="17">
        <v>6</v>
      </c>
      <c r="C23" s="17"/>
      <c r="D23" s="17"/>
      <c r="E23" s="17"/>
      <c r="F23" s="17"/>
      <c r="G23" s="17"/>
      <c r="H23" s="17"/>
      <c r="I23" s="17"/>
      <c r="J23" s="18">
        <v>50</v>
      </c>
      <c r="K23" s="18">
        <v>45</v>
      </c>
      <c r="L23" s="19">
        <v>5</v>
      </c>
      <c r="M23" s="19">
        <v>0</v>
      </c>
      <c r="N23" s="20" t="e">
        <f>VLOOKUP(#REF!,[1]Sheet1!$D$3:$E$40,2,0)</f>
        <v>#REF!</v>
      </c>
    </row>
    <row r="24" spans="2:14" s="16" customFormat="1" ht="171" customHeight="1" x14ac:dyDescent="0.35">
      <c r="B24" s="17">
        <v>7</v>
      </c>
      <c r="C24" s="17"/>
      <c r="D24" s="17"/>
      <c r="E24" s="17"/>
      <c r="F24" s="17"/>
      <c r="G24" s="17"/>
      <c r="H24" s="17"/>
      <c r="I24" s="17"/>
      <c r="J24" s="18">
        <v>40</v>
      </c>
      <c r="K24" s="18">
        <v>35</v>
      </c>
      <c r="L24" s="19" t="e">
        <f>VLOOKUP(#REF!,[1]Sheet2!$A$3:$D$47,4,0)</f>
        <v>#REF!</v>
      </c>
      <c r="M24" s="19" t="e">
        <f>VLOOKUP(#REF!,[1]Sheet2!$A$3:$E$47,5,0)</f>
        <v>#REF!</v>
      </c>
      <c r="N24" s="20" t="e">
        <f>VLOOKUP(#REF!,[1]Sheet1!$D$3:$E$40,2,0)</f>
        <v>#REF!</v>
      </c>
    </row>
    <row r="25" spans="2:14" s="16" customFormat="1" ht="171" customHeight="1" x14ac:dyDescent="0.35">
      <c r="B25" s="17">
        <v>8</v>
      </c>
      <c r="C25" s="17"/>
      <c r="D25" s="17"/>
      <c r="E25" s="17"/>
      <c r="F25" s="17"/>
      <c r="G25" s="17"/>
      <c r="H25" s="17"/>
      <c r="I25" s="17"/>
      <c r="J25" s="18">
        <v>43.333333333333336</v>
      </c>
      <c r="K25" s="18">
        <v>40</v>
      </c>
      <c r="L25" s="19">
        <v>3</v>
      </c>
      <c r="M25" s="19">
        <v>0</v>
      </c>
      <c r="N25" s="20" t="e">
        <f>VLOOKUP(#REF!,[1]Sheet1!$D$3:$E$40,2,0)</f>
        <v>#REF!</v>
      </c>
    </row>
    <row r="26" spans="2:14" s="11" customFormat="1" ht="48.5" customHeight="1" x14ac:dyDescent="0.35">
      <c r="B26" s="12" t="s">
        <v>35</v>
      </c>
      <c r="C26" s="12"/>
      <c r="D26" s="12"/>
      <c r="E26" s="12"/>
      <c r="F26" s="12"/>
      <c r="G26" s="12"/>
      <c r="H26" s="12"/>
      <c r="I26" s="12"/>
      <c r="J26" s="13">
        <v>20</v>
      </c>
      <c r="K26" s="13"/>
      <c r="L26" s="14" t="e">
        <f>L27</f>
        <v>#REF!</v>
      </c>
      <c r="M26" s="14" t="e">
        <f>J26-SUM(K26:L26)</f>
        <v>#REF!</v>
      </c>
      <c r="N26" s="21" t="e">
        <f>N27</f>
        <v>#REF!</v>
      </c>
    </row>
    <row r="27" spans="2:14" s="16" customFormat="1" ht="171" customHeight="1" x14ac:dyDescent="0.35">
      <c r="B27" s="17">
        <v>1</v>
      </c>
      <c r="C27" s="17"/>
      <c r="D27" s="17"/>
      <c r="E27" s="17"/>
      <c r="F27" s="17"/>
      <c r="G27" s="17"/>
      <c r="H27" s="17"/>
      <c r="I27" s="17"/>
      <c r="J27" s="18">
        <v>20</v>
      </c>
      <c r="K27" s="18"/>
      <c r="L27" s="19" t="e">
        <f>VLOOKUP(#REF!,[1]Sheet2!$A$3:$D$47,4,0)</f>
        <v>#REF!</v>
      </c>
      <c r="M27" s="19" t="e">
        <f>VLOOKUP(#REF!,[1]Sheet2!$A$3:$E$47,5,0)</f>
        <v>#REF!</v>
      </c>
      <c r="N27" s="20" t="e">
        <f>VLOOKUP(#REF!,[1]Sheet1!$D$3:$E$40,2,0)</f>
        <v>#REF!</v>
      </c>
    </row>
    <row r="28" spans="2:14" s="11" customFormat="1" ht="55" customHeight="1" x14ac:dyDescent="0.35">
      <c r="B28" s="12" t="s">
        <v>36</v>
      </c>
      <c r="C28" s="12"/>
      <c r="D28" s="12"/>
      <c r="E28" s="12"/>
      <c r="F28" s="12"/>
      <c r="G28" s="12"/>
      <c r="H28" s="12"/>
      <c r="I28" s="12"/>
      <c r="J28" s="13">
        <v>10</v>
      </c>
      <c r="K28" s="13"/>
      <c r="L28" s="22" t="e">
        <f>L29</f>
        <v>#REF!</v>
      </c>
      <c r="M28" s="22"/>
      <c r="N28" s="21" t="e">
        <f>N29</f>
        <v>#REF!</v>
      </c>
    </row>
    <row r="29" spans="2:14" s="16" customFormat="1" ht="171" customHeight="1" x14ac:dyDescent="0.35">
      <c r="B29" s="17">
        <v>1</v>
      </c>
      <c r="C29" s="17"/>
      <c r="D29" s="17"/>
      <c r="E29" s="17"/>
      <c r="F29" s="17"/>
      <c r="G29" s="17"/>
      <c r="H29" s="17"/>
      <c r="I29" s="17"/>
      <c r="J29" s="18">
        <v>10</v>
      </c>
      <c r="K29" s="18"/>
      <c r="L29" s="19" t="e">
        <f>VLOOKUP(#REF!,[1]Sheet2!$A$3:$D$47,4,0)</f>
        <v>#REF!</v>
      </c>
      <c r="M29" s="19" t="e">
        <f>VLOOKUP(#REF!,[1]Sheet2!$A$3:$E$47,5,0)</f>
        <v>#REF!</v>
      </c>
      <c r="N29" s="20" t="e">
        <f>VLOOKUP(#REF!,[1]Sheet1!$D$3:$E$40,2,0)</f>
        <v>#REF!</v>
      </c>
    </row>
    <row r="30" spans="2:14" s="11" customFormat="1" ht="51.5" customHeight="1" x14ac:dyDescent="0.35">
      <c r="B30" s="12" t="s">
        <v>37</v>
      </c>
      <c r="C30" s="12"/>
      <c r="D30" s="12"/>
      <c r="E30" s="12"/>
      <c r="F30" s="12"/>
      <c r="G30" s="12"/>
      <c r="H30" s="12"/>
      <c r="I30" s="12"/>
      <c r="J30" s="13">
        <v>6353.333333333333</v>
      </c>
      <c r="K30" s="13">
        <v>1935</v>
      </c>
      <c r="L30" s="14" t="e">
        <f>SUM(L31:L46)</f>
        <v>#REF!</v>
      </c>
      <c r="M30" s="14" t="e">
        <f>J30-SUM(K30:L30)</f>
        <v>#REF!</v>
      </c>
      <c r="N30" s="21" t="e">
        <f>SUM(N31:N46)</f>
        <v>#REF!</v>
      </c>
    </row>
    <row r="31" spans="2:14" s="16" customFormat="1" ht="171" customHeight="1" x14ac:dyDescent="0.35">
      <c r="B31" s="17">
        <v>1</v>
      </c>
      <c r="C31" s="17"/>
      <c r="D31" s="17"/>
      <c r="E31" s="17"/>
      <c r="F31" s="17"/>
      <c r="G31" s="17"/>
      <c r="H31" s="17"/>
      <c r="I31" s="17"/>
      <c r="J31" s="18">
        <v>380</v>
      </c>
      <c r="K31" s="18">
        <v>217</v>
      </c>
      <c r="L31" s="19" t="e">
        <f>VLOOKUP(#REF!,[1]Sheet2!$A$3:$D$47,4,0)</f>
        <v>#REF!</v>
      </c>
      <c r="M31" s="19" t="e">
        <f>VLOOKUP(#REF!,[1]Sheet2!$A$3:$E$47,5,0)</f>
        <v>#REF!</v>
      </c>
      <c r="N31" s="20" t="e">
        <f>VLOOKUP(#REF!,[1]Sheet1!$D$3:$E$40,2,0)</f>
        <v>#REF!</v>
      </c>
    </row>
    <row r="32" spans="2:14" s="16" customFormat="1" ht="171" customHeight="1" x14ac:dyDescent="0.35">
      <c r="B32" s="17">
        <v>2</v>
      </c>
      <c r="C32" s="17"/>
      <c r="D32" s="17"/>
      <c r="E32" s="17"/>
      <c r="F32" s="17"/>
      <c r="G32" s="17"/>
      <c r="H32" s="17"/>
      <c r="I32" s="17"/>
      <c r="J32" s="18">
        <v>40</v>
      </c>
      <c r="K32" s="18">
        <v>0</v>
      </c>
      <c r="L32" s="19" t="e">
        <f>VLOOKUP(#REF!,[1]Sheet2!$A$3:$D$47,4,0)</f>
        <v>#REF!</v>
      </c>
      <c r="M32" s="19" t="e">
        <f>VLOOKUP(#REF!,[1]Sheet2!$A$3:$E$47,5,0)</f>
        <v>#REF!</v>
      </c>
      <c r="N32" s="20" t="e">
        <f>VLOOKUP(#REF!,[1]Sheet1!$D$3:$E$40,2,0)</f>
        <v>#REF!</v>
      </c>
    </row>
    <row r="33" spans="2:14" s="16" customFormat="1" ht="171" customHeight="1" x14ac:dyDescent="0.35">
      <c r="B33" s="17">
        <v>3</v>
      </c>
      <c r="C33" s="17"/>
      <c r="D33" s="17"/>
      <c r="E33" s="17"/>
      <c r="F33" s="17"/>
      <c r="G33" s="17"/>
      <c r="H33" s="17"/>
      <c r="I33" s="17"/>
      <c r="J33" s="18">
        <v>66.666666666666671</v>
      </c>
      <c r="K33" s="18">
        <v>28</v>
      </c>
      <c r="L33" s="19" t="e">
        <f>VLOOKUP(#REF!,[1]Sheet2!$A$3:$D$47,4,0)</f>
        <v>#REF!</v>
      </c>
      <c r="M33" s="19" t="e">
        <f>VLOOKUP(#REF!,[1]Sheet2!$A$3:$E$47,5,0)</f>
        <v>#REF!</v>
      </c>
      <c r="N33" s="20" t="e">
        <f>VLOOKUP(#REF!,[1]Sheet1!$D$3:$E$40,2,0)</f>
        <v>#REF!</v>
      </c>
    </row>
    <row r="34" spans="2:14" s="16" customFormat="1" ht="171" customHeight="1" x14ac:dyDescent="0.35">
      <c r="B34" s="17">
        <v>4</v>
      </c>
      <c r="C34" s="17"/>
      <c r="D34" s="17"/>
      <c r="E34" s="17"/>
      <c r="F34" s="17"/>
      <c r="G34" s="17"/>
      <c r="H34" s="17"/>
      <c r="I34" s="17"/>
      <c r="J34" s="18">
        <v>840</v>
      </c>
      <c r="K34" s="18">
        <v>300</v>
      </c>
      <c r="L34" s="19" t="e">
        <f>VLOOKUP(#REF!,[1]Sheet2!$A$3:$D$47,4,0)</f>
        <v>#REF!</v>
      </c>
      <c r="M34" s="19" t="e">
        <f>VLOOKUP(#REF!,[1]Sheet2!$A$3:$E$47,5,0)</f>
        <v>#REF!</v>
      </c>
      <c r="N34" s="20" t="e">
        <f>VLOOKUP(#REF!,[1]Sheet1!$D$3:$E$40,2,0)</f>
        <v>#REF!</v>
      </c>
    </row>
    <row r="35" spans="2:14" s="16" customFormat="1" ht="171" customHeight="1" x14ac:dyDescent="0.35">
      <c r="B35" s="17">
        <v>5</v>
      </c>
      <c r="C35" s="17"/>
      <c r="D35" s="17"/>
      <c r="E35" s="17"/>
      <c r="F35" s="17"/>
      <c r="G35" s="17"/>
      <c r="H35" s="17"/>
      <c r="I35" s="17"/>
      <c r="J35" s="18">
        <v>1120</v>
      </c>
      <c r="K35" s="18">
        <v>560</v>
      </c>
      <c r="L35" s="19" t="e">
        <f>VLOOKUP(#REF!,[1]Sheet2!$A$3:$D$47,4,0)</f>
        <v>#REF!</v>
      </c>
      <c r="M35" s="19" t="e">
        <f>VLOOKUP(#REF!,[1]Sheet2!$A$3:$E$47,5,0)</f>
        <v>#REF!</v>
      </c>
      <c r="N35" s="20" t="e">
        <f>VLOOKUP(#REF!,[1]Sheet1!$D$3:$E$40,2,0)</f>
        <v>#REF!</v>
      </c>
    </row>
    <row r="36" spans="2:14" s="16" customFormat="1" ht="171" customHeight="1" x14ac:dyDescent="0.35">
      <c r="B36" s="17">
        <v>6</v>
      </c>
      <c r="C36" s="17"/>
      <c r="D36" s="17"/>
      <c r="E36" s="17"/>
      <c r="F36" s="17"/>
      <c r="G36" s="17"/>
      <c r="H36" s="17"/>
      <c r="I36" s="17"/>
      <c r="J36" s="18">
        <v>80</v>
      </c>
      <c r="K36" s="18">
        <v>65</v>
      </c>
      <c r="L36" s="19" t="e">
        <f>VLOOKUP(#REF!,[1]Sheet2!$A$3:$D$47,4,0)</f>
        <v>#REF!</v>
      </c>
      <c r="M36" s="19" t="e">
        <f>VLOOKUP(#REF!,[1]Sheet2!$A$3:$E$47,5,0)</f>
        <v>#REF!</v>
      </c>
      <c r="N36" s="20" t="e">
        <f>VLOOKUP(#REF!,[1]Sheet1!$D$3:$E$40,2,0)</f>
        <v>#REF!</v>
      </c>
    </row>
    <row r="37" spans="2:14" s="16" customFormat="1" ht="171" customHeight="1" x14ac:dyDescent="0.35">
      <c r="B37" s="17">
        <v>7</v>
      </c>
      <c r="C37" s="17"/>
      <c r="D37" s="17"/>
      <c r="E37" s="17"/>
      <c r="F37" s="17"/>
      <c r="G37" s="17"/>
      <c r="H37" s="17"/>
      <c r="I37" s="17"/>
      <c r="J37" s="18">
        <v>1080</v>
      </c>
      <c r="K37" s="18">
        <v>260</v>
      </c>
      <c r="L37" s="19" t="e">
        <f>VLOOKUP(#REF!,[1]Sheet2!$A$3:$D$47,4,0)</f>
        <v>#REF!</v>
      </c>
      <c r="M37" s="19" t="e">
        <f>VLOOKUP(#REF!,[1]Sheet2!$A$3:$E$47,5,0)</f>
        <v>#REF!</v>
      </c>
      <c r="N37" s="20" t="e">
        <f>VLOOKUP(#REF!,[1]Sheet1!$D$3:$E$40,2,0)</f>
        <v>#REF!</v>
      </c>
    </row>
    <row r="38" spans="2:14" s="16" customFormat="1" ht="171" customHeight="1" x14ac:dyDescent="0.35">
      <c r="B38" s="17">
        <v>8</v>
      </c>
      <c r="C38" s="17"/>
      <c r="D38" s="17"/>
      <c r="E38" s="17"/>
      <c r="F38" s="17"/>
      <c r="G38" s="17"/>
      <c r="H38" s="17"/>
      <c r="I38" s="17"/>
      <c r="J38" s="18">
        <v>80</v>
      </c>
      <c r="K38" s="18">
        <v>0</v>
      </c>
      <c r="L38" s="19" t="e">
        <f>VLOOKUP(#REF!,[1]Sheet2!$A$3:$D$47,4,0)</f>
        <v>#REF!</v>
      </c>
      <c r="M38" s="19" t="e">
        <f>VLOOKUP(#REF!,[1]Sheet2!$A$3:$E$47,5,0)</f>
        <v>#REF!</v>
      </c>
      <c r="N38" s="20" t="e">
        <f>VLOOKUP(#REF!,[1]Sheet1!$D$3:$E$40,2,0)</f>
        <v>#REF!</v>
      </c>
    </row>
    <row r="39" spans="2:14" s="16" customFormat="1" ht="171" customHeight="1" x14ac:dyDescent="0.35">
      <c r="B39" s="17">
        <v>9</v>
      </c>
      <c r="C39" s="17"/>
      <c r="D39" s="17"/>
      <c r="E39" s="17"/>
      <c r="F39" s="17"/>
      <c r="G39" s="17"/>
      <c r="H39" s="17"/>
      <c r="I39" s="17"/>
      <c r="J39" s="18">
        <v>60</v>
      </c>
      <c r="K39" s="18">
        <v>0</v>
      </c>
      <c r="L39" s="19" t="e">
        <f>VLOOKUP(#REF!,[1]Sheet2!$A$3:$D$47,4,0)</f>
        <v>#REF!</v>
      </c>
      <c r="M39" s="19" t="e">
        <f>VLOOKUP(#REF!,[1]Sheet2!$A$3:$E$47,5,0)</f>
        <v>#REF!</v>
      </c>
      <c r="N39" s="20" t="e">
        <f>VLOOKUP(#REF!,[1]Sheet1!$D$3:$E$40,2,0)</f>
        <v>#REF!</v>
      </c>
    </row>
    <row r="40" spans="2:14" s="16" customFormat="1" ht="171" customHeight="1" x14ac:dyDescent="0.35">
      <c r="B40" s="17">
        <v>10</v>
      </c>
      <c r="C40" s="17"/>
      <c r="D40" s="17"/>
      <c r="E40" s="17"/>
      <c r="F40" s="17"/>
      <c r="G40" s="17"/>
      <c r="H40" s="17"/>
      <c r="I40" s="17"/>
      <c r="J40" s="18">
        <v>1220</v>
      </c>
      <c r="K40" s="18">
        <v>195</v>
      </c>
      <c r="L40" s="19" t="e">
        <f>VLOOKUP(#REF!,[1]Sheet2!$A$3:$D$47,4,0)</f>
        <v>#REF!</v>
      </c>
      <c r="M40" s="19" t="e">
        <f>VLOOKUP(#REF!,[1]Sheet2!$A$3:$E$47,5,0)</f>
        <v>#REF!</v>
      </c>
      <c r="N40" s="20" t="e">
        <f>VLOOKUP(#REF!,[1]Sheet1!$D$3:$E$40,2,0)</f>
        <v>#REF!</v>
      </c>
    </row>
    <row r="41" spans="2:14" s="16" customFormat="1" ht="171" customHeight="1" x14ac:dyDescent="0.35">
      <c r="B41" s="17">
        <v>11</v>
      </c>
      <c r="C41" s="17"/>
      <c r="D41" s="17"/>
      <c r="E41" s="17"/>
      <c r="F41" s="17"/>
      <c r="G41" s="17"/>
      <c r="H41" s="17"/>
      <c r="I41" s="17"/>
      <c r="J41" s="18">
        <v>60</v>
      </c>
      <c r="K41" s="18">
        <v>30</v>
      </c>
      <c r="L41" s="19" t="e">
        <f>VLOOKUP(#REF!,[1]Sheet2!$A$3:$D$47,4,0)</f>
        <v>#REF!</v>
      </c>
      <c r="M41" s="19" t="e">
        <f>VLOOKUP(#REF!,[1]Sheet2!$A$3:$E$47,5,0)</f>
        <v>#REF!</v>
      </c>
      <c r="N41" s="20" t="e">
        <f>VLOOKUP(#REF!,[1]Sheet1!$D$3:$E$40,2,0)</f>
        <v>#REF!</v>
      </c>
    </row>
    <row r="42" spans="2:14" s="16" customFormat="1" ht="171" customHeight="1" x14ac:dyDescent="0.35">
      <c r="B42" s="17">
        <v>12</v>
      </c>
      <c r="C42" s="17"/>
      <c r="D42" s="17"/>
      <c r="E42" s="17"/>
      <c r="F42" s="17"/>
      <c r="G42" s="17"/>
      <c r="H42" s="17"/>
      <c r="I42" s="17"/>
      <c r="J42" s="18">
        <v>1040</v>
      </c>
      <c r="K42" s="18">
        <v>240</v>
      </c>
      <c r="L42" s="19" t="e">
        <f>VLOOKUP(#REF!,[1]Sheet2!$A$3:$D$47,4,0)</f>
        <v>#REF!</v>
      </c>
      <c r="M42" s="19" t="e">
        <f>VLOOKUP(#REF!,[1]Sheet2!$A$3:$E$47,5,0)</f>
        <v>#REF!</v>
      </c>
      <c r="N42" s="20" t="e">
        <f>VLOOKUP(#REF!,[1]Sheet1!$D$3:$E$40,2,0)</f>
        <v>#REF!</v>
      </c>
    </row>
    <row r="43" spans="2:14" s="16" customFormat="1" ht="171" customHeight="1" x14ac:dyDescent="0.35">
      <c r="B43" s="17">
        <v>13</v>
      </c>
      <c r="C43" s="17"/>
      <c r="D43" s="17"/>
      <c r="E43" s="17"/>
      <c r="F43" s="17"/>
      <c r="G43" s="17"/>
      <c r="H43" s="17"/>
      <c r="I43" s="17"/>
      <c r="J43" s="18">
        <v>150</v>
      </c>
      <c r="K43" s="18">
        <v>40</v>
      </c>
      <c r="L43" s="19" t="e">
        <f>VLOOKUP(#REF!,[1]Sheet2!$A$3:$D$47,4,0)</f>
        <v>#REF!</v>
      </c>
      <c r="M43" s="19" t="e">
        <f>VLOOKUP(#REF!,[1]Sheet2!$A$3:$E$47,5,0)</f>
        <v>#REF!</v>
      </c>
      <c r="N43" s="20" t="e">
        <f>VLOOKUP(#REF!,[1]Sheet1!$D$3:$E$40,2,0)</f>
        <v>#REF!</v>
      </c>
    </row>
    <row r="44" spans="2:14" s="16" customFormat="1" ht="171" customHeight="1" x14ac:dyDescent="0.35">
      <c r="B44" s="17">
        <v>14</v>
      </c>
      <c r="C44" s="17"/>
      <c r="D44" s="17"/>
      <c r="E44" s="17"/>
      <c r="F44" s="17"/>
      <c r="G44" s="17"/>
      <c r="H44" s="17"/>
      <c r="I44" s="17"/>
      <c r="J44" s="18">
        <v>23.333333333333336</v>
      </c>
      <c r="K44" s="18">
        <v>0</v>
      </c>
      <c r="L44" s="19" t="e">
        <f>VLOOKUP(#REF!,[1]Sheet2!$A$3:$D$47,4,0)</f>
        <v>#REF!</v>
      </c>
      <c r="M44" s="19" t="e">
        <f>VLOOKUP(#REF!,[1]Sheet2!$A$3:$E$47,5,0)</f>
        <v>#REF!</v>
      </c>
      <c r="N44" s="20" t="e">
        <f>VLOOKUP(#REF!,[1]Sheet1!$D$3:$E$40,2,0)</f>
        <v>#REF!</v>
      </c>
    </row>
    <row r="45" spans="2:14" s="16" customFormat="1" ht="171" customHeight="1" x14ac:dyDescent="0.35">
      <c r="B45" s="17">
        <v>15</v>
      </c>
      <c r="C45" s="17"/>
      <c r="D45" s="17"/>
      <c r="E45" s="17"/>
      <c r="F45" s="17"/>
      <c r="G45" s="17"/>
      <c r="H45" s="17"/>
      <c r="I45" s="17"/>
      <c r="J45" s="18">
        <v>20</v>
      </c>
      <c r="K45" s="18">
        <v>0</v>
      </c>
      <c r="L45" s="19" t="e">
        <f>VLOOKUP(#REF!,[1]Sheet2!$A$3:$D$47,4,0)</f>
        <v>#REF!</v>
      </c>
      <c r="M45" s="19" t="e">
        <f>VLOOKUP(#REF!,[1]Sheet2!$A$3:$E$47,5,0)</f>
        <v>#REF!</v>
      </c>
      <c r="N45" s="20" t="e">
        <f>VLOOKUP(#REF!,[1]Sheet1!$D$3:$E$40,2,0)</f>
        <v>#REF!</v>
      </c>
    </row>
    <row r="46" spans="2:14" s="16" customFormat="1" ht="171" customHeight="1" x14ac:dyDescent="0.35">
      <c r="B46" s="17">
        <v>16</v>
      </c>
      <c r="C46" s="17"/>
      <c r="D46" s="17"/>
      <c r="E46" s="17"/>
      <c r="F46" s="17"/>
      <c r="G46" s="17"/>
      <c r="H46" s="17"/>
      <c r="I46" s="17"/>
      <c r="J46" s="18">
        <v>93.333333333333329</v>
      </c>
      <c r="K46" s="18">
        <v>0</v>
      </c>
      <c r="L46" s="19" t="e">
        <f>VLOOKUP(#REF!,[1]Sheet2!$A$3:$D$47,4,0)</f>
        <v>#REF!</v>
      </c>
      <c r="M46" s="19" t="e">
        <f>VLOOKUP(#REF!,[1]Sheet2!$A$3:$E$47,5,0)</f>
        <v>#REF!</v>
      </c>
      <c r="N46" s="20" t="e">
        <f>VLOOKUP(#REF!,[1]Sheet1!$D$3:$E$40,2,0)</f>
        <v>#REF!</v>
      </c>
    </row>
    <row r="47" spans="2:14" s="11" customFormat="1" ht="43.5" customHeight="1" x14ac:dyDescent="0.35">
      <c r="B47" s="12" t="s">
        <v>38</v>
      </c>
      <c r="C47" s="12"/>
      <c r="D47" s="12"/>
      <c r="E47" s="12"/>
      <c r="F47" s="12"/>
      <c r="G47" s="12"/>
      <c r="H47" s="12"/>
      <c r="I47" s="12"/>
      <c r="J47" s="13">
        <v>163.33333333333334</v>
      </c>
      <c r="K47" s="13">
        <v>35</v>
      </c>
      <c r="L47" s="14" t="e">
        <f>SUM(L48:L51)</f>
        <v>#REF!</v>
      </c>
      <c r="M47" s="14" t="e">
        <f>J47-SUM(K47:L47)</f>
        <v>#REF!</v>
      </c>
      <c r="N47" s="21" t="e">
        <f>SUM(N48:N51)</f>
        <v>#REF!</v>
      </c>
    </row>
    <row r="48" spans="2:14" s="16" customFormat="1" ht="171" customHeight="1" x14ac:dyDescent="0.35">
      <c r="B48" s="17">
        <v>1</v>
      </c>
      <c r="C48" s="17"/>
      <c r="D48" s="17"/>
      <c r="E48" s="17"/>
      <c r="F48" s="17"/>
      <c r="G48" s="17"/>
      <c r="H48" s="17"/>
      <c r="I48" s="17"/>
      <c r="J48" s="18">
        <v>33.333333333333336</v>
      </c>
      <c r="K48" s="18">
        <v>20</v>
      </c>
      <c r="L48" s="19" t="e">
        <f>VLOOKUP(#REF!,[1]Sheet2!$A$3:$D$47,4,0)</f>
        <v>#REF!</v>
      </c>
      <c r="M48" s="19" t="e">
        <f>VLOOKUP(#REF!,[1]Sheet2!$A$3:$E$47,5,0)</f>
        <v>#REF!</v>
      </c>
      <c r="N48" s="20" t="e">
        <f>VLOOKUP(#REF!,[1]Sheet1!$D$3:$E$40,2,0)</f>
        <v>#REF!</v>
      </c>
    </row>
    <row r="49" spans="2:14" s="16" customFormat="1" ht="171" customHeight="1" x14ac:dyDescent="0.35">
      <c r="B49" s="17">
        <v>2</v>
      </c>
      <c r="C49" s="17"/>
      <c r="D49" s="17"/>
      <c r="E49" s="17"/>
      <c r="F49" s="17"/>
      <c r="G49" s="17"/>
      <c r="H49" s="17"/>
      <c r="I49" s="17"/>
      <c r="J49" s="18">
        <v>83.333333333333343</v>
      </c>
      <c r="K49" s="18">
        <v>0</v>
      </c>
      <c r="L49" s="19" t="e">
        <f>VLOOKUP(#REF!,[1]Sheet2!$A$3:$D$47,4,0)</f>
        <v>#REF!</v>
      </c>
      <c r="M49" s="19" t="e">
        <f>VLOOKUP(#REF!,[1]Sheet2!$A$3:$E$47,5,0)</f>
        <v>#REF!</v>
      </c>
      <c r="N49" s="20" t="e">
        <f>VLOOKUP(#REF!,[1]Sheet1!$D$3:$E$40,2,0)</f>
        <v>#REF!</v>
      </c>
    </row>
    <row r="50" spans="2:14" s="16" customFormat="1" ht="171" customHeight="1" x14ac:dyDescent="0.35">
      <c r="B50" s="17">
        <v>3</v>
      </c>
      <c r="C50" s="17"/>
      <c r="D50" s="17"/>
      <c r="E50" s="17"/>
      <c r="F50" s="17"/>
      <c r="G50" s="17"/>
      <c r="H50" s="17"/>
      <c r="I50" s="17"/>
      <c r="J50" s="18">
        <v>16.666666666666668</v>
      </c>
      <c r="K50" s="18">
        <v>15</v>
      </c>
      <c r="L50" s="19" t="e">
        <f>VLOOKUP(#REF!,[1]Sheet2!$A$3:$D$47,4,0)</f>
        <v>#REF!</v>
      </c>
      <c r="M50" s="19">
        <v>0</v>
      </c>
      <c r="N50" s="20" t="e">
        <f>VLOOKUP(#REF!,[1]Sheet1!$D$3:$E$40,2,0)</f>
        <v>#REF!</v>
      </c>
    </row>
    <row r="51" spans="2:14" s="16" customFormat="1" ht="171" customHeight="1" x14ac:dyDescent="0.35">
      <c r="B51" s="17">
        <v>4</v>
      </c>
      <c r="C51" s="17"/>
      <c r="D51" s="17"/>
      <c r="E51" s="17"/>
      <c r="F51" s="17"/>
      <c r="G51" s="17"/>
      <c r="H51" s="17"/>
      <c r="I51" s="17"/>
      <c r="J51" s="18">
        <v>30</v>
      </c>
      <c r="K51" s="18">
        <v>0</v>
      </c>
      <c r="L51" s="19" t="e">
        <f>VLOOKUP(#REF!,[1]Sheet2!$A$3:$D$47,4,0)</f>
        <v>#REF!</v>
      </c>
      <c r="M51" s="19" t="e">
        <f>VLOOKUP(#REF!,[1]Sheet2!$A$3:$E$47,5,0)</f>
        <v>#REF!</v>
      </c>
      <c r="N51" s="20" t="e">
        <f>VLOOKUP(#REF!,[1]Sheet1!$D$3:$E$40,2,0)</f>
        <v>#REF!</v>
      </c>
    </row>
    <row r="52" spans="2:14" s="11" customFormat="1" ht="45" customHeight="1" x14ac:dyDescent="0.35">
      <c r="B52" s="12" t="s">
        <v>39</v>
      </c>
      <c r="C52" s="12"/>
      <c r="D52" s="12"/>
      <c r="E52" s="12"/>
      <c r="F52" s="12"/>
      <c r="G52" s="12"/>
      <c r="H52" s="12"/>
      <c r="I52" s="12"/>
      <c r="J52" s="13">
        <v>160</v>
      </c>
      <c r="K52" s="13">
        <v>160</v>
      </c>
      <c r="L52" s="19" t="e">
        <f>SUM(L53:L54)</f>
        <v>#REF!</v>
      </c>
      <c r="M52" s="19" t="e">
        <f>J52-SUM(K52:L52)</f>
        <v>#REF!</v>
      </c>
      <c r="N52" s="21" t="e">
        <f>SUM(N53:N54)</f>
        <v>#REF!</v>
      </c>
    </row>
    <row r="53" spans="2:14" s="16" customFormat="1" ht="171" customHeight="1" x14ac:dyDescent="0.35">
      <c r="B53" s="17">
        <v>1</v>
      </c>
      <c r="C53" s="17"/>
      <c r="D53" s="17"/>
      <c r="E53" s="17"/>
      <c r="F53" s="17"/>
      <c r="G53" s="17"/>
      <c r="H53" s="17"/>
      <c r="I53" s="17"/>
      <c r="J53" s="18">
        <v>80</v>
      </c>
      <c r="K53" s="18">
        <v>80</v>
      </c>
      <c r="L53" s="19" t="e">
        <f>VLOOKUP(#REF!,[1]Sheet2!$A$3:$D$47,4,0)</f>
        <v>#REF!</v>
      </c>
      <c r="M53" s="19" t="e">
        <f>VLOOKUP(#REF!,[1]Sheet2!$A$3:$E$47,5,0)</f>
        <v>#REF!</v>
      </c>
      <c r="N53" s="20" t="e">
        <f>VLOOKUP(#REF!,[1]Sheet1!$D$3:$E$40,2,0)</f>
        <v>#REF!</v>
      </c>
    </row>
    <row r="54" spans="2:14" s="16" customFormat="1" ht="171" customHeight="1" x14ac:dyDescent="0.35">
      <c r="B54" s="17">
        <v>2</v>
      </c>
      <c r="C54" s="17"/>
      <c r="D54" s="17"/>
      <c r="E54" s="17"/>
      <c r="F54" s="17"/>
      <c r="G54" s="17"/>
      <c r="H54" s="17"/>
      <c r="I54" s="17"/>
      <c r="J54" s="18">
        <v>80</v>
      </c>
      <c r="K54" s="18">
        <v>80</v>
      </c>
      <c r="L54" s="19" t="e">
        <f>VLOOKUP(#REF!,[1]Sheet2!$A$3:$D$47,4,0)</f>
        <v>#REF!</v>
      </c>
      <c r="M54" s="19" t="e">
        <f>VLOOKUP(#REF!,[1]Sheet2!$A$3:$E$47,5,0)</f>
        <v>#REF!</v>
      </c>
      <c r="N54" s="20" t="e">
        <f>VLOOKUP(#REF!,[1]Sheet1!$D$3:$E$40,2,0)</f>
        <v>#REF!</v>
      </c>
    </row>
    <row r="55" spans="2:14" s="11" customFormat="1" ht="26.5" customHeight="1" x14ac:dyDescent="0.35">
      <c r="B55" s="12" t="s">
        <v>40</v>
      </c>
      <c r="C55" s="12"/>
      <c r="D55" s="12"/>
      <c r="E55" s="12"/>
      <c r="F55" s="12"/>
      <c r="G55" s="12"/>
      <c r="H55" s="12"/>
      <c r="I55" s="12"/>
      <c r="J55" s="13">
        <v>7706.6666666666661</v>
      </c>
      <c r="K55" s="13">
        <v>2605</v>
      </c>
      <c r="L55" s="14" t="e">
        <f>L12+L17+L26+L28+L30+L47+L52</f>
        <v>#REF!</v>
      </c>
      <c r="M55" s="14" t="e">
        <f>M12+M17+M26+M28+M30+M47+M52</f>
        <v>#REF!</v>
      </c>
      <c r="N55" s="21" t="e">
        <f>N12+N17+N26+N28+N30+N47+N52</f>
        <v>#REF!</v>
      </c>
    </row>
  </sheetData>
  <mergeCells count="1">
    <mergeCell ref="B1:M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3E2D-BD0C-4405-A4F6-905871F8375F}">
  <dimension ref="A1:N55"/>
  <sheetViews>
    <sheetView topLeftCell="A10" zoomScale="71" zoomScaleNormal="71" workbookViewId="0">
      <selection activeCell="G13" sqref="G13"/>
    </sheetView>
  </sheetViews>
  <sheetFormatPr defaultColWidth="9" defaultRowHeight="18.5" x14ac:dyDescent="0.45"/>
  <cols>
    <col min="1" max="1" width="33.36328125" style="23" customWidth="1"/>
    <col min="2" max="2" width="30.54296875" style="23" customWidth="1"/>
    <col min="3" max="3" width="10.453125" style="23" customWidth="1"/>
    <col min="4" max="4" width="11" style="23" customWidth="1"/>
    <col min="5" max="5" width="11.26953125" style="23" customWidth="1"/>
    <col min="6" max="6" width="9.453125" style="23" customWidth="1"/>
    <col min="7" max="7" width="11.26953125" style="23" customWidth="1"/>
    <col min="8" max="8" width="9.453125" style="23" customWidth="1"/>
    <col min="9" max="9" width="54.453125" style="23" hidden="1" customWidth="1"/>
    <col min="10" max="10" width="27.453125" style="24" customWidth="1"/>
    <col min="11" max="11" width="37.36328125" style="25" customWidth="1"/>
    <col min="12" max="12" width="34.6328125" style="25" customWidth="1"/>
    <col min="13" max="13" width="37.6328125" style="25" customWidth="1"/>
    <col min="14" max="14" width="28.81640625" style="26" hidden="1" customWidth="1"/>
    <col min="15" max="16384" width="9" style="23"/>
  </cols>
  <sheetData>
    <row r="1" spans="1:14" s="3" customFormat="1" ht="79" customHeight="1" x14ac:dyDescent="0.35">
      <c r="B1" s="114" t="s">
        <v>6</v>
      </c>
      <c r="C1" s="115"/>
      <c r="D1" s="115"/>
      <c r="E1" s="115"/>
      <c r="F1" s="115"/>
      <c r="G1" s="115"/>
      <c r="H1" s="115"/>
      <c r="I1" s="115"/>
      <c r="J1" s="115"/>
      <c r="K1" s="115"/>
      <c r="L1" s="115"/>
      <c r="M1" s="115"/>
      <c r="N1" s="7"/>
    </row>
    <row r="2" spans="1:14" s="3" customFormat="1" ht="79" customHeight="1" x14ac:dyDescent="0.35">
      <c r="A2" s="6" t="s">
        <v>7</v>
      </c>
      <c r="B2" s="4"/>
      <c r="C2" s="5"/>
      <c r="D2" s="5"/>
      <c r="E2" s="5"/>
      <c r="F2" s="5"/>
      <c r="G2" s="5"/>
      <c r="H2" s="5"/>
      <c r="I2" s="5"/>
      <c r="J2" s="5"/>
      <c r="K2" s="5"/>
      <c r="L2" s="5"/>
      <c r="M2" s="5"/>
      <c r="N2" s="7"/>
    </row>
    <row r="3" spans="1:14" s="3" customFormat="1" ht="79" customHeight="1" x14ac:dyDescent="0.35">
      <c r="A3" s="3" t="s">
        <v>8</v>
      </c>
      <c r="B3" s="4"/>
      <c r="C3" s="5"/>
      <c r="D3" s="7" t="s">
        <v>9</v>
      </c>
      <c r="E3" s="5"/>
      <c r="F3" s="5"/>
      <c r="G3" s="5"/>
      <c r="H3" s="5"/>
      <c r="I3" s="5"/>
      <c r="J3" s="5"/>
      <c r="K3" s="5"/>
      <c r="L3" s="5"/>
      <c r="M3" s="5"/>
      <c r="N3" s="7"/>
    </row>
    <row r="4" spans="1:14" s="3" customFormat="1" ht="79" customHeight="1" x14ac:dyDescent="0.35">
      <c r="A4" s="3" t="s">
        <v>10</v>
      </c>
      <c r="B4" s="4"/>
      <c r="C4" s="5"/>
      <c r="D4" s="7" t="s">
        <v>11</v>
      </c>
      <c r="E4" s="5"/>
      <c r="F4" s="5"/>
      <c r="G4" s="5"/>
      <c r="H4" s="5"/>
      <c r="I4" s="5"/>
      <c r="J4" s="5"/>
      <c r="K4" s="5"/>
      <c r="L4" s="5"/>
      <c r="M4" s="5"/>
      <c r="N4" s="7"/>
    </row>
    <row r="5" spans="1:14" s="3" customFormat="1" ht="79" customHeight="1" x14ac:dyDescent="0.35">
      <c r="A5" s="3" t="s">
        <v>12</v>
      </c>
      <c r="B5" s="4"/>
      <c r="C5" s="5"/>
      <c r="D5" s="7" t="s">
        <v>13</v>
      </c>
      <c r="E5" s="5"/>
      <c r="F5" s="5"/>
      <c r="G5" s="5"/>
      <c r="H5" s="5"/>
      <c r="I5" s="5"/>
      <c r="J5" s="5"/>
      <c r="K5" s="5"/>
      <c r="L5" s="5"/>
      <c r="M5" s="5"/>
      <c r="N5" s="7"/>
    </row>
    <row r="6" spans="1:14" s="3" customFormat="1" ht="79" customHeight="1" x14ac:dyDescent="0.35">
      <c r="A6" s="3" t="s">
        <v>14</v>
      </c>
      <c r="B6" s="4"/>
      <c r="C6" s="5"/>
      <c r="D6" s="7" t="s">
        <v>15</v>
      </c>
      <c r="E6" s="5"/>
      <c r="F6" s="5"/>
      <c r="G6" s="5"/>
      <c r="H6" s="5"/>
      <c r="I6" s="5"/>
      <c r="J6" s="5"/>
      <c r="K6" s="5"/>
      <c r="L6" s="5"/>
      <c r="M6" s="5"/>
      <c r="N6" s="7"/>
    </row>
    <row r="7" spans="1:14" s="3" customFormat="1" ht="79" customHeight="1" x14ac:dyDescent="0.35">
      <c r="A7" s="7" t="s">
        <v>16</v>
      </c>
      <c r="B7" s="4"/>
      <c r="C7" s="5"/>
      <c r="D7" s="7" t="s">
        <v>17</v>
      </c>
      <c r="E7" s="5"/>
      <c r="F7" s="5"/>
      <c r="G7" s="5"/>
      <c r="H7" s="5"/>
      <c r="I7" s="5"/>
      <c r="J7" s="5"/>
      <c r="K7" s="5"/>
      <c r="L7" s="5"/>
      <c r="M7" s="5"/>
      <c r="N7" s="7"/>
    </row>
    <row r="8" spans="1:14" s="3" customFormat="1" ht="79" customHeight="1" x14ac:dyDescent="0.35">
      <c r="A8" s="7" t="s">
        <v>18</v>
      </c>
      <c r="B8" s="4"/>
      <c r="C8" s="5"/>
      <c r="D8" s="7" t="s">
        <v>19</v>
      </c>
      <c r="E8" s="5"/>
      <c r="F8" s="5"/>
      <c r="G8" s="5"/>
      <c r="H8" s="5"/>
      <c r="I8" s="5"/>
      <c r="J8" s="5"/>
      <c r="K8" s="5"/>
      <c r="L8" s="5"/>
      <c r="M8" s="5"/>
      <c r="N8" s="7"/>
    </row>
    <row r="9" spans="1:14" s="3" customFormat="1" ht="79" customHeight="1" x14ac:dyDescent="0.35">
      <c r="A9" s="7" t="s">
        <v>20</v>
      </c>
      <c r="B9" s="4"/>
      <c r="C9" s="5"/>
      <c r="D9" s="5"/>
      <c r="E9" s="5"/>
      <c r="F9" s="5"/>
      <c r="G9" s="5"/>
      <c r="H9" s="5"/>
      <c r="I9" s="5"/>
      <c r="J9" s="5"/>
      <c r="K9" s="5"/>
      <c r="L9" s="5"/>
      <c r="M9" s="5"/>
      <c r="N9" s="7"/>
    </row>
    <row r="10" spans="1:14" s="3" customFormat="1" ht="79" customHeight="1" x14ac:dyDescent="0.35">
      <c r="B10" s="4"/>
      <c r="C10" s="5"/>
      <c r="D10" s="5"/>
      <c r="E10" s="5"/>
      <c r="F10" s="5"/>
      <c r="G10" s="5"/>
      <c r="H10" s="5"/>
      <c r="I10" s="5"/>
      <c r="J10" s="5"/>
      <c r="K10" s="5"/>
      <c r="L10" s="5"/>
      <c r="M10" s="5"/>
      <c r="N10" s="7"/>
    </row>
    <row r="11" spans="1:14" s="3" customFormat="1" ht="26.5" customHeight="1" x14ac:dyDescent="0.35">
      <c r="A11" s="3" t="s">
        <v>12</v>
      </c>
      <c r="B11" s="3" t="s">
        <v>14</v>
      </c>
      <c r="C11" s="7" t="s">
        <v>21</v>
      </c>
      <c r="D11" s="7" t="s">
        <v>22</v>
      </c>
      <c r="E11" s="7" t="s">
        <v>23</v>
      </c>
      <c r="F11" s="7" t="s">
        <v>24</v>
      </c>
      <c r="G11" s="7" t="s">
        <v>25</v>
      </c>
      <c r="H11" s="7" t="s">
        <v>26</v>
      </c>
      <c r="I11" s="8" t="s">
        <v>27</v>
      </c>
      <c r="J11" s="9" t="s">
        <v>120</v>
      </c>
      <c r="K11" s="9" t="s">
        <v>121</v>
      </c>
      <c r="L11" s="10" t="s">
        <v>122</v>
      </c>
      <c r="M11" s="10" t="s">
        <v>123</v>
      </c>
      <c r="N11" s="8" t="s">
        <v>32</v>
      </c>
    </row>
    <row r="12" spans="1:14" s="11" customFormat="1" ht="43.5" customHeight="1" x14ac:dyDescent="0.35">
      <c r="B12" s="12" t="s">
        <v>33</v>
      </c>
      <c r="C12" s="12"/>
      <c r="D12" s="12"/>
      <c r="E12" s="12"/>
      <c r="F12" s="12"/>
      <c r="G12" s="12"/>
      <c r="H12" s="12"/>
      <c r="I12" s="12"/>
      <c r="J12" s="13">
        <v>316.66666666666703</v>
      </c>
      <c r="K12" s="13">
        <v>135</v>
      </c>
      <c r="L12" s="14" t="e">
        <f>SUM(L13:L16)</f>
        <v>#REF!</v>
      </c>
      <c r="M12" s="14" t="e">
        <f>J12-SUM(K12:L12)</f>
        <v>#REF!</v>
      </c>
      <c r="N12" s="15" t="e">
        <f>SUM(N13:N16)</f>
        <v>#REF!</v>
      </c>
    </row>
    <row r="13" spans="1:14" s="16" customFormat="1" ht="171" customHeight="1" x14ac:dyDescent="0.35">
      <c r="B13" s="17">
        <v>1</v>
      </c>
      <c r="C13" s="17"/>
      <c r="D13" s="17"/>
      <c r="E13" s="17"/>
      <c r="F13" s="17"/>
      <c r="G13" s="17"/>
      <c r="H13" s="17"/>
      <c r="I13" s="17"/>
      <c r="J13" s="18">
        <v>116.66666666666669</v>
      </c>
      <c r="K13" s="18">
        <v>45</v>
      </c>
      <c r="L13" s="19" t="e">
        <f>VLOOKUP(#REF!,[1]Sheet2!$A$3:$D$47,4,0)</f>
        <v>#REF!</v>
      </c>
      <c r="M13" s="19" t="e">
        <f>VLOOKUP(#REF!,[1]Sheet2!$A$3:$E$47,5,0)</f>
        <v>#REF!</v>
      </c>
      <c r="N13" s="20" t="e">
        <f>VLOOKUP(#REF!,[1]Sheet1!$D$3:$E$40,2,0)</f>
        <v>#REF!</v>
      </c>
    </row>
    <row r="14" spans="1:14" s="16" customFormat="1" ht="171" customHeight="1" x14ac:dyDescent="0.35">
      <c r="B14" s="17">
        <v>2</v>
      </c>
      <c r="C14" s="17"/>
      <c r="D14" s="17"/>
      <c r="E14" s="17"/>
      <c r="F14" s="17"/>
      <c r="G14" s="17"/>
      <c r="H14" s="17"/>
      <c r="I14" s="17"/>
      <c r="J14" s="18">
        <v>66.666666666666671</v>
      </c>
      <c r="K14" s="18">
        <v>30</v>
      </c>
      <c r="L14" s="19" t="e">
        <f>VLOOKUP(#REF!,[1]Sheet2!$A$3:$D$47,4,0)</f>
        <v>#REF!</v>
      </c>
      <c r="M14" s="19" t="e">
        <f>VLOOKUP(#REF!,[1]Sheet2!$A$3:$E$47,5,0)</f>
        <v>#REF!</v>
      </c>
      <c r="N14" s="20" t="e">
        <f>VLOOKUP(#REF!,[1]Sheet1!$D$3:$E$40,2,0)</f>
        <v>#REF!</v>
      </c>
    </row>
    <row r="15" spans="1:14" s="16" customFormat="1" ht="171" customHeight="1" x14ac:dyDescent="0.35">
      <c r="B15" s="17">
        <v>3</v>
      </c>
      <c r="C15" s="17"/>
      <c r="D15" s="17"/>
      <c r="E15" s="17"/>
      <c r="F15" s="17"/>
      <c r="G15" s="17"/>
      <c r="H15" s="17"/>
      <c r="I15" s="17"/>
      <c r="J15" s="18">
        <v>50</v>
      </c>
      <c r="K15" s="18">
        <v>30</v>
      </c>
      <c r="L15" s="19">
        <v>20</v>
      </c>
      <c r="M15" s="19">
        <v>0</v>
      </c>
      <c r="N15" s="20" t="e">
        <f>VLOOKUP(#REF!,[1]Sheet1!$D$3:$E$40,2,0)</f>
        <v>#REF!</v>
      </c>
    </row>
    <row r="16" spans="1:14" s="16" customFormat="1" ht="171" customHeight="1" x14ac:dyDescent="0.35">
      <c r="B16" s="17">
        <v>4</v>
      </c>
      <c r="C16" s="17"/>
      <c r="D16" s="17"/>
      <c r="E16" s="17"/>
      <c r="F16" s="17"/>
      <c r="G16" s="17"/>
      <c r="H16" s="17"/>
      <c r="I16" s="17"/>
      <c r="J16" s="18">
        <v>83.333333333333343</v>
      </c>
      <c r="K16" s="18">
        <v>30</v>
      </c>
      <c r="L16" s="19" t="e">
        <f>VLOOKUP(#REF!,[1]Sheet2!$A$3:$D$47,4,0)</f>
        <v>#REF!</v>
      </c>
      <c r="M16" s="19" t="e">
        <f>VLOOKUP(#REF!,[1]Sheet2!$A$3:$E$47,5,0)</f>
        <v>#REF!</v>
      </c>
      <c r="N16" s="20" t="e">
        <f>VLOOKUP(#REF!,[1]Sheet1!$D$3:$E$40,2,0)</f>
        <v>#REF!</v>
      </c>
    </row>
    <row r="17" spans="2:14" s="11" customFormat="1" ht="45" customHeight="1" x14ac:dyDescent="0.35">
      <c r="B17" s="12" t="s">
        <v>34</v>
      </c>
      <c r="C17" s="12"/>
      <c r="D17" s="12"/>
      <c r="E17" s="12"/>
      <c r="F17" s="12"/>
      <c r="G17" s="12"/>
      <c r="H17" s="12"/>
      <c r="I17" s="12"/>
      <c r="J17" s="13">
        <v>683.33333333333337</v>
      </c>
      <c r="K17" s="13">
        <v>340</v>
      </c>
      <c r="L17" s="14" t="e">
        <f>SUM(L18:L25)</f>
        <v>#REF!</v>
      </c>
      <c r="M17" s="14" t="e">
        <f>SUM(M18:M25)</f>
        <v>#REF!</v>
      </c>
      <c r="N17" s="21" t="e">
        <f>SUM(N18:N25)</f>
        <v>#REF!</v>
      </c>
    </row>
    <row r="18" spans="2:14" s="16" customFormat="1" ht="171" customHeight="1" x14ac:dyDescent="0.35">
      <c r="B18" s="17">
        <v>1</v>
      </c>
      <c r="C18" s="17"/>
      <c r="D18" s="17"/>
      <c r="E18" s="17"/>
      <c r="F18" s="17"/>
      <c r="G18" s="17"/>
      <c r="H18" s="17"/>
      <c r="I18" s="17"/>
      <c r="J18" s="18">
        <v>183.33333333333334</v>
      </c>
      <c r="K18" s="18">
        <v>70</v>
      </c>
      <c r="L18" s="19" t="e">
        <f>VLOOKUP(#REF!,[1]Sheet2!$A$3:$D$47,4,0)</f>
        <v>#REF!</v>
      </c>
      <c r="M18" s="19" t="e">
        <f>VLOOKUP(#REF!,[1]Sheet2!$A$3:$E$47,5,0)</f>
        <v>#REF!</v>
      </c>
      <c r="N18" s="20" t="e">
        <f>VLOOKUP(#REF!,[1]Sheet1!$D$3:$E$40,2,0)</f>
        <v>#REF!</v>
      </c>
    </row>
    <row r="19" spans="2:14" s="16" customFormat="1" ht="171" customHeight="1" x14ac:dyDescent="0.35">
      <c r="B19" s="17">
        <v>2</v>
      </c>
      <c r="C19" s="17"/>
      <c r="D19" s="17"/>
      <c r="E19" s="17"/>
      <c r="F19" s="17"/>
      <c r="G19" s="17"/>
      <c r="H19" s="17"/>
      <c r="I19" s="17"/>
      <c r="J19" s="18">
        <v>133.33333333333334</v>
      </c>
      <c r="K19" s="18">
        <v>60</v>
      </c>
      <c r="L19" s="19" t="e">
        <f>VLOOKUP(#REF!,[1]Sheet2!$A$3:$D$47,4,0)</f>
        <v>#REF!</v>
      </c>
      <c r="M19" s="19" t="e">
        <f>VLOOKUP(#REF!,[1]Sheet2!$A$3:$E$47,5,0)</f>
        <v>#REF!</v>
      </c>
      <c r="N19" s="20" t="e">
        <f>VLOOKUP(#REF!,[1]Sheet1!$D$3:$E$40,2,0)</f>
        <v>#REF!</v>
      </c>
    </row>
    <row r="20" spans="2:14" s="16" customFormat="1" ht="171" customHeight="1" x14ac:dyDescent="0.35">
      <c r="B20" s="17">
        <v>3</v>
      </c>
      <c r="C20" s="17"/>
      <c r="D20" s="17"/>
      <c r="E20" s="17"/>
      <c r="F20" s="17"/>
      <c r="G20" s="17"/>
      <c r="H20" s="17"/>
      <c r="I20" s="17"/>
      <c r="J20" s="18">
        <v>83.333333333333343</v>
      </c>
      <c r="K20" s="18">
        <v>30</v>
      </c>
      <c r="L20" s="19" t="e">
        <f>VLOOKUP(#REF!,[1]Sheet2!$A$3:$D$47,4,0)</f>
        <v>#REF!</v>
      </c>
      <c r="M20" s="19" t="e">
        <f>VLOOKUP(#REF!,[1]Sheet2!$A$3:$E$47,5,0)</f>
        <v>#REF!</v>
      </c>
      <c r="N20" s="20" t="e">
        <f>VLOOKUP(#REF!,[1]Sheet1!$D$3:$E$40,2,0)</f>
        <v>#REF!</v>
      </c>
    </row>
    <row r="21" spans="2:14" s="16" customFormat="1" ht="171" customHeight="1" x14ac:dyDescent="0.35">
      <c r="B21" s="17">
        <v>4</v>
      </c>
      <c r="C21" s="17"/>
      <c r="D21" s="17"/>
      <c r="E21" s="17"/>
      <c r="F21" s="17"/>
      <c r="G21" s="17"/>
      <c r="H21" s="17"/>
      <c r="I21" s="17"/>
      <c r="J21" s="18">
        <v>66.666666666666671</v>
      </c>
      <c r="K21" s="18">
        <v>30</v>
      </c>
      <c r="L21" s="19" t="e">
        <f>VLOOKUP(#REF!,[1]Sheet2!$A$3:$D$47,4,0)</f>
        <v>#REF!</v>
      </c>
      <c r="M21" s="19" t="e">
        <f>VLOOKUP(#REF!,[1]Sheet2!$A$3:$E$47,5,0)</f>
        <v>#REF!</v>
      </c>
      <c r="N21" s="20" t="e">
        <f>VLOOKUP(#REF!,[1]Sheet1!$D$3:$E$40,2,0)</f>
        <v>#REF!</v>
      </c>
    </row>
    <row r="22" spans="2:14" s="16" customFormat="1" ht="171" customHeight="1" x14ac:dyDescent="0.35">
      <c r="B22" s="17">
        <v>5</v>
      </c>
      <c r="C22" s="17"/>
      <c r="D22" s="17"/>
      <c r="E22" s="17"/>
      <c r="F22" s="17"/>
      <c r="G22" s="17"/>
      <c r="H22" s="17"/>
      <c r="I22" s="17"/>
      <c r="J22" s="18">
        <v>83.333333333333343</v>
      </c>
      <c r="K22" s="18">
        <v>30</v>
      </c>
      <c r="L22" s="19" t="e">
        <f>VLOOKUP(#REF!,[1]Sheet2!$A$3:$D$47,4,0)</f>
        <v>#REF!</v>
      </c>
      <c r="M22" s="19" t="e">
        <f>VLOOKUP(#REF!,[1]Sheet2!$A$3:$E$47,5,0)</f>
        <v>#REF!</v>
      </c>
      <c r="N22" s="20" t="e">
        <f>VLOOKUP(#REF!,[1]Sheet1!$D$3:$E$40,2,0)</f>
        <v>#REF!</v>
      </c>
    </row>
    <row r="23" spans="2:14" s="16" customFormat="1" ht="171" customHeight="1" x14ac:dyDescent="0.35">
      <c r="B23" s="17">
        <v>6</v>
      </c>
      <c r="C23" s="17"/>
      <c r="D23" s="17"/>
      <c r="E23" s="17"/>
      <c r="F23" s="17"/>
      <c r="G23" s="17"/>
      <c r="H23" s="17"/>
      <c r="I23" s="17"/>
      <c r="J23" s="18">
        <v>50</v>
      </c>
      <c r="K23" s="18">
        <v>45</v>
      </c>
      <c r="L23" s="19">
        <v>5</v>
      </c>
      <c r="M23" s="19">
        <v>0</v>
      </c>
      <c r="N23" s="20" t="e">
        <f>VLOOKUP(#REF!,[1]Sheet1!$D$3:$E$40,2,0)</f>
        <v>#REF!</v>
      </c>
    </row>
    <row r="24" spans="2:14" s="16" customFormat="1" ht="171" customHeight="1" x14ac:dyDescent="0.35">
      <c r="B24" s="17">
        <v>7</v>
      </c>
      <c r="C24" s="17"/>
      <c r="D24" s="17"/>
      <c r="E24" s="17"/>
      <c r="F24" s="17"/>
      <c r="G24" s="17"/>
      <c r="H24" s="17"/>
      <c r="I24" s="17"/>
      <c r="J24" s="18">
        <v>40</v>
      </c>
      <c r="K24" s="18">
        <v>35</v>
      </c>
      <c r="L24" s="19" t="e">
        <f>VLOOKUP(#REF!,[1]Sheet2!$A$3:$D$47,4,0)</f>
        <v>#REF!</v>
      </c>
      <c r="M24" s="19" t="e">
        <f>VLOOKUP(#REF!,[1]Sheet2!$A$3:$E$47,5,0)</f>
        <v>#REF!</v>
      </c>
      <c r="N24" s="20" t="e">
        <f>VLOOKUP(#REF!,[1]Sheet1!$D$3:$E$40,2,0)</f>
        <v>#REF!</v>
      </c>
    </row>
    <row r="25" spans="2:14" s="16" customFormat="1" ht="171" customHeight="1" x14ac:dyDescent="0.35">
      <c r="B25" s="17">
        <v>8</v>
      </c>
      <c r="C25" s="17"/>
      <c r="D25" s="17"/>
      <c r="E25" s="17"/>
      <c r="F25" s="17"/>
      <c r="G25" s="17"/>
      <c r="H25" s="17"/>
      <c r="I25" s="17"/>
      <c r="J25" s="18">
        <v>43.333333333333336</v>
      </c>
      <c r="K25" s="18">
        <v>40</v>
      </c>
      <c r="L25" s="19">
        <v>3</v>
      </c>
      <c r="M25" s="19">
        <v>0</v>
      </c>
      <c r="N25" s="20" t="e">
        <f>VLOOKUP(#REF!,[1]Sheet1!$D$3:$E$40,2,0)</f>
        <v>#REF!</v>
      </c>
    </row>
    <row r="26" spans="2:14" s="11" customFormat="1" ht="48.5" customHeight="1" x14ac:dyDescent="0.35">
      <c r="B26" s="12" t="s">
        <v>35</v>
      </c>
      <c r="C26" s="12"/>
      <c r="D26" s="12"/>
      <c r="E26" s="12"/>
      <c r="F26" s="12"/>
      <c r="G26" s="12"/>
      <c r="H26" s="12"/>
      <c r="I26" s="12"/>
      <c r="J26" s="13">
        <v>20</v>
      </c>
      <c r="K26" s="13"/>
      <c r="L26" s="14" t="e">
        <f>L27</f>
        <v>#REF!</v>
      </c>
      <c r="M26" s="14" t="e">
        <f>J26-SUM(K26:L26)</f>
        <v>#REF!</v>
      </c>
      <c r="N26" s="21" t="e">
        <f>N27</f>
        <v>#REF!</v>
      </c>
    </row>
    <row r="27" spans="2:14" s="16" customFormat="1" ht="171" customHeight="1" x14ac:dyDescent="0.35">
      <c r="B27" s="17">
        <v>1</v>
      </c>
      <c r="C27" s="17"/>
      <c r="D27" s="17"/>
      <c r="E27" s="17"/>
      <c r="F27" s="17"/>
      <c r="G27" s="17"/>
      <c r="H27" s="17"/>
      <c r="I27" s="17"/>
      <c r="J27" s="18">
        <v>20</v>
      </c>
      <c r="K27" s="18"/>
      <c r="L27" s="19" t="e">
        <f>VLOOKUP(#REF!,[1]Sheet2!$A$3:$D$47,4,0)</f>
        <v>#REF!</v>
      </c>
      <c r="M27" s="19" t="e">
        <f>VLOOKUP(#REF!,[1]Sheet2!$A$3:$E$47,5,0)</f>
        <v>#REF!</v>
      </c>
      <c r="N27" s="20" t="e">
        <f>VLOOKUP(#REF!,[1]Sheet1!$D$3:$E$40,2,0)</f>
        <v>#REF!</v>
      </c>
    </row>
    <row r="28" spans="2:14" s="11" customFormat="1" ht="55" customHeight="1" x14ac:dyDescent="0.35">
      <c r="B28" s="12" t="s">
        <v>36</v>
      </c>
      <c r="C28" s="12"/>
      <c r="D28" s="12"/>
      <c r="E28" s="12"/>
      <c r="F28" s="12"/>
      <c r="G28" s="12"/>
      <c r="H28" s="12"/>
      <c r="I28" s="12"/>
      <c r="J28" s="13">
        <v>10</v>
      </c>
      <c r="K28" s="13"/>
      <c r="L28" s="22" t="e">
        <f>L29</f>
        <v>#REF!</v>
      </c>
      <c r="M28" s="22"/>
      <c r="N28" s="21" t="e">
        <f>N29</f>
        <v>#REF!</v>
      </c>
    </row>
    <row r="29" spans="2:14" s="16" customFormat="1" ht="171" customHeight="1" x14ac:dyDescent="0.35">
      <c r="B29" s="17">
        <v>1</v>
      </c>
      <c r="C29" s="17"/>
      <c r="D29" s="17"/>
      <c r="E29" s="17"/>
      <c r="F29" s="17"/>
      <c r="G29" s="17"/>
      <c r="H29" s="17"/>
      <c r="I29" s="17"/>
      <c r="J29" s="18">
        <v>10</v>
      </c>
      <c r="K29" s="18"/>
      <c r="L29" s="19" t="e">
        <f>VLOOKUP(#REF!,[1]Sheet2!$A$3:$D$47,4,0)</f>
        <v>#REF!</v>
      </c>
      <c r="M29" s="19" t="e">
        <f>VLOOKUP(#REF!,[1]Sheet2!$A$3:$E$47,5,0)</f>
        <v>#REF!</v>
      </c>
      <c r="N29" s="20" t="e">
        <f>VLOOKUP(#REF!,[1]Sheet1!$D$3:$E$40,2,0)</f>
        <v>#REF!</v>
      </c>
    </row>
    <row r="30" spans="2:14" s="11" customFormat="1" ht="51.5" customHeight="1" x14ac:dyDescent="0.35">
      <c r="B30" s="12" t="s">
        <v>37</v>
      </c>
      <c r="C30" s="12"/>
      <c r="D30" s="12"/>
      <c r="E30" s="12"/>
      <c r="F30" s="12"/>
      <c r="G30" s="12"/>
      <c r="H30" s="12"/>
      <c r="I30" s="12"/>
      <c r="J30" s="13">
        <v>6353.333333333333</v>
      </c>
      <c r="K30" s="13">
        <v>1935</v>
      </c>
      <c r="L30" s="14" t="e">
        <f>SUM(L31:L46)</f>
        <v>#REF!</v>
      </c>
      <c r="M30" s="14" t="e">
        <f>J30-SUM(K30:L30)</f>
        <v>#REF!</v>
      </c>
      <c r="N30" s="21" t="e">
        <f>SUM(N31:N46)</f>
        <v>#REF!</v>
      </c>
    </row>
    <row r="31" spans="2:14" s="16" customFormat="1" ht="171" customHeight="1" x14ac:dyDescent="0.35">
      <c r="B31" s="17">
        <v>1</v>
      </c>
      <c r="C31" s="17"/>
      <c r="D31" s="17"/>
      <c r="E31" s="17"/>
      <c r="F31" s="17"/>
      <c r="G31" s="17"/>
      <c r="H31" s="17"/>
      <c r="I31" s="17"/>
      <c r="J31" s="18">
        <v>380</v>
      </c>
      <c r="K31" s="18">
        <v>217</v>
      </c>
      <c r="L31" s="19" t="e">
        <f>VLOOKUP(#REF!,[1]Sheet2!$A$3:$D$47,4,0)</f>
        <v>#REF!</v>
      </c>
      <c r="M31" s="19" t="e">
        <f>VLOOKUP(#REF!,[1]Sheet2!$A$3:$E$47,5,0)</f>
        <v>#REF!</v>
      </c>
      <c r="N31" s="20" t="e">
        <f>VLOOKUP(#REF!,[1]Sheet1!$D$3:$E$40,2,0)</f>
        <v>#REF!</v>
      </c>
    </row>
    <row r="32" spans="2:14" s="16" customFormat="1" ht="171" customHeight="1" x14ac:dyDescent="0.35">
      <c r="B32" s="17">
        <v>2</v>
      </c>
      <c r="C32" s="17"/>
      <c r="D32" s="17"/>
      <c r="E32" s="17"/>
      <c r="F32" s="17"/>
      <c r="G32" s="17"/>
      <c r="H32" s="17"/>
      <c r="I32" s="17"/>
      <c r="J32" s="18">
        <v>40</v>
      </c>
      <c r="K32" s="18">
        <v>0</v>
      </c>
      <c r="L32" s="19" t="e">
        <f>VLOOKUP(#REF!,[1]Sheet2!$A$3:$D$47,4,0)</f>
        <v>#REF!</v>
      </c>
      <c r="M32" s="19" t="e">
        <f>VLOOKUP(#REF!,[1]Sheet2!$A$3:$E$47,5,0)</f>
        <v>#REF!</v>
      </c>
      <c r="N32" s="20" t="e">
        <f>VLOOKUP(#REF!,[1]Sheet1!$D$3:$E$40,2,0)</f>
        <v>#REF!</v>
      </c>
    </row>
    <row r="33" spans="2:14" s="16" customFormat="1" ht="171" customHeight="1" x14ac:dyDescent="0.35">
      <c r="B33" s="17">
        <v>3</v>
      </c>
      <c r="C33" s="17"/>
      <c r="D33" s="17"/>
      <c r="E33" s="17"/>
      <c r="F33" s="17"/>
      <c r="G33" s="17"/>
      <c r="H33" s="17"/>
      <c r="I33" s="17"/>
      <c r="J33" s="18">
        <v>66.666666666666671</v>
      </c>
      <c r="K33" s="18">
        <v>28</v>
      </c>
      <c r="L33" s="19" t="e">
        <f>VLOOKUP(#REF!,[1]Sheet2!$A$3:$D$47,4,0)</f>
        <v>#REF!</v>
      </c>
      <c r="M33" s="19" t="e">
        <f>VLOOKUP(#REF!,[1]Sheet2!$A$3:$E$47,5,0)</f>
        <v>#REF!</v>
      </c>
      <c r="N33" s="20" t="e">
        <f>VLOOKUP(#REF!,[1]Sheet1!$D$3:$E$40,2,0)</f>
        <v>#REF!</v>
      </c>
    </row>
    <row r="34" spans="2:14" s="16" customFormat="1" ht="171" customHeight="1" x14ac:dyDescent="0.35">
      <c r="B34" s="17">
        <v>4</v>
      </c>
      <c r="C34" s="17"/>
      <c r="D34" s="17"/>
      <c r="E34" s="17"/>
      <c r="F34" s="17"/>
      <c r="G34" s="17"/>
      <c r="H34" s="17"/>
      <c r="I34" s="17"/>
      <c r="J34" s="18">
        <v>840</v>
      </c>
      <c r="K34" s="18">
        <v>300</v>
      </c>
      <c r="L34" s="19" t="e">
        <f>VLOOKUP(#REF!,[1]Sheet2!$A$3:$D$47,4,0)</f>
        <v>#REF!</v>
      </c>
      <c r="M34" s="19" t="e">
        <f>VLOOKUP(#REF!,[1]Sheet2!$A$3:$E$47,5,0)</f>
        <v>#REF!</v>
      </c>
      <c r="N34" s="20" t="e">
        <f>VLOOKUP(#REF!,[1]Sheet1!$D$3:$E$40,2,0)</f>
        <v>#REF!</v>
      </c>
    </row>
    <row r="35" spans="2:14" s="16" customFormat="1" ht="171" customHeight="1" x14ac:dyDescent="0.35">
      <c r="B35" s="17">
        <v>5</v>
      </c>
      <c r="C35" s="17"/>
      <c r="D35" s="17"/>
      <c r="E35" s="17"/>
      <c r="F35" s="17"/>
      <c r="G35" s="17"/>
      <c r="H35" s="17"/>
      <c r="I35" s="17"/>
      <c r="J35" s="18">
        <v>1120</v>
      </c>
      <c r="K35" s="18">
        <v>560</v>
      </c>
      <c r="L35" s="19" t="e">
        <f>VLOOKUP(#REF!,[1]Sheet2!$A$3:$D$47,4,0)</f>
        <v>#REF!</v>
      </c>
      <c r="M35" s="19" t="e">
        <f>VLOOKUP(#REF!,[1]Sheet2!$A$3:$E$47,5,0)</f>
        <v>#REF!</v>
      </c>
      <c r="N35" s="20" t="e">
        <f>VLOOKUP(#REF!,[1]Sheet1!$D$3:$E$40,2,0)</f>
        <v>#REF!</v>
      </c>
    </row>
    <row r="36" spans="2:14" s="16" customFormat="1" ht="171" customHeight="1" x14ac:dyDescent="0.35">
      <c r="B36" s="17">
        <v>6</v>
      </c>
      <c r="C36" s="17"/>
      <c r="D36" s="17"/>
      <c r="E36" s="17"/>
      <c r="F36" s="17"/>
      <c r="G36" s="17"/>
      <c r="H36" s="17"/>
      <c r="I36" s="17"/>
      <c r="J36" s="18">
        <v>80</v>
      </c>
      <c r="K36" s="18">
        <v>65</v>
      </c>
      <c r="L36" s="19" t="e">
        <f>VLOOKUP(#REF!,[1]Sheet2!$A$3:$D$47,4,0)</f>
        <v>#REF!</v>
      </c>
      <c r="M36" s="19" t="e">
        <f>VLOOKUP(#REF!,[1]Sheet2!$A$3:$E$47,5,0)</f>
        <v>#REF!</v>
      </c>
      <c r="N36" s="20" t="e">
        <f>VLOOKUP(#REF!,[1]Sheet1!$D$3:$E$40,2,0)</f>
        <v>#REF!</v>
      </c>
    </row>
    <row r="37" spans="2:14" s="16" customFormat="1" ht="171" customHeight="1" x14ac:dyDescent="0.35">
      <c r="B37" s="17">
        <v>7</v>
      </c>
      <c r="C37" s="17"/>
      <c r="D37" s="17"/>
      <c r="E37" s="17"/>
      <c r="F37" s="17"/>
      <c r="G37" s="17"/>
      <c r="H37" s="17"/>
      <c r="I37" s="17"/>
      <c r="J37" s="18">
        <v>1080</v>
      </c>
      <c r="K37" s="18">
        <v>260</v>
      </c>
      <c r="L37" s="19" t="e">
        <f>VLOOKUP(#REF!,[1]Sheet2!$A$3:$D$47,4,0)</f>
        <v>#REF!</v>
      </c>
      <c r="M37" s="19" t="e">
        <f>VLOOKUP(#REF!,[1]Sheet2!$A$3:$E$47,5,0)</f>
        <v>#REF!</v>
      </c>
      <c r="N37" s="20" t="e">
        <f>VLOOKUP(#REF!,[1]Sheet1!$D$3:$E$40,2,0)</f>
        <v>#REF!</v>
      </c>
    </row>
    <row r="38" spans="2:14" s="16" customFormat="1" ht="171" customHeight="1" x14ac:dyDescent="0.35">
      <c r="B38" s="17">
        <v>8</v>
      </c>
      <c r="C38" s="17"/>
      <c r="D38" s="17"/>
      <c r="E38" s="17"/>
      <c r="F38" s="17"/>
      <c r="G38" s="17"/>
      <c r="H38" s="17"/>
      <c r="I38" s="17"/>
      <c r="J38" s="18">
        <v>80</v>
      </c>
      <c r="K38" s="18">
        <v>0</v>
      </c>
      <c r="L38" s="19" t="e">
        <f>VLOOKUP(#REF!,[1]Sheet2!$A$3:$D$47,4,0)</f>
        <v>#REF!</v>
      </c>
      <c r="M38" s="19" t="e">
        <f>VLOOKUP(#REF!,[1]Sheet2!$A$3:$E$47,5,0)</f>
        <v>#REF!</v>
      </c>
      <c r="N38" s="20" t="e">
        <f>VLOOKUP(#REF!,[1]Sheet1!$D$3:$E$40,2,0)</f>
        <v>#REF!</v>
      </c>
    </row>
    <row r="39" spans="2:14" s="16" customFormat="1" ht="171" customHeight="1" x14ac:dyDescent="0.35">
      <c r="B39" s="17">
        <v>9</v>
      </c>
      <c r="C39" s="17"/>
      <c r="D39" s="17"/>
      <c r="E39" s="17"/>
      <c r="F39" s="17"/>
      <c r="G39" s="17"/>
      <c r="H39" s="17"/>
      <c r="I39" s="17"/>
      <c r="J39" s="18">
        <v>60</v>
      </c>
      <c r="K39" s="18">
        <v>0</v>
      </c>
      <c r="L39" s="19" t="e">
        <f>VLOOKUP(#REF!,[1]Sheet2!$A$3:$D$47,4,0)</f>
        <v>#REF!</v>
      </c>
      <c r="M39" s="19" t="e">
        <f>VLOOKUP(#REF!,[1]Sheet2!$A$3:$E$47,5,0)</f>
        <v>#REF!</v>
      </c>
      <c r="N39" s="20" t="e">
        <f>VLOOKUP(#REF!,[1]Sheet1!$D$3:$E$40,2,0)</f>
        <v>#REF!</v>
      </c>
    </row>
    <row r="40" spans="2:14" s="16" customFormat="1" ht="171" customHeight="1" x14ac:dyDescent="0.35">
      <c r="B40" s="17">
        <v>10</v>
      </c>
      <c r="C40" s="17"/>
      <c r="D40" s="17"/>
      <c r="E40" s="17"/>
      <c r="F40" s="17"/>
      <c r="G40" s="17"/>
      <c r="H40" s="17"/>
      <c r="I40" s="17"/>
      <c r="J40" s="18">
        <v>1220</v>
      </c>
      <c r="K40" s="18">
        <v>195</v>
      </c>
      <c r="L40" s="19" t="e">
        <f>VLOOKUP(#REF!,[1]Sheet2!$A$3:$D$47,4,0)</f>
        <v>#REF!</v>
      </c>
      <c r="M40" s="19" t="e">
        <f>VLOOKUP(#REF!,[1]Sheet2!$A$3:$E$47,5,0)</f>
        <v>#REF!</v>
      </c>
      <c r="N40" s="20" t="e">
        <f>VLOOKUP(#REF!,[1]Sheet1!$D$3:$E$40,2,0)</f>
        <v>#REF!</v>
      </c>
    </row>
    <row r="41" spans="2:14" s="16" customFormat="1" ht="171" customHeight="1" x14ac:dyDescent="0.35">
      <c r="B41" s="17">
        <v>11</v>
      </c>
      <c r="C41" s="17"/>
      <c r="D41" s="17"/>
      <c r="E41" s="17"/>
      <c r="F41" s="17"/>
      <c r="G41" s="17"/>
      <c r="H41" s="17"/>
      <c r="I41" s="17"/>
      <c r="J41" s="18">
        <v>60</v>
      </c>
      <c r="K41" s="18">
        <v>30</v>
      </c>
      <c r="L41" s="19" t="e">
        <f>VLOOKUP(#REF!,[1]Sheet2!$A$3:$D$47,4,0)</f>
        <v>#REF!</v>
      </c>
      <c r="M41" s="19" t="e">
        <f>VLOOKUP(#REF!,[1]Sheet2!$A$3:$E$47,5,0)</f>
        <v>#REF!</v>
      </c>
      <c r="N41" s="20" t="e">
        <f>VLOOKUP(#REF!,[1]Sheet1!$D$3:$E$40,2,0)</f>
        <v>#REF!</v>
      </c>
    </row>
    <row r="42" spans="2:14" s="16" customFormat="1" ht="171" customHeight="1" x14ac:dyDescent="0.35">
      <c r="B42" s="17">
        <v>12</v>
      </c>
      <c r="C42" s="17"/>
      <c r="D42" s="17"/>
      <c r="E42" s="17"/>
      <c r="F42" s="17"/>
      <c r="G42" s="17"/>
      <c r="H42" s="17"/>
      <c r="I42" s="17"/>
      <c r="J42" s="18">
        <v>1040</v>
      </c>
      <c r="K42" s="18">
        <v>240</v>
      </c>
      <c r="L42" s="19" t="e">
        <f>VLOOKUP(#REF!,[1]Sheet2!$A$3:$D$47,4,0)</f>
        <v>#REF!</v>
      </c>
      <c r="M42" s="19" t="e">
        <f>VLOOKUP(#REF!,[1]Sheet2!$A$3:$E$47,5,0)</f>
        <v>#REF!</v>
      </c>
      <c r="N42" s="20" t="e">
        <f>VLOOKUP(#REF!,[1]Sheet1!$D$3:$E$40,2,0)</f>
        <v>#REF!</v>
      </c>
    </row>
    <row r="43" spans="2:14" s="16" customFormat="1" ht="171" customHeight="1" x14ac:dyDescent="0.35">
      <c r="B43" s="17">
        <v>13</v>
      </c>
      <c r="C43" s="17"/>
      <c r="D43" s="17"/>
      <c r="E43" s="17"/>
      <c r="F43" s="17"/>
      <c r="G43" s="17"/>
      <c r="H43" s="17"/>
      <c r="I43" s="17"/>
      <c r="J43" s="18">
        <v>150</v>
      </c>
      <c r="K43" s="18">
        <v>40</v>
      </c>
      <c r="L43" s="19" t="e">
        <f>VLOOKUP(#REF!,[1]Sheet2!$A$3:$D$47,4,0)</f>
        <v>#REF!</v>
      </c>
      <c r="M43" s="19" t="e">
        <f>VLOOKUP(#REF!,[1]Sheet2!$A$3:$E$47,5,0)</f>
        <v>#REF!</v>
      </c>
      <c r="N43" s="20" t="e">
        <f>VLOOKUP(#REF!,[1]Sheet1!$D$3:$E$40,2,0)</f>
        <v>#REF!</v>
      </c>
    </row>
    <row r="44" spans="2:14" s="16" customFormat="1" ht="171" customHeight="1" x14ac:dyDescent="0.35">
      <c r="B44" s="17">
        <v>14</v>
      </c>
      <c r="C44" s="17"/>
      <c r="D44" s="17"/>
      <c r="E44" s="17"/>
      <c r="F44" s="17"/>
      <c r="G44" s="17"/>
      <c r="H44" s="17"/>
      <c r="I44" s="17"/>
      <c r="J44" s="18">
        <v>23.333333333333336</v>
      </c>
      <c r="K44" s="18">
        <v>0</v>
      </c>
      <c r="L44" s="19" t="e">
        <f>VLOOKUP(#REF!,[1]Sheet2!$A$3:$D$47,4,0)</f>
        <v>#REF!</v>
      </c>
      <c r="M44" s="19" t="e">
        <f>VLOOKUP(#REF!,[1]Sheet2!$A$3:$E$47,5,0)</f>
        <v>#REF!</v>
      </c>
      <c r="N44" s="20" t="e">
        <f>VLOOKUP(#REF!,[1]Sheet1!$D$3:$E$40,2,0)</f>
        <v>#REF!</v>
      </c>
    </row>
    <row r="45" spans="2:14" s="16" customFormat="1" ht="171" customHeight="1" x14ac:dyDescent="0.35">
      <c r="B45" s="17">
        <v>15</v>
      </c>
      <c r="C45" s="17"/>
      <c r="D45" s="17"/>
      <c r="E45" s="17"/>
      <c r="F45" s="17"/>
      <c r="G45" s="17"/>
      <c r="H45" s="17"/>
      <c r="I45" s="17"/>
      <c r="J45" s="18">
        <v>20</v>
      </c>
      <c r="K45" s="18">
        <v>0</v>
      </c>
      <c r="L45" s="19" t="e">
        <f>VLOOKUP(#REF!,[1]Sheet2!$A$3:$D$47,4,0)</f>
        <v>#REF!</v>
      </c>
      <c r="M45" s="19" t="e">
        <f>VLOOKUP(#REF!,[1]Sheet2!$A$3:$E$47,5,0)</f>
        <v>#REF!</v>
      </c>
      <c r="N45" s="20" t="e">
        <f>VLOOKUP(#REF!,[1]Sheet1!$D$3:$E$40,2,0)</f>
        <v>#REF!</v>
      </c>
    </row>
    <row r="46" spans="2:14" s="16" customFormat="1" ht="171" customHeight="1" x14ac:dyDescent="0.35">
      <c r="B46" s="17">
        <v>16</v>
      </c>
      <c r="C46" s="17"/>
      <c r="D46" s="17"/>
      <c r="E46" s="17"/>
      <c r="F46" s="17"/>
      <c r="G46" s="17"/>
      <c r="H46" s="17"/>
      <c r="I46" s="17"/>
      <c r="J46" s="18">
        <v>93.333333333333329</v>
      </c>
      <c r="K46" s="18">
        <v>0</v>
      </c>
      <c r="L46" s="19" t="e">
        <f>VLOOKUP(#REF!,[1]Sheet2!$A$3:$D$47,4,0)</f>
        <v>#REF!</v>
      </c>
      <c r="M46" s="19" t="e">
        <f>VLOOKUP(#REF!,[1]Sheet2!$A$3:$E$47,5,0)</f>
        <v>#REF!</v>
      </c>
      <c r="N46" s="20" t="e">
        <f>VLOOKUP(#REF!,[1]Sheet1!$D$3:$E$40,2,0)</f>
        <v>#REF!</v>
      </c>
    </row>
    <row r="47" spans="2:14" s="11" customFormat="1" ht="43.5" customHeight="1" x14ac:dyDescent="0.35">
      <c r="B47" s="12" t="s">
        <v>38</v>
      </c>
      <c r="C47" s="12"/>
      <c r="D47" s="12"/>
      <c r="E47" s="12"/>
      <c r="F47" s="12"/>
      <c r="G47" s="12"/>
      <c r="H47" s="12"/>
      <c r="I47" s="12"/>
      <c r="J47" s="13">
        <v>163.33333333333334</v>
      </c>
      <c r="K47" s="13">
        <v>35</v>
      </c>
      <c r="L47" s="14" t="e">
        <f>SUM(L48:L51)</f>
        <v>#REF!</v>
      </c>
      <c r="M47" s="14" t="e">
        <f>J47-SUM(K47:L47)</f>
        <v>#REF!</v>
      </c>
      <c r="N47" s="21" t="e">
        <f>SUM(N48:N51)</f>
        <v>#REF!</v>
      </c>
    </row>
    <row r="48" spans="2:14" s="16" customFormat="1" ht="171" customHeight="1" x14ac:dyDescent="0.35">
      <c r="B48" s="17">
        <v>1</v>
      </c>
      <c r="C48" s="17"/>
      <c r="D48" s="17"/>
      <c r="E48" s="17"/>
      <c r="F48" s="17"/>
      <c r="G48" s="17"/>
      <c r="H48" s="17"/>
      <c r="I48" s="17"/>
      <c r="J48" s="18">
        <v>33.333333333333336</v>
      </c>
      <c r="K48" s="18">
        <v>20</v>
      </c>
      <c r="L48" s="19" t="e">
        <f>VLOOKUP(#REF!,[1]Sheet2!$A$3:$D$47,4,0)</f>
        <v>#REF!</v>
      </c>
      <c r="M48" s="19" t="e">
        <f>VLOOKUP(#REF!,[1]Sheet2!$A$3:$E$47,5,0)</f>
        <v>#REF!</v>
      </c>
      <c r="N48" s="20" t="e">
        <f>VLOOKUP(#REF!,[1]Sheet1!$D$3:$E$40,2,0)</f>
        <v>#REF!</v>
      </c>
    </row>
    <row r="49" spans="2:14" s="16" customFormat="1" ht="171" customHeight="1" x14ac:dyDescent="0.35">
      <c r="B49" s="17">
        <v>2</v>
      </c>
      <c r="C49" s="17"/>
      <c r="D49" s="17"/>
      <c r="E49" s="17"/>
      <c r="F49" s="17"/>
      <c r="G49" s="17"/>
      <c r="H49" s="17"/>
      <c r="I49" s="17"/>
      <c r="J49" s="18">
        <v>83.333333333333343</v>
      </c>
      <c r="K49" s="18">
        <v>0</v>
      </c>
      <c r="L49" s="19" t="e">
        <f>VLOOKUP(#REF!,[1]Sheet2!$A$3:$D$47,4,0)</f>
        <v>#REF!</v>
      </c>
      <c r="M49" s="19" t="e">
        <f>VLOOKUP(#REF!,[1]Sheet2!$A$3:$E$47,5,0)</f>
        <v>#REF!</v>
      </c>
      <c r="N49" s="20" t="e">
        <f>VLOOKUP(#REF!,[1]Sheet1!$D$3:$E$40,2,0)</f>
        <v>#REF!</v>
      </c>
    </row>
    <row r="50" spans="2:14" s="16" customFormat="1" ht="171" customHeight="1" x14ac:dyDescent="0.35">
      <c r="B50" s="17">
        <v>3</v>
      </c>
      <c r="C50" s="17"/>
      <c r="D50" s="17"/>
      <c r="E50" s="17"/>
      <c r="F50" s="17"/>
      <c r="G50" s="17"/>
      <c r="H50" s="17"/>
      <c r="I50" s="17"/>
      <c r="J50" s="18">
        <v>16.666666666666668</v>
      </c>
      <c r="K50" s="18">
        <v>15</v>
      </c>
      <c r="L50" s="19" t="e">
        <f>VLOOKUP(#REF!,[1]Sheet2!$A$3:$D$47,4,0)</f>
        <v>#REF!</v>
      </c>
      <c r="M50" s="19">
        <v>0</v>
      </c>
      <c r="N50" s="20" t="e">
        <f>VLOOKUP(#REF!,[1]Sheet1!$D$3:$E$40,2,0)</f>
        <v>#REF!</v>
      </c>
    </row>
    <row r="51" spans="2:14" s="16" customFormat="1" ht="171" customHeight="1" x14ac:dyDescent="0.35">
      <c r="B51" s="17">
        <v>4</v>
      </c>
      <c r="C51" s="17"/>
      <c r="D51" s="17"/>
      <c r="E51" s="17"/>
      <c r="F51" s="17"/>
      <c r="G51" s="17"/>
      <c r="H51" s="17"/>
      <c r="I51" s="17"/>
      <c r="J51" s="18">
        <v>30</v>
      </c>
      <c r="K51" s="18">
        <v>0</v>
      </c>
      <c r="L51" s="19" t="e">
        <f>VLOOKUP(#REF!,[1]Sheet2!$A$3:$D$47,4,0)</f>
        <v>#REF!</v>
      </c>
      <c r="M51" s="19" t="e">
        <f>VLOOKUP(#REF!,[1]Sheet2!$A$3:$E$47,5,0)</f>
        <v>#REF!</v>
      </c>
      <c r="N51" s="20" t="e">
        <f>VLOOKUP(#REF!,[1]Sheet1!$D$3:$E$40,2,0)</f>
        <v>#REF!</v>
      </c>
    </row>
    <row r="52" spans="2:14" s="11" customFormat="1" ht="45" customHeight="1" x14ac:dyDescent="0.35">
      <c r="B52" s="12" t="s">
        <v>39</v>
      </c>
      <c r="C52" s="12"/>
      <c r="D52" s="12"/>
      <c r="E52" s="12"/>
      <c r="F52" s="12"/>
      <c r="G52" s="12"/>
      <c r="H52" s="12"/>
      <c r="I52" s="12"/>
      <c r="J52" s="13">
        <v>160</v>
      </c>
      <c r="K52" s="13">
        <v>160</v>
      </c>
      <c r="L52" s="19" t="e">
        <f>SUM(L53:L54)</f>
        <v>#REF!</v>
      </c>
      <c r="M52" s="19" t="e">
        <f>J52-SUM(K52:L52)</f>
        <v>#REF!</v>
      </c>
      <c r="N52" s="21" t="e">
        <f>SUM(N53:N54)</f>
        <v>#REF!</v>
      </c>
    </row>
    <row r="53" spans="2:14" s="16" customFormat="1" ht="171" customHeight="1" x14ac:dyDescent="0.35">
      <c r="B53" s="17">
        <v>1</v>
      </c>
      <c r="C53" s="17"/>
      <c r="D53" s="17"/>
      <c r="E53" s="17"/>
      <c r="F53" s="17"/>
      <c r="G53" s="17"/>
      <c r="H53" s="17"/>
      <c r="I53" s="17"/>
      <c r="J53" s="18">
        <v>80</v>
      </c>
      <c r="K53" s="18">
        <v>80</v>
      </c>
      <c r="L53" s="19" t="e">
        <f>VLOOKUP(#REF!,[1]Sheet2!$A$3:$D$47,4,0)</f>
        <v>#REF!</v>
      </c>
      <c r="M53" s="19" t="e">
        <f>VLOOKUP(#REF!,[1]Sheet2!$A$3:$E$47,5,0)</f>
        <v>#REF!</v>
      </c>
      <c r="N53" s="20" t="e">
        <f>VLOOKUP(#REF!,[1]Sheet1!$D$3:$E$40,2,0)</f>
        <v>#REF!</v>
      </c>
    </row>
    <row r="54" spans="2:14" s="16" customFormat="1" ht="171" customHeight="1" x14ac:dyDescent="0.35">
      <c r="B54" s="17">
        <v>2</v>
      </c>
      <c r="C54" s="17"/>
      <c r="D54" s="17"/>
      <c r="E54" s="17"/>
      <c r="F54" s="17"/>
      <c r="G54" s="17"/>
      <c r="H54" s="17"/>
      <c r="I54" s="17"/>
      <c r="J54" s="18">
        <v>80</v>
      </c>
      <c r="K54" s="18">
        <v>80</v>
      </c>
      <c r="L54" s="19" t="e">
        <f>VLOOKUP(#REF!,[1]Sheet2!$A$3:$D$47,4,0)</f>
        <v>#REF!</v>
      </c>
      <c r="M54" s="19" t="e">
        <f>VLOOKUP(#REF!,[1]Sheet2!$A$3:$E$47,5,0)</f>
        <v>#REF!</v>
      </c>
      <c r="N54" s="20" t="e">
        <f>VLOOKUP(#REF!,[1]Sheet1!$D$3:$E$40,2,0)</f>
        <v>#REF!</v>
      </c>
    </row>
    <row r="55" spans="2:14" s="11" customFormat="1" ht="26.5" customHeight="1" x14ac:dyDescent="0.35">
      <c r="B55" s="12" t="s">
        <v>40</v>
      </c>
      <c r="C55" s="12"/>
      <c r="D55" s="12"/>
      <c r="E55" s="12"/>
      <c r="F55" s="12"/>
      <c r="G55" s="12"/>
      <c r="H55" s="12"/>
      <c r="I55" s="12"/>
      <c r="J55" s="13">
        <v>7706.6666666666661</v>
      </c>
      <c r="K55" s="13">
        <v>2605</v>
      </c>
      <c r="L55" s="14" t="e">
        <f>L12+L17+L26+L28+L30+L47+L52</f>
        <v>#REF!</v>
      </c>
      <c r="M55" s="14" t="e">
        <f>M12+M17+M26+M28+M30+M47+M52</f>
        <v>#REF!</v>
      </c>
      <c r="N55" s="21" t="e">
        <f>N12+N17+N26+N28+N30+N47+N52</f>
        <v>#REF!</v>
      </c>
    </row>
  </sheetData>
  <mergeCells count="1">
    <mergeCell ref="B1:M1"/>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547B-DED6-4660-9CD2-FA547810FC65}">
  <dimension ref="A1:E62"/>
  <sheetViews>
    <sheetView topLeftCell="A19" workbookViewId="0">
      <selection activeCell="B3" sqref="A1:XFD1048576"/>
    </sheetView>
  </sheetViews>
  <sheetFormatPr defaultRowHeight="14.5" x14ac:dyDescent="0.35"/>
  <cols>
    <col min="1" max="1" width="36" bestFit="1" customWidth="1"/>
    <col min="2" max="2" width="14.453125" bestFit="1" customWidth="1"/>
    <col min="3" max="3" width="20.26953125" bestFit="1" customWidth="1"/>
    <col min="4" max="4" width="16.08984375" bestFit="1" customWidth="1"/>
  </cols>
  <sheetData>
    <row r="1" spans="1:5" ht="18" x14ac:dyDescent="0.35">
      <c r="A1" s="116" t="s">
        <v>41</v>
      </c>
      <c r="B1" s="116"/>
      <c r="C1" s="116"/>
      <c r="D1" s="116"/>
      <c r="E1" s="27"/>
    </row>
    <row r="2" spans="1:5" ht="18" x14ac:dyDescent="0.35">
      <c r="A2" s="116"/>
      <c r="B2" s="116"/>
      <c r="C2" s="116"/>
      <c r="D2" s="116"/>
      <c r="E2" s="27"/>
    </row>
    <row r="3" spans="1:5" ht="18" x14ac:dyDescent="0.35">
      <c r="A3" s="31" t="s">
        <v>42</v>
      </c>
      <c r="B3" s="32" t="s">
        <v>43</v>
      </c>
      <c r="C3" s="28" t="s">
        <v>44</v>
      </c>
      <c r="D3" s="28" t="s">
        <v>45</v>
      </c>
      <c r="E3" s="27"/>
    </row>
    <row r="4" spans="1:5" ht="18" x14ac:dyDescent="0.35">
      <c r="A4" s="29" t="s">
        <v>46</v>
      </c>
      <c r="B4" s="28">
        <v>5808</v>
      </c>
      <c r="C4" s="28">
        <v>504</v>
      </c>
      <c r="D4" s="28">
        <v>5304</v>
      </c>
      <c r="E4" s="27">
        <f>GETPIVOTDATA("TỔNG ĐÃ GIAO",$A$3,"Sub Category","BÓNG")/GETPIVOTDATA("TỔNG ĐẶT",$A$3,"Sub Category","BÓNG")</f>
        <v>8.6776859504132234E-2</v>
      </c>
    </row>
    <row r="5" spans="1:5" ht="18" x14ac:dyDescent="0.35">
      <c r="A5" s="30" t="s">
        <v>47</v>
      </c>
      <c r="B5" s="28">
        <v>504</v>
      </c>
      <c r="C5" s="28"/>
      <c r="D5" s="28">
        <v>504</v>
      </c>
      <c r="E5" s="27"/>
    </row>
    <row r="6" spans="1:5" ht="18" x14ac:dyDescent="0.35">
      <c r="A6" s="30" t="s">
        <v>48</v>
      </c>
      <c r="B6" s="28">
        <v>67</v>
      </c>
      <c r="C6" s="28"/>
      <c r="D6" s="28">
        <v>67</v>
      </c>
      <c r="E6" s="27"/>
    </row>
    <row r="7" spans="1:5" ht="18" x14ac:dyDescent="0.35">
      <c r="A7" s="30" t="s">
        <v>49</v>
      </c>
      <c r="B7" s="28">
        <v>180</v>
      </c>
      <c r="C7" s="28"/>
      <c r="D7" s="28">
        <v>180</v>
      </c>
      <c r="E7" s="27"/>
    </row>
    <row r="8" spans="1:5" ht="18" x14ac:dyDescent="0.35">
      <c r="A8" s="30" t="s">
        <v>50</v>
      </c>
      <c r="B8" s="28">
        <v>180</v>
      </c>
      <c r="C8" s="28"/>
      <c r="D8" s="28">
        <v>180</v>
      </c>
      <c r="E8" s="27"/>
    </row>
    <row r="9" spans="1:5" ht="18" x14ac:dyDescent="0.35">
      <c r="A9" s="30" t="s">
        <v>51</v>
      </c>
      <c r="B9" s="28">
        <v>504</v>
      </c>
      <c r="C9" s="28"/>
      <c r="D9" s="28">
        <v>504</v>
      </c>
      <c r="E9" s="27"/>
    </row>
    <row r="10" spans="1:5" ht="18" x14ac:dyDescent="0.35">
      <c r="A10" s="30" t="s">
        <v>52</v>
      </c>
      <c r="B10" s="28">
        <v>180</v>
      </c>
      <c r="C10" s="28"/>
      <c r="D10" s="28">
        <v>180</v>
      </c>
      <c r="E10" s="27"/>
    </row>
    <row r="11" spans="1:5" ht="18" x14ac:dyDescent="0.35">
      <c r="A11" s="30" t="s">
        <v>53</v>
      </c>
      <c r="B11" s="28">
        <v>1008</v>
      </c>
      <c r="C11" s="28"/>
      <c r="D11" s="28">
        <v>1008</v>
      </c>
      <c r="E11" s="27"/>
    </row>
    <row r="12" spans="1:5" ht="18" x14ac:dyDescent="0.35">
      <c r="A12" s="30" t="s">
        <v>54</v>
      </c>
      <c r="B12" s="28">
        <v>2016</v>
      </c>
      <c r="C12" s="28"/>
      <c r="D12" s="28">
        <v>2016</v>
      </c>
      <c r="E12" s="27"/>
    </row>
    <row r="13" spans="1:5" ht="18" x14ac:dyDescent="0.35">
      <c r="A13" s="30" t="s">
        <v>55</v>
      </c>
      <c r="B13" s="28">
        <v>1169</v>
      </c>
      <c r="C13" s="28">
        <v>504</v>
      </c>
      <c r="D13" s="28">
        <v>665</v>
      </c>
      <c r="E13" s="27"/>
    </row>
    <row r="14" spans="1:5" ht="18" x14ac:dyDescent="0.35">
      <c r="A14" s="29" t="s">
        <v>56</v>
      </c>
      <c r="B14" s="28">
        <v>110</v>
      </c>
      <c r="C14" s="28">
        <v>0</v>
      </c>
      <c r="D14" s="28">
        <v>110</v>
      </c>
      <c r="E14" s="27"/>
    </row>
    <row r="15" spans="1:5" ht="18" x14ac:dyDescent="0.35">
      <c r="A15" s="30" t="s">
        <v>57</v>
      </c>
      <c r="B15" s="28">
        <v>80</v>
      </c>
      <c r="C15" s="28"/>
      <c r="D15" s="28">
        <v>80</v>
      </c>
      <c r="E15" s="27"/>
    </row>
    <row r="16" spans="1:5" ht="18" x14ac:dyDescent="0.35">
      <c r="A16" s="30" t="s">
        <v>58</v>
      </c>
      <c r="B16" s="28">
        <v>30</v>
      </c>
      <c r="C16" s="28">
        <v>0</v>
      </c>
      <c r="D16" s="28">
        <v>30</v>
      </c>
      <c r="E16" s="27"/>
    </row>
    <row r="17" spans="1:5" ht="18" x14ac:dyDescent="0.35">
      <c r="A17" s="29" t="s">
        <v>59</v>
      </c>
      <c r="B17" s="28">
        <v>2623</v>
      </c>
      <c r="C17" s="28">
        <v>1058</v>
      </c>
      <c r="D17" s="28">
        <v>1065</v>
      </c>
      <c r="E17" s="27">
        <f>GETPIVOTDATA("TỔNG ĐÃ GIAO",$A$3,"Sub Category","Driver")/GETPIVOTDATA("TỔNG ĐẶT",$A$3,"Sub Category","Driver")</f>
        <v>0.40335493709492948</v>
      </c>
    </row>
    <row r="18" spans="1:5" ht="18" x14ac:dyDescent="0.35">
      <c r="A18" s="30" t="s">
        <v>60</v>
      </c>
      <c r="B18" s="28">
        <v>70</v>
      </c>
      <c r="C18" s="28"/>
      <c r="D18" s="28">
        <v>70</v>
      </c>
      <c r="E18" s="27"/>
    </row>
    <row r="19" spans="1:5" ht="18" x14ac:dyDescent="0.35">
      <c r="A19" s="30" t="s">
        <v>61</v>
      </c>
      <c r="B19" s="28">
        <v>50</v>
      </c>
      <c r="C19" s="28"/>
      <c r="D19" s="28">
        <v>50</v>
      </c>
      <c r="E19" s="27"/>
    </row>
    <row r="20" spans="1:5" ht="18" x14ac:dyDescent="0.35">
      <c r="A20" s="30" t="s">
        <v>62</v>
      </c>
      <c r="B20" s="28">
        <v>660</v>
      </c>
      <c r="C20" s="28">
        <v>327</v>
      </c>
      <c r="D20" s="28">
        <v>333</v>
      </c>
      <c r="E20" s="27"/>
    </row>
    <row r="21" spans="1:5" ht="18" x14ac:dyDescent="0.35">
      <c r="A21" s="30" t="s">
        <v>63</v>
      </c>
      <c r="B21" s="28">
        <v>65</v>
      </c>
      <c r="C21" s="28"/>
      <c r="D21" s="28">
        <v>65</v>
      </c>
      <c r="E21" s="27"/>
    </row>
    <row r="22" spans="1:5" ht="18" x14ac:dyDescent="0.35">
      <c r="A22" s="30" t="s">
        <v>64</v>
      </c>
      <c r="B22" s="28">
        <v>220</v>
      </c>
      <c r="C22" s="28"/>
      <c r="D22" s="28"/>
      <c r="E22" s="27"/>
    </row>
    <row r="23" spans="1:5" ht="18" x14ac:dyDescent="0.35">
      <c r="A23" s="30" t="s">
        <v>65</v>
      </c>
      <c r="B23" s="28">
        <v>220</v>
      </c>
      <c r="C23" s="28">
        <v>183</v>
      </c>
      <c r="D23" s="28">
        <v>37</v>
      </c>
      <c r="E23" s="27"/>
    </row>
    <row r="24" spans="1:5" ht="18" x14ac:dyDescent="0.35">
      <c r="A24" s="30" t="s">
        <v>66</v>
      </c>
      <c r="B24" s="28">
        <v>40</v>
      </c>
      <c r="C24" s="28"/>
      <c r="D24" s="28">
        <v>40</v>
      </c>
      <c r="E24" s="27"/>
    </row>
    <row r="25" spans="1:5" ht="18" x14ac:dyDescent="0.35">
      <c r="A25" s="30" t="s">
        <v>67</v>
      </c>
      <c r="B25" s="28">
        <v>678</v>
      </c>
      <c r="C25" s="28">
        <v>427</v>
      </c>
      <c r="D25" s="28">
        <v>251</v>
      </c>
      <c r="E25" s="27"/>
    </row>
    <row r="26" spans="1:5" ht="18" x14ac:dyDescent="0.35">
      <c r="A26" s="30" t="s">
        <v>68</v>
      </c>
      <c r="B26" s="28">
        <v>90</v>
      </c>
      <c r="C26" s="28"/>
      <c r="D26" s="28">
        <v>90</v>
      </c>
      <c r="E26" s="27"/>
    </row>
    <row r="27" spans="1:5" ht="18" x14ac:dyDescent="0.35">
      <c r="A27" s="30" t="s">
        <v>69</v>
      </c>
      <c r="B27" s="28">
        <v>280</v>
      </c>
      <c r="C27" s="28"/>
      <c r="D27" s="28"/>
      <c r="E27" s="27"/>
    </row>
    <row r="28" spans="1:5" ht="18" x14ac:dyDescent="0.35">
      <c r="A28" s="30" t="s">
        <v>70</v>
      </c>
      <c r="B28" s="28">
        <v>100</v>
      </c>
      <c r="C28" s="28">
        <v>22</v>
      </c>
      <c r="D28" s="28">
        <v>78</v>
      </c>
      <c r="E28" s="27"/>
    </row>
    <row r="29" spans="1:5" ht="18" x14ac:dyDescent="0.35">
      <c r="A29" s="30" t="s">
        <v>71</v>
      </c>
      <c r="B29" s="28">
        <v>150</v>
      </c>
      <c r="C29" s="28">
        <v>99</v>
      </c>
      <c r="D29" s="28">
        <v>51</v>
      </c>
      <c r="E29" s="27"/>
    </row>
    <row r="30" spans="1:5" ht="18" x14ac:dyDescent="0.35">
      <c r="A30" s="29" t="s">
        <v>72</v>
      </c>
      <c r="B30" s="28">
        <v>1839</v>
      </c>
      <c r="C30" s="28">
        <v>878</v>
      </c>
      <c r="D30" s="28">
        <v>961</v>
      </c>
      <c r="E30" s="27">
        <f>GETPIVOTDATA("TỔNG ĐÃ GIAO",$A$3,"Sub Category","Fairway")/GETPIVOTDATA("TỔNG ĐẶT",$A$3,"Sub Category","Fairway")</f>
        <v>0.47743338771071236</v>
      </c>
    </row>
    <row r="31" spans="1:5" ht="18" x14ac:dyDescent="0.35">
      <c r="A31" s="30" t="s">
        <v>61</v>
      </c>
      <c r="B31" s="28">
        <v>100</v>
      </c>
      <c r="C31" s="28"/>
      <c r="D31" s="28">
        <v>100</v>
      </c>
      <c r="E31" s="27"/>
    </row>
    <row r="32" spans="1:5" ht="18" x14ac:dyDescent="0.35">
      <c r="A32" s="30" t="s">
        <v>62</v>
      </c>
      <c r="B32" s="28">
        <v>639</v>
      </c>
      <c r="C32" s="28">
        <v>329</v>
      </c>
      <c r="D32" s="28">
        <v>310</v>
      </c>
      <c r="E32" s="27"/>
    </row>
    <row r="33" spans="1:5" ht="18" x14ac:dyDescent="0.35">
      <c r="A33" s="30" t="s">
        <v>67</v>
      </c>
      <c r="B33" s="28">
        <v>520</v>
      </c>
      <c r="C33" s="28">
        <v>288</v>
      </c>
      <c r="D33" s="28">
        <v>232</v>
      </c>
      <c r="E33" s="27"/>
    </row>
    <row r="34" spans="1:5" ht="18" x14ac:dyDescent="0.35">
      <c r="A34" s="30" t="s">
        <v>70</v>
      </c>
      <c r="B34" s="28">
        <v>160</v>
      </c>
      <c r="C34" s="28">
        <v>15</v>
      </c>
      <c r="D34" s="28">
        <v>145</v>
      </c>
      <c r="E34" s="27"/>
    </row>
    <row r="35" spans="1:5" ht="18" x14ac:dyDescent="0.35">
      <c r="A35" s="30" t="s">
        <v>71</v>
      </c>
      <c r="B35" s="28">
        <v>200</v>
      </c>
      <c r="C35" s="28">
        <v>103</v>
      </c>
      <c r="D35" s="28">
        <v>97</v>
      </c>
      <c r="E35" s="27"/>
    </row>
    <row r="36" spans="1:5" ht="18" x14ac:dyDescent="0.35">
      <c r="A36" s="30" t="s">
        <v>73</v>
      </c>
      <c r="B36" s="28">
        <v>220</v>
      </c>
      <c r="C36" s="28">
        <v>143</v>
      </c>
      <c r="D36" s="28">
        <v>77</v>
      </c>
      <c r="E36" s="27"/>
    </row>
    <row r="37" spans="1:5" ht="18" x14ac:dyDescent="0.35">
      <c r="A37" s="29" t="s">
        <v>74</v>
      </c>
      <c r="B37" s="28">
        <v>20</v>
      </c>
      <c r="C37" s="28"/>
      <c r="D37" s="28">
        <v>20</v>
      </c>
      <c r="E37" s="27"/>
    </row>
    <row r="38" spans="1:5" ht="18" x14ac:dyDescent="0.35">
      <c r="A38" s="30" t="s">
        <v>74</v>
      </c>
      <c r="B38" s="28">
        <v>20</v>
      </c>
      <c r="C38" s="28"/>
      <c r="D38" s="28">
        <v>20</v>
      </c>
      <c r="E38" s="27"/>
    </row>
    <row r="39" spans="1:5" ht="18" x14ac:dyDescent="0.35">
      <c r="A39" s="29" t="s">
        <v>75</v>
      </c>
      <c r="B39" s="28">
        <v>30</v>
      </c>
      <c r="C39" s="28">
        <v>15</v>
      </c>
      <c r="D39" s="28">
        <v>15</v>
      </c>
      <c r="E39" s="27"/>
    </row>
    <row r="40" spans="1:5" ht="18" x14ac:dyDescent="0.35">
      <c r="A40" s="30" t="s">
        <v>76</v>
      </c>
      <c r="B40" s="28">
        <v>18</v>
      </c>
      <c r="C40" s="28">
        <v>12</v>
      </c>
      <c r="D40" s="28">
        <v>6</v>
      </c>
      <c r="E40" s="27"/>
    </row>
    <row r="41" spans="1:5" ht="18" x14ac:dyDescent="0.35">
      <c r="A41" s="30" t="s">
        <v>77</v>
      </c>
      <c r="B41" s="28">
        <v>10</v>
      </c>
      <c r="C41" s="28">
        <v>1</v>
      </c>
      <c r="D41" s="28">
        <v>9</v>
      </c>
      <c r="E41" s="27"/>
    </row>
    <row r="42" spans="1:5" ht="18" x14ac:dyDescent="0.35">
      <c r="A42" s="30" t="s">
        <v>78</v>
      </c>
      <c r="B42" s="28">
        <v>2</v>
      </c>
      <c r="C42" s="28">
        <v>2</v>
      </c>
      <c r="D42" s="28">
        <v>0</v>
      </c>
      <c r="E42" s="27"/>
    </row>
    <row r="43" spans="1:5" ht="18" x14ac:dyDescent="0.35">
      <c r="A43" s="29" t="s">
        <v>79</v>
      </c>
      <c r="B43" s="28">
        <v>1509</v>
      </c>
      <c r="C43" s="28">
        <v>246</v>
      </c>
      <c r="D43" s="28">
        <v>1263</v>
      </c>
      <c r="E43" s="27">
        <f>GETPIVOTDATA("TỔNG ĐÃ GIAO",$A$3,"Sub Category","Iron set")/GETPIVOTDATA("TỔNG ĐẶT",$A$3,"Sub Category","Iron set")</f>
        <v>0.16302186878727634</v>
      </c>
    </row>
    <row r="44" spans="1:5" ht="18" x14ac:dyDescent="0.35">
      <c r="A44" s="30" t="s">
        <v>61</v>
      </c>
      <c r="B44" s="28">
        <v>50</v>
      </c>
      <c r="C44" s="28"/>
      <c r="D44" s="28">
        <v>50</v>
      </c>
      <c r="E44" s="27"/>
    </row>
    <row r="45" spans="1:5" ht="18" x14ac:dyDescent="0.35">
      <c r="A45" s="30" t="s">
        <v>80</v>
      </c>
      <c r="B45" s="28">
        <v>120</v>
      </c>
      <c r="C45" s="28"/>
      <c r="D45" s="28">
        <v>120</v>
      </c>
      <c r="E45" s="27"/>
    </row>
    <row r="46" spans="1:5" ht="18" x14ac:dyDescent="0.35">
      <c r="A46" s="30" t="s">
        <v>76</v>
      </c>
      <c r="B46" s="28">
        <v>504</v>
      </c>
      <c r="C46" s="28">
        <v>6</v>
      </c>
      <c r="D46" s="28">
        <v>498</v>
      </c>
      <c r="E46" s="27"/>
    </row>
    <row r="47" spans="1:5" ht="18" x14ac:dyDescent="0.35">
      <c r="A47" s="30" t="s">
        <v>81</v>
      </c>
      <c r="B47" s="28">
        <v>145</v>
      </c>
      <c r="C47" s="28"/>
      <c r="D47" s="28">
        <v>145</v>
      </c>
      <c r="E47" s="27"/>
    </row>
    <row r="48" spans="1:5" ht="18" x14ac:dyDescent="0.35">
      <c r="A48" s="30" t="s">
        <v>82</v>
      </c>
      <c r="B48" s="28">
        <v>140</v>
      </c>
      <c r="C48" s="28">
        <v>140</v>
      </c>
      <c r="D48" s="28">
        <v>0</v>
      </c>
      <c r="E48" s="27"/>
    </row>
    <row r="49" spans="1:5" ht="18" x14ac:dyDescent="0.35">
      <c r="A49" s="30" t="s">
        <v>77</v>
      </c>
      <c r="B49" s="28">
        <v>450</v>
      </c>
      <c r="C49" s="28">
        <v>43</v>
      </c>
      <c r="D49" s="28">
        <v>407</v>
      </c>
      <c r="E49" s="27"/>
    </row>
    <row r="50" spans="1:5" ht="18" x14ac:dyDescent="0.35">
      <c r="A50" s="30" t="s">
        <v>78</v>
      </c>
      <c r="B50" s="28">
        <v>100</v>
      </c>
      <c r="C50" s="28">
        <v>57</v>
      </c>
      <c r="D50" s="28">
        <v>43</v>
      </c>
      <c r="E50" s="27"/>
    </row>
    <row r="51" spans="1:5" ht="18" x14ac:dyDescent="0.35">
      <c r="A51" s="29" t="s">
        <v>83</v>
      </c>
      <c r="B51" s="28">
        <v>150</v>
      </c>
      <c r="C51" s="28"/>
      <c r="D51" s="28">
        <v>150</v>
      </c>
      <c r="E51" s="27"/>
    </row>
    <row r="52" spans="1:5" ht="18" x14ac:dyDescent="0.35">
      <c r="A52" s="30" t="s">
        <v>84</v>
      </c>
      <c r="B52" s="28">
        <v>90</v>
      </c>
      <c r="C52" s="28"/>
      <c r="D52" s="28">
        <v>90</v>
      </c>
      <c r="E52" s="27"/>
    </row>
    <row r="53" spans="1:5" ht="18" x14ac:dyDescent="0.35">
      <c r="A53" s="30" t="s">
        <v>85</v>
      </c>
      <c r="B53" s="28">
        <v>60</v>
      </c>
      <c r="C53" s="28"/>
      <c r="D53" s="28">
        <v>60</v>
      </c>
      <c r="E53" s="27"/>
    </row>
    <row r="54" spans="1:5" ht="18" x14ac:dyDescent="0.35">
      <c r="A54" s="29" t="s">
        <v>86</v>
      </c>
      <c r="B54" s="28">
        <v>1480</v>
      </c>
      <c r="C54" s="28">
        <v>530</v>
      </c>
      <c r="D54" s="28">
        <v>950</v>
      </c>
      <c r="E54" s="27">
        <f>GETPIVOTDATA("TỔNG ĐÃ GIAO",$A$3,"Sub Category","Rescue")/GETPIVOTDATA("TỔNG ĐẶT",$A$3,"Sub Category","Rescue")</f>
        <v>0.35810810810810811</v>
      </c>
    </row>
    <row r="55" spans="1:5" ht="18" x14ac:dyDescent="0.35">
      <c r="A55" s="30" t="s">
        <v>61</v>
      </c>
      <c r="B55" s="28">
        <v>50</v>
      </c>
      <c r="C55" s="28"/>
      <c r="D55" s="28">
        <v>50</v>
      </c>
      <c r="E55" s="27"/>
    </row>
    <row r="56" spans="1:5" ht="18" x14ac:dyDescent="0.35">
      <c r="A56" s="30" t="s">
        <v>62</v>
      </c>
      <c r="B56" s="28">
        <v>610</v>
      </c>
      <c r="C56" s="28">
        <v>283</v>
      </c>
      <c r="D56" s="28">
        <v>327</v>
      </c>
      <c r="E56" s="27"/>
    </row>
    <row r="57" spans="1:5" ht="18" x14ac:dyDescent="0.35">
      <c r="A57" s="30" t="s">
        <v>67</v>
      </c>
      <c r="B57" s="28">
        <v>510</v>
      </c>
      <c r="C57" s="28">
        <v>181</v>
      </c>
      <c r="D57" s="28">
        <v>329</v>
      </c>
      <c r="E57" s="27"/>
    </row>
    <row r="58" spans="1:5" ht="18" x14ac:dyDescent="0.35">
      <c r="A58" s="30" t="s">
        <v>70</v>
      </c>
      <c r="B58" s="28">
        <v>120</v>
      </c>
      <c r="C58" s="28">
        <v>25</v>
      </c>
      <c r="D58" s="28">
        <v>95</v>
      </c>
      <c r="E58" s="27"/>
    </row>
    <row r="59" spans="1:5" ht="18" x14ac:dyDescent="0.35">
      <c r="A59" s="30" t="s">
        <v>71</v>
      </c>
      <c r="B59" s="28">
        <v>190</v>
      </c>
      <c r="C59" s="28">
        <v>41</v>
      </c>
      <c r="D59" s="28">
        <v>149</v>
      </c>
      <c r="E59" s="27"/>
    </row>
    <row r="60" spans="1:5" ht="18" x14ac:dyDescent="0.35">
      <c r="A60" s="29" t="s">
        <v>87</v>
      </c>
      <c r="B60" s="28">
        <v>190</v>
      </c>
      <c r="C60" s="28">
        <v>10</v>
      </c>
      <c r="D60" s="28">
        <v>180</v>
      </c>
      <c r="E60" s="27"/>
    </row>
    <row r="61" spans="1:5" ht="18" x14ac:dyDescent="0.35">
      <c r="A61" s="30" t="s">
        <v>88</v>
      </c>
      <c r="B61" s="28">
        <v>190</v>
      </c>
      <c r="C61" s="28">
        <v>10</v>
      </c>
      <c r="D61" s="28">
        <v>180</v>
      </c>
      <c r="E61" s="27"/>
    </row>
    <row r="62" spans="1:5" ht="18" x14ac:dyDescent="0.35">
      <c r="A62" s="29" t="s">
        <v>89</v>
      </c>
      <c r="B62" s="28">
        <v>13759</v>
      </c>
      <c r="C62" s="28">
        <v>3241</v>
      </c>
      <c r="D62" s="28">
        <v>10018</v>
      </c>
      <c r="E62" s="27"/>
    </row>
  </sheetData>
  <mergeCells count="1">
    <mergeCell ref="A1:D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A65EE-983C-4961-AAC3-3565A13EC0AC}">
  <dimension ref="A1:L61"/>
  <sheetViews>
    <sheetView workbookViewId="0">
      <selection activeCell="G2" sqref="G2:J2"/>
    </sheetView>
  </sheetViews>
  <sheetFormatPr defaultRowHeight="14.5" x14ac:dyDescent="0.35"/>
  <cols>
    <col min="1" max="1" width="23.90625" bestFit="1" customWidth="1"/>
    <col min="3" max="3" width="11" bestFit="1" customWidth="1"/>
    <col min="4" max="4" width="13.90625" customWidth="1"/>
    <col min="5" max="5" width="11.1796875" customWidth="1"/>
    <col min="6" max="6" width="11.7265625" customWidth="1"/>
    <col min="7" max="9" width="15.26953125" customWidth="1"/>
    <col min="10" max="10" width="10.453125" bestFit="1" customWidth="1"/>
    <col min="11" max="11" width="19.08984375" customWidth="1"/>
  </cols>
  <sheetData>
    <row r="1" spans="1:12" ht="17.5" x14ac:dyDescent="0.35">
      <c r="A1" s="117" t="s">
        <v>42</v>
      </c>
      <c r="B1" s="117" t="s">
        <v>140</v>
      </c>
      <c r="C1" s="117" t="s">
        <v>136</v>
      </c>
      <c r="D1" s="118" t="s">
        <v>145</v>
      </c>
      <c r="E1" s="118"/>
      <c r="F1" s="38"/>
      <c r="G1" s="118" t="s">
        <v>145</v>
      </c>
      <c r="H1" s="118"/>
      <c r="I1" s="118"/>
      <c r="J1" s="118"/>
      <c r="K1" s="117" t="s">
        <v>138</v>
      </c>
      <c r="L1" s="39"/>
    </row>
    <row r="2" spans="1:12" ht="17.5" x14ac:dyDescent="0.35">
      <c r="A2" s="117"/>
      <c r="B2" s="117"/>
      <c r="C2" s="117"/>
      <c r="D2" s="38" t="s">
        <v>155</v>
      </c>
      <c r="E2" s="38" t="s">
        <v>143</v>
      </c>
      <c r="F2" s="38" t="s">
        <v>142</v>
      </c>
      <c r="G2" s="38" t="s">
        <v>156</v>
      </c>
      <c r="H2" s="38" t="s">
        <v>157</v>
      </c>
      <c r="I2" s="38" t="s">
        <v>158</v>
      </c>
      <c r="J2" s="38" t="s">
        <v>144</v>
      </c>
      <c r="K2" s="117"/>
      <c r="L2" s="39"/>
    </row>
    <row r="3" spans="1:12" ht="17.5" x14ac:dyDescent="0.35">
      <c r="A3" s="38" t="s">
        <v>46</v>
      </c>
      <c r="B3" s="38"/>
      <c r="C3" s="38">
        <v>5808</v>
      </c>
      <c r="D3" s="38"/>
      <c r="E3" s="38"/>
      <c r="F3" s="38"/>
      <c r="G3" s="38">
        <v>504</v>
      </c>
      <c r="H3" s="38"/>
      <c r="I3" s="38"/>
      <c r="J3" s="38"/>
      <c r="K3" s="38">
        <v>5304</v>
      </c>
      <c r="L3" s="39">
        <v>8.6776859504132234E-2</v>
      </c>
    </row>
    <row r="4" spans="1:12" ht="18" x14ac:dyDescent="0.35">
      <c r="A4" t="s">
        <v>47</v>
      </c>
      <c r="C4">
        <v>504</v>
      </c>
      <c r="K4">
        <v>504</v>
      </c>
      <c r="L4" s="27"/>
    </row>
    <row r="5" spans="1:12" ht="18" x14ac:dyDescent="0.35">
      <c r="A5" t="s">
        <v>48</v>
      </c>
      <c r="C5">
        <v>67</v>
      </c>
      <c r="K5">
        <v>67</v>
      </c>
      <c r="L5" s="27"/>
    </row>
    <row r="6" spans="1:12" ht="18" x14ac:dyDescent="0.35">
      <c r="A6" t="s">
        <v>49</v>
      </c>
      <c r="C6">
        <v>180</v>
      </c>
      <c r="K6">
        <v>180</v>
      </c>
      <c r="L6" s="27"/>
    </row>
    <row r="7" spans="1:12" ht="18" x14ac:dyDescent="0.35">
      <c r="A7" t="s">
        <v>50</v>
      </c>
      <c r="C7">
        <v>180</v>
      </c>
      <c r="K7">
        <v>180</v>
      </c>
      <c r="L7" s="27"/>
    </row>
    <row r="8" spans="1:12" ht="18" x14ac:dyDescent="0.35">
      <c r="A8" t="s">
        <v>51</v>
      </c>
      <c r="C8">
        <v>504</v>
      </c>
      <c r="K8">
        <v>504</v>
      </c>
      <c r="L8" s="27"/>
    </row>
    <row r="9" spans="1:12" ht="18" x14ac:dyDescent="0.35">
      <c r="A9" t="s">
        <v>52</v>
      </c>
      <c r="C9">
        <v>180</v>
      </c>
      <c r="K9">
        <v>180</v>
      </c>
      <c r="L9" s="27"/>
    </row>
    <row r="10" spans="1:12" ht="18" x14ac:dyDescent="0.35">
      <c r="A10" t="s">
        <v>53</v>
      </c>
      <c r="C10">
        <v>1008</v>
      </c>
      <c r="K10">
        <v>1008</v>
      </c>
      <c r="L10" s="27"/>
    </row>
    <row r="11" spans="1:12" ht="18" x14ac:dyDescent="0.35">
      <c r="A11" t="s">
        <v>54</v>
      </c>
      <c r="C11">
        <v>2016</v>
      </c>
      <c r="K11">
        <v>2016</v>
      </c>
      <c r="L11" s="27"/>
    </row>
    <row r="12" spans="1:12" ht="18" x14ac:dyDescent="0.35">
      <c r="A12" t="s">
        <v>55</v>
      </c>
      <c r="C12">
        <v>1169</v>
      </c>
      <c r="G12">
        <v>504</v>
      </c>
      <c r="K12">
        <v>665</v>
      </c>
      <c r="L12" s="27"/>
    </row>
    <row r="13" spans="1:12" ht="17.5" x14ac:dyDescent="0.35">
      <c r="A13" s="38" t="s">
        <v>56</v>
      </c>
      <c r="B13" s="38"/>
      <c r="C13" s="38">
        <v>110</v>
      </c>
      <c r="D13" s="38"/>
      <c r="E13" s="38"/>
      <c r="F13" s="38"/>
      <c r="G13" s="38">
        <v>0</v>
      </c>
      <c r="H13" s="38"/>
      <c r="I13" s="38"/>
      <c r="J13" s="38"/>
      <c r="K13" s="38">
        <v>110</v>
      </c>
      <c r="L13" s="39"/>
    </row>
    <row r="14" spans="1:12" ht="18" x14ac:dyDescent="0.35">
      <c r="A14" t="s">
        <v>57</v>
      </c>
      <c r="C14">
        <v>80</v>
      </c>
      <c r="K14">
        <v>80</v>
      </c>
      <c r="L14" s="27"/>
    </row>
    <row r="15" spans="1:12" ht="18" x14ac:dyDescent="0.35">
      <c r="A15" t="s">
        <v>58</v>
      </c>
      <c r="C15">
        <v>30</v>
      </c>
      <c r="G15">
        <v>0</v>
      </c>
      <c r="K15">
        <v>30</v>
      </c>
      <c r="L15" s="27"/>
    </row>
    <row r="16" spans="1:12" ht="17.5" x14ac:dyDescent="0.35">
      <c r="A16" s="38" t="s">
        <v>59</v>
      </c>
      <c r="B16" s="38"/>
      <c r="C16" s="38">
        <v>2623</v>
      </c>
      <c r="D16" s="38"/>
      <c r="E16" s="38"/>
      <c r="F16" s="38"/>
      <c r="G16" s="38">
        <v>1058</v>
      </c>
      <c r="H16" s="38"/>
      <c r="I16" s="38"/>
      <c r="J16" s="38"/>
      <c r="K16" s="38">
        <v>1065</v>
      </c>
      <c r="L16" s="39">
        <v>0.40335493709492948</v>
      </c>
    </row>
    <row r="17" spans="1:12" ht="18" x14ac:dyDescent="0.35">
      <c r="A17" t="s">
        <v>60</v>
      </c>
      <c r="C17">
        <v>70</v>
      </c>
      <c r="K17">
        <v>70</v>
      </c>
      <c r="L17" s="27"/>
    </row>
    <row r="18" spans="1:12" ht="18" x14ac:dyDescent="0.35">
      <c r="A18" t="s">
        <v>61</v>
      </c>
      <c r="C18">
        <v>50</v>
      </c>
      <c r="K18">
        <v>50</v>
      </c>
      <c r="L18" s="27"/>
    </row>
    <row r="19" spans="1:12" ht="18" x14ac:dyDescent="0.35">
      <c r="A19" t="s">
        <v>62</v>
      </c>
      <c r="C19">
        <v>660</v>
      </c>
      <c r="G19">
        <v>327</v>
      </c>
      <c r="K19">
        <v>333</v>
      </c>
      <c r="L19" s="27"/>
    </row>
    <row r="20" spans="1:12" ht="18" x14ac:dyDescent="0.35">
      <c r="A20" t="s">
        <v>63</v>
      </c>
      <c r="C20">
        <v>65</v>
      </c>
      <c r="K20">
        <v>65</v>
      </c>
      <c r="L20" s="27"/>
    </row>
    <row r="21" spans="1:12" ht="18" x14ac:dyDescent="0.35">
      <c r="A21" t="s">
        <v>64</v>
      </c>
      <c r="C21">
        <v>220</v>
      </c>
      <c r="L21" s="27"/>
    </row>
    <row r="22" spans="1:12" ht="18" x14ac:dyDescent="0.35">
      <c r="A22" t="s">
        <v>65</v>
      </c>
      <c r="C22">
        <v>220</v>
      </c>
      <c r="G22">
        <v>183</v>
      </c>
      <c r="K22">
        <v>37</v>
      </c>
      <c r="L22" s="27"/>
    </row>
    <row r="23" spans="1:12" ht="18" x14ac:dyDescent="0.35">
      <c r="A23" t="s">
        <v>66</v>
      </c>
      <c r="C23">
        <v>40</v>
      </c>
      <c r="K23">
        <v>40</v>
      </c>
      <c r="L23" s="27"/>
    </row>
    <row r="24" spans="1:12" ht="18" x14ac:dyDescent="0.35">
      <c r="A24" t="s">
        <v>67</v>
      </c>
      <c r="C24">
        <v>678</v>
      </c>
      <c r="G24">
        <v>427</v>
      </c>
      <c r="K24">
        <v>251</v>
      </c>
      <c r="L24" s="27"/>
    </row>
    <row r="25" spans="1:12" ht="18" x14ac:dyDescent="0.35">
      <c r="A25" t="s">
        <v>68</v>
      </c>
      <c r="C25">
        <v>90</v>
      </c>
      <c r="K25">
        <v>90</v>
      </c>
      <c r="L25" s="27"/>
    </row>
    <row r="26" spans="1:12" ht="18" x14ac:dyDescent="0.35">
      <c r="A26" t="s">
        <v>69</v>
      </c>
      <c r="C26">
        <v>280</v>
      </c>
      <c r="L26" s="27"/>
    </row>
    <row r="27" spans="1:12" ht="18" x14ac:dyDescent="0.35">
      <c r="A27" t="s">
        <v>70</v>
      </c>
      <c r="C27">
        <v>100</v>
      </c>
      <c r="G27">
        <v>22</v>
      </c>
      <c r="K27">
        <v>78</v>
      </c>
      <c r="L27" s="27"/>
    </row>
    <row r="28" spans="1:12" ht="18" x14ac:dyDescent="0.35">
      <c r="A28" t="s">
        <v>71</v>
      </c>
      <c r="C28">
        <v>150</v>
      </c>
      <c r="G28">
        <v>99</v>
      </c>
      <c r="K28">
        <v>51</v>
      </c>
      <c r="L28" s="27"/>
    </row>
    <row r="29" spans="1:12" ht="17.5" x14ac:dyDescent="0.35">
      <c r="A29" s="38" t="s">
        <v>72</v>
      </c>
      <c r="B29" s="38"/>
      <c r="C29" s="38">
        <v>1839</v>
      </c>
      <c r="D29" s="38"/>
      <c r="E29" s="38"/>
      <c r="F29" s="38"/>
      <c r="G29" s="38">
        <v>878</v>
      </c>
      <c r="H29" s="38"/>
      <c r="I29" s="38"/>
      <c r="J29" s="38"/>
      <c r="K29" s="38">
        <v>961</v>
      </c>
      <c r="L29" s="39">
        <v>0.47743338771071236</v>
      </c>
    </row>
    <row r="30" spans="1:12" ht="18" x14ac:dyDescent="0.35">
      <c r="A30" t="s">
        <v>61</v>
      </c>
      <c r="C30">
        <v>100</v>
      </c>
      <c r="K30">
        <v>100</v>
      </c>
      <c r="L30" s="27"/>
    </row>
    <row r="31" spans="1:12" ht="18" x14ac:dyDescent="0.35">
      <c r="A31" t="s">
        <v>62</v>
      </c>
      <c r="C31">
        <v>639</v>
      </c>
      <c r="G31">
        <v>329</v>
      </c>
      <c r="K31">
        <v>310</v>
      </c>
      <c r="L31" s="27"/>
    </row>
    <row r="32" spans="1:12" ht="18" x14ac:dyDescent="0.35">
      <c r="A32" t="s">
        <v>67</v>
      </c>
      <c r="C32">
        <v>520</v>
      </c>
      <c r="G32">
        <v>288</v>
      </c>
      <c r="K32">
        <v>232</v>
      </c>
      <c r="L32" s="27"/>
    </row>
    <row r="33" spans="1:12" ht="18" x14ac:dyDescent="0.35">
      <c r="A33" t="s">
        <v>70</v>
      </c>
      <c r="C33">
        <v>160</v>
      </c>
      <c r="G33">
        <v>15</v>
      </c>
      <c r="K33">
        <v>145</v>
      </c>
      <c r="L33" s="27"/>
    </row>
    <row r="34" spans="1:12" ht="18" x14ac:dyDescent="0.35">
      <c r="A34" t="s">
        <v>71</v>
      </c>
      <c r="C34">
        <v>200</v>
      </c>
      <c r="G34">
        <v>103</v>
      </c>
      <c r="K34">
        <v>97</v>
      </c>
      <c r="L34" s="27"/>
    </row>
    <row r="35" spans="1:12" ht="18" x14ac:dyDescent="0.35">
      <c r="A35" t="s">
        <v>73</v>
      </c>
      <c r="C35">
        <v>220</v>
      </c>
      <c r="G35">
        <v>143</v>
      </c>
      <c r="K35">
        <v>77</v>
      </c>
      <c r="L35" s="27"/>
    </row>
    <row r="36" spans="1:12" ht="18" x14ac:dyDescent="0.35">
      <c r="A36" t="s">
        <v>74</v>
      </c>
      <c r="C36">
        <v>20</v>
      </c>
      <c r="K36">
        <v>20</v>
      </c>
      <c r="L36" s="27"/>
    </row>
    <row r="37" spans="1:12" ht="18" x14ac:dyDescent="0.35">
      <c r="A37" t="s">
        <v>74</v>
      </c>
      <c r="C37">
        <v>20</v>
      </c>
      <c r="K37">
        <v>20</v>
      </c>
      <c r="L37" s="27"/>
    </row>
    <row r="38" spans="1:12" ht="18" x14ac:dyDescent="0.35">
      <c r="A38" t="s">
        <v>75</v>
      </c>
      <c r="C38">
        <v>30</v>
      </c>
      <c r="G38">
        <v>15</v>
      </c>
      <c r="K38">
        <v>15</v>
      </c>
      <c r="L38" s="27"/>
    </row>
    <row r="39" spans="1:12" ht="18" x14ac:dyDescent="0.35">
      <c r="A39" t="s">
        <v>76</v>
      </c>
      <c r="C39">
        <v>18</v>
      </c>
      <c r="G39">
        <v>12</v>
      </c>
      <c r="K39">
        <v>6</v>
      </c>
      <c r="L39" s="27"/>
    </row>
    <row r="40" spans="1:12" ht="18" x14ac:dyDescent="0.35">
      <c r="A40" t="s">
        <v>77</v>
      </c>
      <c r="C40">
        <v>10</v>
      </c>
      <c r="G40">
        <v>1</v>
      </c>
      <c r="K40">
        <v>9</v>
      </c>
      <c r="L40" s="27"/>
    </row>
    <row r="41" spans="1:12" ht="18" x14ac:dyDescent="0.35">
      <c r="A41" t="s">
        <v>78</v>
      </c>
      <c r="C41">
        <v>2</v>
      </c>
      <c r="G41">
        <v>2</v>
      </c>
      <c r="K41">
        <v>0</v>
      </c>
      <c r="L41" s="27"/>
    </row>
    <row r="42" spans="1:12" ht="17.5" x14ac:dyDescent="0.35">
      <c r="A42" s="38" t="s">
        <v>79</v>
      </c>
      <c r="B42" s="38"/>
      <c r="C42" s="38">
        <v>1509</v>
      </c>
      <c r="D42" s="38"/>
      <c r="E42" s="38"/>
      <c r="F42" s="38"/>
      <c r="G42" s="38">
        <v>246</v>
      </c>
      <c r="H42" s="38"/>
      <c r="I42" s="38"/>
      <c r="J42" s="38"/>
      <c r="K42" s="38">
        <v>1263</v>
      </c>
      <c r="L42" s="39">
        <v>0.16302186878727634</v>
      </c>
    </row>
    <row r="43" spans="1:12" ht="18" x14ac:dyDescent="0.35">
      <c r="A43" t="s">
        <v>61</v>
      </c>
      <c r="C43">
        <v>50</v>
      </c>
      <c r="K43">
        <v>50</v>
      </c>
      <c r="L43" s="27"/>
    </row>
    <row r="44" spans="1:12" ht="18" x14ac:dyDescent="0.35">
      <c r="A44" t="s">
        <v>80</v>
      </c>
      <c r="C44">
        <v>120</v>
      </c>
      <c r="K44">
        <v>120</v>
      </c>
      <c r="L44" s="27"/>
    </row>
    <row r="45" spans="1:12" ht="18" x14ac:dyDescent="0.35">
      <c r="A45" t="s">
        <v>76</v>
      </c>
      <c r="C45">
        <v>504</v>
      </c>
      <c r="G45">
        <v>6</v>
      </c>
      <c r="K45">
        <v>498</v>
      </c>
      <c r="L45" s="27"/>
    </row>
    <row r="46" spans="1:12" ht="18" x14ac:dyDescent="0.35">
      <c r="A46" t="s">
        <v>81</v>
      </c>
      <c r="C46">
        <v>145</v>
      </c>
      <c r="K46">
        <v>145</v>
      </c>
      <c r="L46" s="27"/>
    </row>
    <row r="47" spans="1:12" ht="18" x14ac:dyDescent="0.35">
      <c r="A47" t="s">
        <v>82</v>
      </c>
      <c r="C47">
        <v>140</v>
      </c>
      <c r="G47">
        <v>140</v>
      </c>
      <c r="K47">
        <v>0</v>
      </c>
      <c r="L47" s="27"/>
    </row>
    <row r="48" spans="1:12" ht="18" x14ac:dyDescent="0.35">
      <c r="A48" t="s">
        <v>77</v>
      </c>
      <c r="C48">
        <v>450</v>
      </c>
      <c r="G48">
        <v>43</v>
      </c>
      <c r="K48">
        <v>407</v>
      </c>
      <c r="L48" s="27"/>
    </row>
    <row r="49" spans="1:12" ht="18" x14ac:dyDescent="0.35">
      <c r="A49" t="s">
        <v>78</v>
      </c>
      <c r="C49">
        <v>100</v>
      </c>
      <c r="G49">
        <v>57</v>
      </c>
      <c r="K49">
        <v>43</v>
      </c>
      <c r="L49" s="27"/>
    </row>
    <row r="50" spans="1:12" ht="18" x14ac:dyDescent="0.35">
      <c r="A50" t="s">
        <v>83</v>
      </c>
      <c r="C50">
        <v>150</v>
      </c>
      <c r="K50">
        <v>150</v>
      </c>
      <c r="L50" s="27"/>
    </row>
    <row r="51" spans="1:12" ht="18" x14ac:dyDescent="0.35">
      <c r="A51" t="s">
        <v>84</v>
      </c>
      <c r="C51">
        <v>90</v>
      </c>
      <c r="K51">
        <v>90</v>
      </c>
      <c r="L51" s="27"/>
    </row>
    <row r="52" spans="1:12" ht="18" x14ac:dyDescent="0.35">
      <c r="A52" t="s">
        <v>85</v>
      </c>
      <c r="C52">
        <v>60</v>
      </c>
      <c r="K52">
        <v>60</v>
      </c>
      <c r="L52" s="27"/>
    </row>
    <row r="53" spans="1:12" ht="18" x14ac:dyDescent="0.35">
      <c r="A53" t="s">
        <v>86</v>
      </c>
      <c r="C53">
        <v>1480</v>
      </c>
      <c r="G53">
        <v>530</v>
      </c>
      <c r="K53">
        <v>950</v>
      </c>
      <c r="L53" s="27">
        <v>0.35810810810810811</v>
      </c>
    </row>
    <row r="54" spans="1:12" ht="18" x14ac:dyDescent="0.35">
      <c r="A54" t="s">
        <v>61</v>
      </c>
      <c r="C54">
        <v>50</v>
      </c>
      <c r="K54">
        <v>50</v>
      </c>
      <c r="L54" s="27"/>
    </row>
    <row r="55" spans="1:12" ht="18" x14ac:dyDescent="0.35">
      <c r="A55" t="s">
        <v>62</v>
      </c>
      <c r="C55">
        <v>610</v>
      </c>
      <c r="G55">
        <v>283</v>
      </c>
      <c r="K55">
        <v>327</v>
      </c>
      <c r="L55" s="27"/>
    </row>
    <row r="56" spans="1:12" ht="18" x14ac:dyDescent="0.35">
      <c r="A56" t="s">
        <v>67</v>
      </c>
      <c r="C56">
        <v>510</v>
      </c>
      <c r="G56">
        <v>181</v>
      </c>
      <c r="K56">
        <v>329</v>
      </c>
      <c r="L56" s="27"/>
    </row>
    <row r="57" spans="1:12" ht="18" x14ac:dyDescent="0.35">
      <c r="A57" t="s">
        <v>70</v>
      </c>
      <c r="C57">
        <v>120</v>
      </c>
      <c r="G57">
        <v>25</v>
      </c>
      <c r="K57">
        <v>95</v>
      </c>
      <c r="L57" s="27"/>
    </row>
    <row r="58" spans="1:12" ht="18" x14ac:dyDescent="0.35">
      <c r="A58" t="s">
        <v>71</v>
      </c>
      <c r="C58">
        <v>190</v>
      </c>
      <c r="G58">
        <v>41</v>
      </c>
      <c r="K58">
        <v>149</v>
      </c>
      <c r="L58" s="27"/>
    </row>
    <row r="59" spans="1:12" ht="18" x14ac:dyDescent="0.35">
      <c r="A59" t="s">
        <v>87</v>
      </c>
      <c r="C59">
        <v>190</v>
      </c>
      <c r="G59">
        <v>10</v>
      </c>
      <c r="K59">
        <v>180</v>
      </c>
      <c r="L59" s="27"/>
    </row>
    <row r="60" spans="1:12" x14ac:dyDescent="0.35">
      <c r="A60" t="s">
        <v>88</v>
      </c>
      <c r="C60">
        <v>190</v>
      </c>
      <c r="G60">
        <v>10</v>
      </c>
      <c r="K60">
        <v>180</v>
      </c>
    </row>
    <row r="61" spans="1:12" x14ac:dyDescent="0.35">
      <c r="A61" t="s">
        <v>89</v>
      </c>
      <c r="C61">
        <v>13759</v>
      </c>
      <c r="G61">
        <v>3241</v>
      </c>
      <c r="K61">
        <v>10018</v>
      </c>
    </row>
  </sheetData>
  <mergeCells count="6">
    <mergeCell ref="K1:K2"/>
    <mergeCell ref="A1:A2"/>
    <mergeCell ref="B1:B2"/>
    <mergeCell ref="C1:C2"/>
    <mergeCell ref="D1:E1"/>
    <mergeCell ref="G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8DA3-38EE-4843-8A24-420F51710F4E}">
  <dimension ref="A1:O61"/>
  <sheetViews>
    <sheetView workbookViewId="0">
      <selection activeCell="A16" sqref="A16"/>
    </sheetView>
  </sheetViews>
  <sheetFormatPr defaultRowHeight="14.5" x14ac:dyDescent="0.35"/>
  <cols>
    <col min="1" max="1" width="36" bestFit="1" customWidth="1"/>
    <col min="2" max="2" width="11.90625" customWidth="1"/>
    <col min="3" max="3" width="14.453125" bestFit="1" customWidth="1"/>
    <col min="4" max="4" width="14.453125" customWidth="1"/>
    <col min="5" max="5" width="12.81640625" customWidth="1"/>
    <col min="6" max="6" width="11.6328125" customWidth="1"/>
    <col min="7" max="7" width="15.81640625" customWidth="1"/>
    <col min="8" max="8" width="11.36328125" customWidth="1"/>
    <col min="9" max="9" width="14.26953125" customWidth="1"/>
    <col min="10" max="10" width="10.6328125" customWidth="1"/>
    <col min="11" max="11" width="9.90625" customWidth="1"/>
    <col min="12" max="12" width="16.81640625" customWidth="1"/>
    <col min="13" max="13" width="11.1796875" customWidth="1"/>
    <col min="14" max="14" width="19.54296875" customWidth="1"/>
  </cols>
  <sheetData>
    <row r="1" spans="1:15" s="38" customFormat="1" ht="17.5" x14ac:dyDescent="0.35">
      <c r="A1" s="117" t="s">
        <v>42</v>
      </c>
      <c r="B1" s="117" t="s">
        <v>140</v>
      </c>
      <c r="C1" s="117" t="s">
        <v>136</v>
      </c>
      <c r="D1" s="118" t="s">
        <v>145</v>
      </c>
      <c r="E1" s="118"/>
      <c r="G1" s="118" t="s">
        <v>145</v>
      </c>
      <c r="H1" s="118"/>
      <c r="I1" s="118"/>
      <c r="J1" s="118"/>
      <c r="K1" s="118"/>
      <c r="L1" s="118"/>
      <c r="M1" s="118"/>
      <c r="N1" s="117" t="s">
        <v>138</v>
      </c>
      <c r="O1" s="39"/>
    </row>
    <row r="2" spans="1:15" s="38" customFormat="1" ht="17.5" x14ac:dyDescent="0.35">
      <c r="A2" s="117"/>
      <c r="B2" s="117"/>
      <c r="C2" s="117"/>
      <c r="D2" s="38" t="s">
        <v>141</v>
      </c>
      <c r="E2" s="38" t="s">
        <v>143</v>
      </c>
      <c r="F2" s="38" t="s">
        <v>142</v>
      </c>
      <c r="G2" s="38" t="s">
        <v>137</v>
      </c>
      <c r="H2" s="38" t="s">
        <v>148</v>
      </c>
      <c r="I2" s="38" t="s">
        <v>149</v>
      </c>
      <c r="J2" s="38" t="s">
        <v>146</v>
      </c>
      <c r="K2" s="38" t="s">
        <v>147</v>
      </c>
      <c r="L2" s="38" t="s">
        <v>139</v>
      </c>
      <c r="M2" s="38" t="s">
        <v>144</v>
      </c>
      <c r="N2" s="117"/>
      <c r="O2" s="39"/>
    </row>
    <row r="3" spans="1:15" s="38" customFormat="1" ht="17.5" x14ac:dyDescent="0.35">
      <c r="A3" s="38" t="s">
        <v>46</v>
      </c>
      <c r="C3" s="38">
        <v>5808</v>
      </c>
      <c r="G3" s="38">
        <v>504</v>
      </c>
      <c r="N3" s="38">
        <v>5304</v>
      </c>
      <c r="O3" s="39">
        <v>8.6776859504132234E-2</v>
      </c>
    </row>
    <row r="4" spans="1:15" ht="18" x14ac:dyDescent="0.35">
      <c r="A4" t="s">
        <v>47</v>
      </c>
      <c r="C4">
        <v>504</v>
      </c>
      <c r="N4">
        <v>504</v>
      </c>
      <c r="O4" s="27"/>
    </row>
    <row r="5" spans="1:15" ht="18" x14ac:dyDescent="0.35">
      <c r="A5" t="s">
        <v>48</v>
      </c>
      <c r="C5">
        <v>67</v>
      </c>
      <c r="N5">
        <v>67</v>
      </c>
      <c r="O5" s="27"/>
    </row>
    <row r="6" spans="1:15" ht="18" x14ac:dyDescent="0.35">
      <c r="A6" t="s">
        <v>49</v>
      </c>
      <c r="C6">
        <v>180</v>
      </c>
      <c r="N6">
        <v>180</v>
      </c>
      <c r="O6" s="27"/>
    </row>
    <row r="7" spans="1:15" ht="18" x14ac:dyDescent="0.35">
      <c r="A7" t="s">
        <v>50</v>
      </c>
      <c r="C7">
        <v>180</v>
      </c>
      <c r="N7">
        <v>180</v>
      </c>
      <c r="O7" s="27"/>
    </row>
    <row r="8" spans="1:15" ht="18" x14ac:dyDescent="0.35">
      <c r="A8" t="s">
        <v>51</v>
      </c>
      <c r="C8">
        <v>504</v>
      </c>
      <c r="N8">
        <v>504</v>
      </c>
      <c r="O8" s="27"/>
    </row>
    <row r="9" spans="1:15" ht="18" x14ac:dyDescent="0.35">
      <c r="A9" t="s">
        <v>52</v>
      </c>
      <c r="C9">
        <v>180</v>
      </c>
      <c r="N9">
        <v>180</v>
      </c>
      <c r="O9" s="27"/>
    </row>
    <row r="10" spans="1:15" ht="18" x14ac:dyDescent="0.35">
      <c r="A10" t="s">
        <v>53</v>
      </c>
      <c r="C10">
        <v>1008</v>
      </c>
      <c r="N10">
        <v>1008</v>
      </c>
      <c r="O10" s="27"/>
    </row>
    <row r="11" spans="1:15" ht="18" x14ac:dyDescent="0.35">
      <c r="A11" t="s">
        <v>54</v>
      </c>
      <c r="C11">
        <v>2016</v>
      </c>
      <c r="N11">
        <v>2016</v>
      </c>
      <c r="O11" s="27"/>
    </row>
    <row r="12" spans="1:15" ht="18" x14ac:dyDescent="0.35">
      <c r="A12" t="s">
        <v>55</v>
      </c>
      <c r="C12">
        <v>1169</v>
      </c>
      <c r="G12">
        <v>504</v>
      </c>
      <c r="N12">
        <v>665</v>
      </c>
      <c r="O12" s="27"/>
    </row>
    <row r="13" spans="1:15" s="38" customFormat="1" ht="17.5" x14ac:dyDescent="0.35">
      <c r="A13" s="38" t="s">
        <v>56</v>
      </c>
      <c r="C13" s="38">
        <v>110</v>
      </c>
      <c r="G13" s="38">
        <v>0</v>
      </c>
      <c r="N13" s="38">
        <v>110</v>
      </c>
      <c r="O13" s="39"/>
    </row>
    <row r="14" spans="1:15" ht="18" x14ac:dyDescent="0.35">
      <c r="A14" t="s">
        <v>57</v>
      </c>
      <c r="C14">
        <v>80</v>
      </c>
      <c r="N14">
        <v>80</v>
      </c>
      <c r="O14" s="27"/>
    </row>
    <row r="15" spans="1:15" ht="18" x14ac:dyDescent="0.35">
      <c r="A15" t="s">
        <v>58</v>
      </c>
      <c r="C15">
        <v>30</v>
      </c>
      <c r="G15">
        <v>0</v>
      </c>
      <c r="N15">
        <v>30</v>
      </c>
      <c r="O15" s="27"/>
    </row>
    <row r="16" spans="1:15" s="38" customFormat="1" ht="17.5" x14ac:dyDescent="0.35">
      <c r="A16" s="38" t="s">
        <v>59</v>
      </c>
      <c r="C16" s="38">
        <v>2623</v>
      </c>
      <c r="G16" s="38">
        <v>1058</v>
      </c>
      <c r="N16" s="38">
        <v>1065</v>
      </c>
      <c r="O16" s="39">
        <v>0.40335493709492948</v>
      </c>
    </row>
    <row r="17" spans="1:15" ht="18" x14ac:dyDescent="0.35">
      <c r="A17" t="s">
        <v>60</v>
      </c>
      <c r="C17">
        <v>70</v>
      </c>
      <c r="N17">
        <v>70</v>
      </c>
      <c r="O17" s="27"/>
    </row>
    <row r="18" spans="1:15" ht="18" x14ac:dyDescent="0.35">
      <c r="A18" t="s">
        <v>61</v>
      </c>
      <c r="C18">
        <v>50</v>
      </c>
      <c r="N18">
        <v>50</v>
      </c>
      <c r="O18" s="27"/>
    </row>
    <row r="19" spans="1:15" ht="18" x14ac:dyDescent="0.35">
      <c r="A19" t="s">
        <v>62</v>
      </c>
      <c r="C19">
        <v>660</v>
      </c>
      <c r="G19">
        <v>327</v>
      </c>
      <c r="N19">
        <v>333</v>
      </c>
      <c r="O19" s="27"/>
    </row>
    <row r="20" spans="1:15" ht="18" x14ac:dyDescent="0.35">
      <c r="A20" t="s">
        <v>63</v>
      </c>
      <c r="C20">
        <v>65</v>
      </c>
      <c r="N20">
        <v>65</v>
      </c>
      <c r="O20" s="27"/>
    </row>
    <row r="21" spans="1:15" ht="18" x14ac:dyDescent="0.35">
      <c r="A21" t="s">
        <v>64</v>
      </c>
      <c r="C21">
        <v>220</v>
      </c>
      <c r="O21" s="27"/>
    </row>
    <row r="22" spans="1:15" ht="18" x14ac:dyDescent="0.35">
      <c r="A22" t="s">
        <v>65</v>
      </c>
      <c r="C22">
        <v>220</v>
      </c>
      <c r="G22">
        <v>183</v>
      </c>
      <c r="N22">
        <v>37</v>
      </c>
      <c r="O22" s="27"/>
    </row>
    <row r="23" spans="1:15" ht="18" x14ac:dyDescent="0.35">
      <c r="A23" t="s">
        <v>66</v>
      </c>
      <c r="C23">
        <v>40</v>
      </c>
      <c r="N23">
        <v>40</v>
      </c>
      <c r="O23" s="27"/>
    </row>
    <row r="24" spans="1:15" ht="18" x14ac:dyDescent="0.35">
      <c r="A24" t="s">
        <v>67</v>
      </c>
      <c r="C24">
        <v>678</v>
      </c>
      <c r="G24">
        <v>427</v>
      </c>
      <c r="N24">
        <v>251</v>
      </c>
      <c r="O24" s="27"/>
    </row>
    <row r="25" spans="1:15" ht="18" x14ac:dyDescent="0.35">
      <c r="A25" t="s">
        <v>68</v>
      </c>
      <c r="C25">
        <v>90</v>
      </c>
      <c r="N25">
        <v>90</v>
      </c>
      <c r="O25" s="27"/>
    </row>
    <row r="26" spans="1:15" ht="18" x14ac:dyDescent="0.35">
      <c r="A26" t="s">
        <v>69</v>
      </c>
      <c r="C26">
        <v>280</v>
      </c>
      <c r="O26" s="27"/>
    </row>
    <row r="27" spans="1:15" ht="18" x14ac:dyDescent="0.35">
      <c r="A27" t="s">
        <v>70</v>
      </c>
      <c r="C27">
        <v>100</v>
      </c>
      <c r="G27">
        <v>22</v>
      </c>
      <c r="N27">
        <v>78</v>
      </c>
      <c r="O27" s="27"/>
    </row>
    <row r="28" spans="1:15" ht="18" x14ac:dyDescent="0.35">
      <c r="A28" t="s">
        <v>71</v>
      </c>
      <c r="C28">
        <v>150</v>
      </c>
      <c r="G28">
        <v>99</v>
      </c>
      <c r="N28">
        <v>51</v>
      </c>
      <c r="O28" s="27"/>
    </row>
    <row r="29" spans="1:15" s="38" customFormat="1" ht="17.5" x14ac:dyDescent="0.35">
      <c r="A29" s="38" t="s">
        <v>72</v>
      </c>
      <c r="C29" s="38">
        <v>1839</v>
      </c>
      <c r="G29" s="38">
        <v>878</v>
      </c>
      <c r="N29" s="38">
        <v>961</v>
      </c>
      <c r="O29" s="39">
        <v>0.47743338771071236</v>
      </c>
    </row>
    <row r="30" spans="1:15" ht="18" x14ac:dyDescent="0.35">
      <c r="A30" t="s">
        <v>61</v>
      </c>
      <c r="C30">
        <v>100</v>
      </c>
      <c r="N30">
        <v>100</v>
      </c>
      <c r="O30" s="27"/>
    </row>
    <row r="31" spans="1:15" ht="18" x14ac:dyDescent="0.35">
      <c r="A31" t="s">
        <v>62</v>
      </c>
      <c r="C31">
        <v>639</v>
      </c>
      <c r="G31">
        <v>329</v>
      </c>
      <c r="N31">
        <v>310</v>
      </c>
      <c r="O31" s="27"/>
    </row>
    <row r="32" spans="1:15" ht="18" x14ac:dyDescent="0.35">
      <c r="A32" t="s">
        <v>67</v>
      </c>
      <c r="C32">
        <v>520</v>
      </c>
      <c r="G32">
        <v>288</v>
      </c>
      <c r="N32">
        <v>232</v>
      </c>
      <c r="O32" s="27"/>
    </row>
    <row r="33" spans="1:15" ht="18" x14ac:dyDescent="0.35">
      <c r="A33" t="s">
        <v>70</v>
      </c>
      <c r="C33">
        <v>160</v>
      </c>
      <c r="G33">
        <v>15</v>
      </c>
      <c r="N33">
        <v>145</v>
      </c>
      <c r="O33" s="27"/>
    </row>
    <row r="34" spans="1:15" ht="18" x14ac:dyDescent="0.35">
      <c r="A34" t="s">
        <v>71</v>
      </c>
      <c r="C34">
        <v>200</v>
      </c>
      <c r="G34">
        <v>103</v>
      </c>
      <c r="N34">
        <v>97</v>
      </c>
      <c r="O34" s="27"/>
    </row>
    <row r="35" spans="1:15" ht="18" x14ac:dyDescent="0.35">
      <c r="A35" t="s">
        <v>73</v>
      </c>
      <c r="C35">
        <v>220</v>
      </c>
      <c r="G35">
        <v>143</v>
      </c>
      <c r="N35">
        <v>77</v>
      </c>
      <c r="O35" s="27"/>
    </row>
    <row r="36" spans="1:15" ht="18" x14ac:dyDescent="0.35">
      <c r="A36" t="s">
        <v>74</v>
      </c>
      <c r="C36">
        <v>20</v>
      </c>
      <c r="N36">
        <v>20</v>
      </c>
      <c r="O36" s="27"/>
    </row>
    <row r="37" spans="1:15" ht="18" x14ac:dyDescent="0.35">
      <c r="A37" t="s">
        <v>74</v>
      </c>
      <c r="C37">
        <v>20</v>
      </c>
      <c r="N37">
        <v>20</v>
      </c>
      <c r="O37" s="27"/>
    </row>
    <row r="38" spans="1:15" ht="18" x14ac:dyDescent="0.35">
      <c r="A38" t="s">
        <v>75</v>
      </c>
      <c r="C38">
        <v>30</v>
      </c>
      <c r="G38">
        <v>15</v>
      </c>
      <c r="N38">
        <v>15</v>
      </c>
      <c r="O38" s="27"/>
    </row>
    <row r="39" spans="1:15" ht="18" x14ac:dyDescent="0.35">
      <c r="A39" t="s">
        <v>76</v>
      </c>
      <c r="C39">
        <v>18</v>
      </c>
      <c r="G39">
        <v>12</v>
      </c>
      <c r="N39">
        <v>6</v>
      </c>
      <c r="O39" s="27"/>
    </row>
    <row r="40" spans="1:15" ht="18" x14ac:dyDescent="0.35">
      <c r="A40" t="s">
        <v>77</v>
      </c>
      <c r="C40">
        <v>10</v>
      </c>
      <c r="G40">
        <v>1</v>
      </c>
      <c r="N40">
        <v>9</v>
      </c>
      <c r="O40" s="27"/>
    </row>
    <row r="41" spans="1:15" ht="18" x14ac:dyDescent="0.35">
      <c r="A41" t="s">
        <v>78</v>
      </c>
      <c r="C41">
        <v>2</v>
      </c>
      <c r="G41">
        <v>2</v>
      </c>
      <c r="N41">
        <v>0</v>
      </c>
      <c r="O41" s="27"/>
    </row>
    <row r="42" spans="1:15" s="38" customFormat="1" ht="17.5" x14ac:dyDescent="0.35">
      <c r="A42" s="38" t="s">
        <v>79</v>
      </c>
      <c r="C42" s="38">
        <v>1509</v>
      </c>
      <c r="G42" s="38">
        <v>246</v>
      </c>
      <c r="N42" s="38">
        <v>1263</v>
      </c>
      <c r="O42" s="39">
        <v>0.16302186878727634</v>
      </c>
    </row>
    <row r="43" spans="1:15" ht="18" x14ac:dyDescent="0.35">
      <c r="A43" t="s">
        <v>61</v>
      </c>
      <c r="C43">
        <v>50</v>
      </c>
      <c r="N43">
        <v>50</v>
      </c>
      <c r="O43" s="27"/>
    </row>
    <row r="44" spans="1:15" ht="18" x14ac:dyDescent="0.35">
      <c r="A44" t="s">
        <v>80</v>
      </c>
      <c r="C44">
        <v>120</v>
      </c>
      <c r="N44">
        <v>120</v>
      </c>
      <c r="O44" s="27"/>
    </row>
    <row r="45" spans="1:15" ht="18" x14ac:dyDescent="0.35">
      <c r="A45" t="s">
        <v>76</v>
      </c>
      <c r="C45">
        <v>504</v>
      </c>
      <c r="G45">
        <v>6</v>
      </c>
      <c r="N45">
        <v>498</v>
      </c>
      <c r="O45" s="27"/>
    </row>
    <row r="46" spans="1:15" ht="18" x14ac:dyDescent="0.35">
      <c r="A46" t="s">
        <v>81</v>
      </c>
      <c r="C46">
        <v>145</v>
      </c>
      <c r="N46">
        <v>145</v>
      </c>
      <c r="O46" s="27"/>
    </row>
    <row r="47" spans="1:15" ht="18" x14ac:dyDescent="0.35">
      <c r="A47" t="s">
        <v>82</v>
      </c>
      <c r="C47">
        <v>140</v>
      </c>
      <c r="G47">
        <v>140</v>
      </c>
      <c r="N47">
        <v>0</v>
      </c>
      <c r="O47" s="27"/>
    </row>
    <row r="48" spans="1:15" ht="18" x14ac:dyDescent="0.35">
      <c r="A48" t="s">
        <v>77</v>
      </c>
      <c r="C48">
        <v>450</v>
      </c>
      <c r="G48">
        <v>43</v>
      </c>
      <c r="N48">
        <v>407</v>
      </c>
      <c r="O48" s="27"/>
    </row>
    <row r="49" spans="1:15" ht="18" x14ac:dyDescent="0.35">
      <c r="A49" t="s">
        <v>78</v>
      </c>
      <c r="C49">
        <v>100</v>
      </c>
      <c r="G49">
        <v>57</v>
      </c>
      <c r="N49">
        <v>43</v>
      </c>
      <c r="O49" s="27"/>
    </row>
    <row r="50" spans="1:15" ht="18" x14ac:dyDescent="0.35">
      <c r="A50" t="s">
        <v>83</v>
      </c>
      <c r="C50">
        <v>150</v>
      </c>
      <c r="N50">
        <v>150</v>
      </c>
      <c r="O50" s="27"/>
    </row>
    <row r="51" spans="1:15" ht="18" x14ac:dyDescent="0.35">
      <c r="A51" t="s">
        <v>84</v>
      </c>
      <c r="C51">
        <v>90</v>
      </c>
      <c r="N51">
        <v>90</v>
      </c>
      <c r="O51" s="27"/>
    </row>
    <row r="52" spans="1:15" ht="18" x14ac:dyDescent="0.35">
      <c r="A52" t="s">
        <v>85</v>
      </c>
      <c r="C52">
        <v>60</v>
      </c>
      <c r="N52">
        <v>60</v>
      </c>
      <c r="O52" s="27"/>
    </row>
    <row r="53" spans="1:15" ht="18" x14ac:dyDescent="0.35">
      <c r="A53" t="s">
        <v>86</v>
      </c>
      <c r="C53">
        <v>1480</v>
      </c>
      <c r="G53">
        <v>530</v>
      </c>
      <c r="N53">
        <v>950</v>
      </c>
      <c r="O53" s="27">
        <v>0.35810810810810811</v>
      </c>
    </row>
    <row r="54" spans="1:15" ht="18" x14ac:dyDescent="0.35">
      <c r="A54" t="s">
        <v>61</v>
      </c>
      <c r="C54">
        <v>50</v>
      </c>
      <c r="N54">
        <v>50</v>
      </c>
      <c r="O54" s="27"/>
    </row>
    <row r="55" spans="1:15" ht="18" x14ac:dyDescent="0.35">
      <c r="A55" t="s">
        <v>62</v>
      </c>
      <c r="C55">
        <v>610</v>
      </c>
      <c r="G55">
        <v>283</v>
      </c>
      <c r="N55">
        <v>327</v>
      </c>
      <c r="O55" s="27"/>
    </row>
    <row r="56" spans="1:15" ht="18" x14ac:dyDescent="0.35">
      <c r="A56" t="s">
        <v>67</v>
      </c>
      <c r="C56">
        <v>510</v>
      </c>
      <c r="G56">
        <v>181</v>
      </c>
      <c r="N56">
        <v>329</v>
      </c>
      <c r="O56" s="27"/>
    </row>
    <row r="57" spans="1:15" ht="18" x14ac:dyDescent="0.35">
      <c r="A57" t="s">
        <v>70</v>
      </c>
      <c r="C57">
        <v>120</v>
      </c>
      <c r="G57">
        <v>25</v>
      </c>
      <c r="N57">
        <v>95</v>
      </c>
      <c r="O57" s="27"/>
    </row>
    <row r="58" spans="1:15" ht="18" x14ac:dyDescent="0.35">
      <c r="A58" t="s">
        <v>71</v>
      </c>
      <c r="C58">
        <v>190</v>
      </c>
      <c r="G58">
        <v>41</v>
      </c>
      <c r="N58">
        <v>149</v>
      </c>
      <c r="O58" s="27"/>
    </row>
    <row r="59" spans="1:15" ht="18" x14ac:dyDescent="0.35">
      <c r="A59" t="s">
        <v>87</v>
      </c>
      <c r="C59">
        <v>190</v>
      </c>
      <c r="G59">
        <v>10</v>
      </c>
      <c r="N59">
        <v>180</v>
      </c>
      <c r="O59" s="27"/>
    </row>
    <row r="60" spans="1:15" x14ac:dyDescent="0.35">
      <c r="A60" t="s">
        <v>88</v>
      </c>
      <c r="C60">
        <v>190</v>
      </c>
      <c r="G60">
        <v>10</v>
      </c>
      <c r="N60">
        <v>180</v>
      </c>
    </row>
    <row r="61" spans="1:15" x14ac:dyDescent="0.35">
      <c r="A61" t="s">
        <v>89</v>
      </c>
      <c r="C61">
        <v>13759</v>
      </c>
      <c r="G61">
        <v>3241</v>
      </c>
      <c r="N61">
        <v>10018</v>
      </c>
    </row>
  </sheetData>
  <mergeCells count="6">
    <mergeCell ref="G1:M1"/>
    <mergeCell ref="N1:N2"/>
    <mergeCell ref="D1:E1"/>
    <mergeCell ref="A1:A2"/>
    <mergeCell ref="B1:B2"/>
    <mergeCell ref="C1:C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028F6-EA4B-453E-8C5A-AF89EDA865C7}">
  <dimension ref="A1:F60"/>
  <sheetViews>
    <sheetView workbookViewId="0">
      <selection activeCell="D1" sqref="D1"/>
    </sheetView>
  </sheetViews>
  <sheetFormatPr defaultRowHeight="14.5" x14ac:dyDescent="0.35"/>
  <cols>
    <col min="1" max="1" width="36" bestFit="1" customWidth="1"/>
    <col min="2" max="2" width="11.36328125" customWidth="1"/>
    <col min="3" max="3" width="14.26953125" customWidth="1"/>
    <col min="4" max="4" width="10.6328125" customWidth="1"/>
    <col min="5" max="5" width="9.90625" customWidth="1"/>
    <col min="6" max="6" width="14.81640625" bestFit="1" customWidth="1"/>
  </cols>
  <sheetData>
    <row r="1" spans="1:6" s="38" customFormat="1" x14ac:dyDescent="0.35">
      <c r="A1" s="40"/>
      <c r="B1" s="38" t="s">
        <v>159</v>
      </c>
      <c r="C1" s="38" t="s">
        <v>160</v>
      </c>
      <c r="D1" s="38" t="s">
        <v>161</v>
      </c>
      <c r="E1" s="38" t="s">
        <v>162</v>
      </c>
      <c r="F1" s="38" t="s">
        <v>137</v>
      </c>
    </row>
    <row r="2" spans="1:6" s="38" customFormat="1" x14ac:dyDescent="0.35">
      <c r="A2" s="38" t="s">
        <v>46</v>
      </c>
    </row>
    <row r="3" spans="1:6" x14ac:dyDescent="0.35">
      <c r="A3" t="s">
        <v>47</v>
      </c>
    </row>
    <row r="4" spans="1:6" x14ac:dyDescent="0.35">
      <c r="A4" t="s">
        <v>48</v>
      </c>
    </row>
    <row r="5" spans="1:6" x14ac:dyDescent="0.35">
      <c r="A5" t="s">
        <v>49</v>
      </c>
    </row>
    <row r="6" spans="1:6" x14ac:dyDescent="0.35">
      <c r="A6" t="s">
        <v>50</v>
      </c>
    </row>
    <row r="7" spans="1:6" x14ac:dyDescent="0.35">
      <c r="A7" t="s">
        <v>51</v>
      </c>
    </row>
    <row r="8" spans="1:6" x14ac:dyDescent="0.35">
      <c r="A8" t="s">
        <v>52</v>
      </c>
    </row>
    <row r="9" spans="1:6" x14ac:dyDescent="0.35">
      <c r="A9" t="s">
        <v>53</v>
      </c>
    </row>
    <row r="10" spans="1:6" x14ac:dyDescent="0.35">
      <c r="A10" t="s">
        <v>54</v>
      </c>
    </row>
    <row r="11" spans="1:6" x14ac:dyDescent="0.35">
      <c r="A11" t="s">
        <v>55</v>
      </c>
    </row>
    <row r="12" spans="1:6" s="38" customFormat="1" x14ac:dyDescent="0.35">
      <c r="A12" s="38" t="s">
        <v>56</v>
      </c>
    </row>
    <row r="13" spans="1:6" x14ac:dyDescent="0.35">
      <c r="A13" t="s">
        <v>57</v>
      </c>
    </row>
    <row r="14" spans="1:6" x14ac:dyDescent="0.35">
      <c r="A14" t="s">
        <v>58</v>
      </c>
    </row>
    <row r="15" spans="1:6" s="38" customFormat="1" x14ac:dyDescent="0.35">
      <c r="A15" s="38" t="s">
        <v>59</v>
      </c>
    </row>
    <row r="16" spans="1:6" x14ac:dyDescent="0.35">
      <c r="A16" t="s">
        <v>60</v>
      </c>
    </row>
    <row r="17" spans="1:1" x14ac:dyDescent="0.35">
      <c r="A17" t="s">
        <v>61</v>
      </c>
    </row>
    <row r="18" spans="1:1" x14ac:dyDescent="0.35">
      <c r="A18" t="s">
        <v>62</v>
      </c>
    </row>
    <row r="19" spans="1:1" x14ac:dyDescent="0.35">
      <c r="A19" t="s">
        <v>63</v>
      </c>
    </row>
    <row r="20" spans="1:1" x14ac:dyDescent="0.35">
      <c r="A20" t="s">
        <v>64</v>
      </c>
    </row>
    <row r="21" spans="1:1" x14ac:dyDescent="0.35">
      <c r="A21" t="s">
        <v>65</v>
      </c>
    </row>
    <row r="22" spans="1:1" x14ac:dyDescent="0.35">
      <c r="A22" t="s">
        <v>66</v>
      </c>
    </row>
    <row r="23" spans="1:1" x14ac:dyDescent="0.35">
      <c r="A23" t="s">
        <v>67</v>
      </c>
    </row>
    <row r="24" spans="1:1" x14ac:dyDescent="0.35">
      <c r="A24" t="s">
        <v>68</v>
      </c>
    </row>
    <row r="25" spans="1:1" x14ac:dyDescent="0.35">
      <c r="A25" t="s">
        <v>69</v>
      </c>
    </row>
    <row r="26" spans="1:1" x14ac:dyDescent="0.35">
      <c r="A26" t="s">
        <v>70</v>
      </c>
    </row>
    <row r="27" spans="1:1" x14ac:dyDescent="0.35">
      <c r="A27" t="s">
        <v>71</v>
      </c>
    </row>
    <row r="28" spans="1:1" s="38" customFormat="1" x14ac:dyDescent="0.35">
      <c r="A28" s="38" t="s">
        <v>72</v>
      </c>
    </row>
    <row r="29" spans="1:1" x14ac:dyDescent="0.35">
      <c r="A29" t="s">
        <v>61</v>
      </c>
    </row>
    <row r="30" spans="1:1" x14ac:dyDescent="0.35">
      <c r="A30" t="s">
        <v>62</v>
      </c>
    </row>
    <row r="31" spans="1:1" x14ac:dyDescent="0.35">
      <c r="A31" t="s">
        <v>67</v>
      </c>
    </row>
    <row r="32" spans="1:1" x14ac:dyDescent="0.35">
      <c r="A32" t="s">
        <v>70</v>
      </c>
    </row>
    <row r="33" spans="1:1" x14ac:dyDescent="0.35">
      <c r="A33" t="s">
        <v>71</v>
      </c>
    </row>
    <row r="34" spans="1:1" x14ac:dyDescent="0.35">
      <c r="A34" t="s">
        <v>73</v>
      </c>
    </row>
    <row r="35" spans="1:1" x14ac:dyDescent="0.35">
      <c r="A35" t="s">
        <v>74</v>
      </c>
    </row>
    <row r="36" spans="1:1" x14ac:dyDescent="0.35">
      <c r="A36" t="s">
        <v>74</v>
      </c>
    </row>
    <row r="37" spans="1:1" x14ac:dyDescent="0.35">
      <c r="A37" t="s">
        <v>75</v>
      </c>
    </row>
    <row r="38" spans="1:1" x14ac:dyDescent="0.35">
      <c r="A38" t="s">
        <v>76</v>
      </c>
    </row>
    <row r="39" spans="1:1" x14ac:dyDescent="0.35">
      <c r="A39" t="s">
        <v>77</v>
      </c>
    </row>
    <row r="40" spans="1:1" x14ac:dyDescent="0.35">
      <c r="A40" t="s">
        <v>78</v>
      </c>
    </row>
    <row r="41" spans="1:1" s="38" customFormat="1" x14ac:dyDescent="0.35">
      <c r="A41" s="38" t="s">
        <v>79</v>
      </c>
    </row>
    <row r="42" spans="1:1" x14ac:dyDescent="0.35">
      <c r="A42" t="s">
        <v>61</v>
      </c>
    </row>
    <row r="43" spans="1:1" x14ac:dyDescent="0.35">
      <c r="A43" t="s">
        <v>80</v>
      </c>
    </row>
    <row r="44" spans="1:1" x14ac:dyDescent="0.35">
      <c r="A44" t="s">
        <v>76</v>
      </c>
    </row>
    <row r="45" spans="1:1" x14ac:dyDescent="0.35">
      <c r="A45" t="s">
        <v>81</v>
      </c>
    </row>
    <row r="46" spans="1:1" x14ac:dyDescent="0.35">
      <c r="A46" t="s">
        <v>82</v>
      </c>
    </row>
    <row r="47" spans="1:1" x14ac:dyDescent="0.35">
      <c r="A47" t="s">
        <v>77</v>
      </c>
    </row>
    <row r="48" spans="1:1" x14ac:dyDescent="0.35">
      <c r="A48" t="s">
        <v>78</v>
      </c>
    </row>
    <row r="49" spans="1:1" x14ac:dyDescent="0.35">
      <c r="A49" t="s">
        <v>83</v>
      </c>
    </row>
    <row r="50" spans="1:1" x14ac:dyDescent="0.35">
      <c r="A50" t="s">
        <v>84</v>
      </c>
    </row>
    <row r="51" spans="1:1" x14ac:dyDescent="0.35">
      <c r="A51" t="s">
        <v>85</v>
      </c>
    </row>
    <row r="52" spans="1:1" x14ac:dyDescent="0.35">
      <c r="A52" t="s">
        <v>86</v>
      </c>
    </row>
    <row r="53" spans="1:1" x14ac:dyDescent="0.35">
      <c r="A53" t="s">
        <v>61</v>
      </c>
    </row>
    <row r="54" spans="1:1" x14ac:dyDescent="0.35">
      <c r="A54" t="s">
        <v>62</v>
      </c>
    </row>
    <row r="55" spans="1:1" x14ac:dyDescent="0.35">
      <c r="A55" t="s">
        <v>67</v>
      </c>
    </row>
    <row r="56" spans="1:1" x14ac:dyDescent="0.35">
      <c r="A56" t="s">
        <v>70</v>
      </c>
    </row>
    <row r="57" spans="1:1" x14ac:dyDescent="0.35">
      <c r="A57" t="s">
        <v>71</v>
      </c>
    </row>
    <row r="58" spans="1:1" x14ac:dyDescent="0.35">
      <c r="A58" t="s">
        <v>87</v>
      </c>
    </row>
    <row r="59" spans="1:1" x14ac:dyDescent="0.35">
      <c r="A59" t="s">
        <v>88</v>
      </c>
    </row>
    <row r="60" spans="1:1" x14ac:dyDescent="0.35">
      <c r="A60" t="s">
        <v>89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4AC4-DA77-4E0D-A711-7D31E2D6D1A6}">
  <dimension ref="A1:AR23"/>
  <sheetViews>
    <sheetView workbookViewId="0">
      <pane xSplit="3" ySplit="9" topLeftCell="O10" activePane="bottomRight" state="frozen"/>
      <selection pane="topRight" activeCell="E1" sqref="E1"/>
      <selection pane="bottomLeft" activeCell="A10" sqref="A10"/>
      <selection pane="bottomRight" activeCell="A5" sqref="A5:E11"/>
    </sheetView>
  </sheetViews>
  <sheetFormatPr defaultRowHeight="14.5" x14ac:dyDescent="0.35"/>
  <cols>
    <col min="1" max="1" width="12.54296875" style="75" bestFit="1" customWidth="1"/>
    <col min="2" max="2" width="40.1796875" style="75" customWidth="1"/>
    <col min="3" max="3" width="13.6328125" style="75" customWidth="1"/>
    <col min="4" max="4" width="18" style="75" bestFit="1" customWidth="1"/>
    <col min="5" max="5" width="14.7265625" style="75" customWidth="1"/>
    <col min="6" max="6" width="10.26953125" style="75" customWidth="1"/>
    <col min="7" max="9" width="9.1796875" style="75" customWidth="1"/>
    <col min="10" max="11" width="16.26953125" style="75" customWidth="1"/>
    <col min="12" max="12" width="19.1796875" style="79" bestFit="1" customWidth="1"/>
    <col min="13" max="13" width="12.26953125" style="74" bestFit="1" customWidth="1"/>
    <col min="14" max="14" width="16.54296875" style="74" customWidth="1"/>
    <col min="15" max="15" width="12.26953125" style="74" customWidth="1"/>
    <col min="16" max="16" width="10.26953125" style="74" customWidth="1"/>
    <col min="17" max="19" width="8.7265625" style="74"/>
    <col min="20" max="20" width="10.453125" style="74" bestFit="1" customWidth="1"/>
    <col min="21" max="23" width="8.7265625" style="74"/>
    <col min="24" max="24" width="10.453125" style="74" bestFit="1" customWidth="1"/>
    <col min="25" max="27" width="8.7265625" style="74"/>
    <col min="28" max="28" width="8.7265625" style="80"/>
    <col min="29" max="33" width="8.7265625" style="76"/>
    <col min="34" max="34" width="8.7265625" style="80"/>
    <col min="35" max="35" width="12.453125" style="80" customWidth="1"/>
    <col min="36" max="36" width="14.81640625" style="1" customWidth="1"/>
    <col min="37" max="37" width="12.54296875" style="1" customWidth="1"/>
    <col min="38" max="38" width="10.453125" style="1" customWidth="1"/>
    <col min="39" max="39" width="9.90625" style="1" customWidth="1"/>
    <col min="40" max="40" width="13.26953125" style="1" customWidth="1"/>
    <col min="41" max="41" width="10.7265625" style="1" customWidth="1"/>
    <col min="42" max="42" width="10.90625" style="1" customWidth="1"/>
    <col min="43" max="43" width="11.81640625" style="1" customWidth="1"/>
    <col min="44" max="44" width="11.26953125" style="1" customWidth="1"/>
  </cols>
  <sheetData>
    <row r="1" spans="1:44" ht="41.5" customHeight="1" x14ac:dyDescent="0.35">
      <c r="A1" s="139" t="s">
        <v>252</v>
      </c>
      <c r="B1" s="139"/>
      <c r="C1" s="139"/>
      <c r="D1" s="139"/>
      <c r="E1" s="139"/>
      <c r="F1" s="139"/>
      <c r="G1" s="139"/>
      <c r="H1" s="139"/>
      <c r="I1" s="139"/>
      <c r="J1" s="139"/>
      <c r="K1" s="140"/>
      <c r="M1" s="83"/>
      <c r="N1" s="83"/>
      <c r="O1" s="83"/>
      <c r="P1" s="122" t="s">
        <v>240</v>
      </c>
      <c r="Q1" s="122"/>
      <c r="R1" s="122"/>
      <c r="S1" s="122"/>
      <c r="T1" s="122"/>
      <c r="U1" s="122"/>
      <c r="V1" s="122"/>
      <c r="W1" s="122"/>
      <c r="X1" s="122"/>
      <c r="Y1" s="122"/>
      <c r="Z1" s="122"/>
      <c r="AA1" s="81"/>
      <c r="AC1" s="123" t="s">
        <v>241</v>
      </c>
      <c r="AD1" s="124"/>
      <c r="AE1" s="124"/>
      <c r="AF1" s="124"/>
      <c r="AG1" s="124"/>
      <c r="AH1" s="124"/>
      <c r="AI1" s="125"/>
      <c r="AJ1" s="119" t="s">
        <v>269</v>
      </c>
      <c r="AK1" s="120"/>
      <c r="AL1" s="120"/>
      <c r="AM1" s="120"/>
      <c r="AN1" s="120"/>
      <c r="AO1" s="121"/>
      <c r="AP1" s="126" t="s">
        <v>270</v>
      </c>
      <c r="AQ1" s="126"/>
      <c r="AR1" s="126"/>
    </row>
    <row r="2" spans="1:44" ht="43.5" x14ac:dyDescent="0.35">
      <c r="A2" s="78" t="s">
        <v>213</v>
      </c>
      <c r="B2" s="78" t="s">
        <v>218</v>
      </c>
      <c r="C2" s="142" t="s">
        <v>230</v>
      </c>
      <c r="D2" s="142" t="s">
        <v>214</v>
      </c>
      <c r="E2" s="142" t="s">
        <v>215</v>
      </c>
      <c r="F2" s="142" t="s">
        <v>216</v>
      </c>
      <c r="G2" s="142" t="s">
        <v>18</v>
      </c>
      <c r="H2" s="142" t="s">
        <v>217</v>
      </c>
      <c r="I2" s="142" t="s">
        <v>9</v>
      </c>
      <c r="J2" s="142" t="s">
        <v>239</v>
      </c>
      <c r="K2" s="145" t="s">
        <v>244</v>
      </c>
      <c r="L2" s="134" t="s">
        <v>245</v>
      </c>
      <c r="M2" s="134" t="s">
        <v>246</v>
      </c>
      <c r="N2" s="134" t="s">
        <v>247</v>
      </c>
      <c r="O2" s="134" t="s">
        <v>248</v>
      </c>
      <c r="P2" s="136" t="s">
        <v>231</v>
      </c>
      <c r="Q2" s="137"/>
      <c r="R2" s="137"/>
      <c r="S2" s="138"/>
      <c r="T2" s="136" t="s">
        <v>234</v>
      </c>
      <c r="U2" s="137"/>
      <c r="V2" s="137"/>
      <c r="W2" s="138"/>
      <c r="X2" s="136" t="s">
        <v>233</v>
      </c>
      <c r="Y2" s="137"/>
      <c r="Z2" s="137"/>
      <c r="AA2" s="138"/>
      <c r="AB2" s="143" t="s">
        <v>303</v>
      </c>
      <c r="AC2" s="141" t="s">
        <v>235</v>
      </c>
      <c r="AD2" s="141"/>
      <c r="AE2" s="141" t="s">
        <v>237</v>
      </c>
      <c r="AF2" s="141"/>
      <c r="AG2" s="141" t="s">
        <v>238</v>
      </c>
      <c r="AH2" s="141"/>
      <c r="AI2" s="97" t="s">
        <v>273</v>
      </c>
      <c r="AJ2" s="127" t="s">
        <v>249</v>
      </c>
      <c r="AK2" s="128"/>
      <c r="AL2" s="129"/>
      <c r="AM2" s="127" t="s">
        <v>250</v>
      </c>
      <c r="AN2" s="128"/>
      <c r="AO2" s="129"/>
      <c r="AP2" s="130" t="s">
        <v>275</v>
      </c>
      <c r="AQ2" s="130" t="s">
        <v>274</v>
      </c>
      <c r="AR2" s="132" t="s">
        <v>242</v>
      </c>
    </row>
    <row r="3" spans="1:44" ht="87" x14ac:dyDescent="0.35">
      <c r="A3" s="78"/>
      <c r="B3" s="78"/>
      <c r="C3" s="142"/>
      <c r="D3" s="142"/>
      <c r="E3" s="142"/>
      <c r="F3" s="142"/>
      <c r="G3" s="142"/>
      <c r="H3" s="142"/>
      <c r="I3" s="142"/>
      <c r="J3" s="142"/>
      <c r="K3" s="146"/>
      <c r="L3" s="135"/>
      <c r="M3" s="135"/>
      <c r="N3" s="135"/>
      <c r="O3" s="135"/>
      <c r="P3" s="79" t="s">
        <v>232</v>
      </c>
      <c r="Q3" s="79" t="s">
        <v>166</v>
      </c>
      <c r="R3" s="79" t="s">
        <v>236</v>
      </c>
      <c r="S3" s="79" t="s">
        <v>242</v>
      </c>
      <c r="T3" s="79" t="s">
        <v>232</v>
      </c>
      <c r="U3" s="79" t="s">
        <v>166</v>
      </c>
      <c r="V3" s="79" t="s">
        <v>236</v>
      </c>
      <c r="W3" s="79" t="s">
        <v>242</v>
      </c>
      <c r="X3" s="79" t="s">
        <v>232</v>
      </c>
      <c r="Y3" s="79" t="s">
        <v>166</v>
      </c>
      <c r="Z3" s="79" t="s">
        <v>236</v>
      </c>
      <c r="AA3" s="88" t="s">
        <v>242</v>
      </c>
      <c r="AB3" s="144"/>
      <c r="AC3" s="80" t="s">
        <v>166</v>
      </c>
      <c r="AD3" s="80" t="s">
        <v>236</v>
      </c>
      <c r="AE3" s="80" t="s">
        <v>166</v>
      </c>
      <c r="AF3" s="80" t="s">
        <v>236</v>
      </c>
      <c r="AG3" s="87" t="s">
        <v>166</v>
      </c>
      <c r="AH3" s="80" t="s">
        <v>236</v>
      </c>
      <c r="AI3" s="92"/>
      <c r="AJ3" s="95" t="s">
        <v>271</v>
      </c>
      <c r="AK3" s="94" t="s">
        <v>236</v>
      </c>
      <c r="AL3" s="96" t="s">
        <v>268</v>
      </c>
      <c r="AM3" s="96" t="s">
        <v>272</v>
      </c>
      <c r="AN3" s="94" t="s">
        <v>236</v>
      </c>
      <c r="AO3" s="95" t="s">
        <v>268</v>
      </c>
      <c r="AP3" s="131"/>
      <c r="AQ3" s="131"/>
      <c r="AR3" s="133"/>
    </row>
    <row r="4" spans="1:44" x14ac:dyDescent="0.35">
      <c r="A4" s="78" t="s">
        <v>219</v>
      </c>
      <c r="B4" s="78" t="s">
        <v>220</v>
      </c>
      <c r="C4" s="78"/>
      <c r="D4" s="78" t="s">
        <v>59</v>
      </c>
      <c r="E4" s="78" t="s">
        <v>100</v>
      </c>
      <c r="F4" s="78" t="s">
        <v>222</v>
      </c>
      <c r="G4" s="78" t="s">
        <v>224</v>
      </c>
      <c r="H4" s="78" t="s">
        <v>227</v>
      </c>
      <c r="I4" s="78" t="s">
        <v>228</v>
      </c>
      <c r="J4" s="78">
        <v>10</v>
      </c>
      <c r="K4" s="78"/>
      <c r="L4" s="79">
        <f t="shared" ref="L4:L15" si="0">SUM(Q4+U4+Y4)</f>
        <v>6</v>
      </c>
      <c r="M4" s="85">
        <f>L4/J4</f>
        <v>0.6</v>
      </c>
      <c r="N4" s="85"/>
      <c r="O4" s="85"/>
      <c r="P4" s="84">
        <v>45689</v>
      </c>
      <c r="Q4" s="79">
        <v>1</v>
      </c>
      <c r="R4" s="79"/>
      <c r="S4" s="79"/>
      <c r="T4" s="89">
        <v>45698</v>
      </c>
      <c r="U4" s="79">
        <v>2</v>
      </c>
      <c r="V4" s="79"/>
      <c r="W4" s="79"/>
      <c r="X4" s="84">
        <v>45703</v>
      </c>
      <c r="Y4" s="79">
        <v>3</v>
      </c>
      <c r="Z4" s="79"/>
      <c r="AA4" s="79"/>
      <c r="AC4" s="80"/>
      <c r="AD4" s="80"/>
      <c r="AE4" s="80"/>
      <c r="AF4" s="80"/>
      <c r="AG4" s="87"/>
    </row>
    <row r="5" spans="1:44" x14ac:dyDescent="0.35">
      <c r="A5" s="78" t="s">
        <v>219</v>
      </c>
      <c r="B5" s="78" t="s">
        <v>220</v>
      </c>
      <c r="C5" s="78"/>
      <c r="D5" s="78" t="s">
        <v>59</v>
      </c>
      <c r="E5" s="78" t="s">
        <v>100</v>
      </c>
      <c r="F5" s="78" t="s">
        <v>222</v>
      </c>
      <c r="G5" s="78" t="s">
        <v>225</v>
      </c>
      <c r="H5" s="78" t="s">
        <v>227</v>
      </c>
      <c r="I5" s="78" t="s">
        <v>229</v>
      </c>
      <c r="J5" s="78">
        <v>20</v>
      </c>
      <c r="K5" s="78"/>
      <c r="L5" s="79">
        <f t="shared" si="0"/>
        <v>9</v>
      </c>
      <c r="M5" s="85">
        <f t="shared" ref="M5:M15" si="1">L5/J5</f>
        <v>0.45</v>
      </c>
      <c r="N5" s="85"/>
      <c r="O5" s="85"/>
      <c r="P5" s="84">
        <v>45689</v>
      </c>
      <c r="Q5" s="79">
        <v>2</v>
      </c>
      <c r="R5" s="79"/>
      <c r="S5" s="79"/>
      <c r="T5" s="89">
        <v>45698</v>
      </c>
      <c r="U5" s="79">
        <v>3</v>
      </c>
      <c r="V5" s="79"/>
      <c r="W5" s="79"/>
      <c r="X5" s="84">
        <v>45703</v>
      </c>
      <c r="Y5" s="79">
        <v>4</v>
      </c>
      <c r="Z5" s="79"/>
      <c r="AA5" s="79"/>
      <c r="AC5" s="80"/>
      <c r="AD5" s="80"/>
      <c r="AE5" s="80"/>
      <c r="AF5" s="80"/>
      <c r="AG5" s="87"/>
    </row>
    <row r="6" spans="1:44" x14ac:dyDescent="0.35">
      <c r="A6" s="78" t="s">
        <v>219</v>
      </c>
      <c r="B6" s="78" t="s">
        <v>220</v>
      </c>
      <c r="C6" s="78"/>
      <c r="D6" s="78" t="s">
        <v>59</v>
      </c>
      <c r="E6" s="78" t="s">
        <v>100</v>
      </c>
      <c r="F6" s="78" t="s">
        <v>222</v>
      </c>
      <c r="G6" s="78" t="s">
        <v>226</v>
      </c>
      <c r="H6" s="78" t="s">
        <v>227</v>
      </c>
      <c r="I6" s="78" t="s">
        <v>228</v>
      </c>
      <c r="J6" s="78">
        <v>30</v>
      </c>
      <c r="K6" s="78"/>
      <c r="L6" s="79">
        <f t="shared" si="0"/>
        <v>12</v>
      </c>
      <c r="M6" s="85">
        <f t="shared" si="1"/>
        <v>0.4</v>
      </c>
      <c r="N6" s="85"/>
      <c r="O6" s="85"/>
      <c r="P6" s="84">
        <v>45689</v>
      </c>
      <c r="Q6" s="79">
        <v>3</v>
      </c>
      <c r="R6" s="79"/>
      <c r="S6" s="79"/>
      <c r="T6" s="89">
        <v>45698</v>
      </c>
      <c r="U6" s="79">
        <v>4</v>
      </c>
      <c r="V6" s="79"/>
      <c r="W6" s="79"/>
      <c r="X6" s="84">
        <v>45703</v>
      </c>
      <c r="Y6" s="79">
        <v>5</v>
      </c>
      <c r="Z6" s="79"/>
      <c r="AA6" s="79"/>
      <c r="AC6" s="80"/>
      <c r="AD6" s="80"/>
      <c r="AE6" s="80"/>
      <c r="AF6" s="80"/>
      <c r="AG6" s="87"/>
    </row>
    <row r="7" spans="1:44" x14ac:dyDescent="0.35">
      <c r="A7" s="78" t="s">
        <v>219</v>
      </c>
      <c r="B7" s="78" t="s">
        <v>220</v>
      </c>
      <c r="C7" s="78"/>
      <c r="D7" s="78" t="s">
        <v>59</v>
      </c>
      <c r="E7" s="78" t="s">
        <v>100</v>
      </c>
      <c r="F7" s="78" t="s">
        <v>223</v>
      </c>
      <c r="G7" s="78" t="s">
        <v>224</v>
      </c>
      <c r="H7" s="78" t="s">
        <v>227</v>
      </c>
      <c r="I7" s="78" t="s">
        <v>229</v>
      </c>
      <c r="J7" s="78">
        <v>40</v>
      </c>
      <c r="K7" s="78"/>
      <c r="L7" s="79">
        <f t="shared" si="0"/>
        <v>15</v>
      </c>
      <c r="M7" s="85">
        <f t="shared" si="1"/>
        <v>0.375</v>
      </c>
      <c r="N7" s="85"/>
      <c r="O7" s="85"/>
      <c r="P7" s="84">
        <v>45689</v>
      </c>
      <c r="Q7" s="79">
        <v>4</v>
      </c>
      <c r="R7" s="79"/>
      <c r="S7" s="79"/>
      <c r="T7" s="89">
        <v>45698</v>
      </c>
      <c r="U7" s="79">
        <v>5</v>
      </c>
      <c r="V7" s="79"/>
      <c r="W7" s="79"/>
      <c r="X7" s="84">
        <v>45703</v>
      </c>
      <c r="Y7" s="79">
        <v>6</v>
      </c>
      <c r="Z7" s="79"/>
      <c r="AA7" s="79"/>
      <c r="AC7" s="80"/>
      <c r="AD7" s="80"/>
      <c r="AE7" s="80"/>
      <c r="AF7" s="80"/>
      <c r="AG7" s="87"/>
    </row>
    <row r="8" spans="1:44" x14ac:dyDescent="0.35">
      <c r="A8" s="78" t="s">
        <v>219</v>
      </c>
      <c r="B8" s="78" t="s">
        <v>220</v>
      </c>
      <c r="C8" s="78"/>
      <c r="D8" s="78" t="s">
        <v>59</v>
      </c>
      <c r="E8" s="78" t="s">
        <v>100</v>
      </c>
      <c r="F8" s="78" t="s">
        <v>223</v>
      </c>
      <c r="G8" s="78" t="s">
        <v>225</v>
      </c>
      <c r="H8" s="78" t="s">
        <v>227</v>
      </c>
      <c r="I8" s="78" t="s">
        <v>228</v>
      </c>
      <c r="J8" s="78">
        <v>50</v>
      </c>
      <c r="K8" s="78"/>
      <c r="L8" s="79">
        <f t="shared" si="0"/>
        <v>18</v>
      </c>
      <c r="M8" s="85">
        <f t="shared" si="1"/>
        <v>0.36</v>
      </c>
      <c r="N8" s="85"/>
      <c r="O8" s="85"/>
      <c r="P8" s="84">
        <v>45689</v>
      </c>
      <c r="Q8" s="79">
        <v>5</v>
      </c>
      <c r="R8" s="79"/>
      <c r="S8" s="79"/>
      <c r="T8" s="89">
        <v>45698</v>
      </c>
      <c r="U8" s="79">
        <v>6</v>
      </c>
      <c r="V8" s="79"/>
      <c r="W8" s="79"/>
      <c r="X8" s="84">
        <v>45703</v>
      </c>
      <c r="Y8" s="79">
        <v>7</v>
      </c>
      <c r="Z8" s="79"/>
      <c r="AA8" s="79"/>
      <c r="AC8" s="80"/>
      <c r="AD8" s="80"/>
      <c r="AE8" s="80"/>
      <c r="AF8" s="80"/>
      <c r="AG8" s="87"/>
    </row>
    <row r="9" spans="1:44" x14ac:dyDescent="0.35">
      <c r="A9" s="78" t="s">
        <v>219</v>
      </c>
      <c r="B9" s="78" t="s">
        <v>220</v>
      </c>
      <c r="C9" s="78"/>
      <c r="D9" s="78" t="s">
        <v>59</v>
      </c>
      <c r="E9" s="78" t="s">
        <v>100</v>
      </c>
      <c r="F9" s="78" t="s">
        <v>223</v>
      </c>
      <c r="G9" s="78" t="s">
        <v>226</v>
      </c>
      <c r="H9" s="78" t="s">
        <v>227</v>
      </c>
      <c r="I9" s="78" t="s">
        <v>229</v>
      </c>
      <c r="J9" s="78">
        <v>60</v>
      </c>
      <c r="K9" s="78"/>
      <c r="L9" s="79">
        <f t="shared" si="0"/>
        <v>21</v>
      </c>
      <c r="M9" s="85">
        <f t="shared" si="1"/>
        <v>0.35</v>
      </c>
      <c r="N9" s="85"/>
      <c r="O9" s="85"/>
      <c r="P9" s="84">
        <v>45689</v>
      </c>
      <c r="Q9" s="79">
        <v>6</v>
      </c>
      <c r="R9" s="79"/>
      <c r="S9" s="79"/>
      <c r="T9" s="89">
        <v>45698</v>
      </c>
      <c r="U9" s="79">
        <v>7</v>
      </c>
      <c r="V9" s="79"/>
      <c r="W9" s="79"/>
      <c r="X9" s="84">
        <v>45703</v>
      </c>
      <c r="Y9" s="79">
        <v>8</v>
      </c>
      <c r="Z9" s="79"/>
      <c r="AA9" s="79"/>
      <c r="AC9" s="80"/>
      <c r="AD9" s="80"/>
      <c r="AE9" s="80"/>
      <c r="AF9" s="80"/>
      <c r="AG9" s="87"/>
    </row>
    <row r="10" spans="1:44" x14ac:dyDescent="0.35">
      <c r="A10" s="78" t="s">
        <v>219</v>
      </c>
      <c r="B10" s="78" t="s">
        <v>220</v>
      </c>
      <c r="C10" s="78"/>
      <c r="D10" s="78" t="s">
        <v>59</v>
      </c>
      <c r="E10" s="78" t="s">
        <v>221</v>
      </c>
      <c r="F10" s="78" t="s">
        <v>222</v>
      </c>
      <c r="G10" s="78" t="s">
        <v>224</v>
      </c>
      <c r="H10" s="78" t="s">
        <v>227</v>
      </c>
      <c r="I10" s="78" t="s">
        <v>228</v>
      </c>
      <c r="J10" s="78">
        <v>70</v>
      </c>
      <c r="K10" s="78"/>
      <c r="L10" s="79">
        <f t="shared" si="0"/>
        <v>24</v>
      </c>
      <c r="M10" s="85">
        <f t="shared" si="1"/>
        <v>0.34285714285714286</v>
      </c>
      <c r="N10" s="85"/>
      <c r="O10" s="85"/>
      <c r="P10" s="84">
        <v>45689</v>
      </c>
      <c r="Q10" s="79">
        <v>7</v>
      </c>
      <c r="R10" s="79"/>
      <c r="S10" s="79"/>
      <c r="T10" s="89">
        <v>45698</v>
      </c>
      <c r="U10" s="79">
        <v>8</v>
      </c>
      <c r="V10" s="79"/>
      <c r="W10" s="79"/>
      <c r="X10" s="84">
        <v>45703</v>
      </c>
      <c r="Y10" s="79">
        <v>9</v>
      </c>
      <c r="Z10" s="79"/>
      <c r="AA10" s="79"/>
      <c r="AC10" s="80"/>
      <c r="AD10" s="80"/>
      <c r="AE10" s="80"/>
      <c r="AF10" s="80"/>
      <c r="AG10" s="87"/>
    </row>
    <row r="11" spans="1:44" x14ac:dyDescent="0.35">
      <c r="A11" s="78" t="s">
        <v>219</v>
      </c>
      <c r="B11" s="78" t="s">
        <v>220</v>
      </c>
      <c r="C11" s="78"/>
      <c r="D11" s="78" t="s">
        <v>59</v>
      </c>
      <c r="E11" s="78" t="s">
        <v>221</v>
      </c>
      <c r="F11" s="78" t="s">
        <v>222</v>
      </c>
      <c r="G11" s="78" t="s">
        <v>225</v>
      </c>
      <c r="H11" s="78" t="s">
        <v>227</v>
      </c>
      <c r="I11" s="78" t="s">
        <v>229</v>
      </c>
      <c r="J11" s="78">
        <v>80</v>
      </c>
      <c r="K11" s="78"/>
      <c r="L11" s="79">
        <f t="shared" si="0"/>
        <v>27</v>
      </c>
      <c r="M11" s="85">
        <f t="shared" si="1"/>
        <v>0.33750000000000002</v>
      </c>
      <c r="N11" s="85"/>
      <c r="O11" s="85"/>
      <c r="P11" s="84">
        <v>45689</v>
      </c>
      <c r="Q11" s="79">
        <v>8</v>
      </c>
      <c r="R11" s="79"/>
      <c r="S11" s="79"/>
      <c r="T11" s="89">
        <v>45698</v>
      </c>
      <c r="U11" s="79">
        <v>9</v>
      </c>
      <c r="V11" s="79"/>
      <c r="W11" s="79"/>
      <c r="X11" s="84">
        <v>45703</v>
      </c>
      <c r="Y11" s="79">
        <v>10</v>
      </c>
      <c r="Z11" s="79"/>
      <c r="AA11" s="79"/>
      <c r="AC11" s="80"/>
      <c r="AD11" s="80"/>
      <c r="AE11" s="80"/>
      <c r="AF11" s="80"/>
      <c r="AG11" s="87"/>
    </row>
    <row r="12" spans="1:44" x14ac:dyDescent="0.35">
      <c r="A12" s="78" t="s">
        <v>219</v>
      </c>
      <c r="B12" s="78" t="s">
        <v>220</v>
      </c>
      <c r="C12" s="78"/>
      <c r="D12" s="78" t="s">
        <v>59</v>
      </c>
      <c r="E12" s="78" t="s">
        <v>221</v>
      </c>
      <c r="F12" s="78" t="s">
        <v>222</v>
      </c>
      <c r="G12" s="78" t="s">
        <v>226</v>
      </c>
      <c r="H12" s="78" t="s">
        <v>227</v>
      </c>
      <c r="I12" s="78" t="s">
        <v>228</v>
      </c>
      <c r="J12" s="78">
        <v>90</v>
      </c>
      <c r="K12" s="78"/>
      <c r="L12" s="79">
        <f t="shared" si="0"/>
        <v>30</v>
      </c>
      <c r="M12" s="85">
        <f t="shared" si="1"/>
        <v>0.33333333333333331</v>
      </c>
      <c r="N12" s="85"/>
      <c r="O12" s="85"/>
      <c r="P12" s="84">
        <v>45689</v>
      </c>
      <c r="Q12" s="79">
        <v>9</v>
      </c>
      <c r="R12" s="79"/>
      <c r="S12" s="79"/>
      <c r="T12" s="89">
        <v>45698</v>
      </c>
      <c r="U12" s="79">
        <v>10</v>
      </c>
      <c r="V12" s="79"/>
      <c r="W12" s="79"/>
      <c r="X12" s="84">
        <v>45703</v>
      </c>
      <c r="Y12" s="79">
        <v>11</v>
      </c>
      <c r="Z12" s="79"/>
      <c r="AA12" s="79"/>
      <c r="AC12" s="80"/>
      <c r="AD12" s="80"/>
      <c r="AE12" s="80"/>
      <c r="AF12" s="80"/>
      <c r="AG12" s="87"/>
    </row>
    <row r="13" spans="1:44" x14ac:dyDescent="0.35">
      <c r="A13" s="78" t="s">
        <v>219</v>
      </c>
      <c r="B13" s="78" t="s">
        <v>220</v>
      </c>
      <c r="C13" s="78"/>
      <c r="D13" s="78" t="s">
        <v>59</v>
      </c>
      <c r="E13" s="78" t="s">
        <v>221</v>
      </c>
      <c r="F13" s="78" t="s">
        <v>223</v>
      </c>
      <c r="G13" s="78" t="s">
        <v>224</v>
      </c>
      <c r="H13" s="78" t="s">
        <v>227</v>
      </c>
      <c r="I13" s="78" t="s">
        <v>229</v>
      </c>
      <c r="J13" s="78">
        <v>100</v>
      </c>
      <c r="K13" s="78"/>
      <c r="L13" s="79">
        <f t="shared" si="0"/>
        <v>33</v>
      </c>
      <c r="M13" s="85">
        <f t="shared" si="1"/>
        <v>0.33</v>
      </c>
      <c r="N13" s="85"/>
      <c r="O13" s="85"/>
      <c r="P13" s="84">
        <v>45689</v>
      </c>
      <c r="Q13" s="79">
        <v>10</v>
      </c>
      <c r="R13" s="79"/>
      <c r="S13" s="79"/>
      <c r="T13" s="89">
        <v>45698</v>
      </c>
      <c r="U13" s="79">
        <v>11</v>
      </c>
      <c r="V13" s="79"/>
      <c r="W13" s="79"/>
      <c r="X13" s="84">
        <v>45703</v>
      </c>
      <c r="Y13" s="79">
        <v>12</v>
      </c>
      <c r="Z13" s="79"/>
      <c r="AA13" s="79"/>
      <c r="AC13" s="80"/>
      <c r="AD13" s="80"/>
      <c r="AE13" s="80"/>
      <c r="AF13" s="80"/>
      <c r="AG13" s="87"/>
    </row>
    <row r="14" spans="1:44" x14ac:dyDescent="0.35">
      <c r="A14" s="78" t="s">
        <v>219</v>
      </c>
      <c r="B14" s="78" t="s">
        <v>220</v>
      </c>
      <c r="C14" s="78"/>
      <c r="D14" s="78" t="s">
        <v>59</v>
      </c>
      <c r="E14" s="78" t="s">
        <v>221</v>
      </c>
      <c r="F14" s="78" t="s">
        <v>223</v>
      </c>
      <c r="G14" s="78" t="s">
        <v>225</v>
      </c>
      <c r="H14" s="78" t="s">
        <v>227</v>
      </c>
      <c r="I14" s="78" t="s">
        <v>228</v>
      </c>
      <c r="J14" s="78">
        <v>101</v>
      </c>
      <c r="K14" s="78"/>
      <c r="L14" s="79">
        <f t="shared" si="0"/>
        <v>36</v>
      </c>
      <c r="M14" s="85">
        <f t="shared" si="1"/>
        <v>0.35643564356435642</v>
      </c>
      <c r="N14" s="85"/>
      <c r="O14" s="85"/>
      <c r="P14" s="84">
        <v>45689</v>
      </c>
      <c r="Q14" s="79">
        <v>11</v>
      </c>
      <c r="R14" s="79"/>
      <c r="S14" s="79"/>
      <c r="T14" s="89">
        <v>45698</v>
      </c>
      <c r="U14" s="79">
        <v>12</v>
      </c>
      <c r="V14" s="79"/>
      <c r="W14" s="79"/>
      <c r="X14" s="84">
        <v>45703</v>
      </c>
      <c r="Y14" s="79">
        <v>13</v>
      </c>
      <c r="Z14" s="79"/>
      <c r="AA14" s="79"/>
      <c r="AC14" s="80"/>
      <c r="AD14" s="80"/>
      <c r="AE14" s="80"/>
      <c r="AF14" s="80"/>
      <c r="AG14" s="87"/>
    </row>
    <row r="15" spans="1:44" x14ac:dyDescent="0.35">
      <c r="A15" s="78" t="s">
        <v>219</v>
      </c>
      <c r="B15" s="78" t="s">
        <v>220</v>
      </c>
      <c r="C15" s="78"/>
      <c r="D15" s="78" t="s">
        <v>59</v>
      </c>
      <c r="E15" s="78" t="s">
        <v>221</v>
      </c>
      <c r="F15" s="78" t="s">
        <v>223</v>
      </c>
      <c r="G15" s="78" t="s">
        <v>226</v>
      </c>
      <c r="H15" s="78" t="s">
        <v>227</v>
      </c>
      <c r="I15" s="78" t="s">
        <v>229</v>
      </c>
      <c r="J15" s="78">
        <v>102</v>
      </c>
      <c r="K15" s="78"/>
      <c r="L15" s="79">
        <f t="shared" si="0"/>
        <v>39</v>
      </c>
      <c r="M15" s="85">
        <f t="shared" si="1"/>
        <v>0.38235294117647056</v>
      </c>
      <c r="N15" s="85"/>
      <c r="O15" s="85"/>
      <c r="P15" s="84">
        <v>45689</v>
      </c>
      <c r="Q15" s="79">
        <v>12</v>
      </c>
      <c r="R15" s="79"/>
      <c r="S15" s="79"/>
      <c r="T15" s="89">
        <v>45698</v>
      </c>
      <c r="U15" s="79">
        <v>13</v>
      </c>
      <c r="V15" s="79"/>
      <c r="W15" s="79"/>
      <c r="X15" s="84">
        <v>45703</v>
      </c>
      <c r="Y15" s="79">
        <v>14</v>
      </c>
      <c r="Z15" s="79"/>
      <c r="AA15" s="79"/>
      <c r="AC15" s="80"/>
      <c r="AD15" s="80"/>
      <c r="AE15" s="80"/>
      <c r="AF15" s="80"/>
      <c r="AG15" s="87"/>
    </row>
    <row r="16" spans="1:44" x14ac:dyDescent="0.35">
      <c r="A16" s="78"/>
      <c r="B16" s="78"/>
      <c r="C16" s="78"/>
      <c r="D16" s="78"/>
      <c r="E16" s="78"/>
      <c r="F16" s="78"/>
      <c r="G16" s="78"/>
      <c r="H16" s="78"/>
      <c r="I16" s="78"/>
      <c r="J16" s="78"/>
      <c r="K16" s="78"/>
      <c r="M16" s="79"/>
      <c r="N16" s="79"/>
      <c r="O16" s="79"/>
      <c r="P16" s="79"/>
      <c r="Q16" s="79"/>
      <c r="R16" s="79"/>
      <c r="S16" s="79"/>
      <c r="T16" s="79"/>
      <c r="U16" s="79"/>
      <c r="V16" s="79"/>
      <c r="W16" s="79"/>
      <c r="X16" s="79"/>
      <c r="Y16" s="79"/>
      <c r="Z16" s="79"/>
      <c r="AA16" s="79"/>
      <c r="AC16" s="80"/>
      <c r="AD16" s="80"/>
      <c r="AE16" s="80"/>
      <c r="AF16" s="80"/>
      <c r="AG16" s="87"/>
    </row>
    <row r="17" spans="1:33" x14ac:dyDescent="0.35">
      <c r="A17" s="78"/>
      <c r="B17" s="78"/>
      <c r="C17" s="78"/>
      <c r="D17" s="78"/>
      <c r="E17" s="78"/>
      <c r="F17" s="78"/>
      <c r="G17" s="78"/>
      <c r="H17" s="78"/>
      <c r="I17" s="78"/>
      <c r="J17" s="78"/>
      <c r="K17" s="78"/>
      <c r="M17" s="79"/>
      <c r="N17" s="79"/>
      <c r="O17" s="79"/>
      <c r="P17" s="79"/>
      <c r="Q17" s="79"/>
      <c r="R17" s="79"/>
      <c r="S17" s="79"/>
      <c r="T17" s="79"/>
      <c r="U17" s="79"/>
      <c r="V17" s="79"/>
      <c r="W17" s="79"/>
      <c r="X17" s="79"/>
      <c r="Y17" s="79"/>
      <c r="Z17" s="79"/>
      <c r="AA17" s="79"/>
      <c r="AC17" s="80"/>
      <c r="AD17" s="80"/>
      <c r="AE17" s="80"/>
      <c r="AF17" s="80"/>
      <c r="AG17" s="87"/>
    </row>
    <row r="18" spans="1:33" x14ac:dyDescent="0.35">
      <c r="A18" s="78"/>
      <c r="B18" s="78"/>
      <c r="C18" s="78"/>
      <c r="D18" s="78"/>
      <c r="E18" s="78"/>
      <c r="F18" s="78"/>
      <c r="G18" s="78"/>
      <c r="H18" s="78"/>
      <c r="I18" s="78"/>
      <c r="J18" s="78"/>
      <c r="K18" s="78"/>
      <c r="M18" s="79"/>
      <c r="N18" s="79"/>
      <c r="O18" s="79"/>
      <c r="P18" s="79"/>
      <c r="Q18" s="79"/>
      <c r="R18" s="79"/>
      <c r="S18" s="79"/>
      <c r="T18" s="79"/>
      <c r="U18" s="79"/>
      <c r="V18" s="79"/>
      <c r="W18" s="79"/>
      <c r="X18" s="79"/>
      <c r="Y18" s="79"/>
      <c r="Z18" s="79"/>
      <c r="AA18" s="79"/>
      <c r="AC18" s="80"/>
      <c r="AD18" s="80"/>
      <c r="AE18" s="80"/>
      <c r="AF18" s="80"/>
      <c r="AG18" s="87"/>
    </row>
    <row r="19" spans="1:33" x14ac:dyDescent="0.35">
      <c r="A19" s="78"/>
      <c r="B19" s="78"/>
      <c r="C19" s="78"/>
      <c r="D19" s="78"/>
      <c r="E19" s="78"/>
      <c r="F19" s="78"/>
      <c r="G19" s="78"/>
      <c r="H19" s="78"/>
      <c r="I19" s="78"/>
      <c r="J19" s="78"/>
      <c r="K19" s="78"/>
      <c r="M19" s="79"/>
      <c r="N19" s="79"/>
      <c r="O19" s="79"/>
      <c r="P19" s="79"/>
      <c r="Q19" s="79"/>
      <c r="R19" s="79"/>
      <c r="S19" s="79"/>
      <c r="T19" s="79"/>
      <c r="U19" s="79"/>
      <c r="V19" s="79"/>
      <c r="W19" s="79"/>
      <c r="X19" s="79"/>
      <c r="Y19" s="79"/>
      <c r="Z19" s="79"/>
      <c r="AA19" s="79"/>
      <c r="AC19" s="80"/>
      <c r="AD19" s="80"/>
      <c r="AE19" s="80"/>
      <c r="AF19" s="80"/>
      <c r="AG19" s="87"/>
    </row>
    <row r="20" spans="1:33" x14ac:dyDescent="0.35">
      <c r="A20" s="78"/>
      <c r="B20" s="78"/>
      <c r="C20" s="78"/>
      <c r="D20" s="78"/>
      <c r="E20" s="78"/>
      <c r="F20" s="78"/>
      <c r="G20" s="78"/>
      <c r="H20" s="78"/>
      <c r="I20" s="78"/>
      <c r="J20" s="78"/>
      <c r="K20" s="78"/>
      <c r="M20" s="79"/>
      <c r="N20" s="79"/>
      <c r="O20" s="79"/>
      <c r="P20" s="79"/>
      <c r="Q20" s="79"/>
      <c r="R20" s="79"/>
      <c r="S20" s="79"/>
      <c r="T20" s="79"/>
      <c r="U20" s="79"/>
      <c r="V20" s="79"/>
      <c r="W20" s="79"/>
      <c r="X20" s="79"/>
      <c r="Y20" s="79"/>
      <c r="Z20" s="79"/>
      <c r="AA20" s="79"/>
      <c r="AC20" s="80"/>
      <c r="AD20" s="80"/>
      <c r="AE20" s="80"/>
      <c r="AF20" s="80"/>
      <c r="AG20" s="87"/>
    </row>
    <row r="21" spans="1:33" x14ac:dyDescent="0.35">
      <c r="A21" s="78"/>
      <c r="B21" s="78"/>
      <c r="C21" s="78"/>
      <c r="D21" s="78"/>
      <c r="E21" s="78"/>
      <c r="F21" s="78"/>
      <c r="G21" s="78"/>
      <c r="H21" s="78"/>
      <c r="I21" s="78"/>
      <c r="J21" s="78"/>
      <c r="K21" s="78"/>
      <c r="M21" s="79"/>
      <c r="N21" s="79"/>
      <c r="O21" s="79"/>
      <c r="P21" s="79"/>
      <c r="Q21" s="79"/>
      <c r="R21" s="79"/>
      <c r="S21" s="79"/>
      <c r="T21" s="79"/>
      <c r="U21" s="79"/>
      <c r="V21" s="79"/>
      <c r="W21" s="79"/>
      <c r="X21" s="79"/>
      <c r="Y21" s="79"/>
      <c r="Z21" s="79"/>
      <c r="AA21" s="79"/>
      <c r="AC21" s="80"/>
      <c r="AD21" s="80"/>
      <c r="AE21" s="80"/>
      <c r="AF21" s="80"/>
      <c r="AG21" s="87"/>
    </row>
    <row r="22" spans="1:33" x14ac:dyDescent="0.35">
      <c r="A22" s="78"/>
      <c r="B22" s="78"/>
      <c r="C22" s="78"/>
      <c r="D22" s="78"/>
      <c r="E22" s="78"/>
      <c r="F22" s="78"/>
      <c r="G22" s="78"/>
      <c r="H22" s="78"/>
      <c r="I22" s="78"/>
      <c r="J22" s="78"/>
      <c r="K22" s="78"/>
      <c r="M22" s="79"/>
      <c r="N22" s="79"/>
      <c r="O22" s="79"/>
      <c r="P22" s="79"/>
      <c r="Q22" s="79"/>
      <c r="R22" s="79"/>
      <c r="S22" s="79"/>
      <c r="T22" s="79"/>
      <c r="U22" s="79"/>
      <c r="V22" s="79"/>
      <c r="W22" s="79"/>
      <c r="X22" s="79"/>
      <c r="Y22" s="79"/>
      <c r="Z22" s="79"/>
      <c r="AA22" s="79"/>
      <c r="AC22" s="80"/>
      <c r="AD22" s="80"/>
      <c r="AE22" s="80"/>
      <c r="AF22" s="80"/>
      <c r="AG22" s="87"/>
    </row>
    <row r="23" spans="1:33" x14ac:dyDescent="0.35">
      <c r="A23" s="78"/>
      <c r="B23" s="78"/>
      <c r="C23" s="78"/>
      <c r="D23" s="78"/>
      <c r="E23" s="78"/>
      <c r="F23" s="78"/>
      <c r="G23" s="78"/>
      <c r="H23" s="78"/>
      <c r="I23" s="78"/>
      <c r="J23" s="78"/>
      <c r="K23" s="78"/>
      <c r="M23" s="79"/>
      <c r="N23" s="79"/>
      <c r="O23" s="79"/>
      <c r="P23" s="79"/>
      <c r="Q23" s="79"/>
      <c r="R23" s="79"/>
      <c r="S23" s="79"/>
      <c r="T23" s="79"/>
      <c r="U23" s="79"/>
      <c r="V23" s="79"/>
      <c r="W23" s="79"/>
      <c r="X23" s="79"/>
      <c r="Y23" s="79"/>
      <c r="Z23" s="79"/>
      <c r="AA23" s="79"/>
      <c r="AC23" s="80"/>
      <c r="AD23" s="80"/>
      <c r="AE23" s="80"/>
      <c r="AF23" s="80"/>
      <c r="AG23" s="87"/>
    </row>
  </sheetData>
  <mergeCells count="30">
    <mergeCell ref="A1:K1"/>
    <mergeCell ref="AE2:AF2"/>
    <mergeCell ref="AC2:AD2"/>
    <mergeCell ref="AG2:AH2"/>
    <mergeCell ref="I2:I3"/>
    <mergeCell ref="J2:J3"/>
    <mergeCell ref="C2:C3"/>
    <mergeCell ref="D2:D3"/>
    <mergeCell ref="E2:E3"/>
    <mergeCell ref="F2:F3"/>
    <mergeCell ref="G2:G3"/>
    <mergeCell ref="H2:H3"/>
    <mergeCell ref="L2:L3"/>
    <mergeCell ref="M2:M3"/>
    <mergeCell ref="AB2:AB3"/>
    <mergeCell ref="K2:K3"/>
    <mergeCell ref="N2:N3"/>
    <mergeCell ref="O2:O3"/>
    <mergeCell ref="P2:S2"/>
    <mergeCell ref="T2:W2"/>
    <mergeCell ref="X2:AA2"/>
    <mergeCell ref="AJ1:AO1"/>
    <mergeCell ref="P1:Z1"/>
    <mergeCell ref="AC1:AI1"/>
    <mergeCell ref="AP1:AR1"/>
    <mergeCell ref="AJ2:AL2"/>
    <mergeCell ref="AM2:AO2"/>
    <mergeCell ref="AP2:AP3"/>
    <mergeCell ref="AQ2:AQ3"/>
    <mergeCell ref="AR2:AR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1E3FD-6183-44DD-BA6E-45E7D64823F4}">
  <dimension ref="A1:AQ23"/>
  <sheetViews>
    <sheetView workbookViewId="0">
      <pane xSplit="3" ySplit="9" topLeftCell="D10" activePane="bottomRight" state="frozen"/>
      <selection pane="topRight" activeCell="E1" sqref="E1"/>
      <selection pane="bottomLeft" activeCell="A10" sqref="A10"/>
      <selection pane="bottomRight" activeCell="M1" sqref="M1"/>
    </sheetView>
  </sheetViews>
  <sheetFormatPr defaultRowHeight="14.5" x14ac:dyDescent="0.35"/>
  <cols>
    <col min="1" max="1" width="12.54296875" style="75" bestFit="1" customWidth="1"/>
    <col min="2" max="2" width="22.54296875" style="75" customWidth="1"/>
    <col min="3" max="3" width="13.6328125" style="75" customWidth="1"/>
    <col min="4" max="4" width="18" style="75" bestFit="1" customWidth="1"/>
    <col min="5" max="5" width="14.7265625" style="75" customWidth="1"/>
    <col min="6" max="6" width="10.26953125" style="75" customWidth="1"/>
    <col min="7" max="8" width="9.1796875" style="75" customWidth="1"/>
    <col min="9" max="10" width="16.26953125" style="75" customWidth="1"/>
    <col min="11" max="11" width="19.1796875" style="79" bestFit="1" customWidth="1"/>
    <col min="12" max="12" width="12.26953125" style="74" bestFit="1" customWidth="1"/>
    <col min="13" max="13" width="16.54296875" style="74" customWidth="1"/>
    <col min="14" max="14" width="12.26953125" style="74" customWidth="1"/>
    <col min="15" max="15" width="10.26953125" style="74" customWidth="1"/>
    <col min="16" max="18" width="8.7265625" style="74"/>
    <col min="19" max="19" width="10.453125" style="74" bestFit="1" customWidth="1"/>
    <col min="20" max="22" width="8.7265625" style="74"/>
    <col min="23" max="23" width="10.453125" style="74" bestFit="1" customWidth="1"/>
    <col min="24" max="26" width="8.7265625" style="74"/>
    <col min="27" max="27" width="8.7265625" style="80"/>
    <col min="28" max="32" width="8.7265625" style="76"/>
    <col min="33" max="33" width="8.7265625" style="80"/>
    <col min="34" max="34" width="12.453125" style="80" customWidth="1"/>
    <col min="35" max="35" width="14.81640625" style="1" customWidth="1"/>
    <col min="36" max="36" width="12.54296875" style="1" customWidth="1"/>
    <col min="37" max="37" width="10.453125" style="1" customWidth="1"/>
    <col min="38" max="38" width="9.90625" style="1" customWidth="1"/>
    <col min="39" max="39" width="13.26953125" style="1" customWidth="1"/>
    <col min="40" max="40" width="10.7265625" style="1" customWidth="1"/>
    <col min="41" max="41" width="10.90625" style="1" customWidth="1"/>
    <col min="42" max="42" width="11.81640625" style="1" customWidth="1"/>
    <col min="43" max="43" width="11.26953125" style="1" customWidth="1"/>
  </cols>
  <sheetData>
    <row r="1" spans="1:43" ht="41.5" customHeight="1" x14ac:dyDescent="0.35">
      <c r="A1" s="139" t="s">
        <v>252</v>
      </c>
      <c r="B1" s="139"/>
      <c r="C1" s="139"/>
      <c r="D1" s="139"/>
      <c r="E1" s="139"/>
      <c r="F1" s="139"/>
      <c r="G1" s="139"/>
      <c r="H1" s="139"/>
      <c r="I1" s="139"/>
      <c r="J1" s="140"/>
      <c r="L1" s="83"/>
      <c r="M1" s="83"/>
      <c r="N1" s="83"/>
      <c r="O1" s="122" t="s">
        <v>240</v>
      </c>
      <c r="P1" s="122"/>
      <c r="Q1" s="122"/>
      <c r="R1" s="122"/>
      <c r="S1" s="122"/>
      <c r="T1" s="122"/>
      <c r="U1" s="122"/>
      <c r="V1" s="122"/>
      <c r="W1" s="122"/>
      <c r="X1" s="122"/>
      <c r="Y1" s="122"/>
      <c r="Z1" s="81"/>
      <c r="AB1" s="124" t="s">
        <v>241</v>
      </c>
      <c r="AC1" s="124"/>
      <c r="AD1" s="124"/>
      <c r="AE1" s="124"/>
      <c r="AF1" s="124"/>
      <c r="AG1" s="124"/>
      <c r="AH1" s="82"/>
      <c r="AI1" s="119" t="s">
        <v>269</v>
      </c>
      <c r="AJ1" s="120"/>
      <c r="AK1" s="120"/>
      <c r="AL1" s="120"/>
      <c r="AM1" s="120"/>
      <c r="AN1" s="121"/>
      <c r="AO1" s="126" t="s">
        <v>270</v>
      </c>
      <c r="AP1" s="126"/>
      <c r="AQ1" s="126"/>
    </row>
    <row r="2" spans="1:43" ht="116" customHeight="1" x14ac:dyDescent="0.35">
      <c r="A2" s="153" t="s">
        <v>213</v>
      </c>
      <c r="B2" s="153" t="s">
        <v>218</v>
      </c>
      <c r="C2" s="155" t="s">
        <v>230</v>
      </c>
      <c r="D2" s="155" t="s">
        <v>214</v>
      </c>
      <c r="E2" s="155" t="s">
        <v>215</v>
      </c>
      <c r="F2" s="155" t="s">
        <v>16</v>
      </c>
      <c r="G2" s="155" t="s">
        <v>255</v>
      </c>
      <c r="H2" s="155" t="s">
        <v>13</v>
      </c>
      <c r="I2" s="155" t="s">
        <v>239</v>
      </c>
      <c r="J2" s="158" t="s">
        <v>244</v>
      </c>
      <c r="K2" s="151" t="s">
        <v>245</v>
      </c>
      <c r="L2" s="151" t="s">
        <v>246</v>
      </c>
      <c r="M2" s="151" t="s">
        <v>247</v>
      </c>
      <c r="N2" s="151" t="s">
        <v>248</v>
      </c>
      <c r="O2" s="147" t="s">
        <v>231</v>
      </c>
      <c r="P2" s="148"/>
      <c r="Q2" s="148"/>
      <c r="R2" s="149"/>
      <c r="S2" s="147" t="s">
        <v>234</v>
      </c>
      <c r="T2" s="148"/>
      <c r="U2" s="148"/>
      <c r="V2" s="149"/>
      <c r="W2" s="147" t="s">
        <v>233</v>
      </c>
      <c r="X2" s="148"/>
      <c r="Y2" s="148"/>
      <c r="Z2" s="149"/>
      <c r="AA2" s="156" t="s">
        <v>243</v>
      </c>
      <c r="AB2" s="150" t="s">
        <v>235</v>
      </c>
      <c r="AC2" s="150"/>
      <c r="AD2" s="150" t="s">
        <v>237</v>
      </c>
      <c r="AE2" s="150"/>
      <c r="AF2" s="150" t="s">
        <v>238</v>
      </c>
      <c r="AG2" s="150"/>
      <c r="AH2" s="97" t="s">
        <v>273</v>
      </c>
      <c r="AI2" s="127" t="s">
        <v>249</v>
      </c>
      <c r="AJ2" s="128"/>
      <c r="AK2" s="129"/>
      <c r="AL2" s="127" t="s">
        <v>250</v>
      </c>
      <c r="AM2" s="128"/>
      <c r="AN2" s="129"/>
      <c r="AO2" s="130" t="s">
        <v>275</v>
      </c>
      <c r="AP2" s="130" t="s">
        <v>274</v>
      </c>
      <c r="AQ2" s="132" t="s">
        <v>242</v>
      </c>
    </row>
    <row r="3" spans="1:43" ht="87" x14ac:dyDescent="0.35">
      <c r="A3" s="154"/>
      <c r="B3" s="154"/>
      <c r="C3" s="155"/>
      <c r="D3" s="155"/>
      <c r="E3" s="155"/>
      <c r="F3" s="155"/>
      <c r="G3" s="155"/>
      <c r="H3" s="155"/>
      <c r="I3" s="155"/>
      <c r="J3" s="159"/>
      <c r="K3" s="152"/>
      <c r="L3" s="152"/>
      <c r="M3" s="152"/>
      <c r="N3" s="152"/>
      <c r="O3" s="90" t="s">
        <v>232</v>
      </c>
      <c r="P3" s="90" t="s">
        <v>166</v>
      </c>
      <c r="Q3" s="90" t="s">
        <v>236</v>
      </c>
      <c r="R3" s="90" t="s">
        <v>242</v>
      </c>
      <c r="S3" s="90" t="s">
        <v>232</v>
      </c>
      <c r="T3" s="90" t="s">
        <v>166</v>
      </c>
      <c r="U3" s="90" t="s">
        <v>236</v>
      </c>
      <c r="V3" s="90" t="s">
        <v>242</v>
      </c>
      <c r="W3" s="90" t="s">
        <v>232</v>
      </c>
      <c r="X3" s="90" t="s">
        <v>166</v>
      </c>
      <c r="Y3" s="90" t="s">
        <v>236</v>
      </c>
      <c r="Z3" s="91" t="s">
        <v>242</v>
      </c>
      <c r="AA3" s="157"/>
      <c r="AB3" s="92" t="s">
        <v>166</v>
      </c>
      <c r="AC3" s="92" t="s">
        <v>236</v>
      </c>
      <c r="AD3" s="92" t="s">
        <v>166</v>
      </c>
      <c r="AE3" s="92" t="s">
        <v>236</v>
      </c>
      <c r="AF3" s="93" t="s">
        <v>166</v>
      </c>
      <c r="AG3" s="92" t="s">
        <v>236</v>
      </c>
      <c r="AH3" s="92"/>
      <c r="AI3" s="95" t="s">
        <v>271</v>
      </c>
      <c r="AJ3" s="94" t="s">
        <v>236</v>
      </c>
      <c r="AK3" s="96" t="s">
        <v>268</v>
      </c>
      <c r="AL3" s="96" t="s">
        <v>272</v>
      </c>
      <c r="AM3" s="94" t="s">
        <v>236</v>
      </c>
      <c r="AN3" s="95" t="s">
        <v>268</v>
      </c>
      <c r="AO3" s="131"/>
      <c r="AP3" s="131"/>
      <c r="AQ3" s="133"/>
    </row>
    <row r="4" spans="1:43" x14ac:dyDescent="0.35">
      <c r="A4" s="78" t="s">
        <v>253</v>
      </c>
      <c r="B4" s="78" t="s">
        <v>254</v>
      </c>
      <c r="C4" s="78"/>
      <c r="D4" s="78" t="s">
        <v>257</v>
      </c>
      <c r="E4" s="78" t="s">
        <v>256</v>
      </c>
      <c r="F4" s="78" t="s">
        <v>258</v>
      </c>
      <c r="G4" s="78" t="s">
        <v>259</v>
      </c>
      <c r="H4" s="78" t="s">
        <v>224</v>
      </c>
      <c r="I4" s="78">
        <v>10</v>
      </c>
      <c r="J4" s="78"/>
      <c r="K4" s="79">
        <f t="shared" ref="K4:K15" si="0">SUM(P4+T4+X4)</f>
        <v>6</v>
      </c>
      <c r="L4" s="85">
        <f>K4/I4</f>
        <v>0.6</v>
      </c>
      <c r="M4" s="85"/>
      <c r="N4" s="85"/>
      <c r="O4" s="84">
        <v>45689</v>
      </c>
      <c r="P4" s="79">
        <v>1</v>
      </c>
      <c r="Q4" s="79"/>
      <c r="R4" s="79"/>
      <c r="S4" s="89">
        <v>45698</v>
      </c>
      <c r="T4" s="79">
        <v>2</v>
      </c>
      <c r="U4" s="79"/>
      <c r="V4" s="79"/>
      <c r="W4" s="84">
        <v>45703</v>
      </c>
      <c r="X4" s="79">
        <v>3</v>
      </c>
      <c r="Y4" s="79"/>
      <c r="Z4" s="79"/>
      <c r="AB4" s="80"/>
      <c r="AC4" s="80"/>
      <c r="AD4" s="80"/>
      <c r="AE4" s="80"/>
      <c r="AF4" s="87"/>
    </row>
    <row r="5" spans="1:43" x14ac:dyDescent="0.35">
      <c r="A5" s="78" t="s">
        <v>253</v>
      </c>
      <c r="B5" s="78" t="s">
        <v>254</v>
      </c>
      <c r="C5" s="78"/>
      <c r="D5" s="78" t="s">
        <v>257</v>
      </c>
      <c r="E5" s="78" t="s">
        <v>256</v>
      </c>
      <c r="F5" s="78" t="s">
        <v>258</v>
      </c>
      <c r="G5" s="78" t="s">
        <v>259</v>
      </c>
      <c r="H5" s="78" t="s">
        <v>260</v>
      </c>
      <c r="I5" s="78">
        <v>20</v>
      </c>
      <c r="J5" s="78"/>
      <c r="K5" s="79">
        <f t="shared" si="0"/>
        <v>9</v>
      </c>
      <c r="L5" s="85">
        <f t="shared" ref="L5:L15" si="1">K5/I5</f>
        <v>0.45</v>
      </c>
      <c r="M5" s="85"/>
      <c r="N5" s="85"/>
      <c r="O5" s="84">
        <v>45689</v>
      </c>
      <c r="P5" s="79">
        <v>2</v>
      </c>
      <c r="Q5" s="79"/>
      <c r="R5" s="79"/>
      <c r="S5" s="89">
        <v>45698</v>
      </c>
      <c r="T5" s="79">
        <v>3</v>
      </c>
      <c r="U5" s="79"/>
      <c r="V5" s="79"/>
      <c r="W5" s="84">
        <v>45703</v>
      </c>
      <c r="X5" s="79">
        <v>4</v>
      </c>
      <c r="Y5" s="79"/>
      <c r="Z5" s="79"/>
      <c r="AB5" s="80"/>
      <c r="AC5" s="80"/>
      <c r="AD5" s="80"/>
      <c r="AE5" s="80"/>
      <c r="AF5" s="87"/>
    </row>
    <row r="6" spans="1:43" x14ac:dyDescent="0.35">
      <c r="A6" s="78" t="s">
        <v>253</v>
      </c>
      <c r="B6" s="78" t="s">
        <v>254</v>
      </c>
      <c r="C6" s="78"/>
      <c r="D6" s="78" t="s">
        <v>257</v>
      </c>
      <c r="E6" s="78" t="s">
        <v>256</v>
      </c>
      <c r="F6" s="78" t="s">
        <v>258</v>
      </c>
      <c r="G6" s="78" t="s">
        <v>259</v>
      </c>
      <c r="H6" s="78" t="s">
        <v>261</v>
      </c>
      <c r="I6" s="78">
        <v>30</v>
      </c>
      <c r="J6" s="78"/>
      <c r="K6" s="79">
        <f t="shared" si="0"/>
        <v>12</v>
      </c>
      <c r="L6" s="85">
        <f t="shared" si="1"/>
        <v>0.4</v>
      </c>
      <c r="M6" s="85"/>
      <c r="N6" s="85"/>
      <c r="O6" s="84">
        <v>45689</v>
      </c>
      <c r="P6" s="79">
        <v>3</v>
      </c>
      <c r="Q6" s="79"/>
      <c r="R6" s="79"/>
      <c r="S6" s="89">
        <v>45698</v>
      </c>
      <c r="T6" s="79">
        <v>4</v>
      </c>
      <c r="U6" s="79"/>
      <c r="V6" s="79"/>
      <c r="W6" s="84">
        <v>45703</v>
      </c>
      <c r="X6" s="79">
        <v>5</v>
      </c>
      <c r="Y6" s="79"/>
      <c r="Z6" s="79"/>
      <c r="AB6" s="80"/>
      <c r="AC6" s="80"/>
      <c r="AD6" s="80"/>
      <c r="AE6" s="80"/>
      <c r="AF6" s="87"/>
    </row>
    <row r="7" spans="1:43" x14ac:dyDescent="0.35">
      <c r="A7" s="78" t="s">
        <v>253</v>
      </c>
      <c r="B7" s="78" t="s">
        <v>254</v>
      </c>
      <c r="C7" s="78"/>
      <c r="D7" s="78" t="s">
        <v>257</v>
      </c>
      <c r="E7" s="78" t="s">
        <v>256</v>
      </c>
      <c r="F7" s="78" t="s">
        <v>258</v>
      </c>
      <c r="G7" s="78" t="s">
        <v>259</v>
      </c>
      <c r="H7" s="78" t="s">
        <v>262</v>
      </c>
      <c r="I7" s="78">
        <v>40</v>
      </c>
      <c r="J7" s="78"/>
      <c r="K7" s="79">
        <f t="shared" si="0"/>
        <v>15</v>
      </c>
      <c r="L7" s="85">
        <f t="shared" si="1"/>
        <v>0.375</v>
      </c>
      <c r="M7" s="85"/>
      <c r="N7" s="85"/>
      <c r="O7" s="84">
        <v>45689</v>
      </c>
      <c r="P7" s="79">
        <v>4</v>
      </c>
      <c r="Q7" s="79"/>
      <c r="R7" s="79"/>
      <c r="S7" s="89">
        <v>45698</v>
      </c>
      <c r="T7" s="79">
        <v>5</v>
      </c>
      <c r="U7" s="79"/>
      <c r="V7" s="79"/>
      <c r="W7" s="84">
        <v>45703</v>
      </c>
      <c r="X7" s="79">
        <v>6</v>
      </c>
      <c r="Y7" s="79"/>
      <c r="Z7" s="79"/>
      <c r="AB7" s="80"/>
      <c r="AC7" s="80"/>
      <c r="AD7" s="80"/>
      <c r="AE7" s="80"/>
      <c r="AF7" s="87"/>
    </row>
    <row r="8" spans="1:43" x14ac:dyDescent="0.35">
      <c r="A8" s="78" t="s">
        <v>253</v>
      </c>
      <c r="B8" s="78" t="s">
        <v>254</v>
      </c>
      <c r="C8" s="78"/>
      <c r="D8" s="78" t="s">
        <v>257</v>
      </c>
      <c r="E8" s="78" t="s">
        <v>256</v>
      </c>
      <c r="F8" s="78" t="s">
        <v>258</v>
      </c>
      <c r="G8" s="78" t="s">
        <v>263</v>
      </c>
      <c r="H8" s="78" t="s">
        <v>224</v>
      </c>
      <c r="I8" s="78">
        <v>50</v>
      </c>
      <c r="J8" s="78"/>
      <c r="K8" s="79">
        <f t="shared" si="0"/>
        <v>18</v>
      </c>
      <c r="L8" s="85">
        <f t="shared" si="1"/>
        <v>0.36</v>
      </c>
      <c r="M8" s="85"/>
      <c r="N8" s="85"/>
      <c r="O8" s="84">
        <v>45689</v>
      </c>
      <c r="P8" s="79">
        <v>5</v>
      </c>
      <c r="Q8" s="79"/>
      <c r="R8" s="79"/>
      <c r="S8" s="89">
        <v>45698</v>
      </c>
      <c r="T8" s="79">
        <v>6</v>
      </c>
      <c r="U8" s="79"/>
      <c r="V8" s="79"/>
      <c r="W8" s="84">
        <v>45703</v>
      </c>
      <c r="X8" s="79">
        <v>7</v>
      </c>
      <c r="Y8" s="79"/>
      <c r="Z8" s="79"/>
      <c r="AB8" s="80"/>
      <c r="AC8" s="80"/>
      <c r="AD8" s="80"/>
      <c r="AE8" s="80"/>
      <c r="AF8" s="87"/>
    </row>
    <row r="9" spans="1:43" x14ac:dyDescent="0.35">
      <c r="A9" s="78" t="s">
        <v>253</v>
      </c>
      <c r="B9" s="78" t="s">
        <v>254</v>
      </c>
      <c r="C9" s="78"/>
      <c r="D9" s="78" t="s">
        <v>257</v>
      </c>
      <c r="E9" s="78" t="s">
        <v>256</v>
      </c>
      <c r="F9" s="78" t="s">
        <v>258</v>
      </c>
      <c r="G9" s="78" t="s">
        <v>263</v>
      </c>
      <c r="H9" s="78" t="s">
        <v>260</v>
      </c>
      <c r="I9" s="78">
        <v>60</v>
      </c>
      <c r="J9" s="78"/>
      <c r="K9" s="79">
        <f t="shared" si="0"/>
        <v>21</v>
      </c>
      <c r="L9" s="85">
        <f t="shared" si="1"/>
        <v>0.35</v>
      </c>
      <c r="M9" s="85"/>
      <c r="N9" s="85"/>
      <c r="O9" s="84">
        <v>45689</v>
      </c>
      <c r="P9" s="79">
        <v>6</v>
      </c>
      <c r="Q9" s="79"/>
      <c r="R9" s="79"/>
      <c r="S9" s="89">
        <v>45698</v>
      </c>
      <c r="T9" s="79">
        <v>7</v>
      </c>
      <c r="U9" s="79"/>
      <c r="V9" s="79"/>
      <c r="W9" s="84">
        <v>45703</v>
      </c>
      <c r="X9" s="79">
        <v>8</v>
      </c>
      <c r="Y9" s="79"/>
      <c r="Z9" s="79"/>
      <c r="AB9" s="80"/>
      <c r="AC9" s="80"/>
      <c r="AD9" s="80"/>
      <c r="AE9" s="80"/>
      <c r="AF9" s="87"/>
    </row>
    <row r="10" spans="1:43" x14ac:dyDescent="0.35">
      <c r="A10" s="78" t="s">
        <v>253</v>
      </c>
      <c r="B10" s="78" t="s">
        <v>254</v>
      </c>
      <c r="C10" s="78"/>
      <c r="D10" s="78" t="s">
        <v>257</v>
      </c>
      <c r="E10" s="78" t="s">
        <v>256</v>
      </c>
      <c r="F10" s="78" t="s">
        <v>258</v>
      </c>
      <c r="G10" s="78" t="s">
        <v>263</v>
      </c>
      <c r="H10" s="78" t="s">
        <v>261</v>
      </c>
      <c r="I10" s="78">
        <v>70</v>
      </c>
      <c r="J10" s="78"/>
      <c r="K10" s="79">
        <f t="shared" si="0"/>
        <v>24</v>
      </c>
      <c r="L10" s="85">
        <f t="shared" si="1"/>
        <v>0.34285714285714286</v>
      </c>
      <c r="M10" s="85"/>
      <c r="N10" s="85"/>
      <c r="O10" s="84">
        <v>45689</v>
      </c>
      <c r="P10" s="79">
        <v>7</v>
      </c>
      <c r="Q10" s="79"/>
      <c r="R10" s="79"/>
      <c r="S10" s="89">
        <v>45698</v>
      </c>
      <c r="T10" s="79">
        <v>8</v>
      </c>
      <c r="U10" s="79"/>
      <c r="V10" s="79"/>
      <c r="W10" s="84">
        <v>45703</v>
      </c>
      <c r="X10" s="79">
        <v>9</v>
      </c>
      <c r="Y10" s="79"/>
      <c r="Z10" s="79"/>
      <c r="AB10" s="80"/>
      <c r="AC10" s="80"/>
      <c r="AD10" s="80"/>
      <c r="AE10" s="80"/>
      <c r="AF10" s="87"/>
    </row>
    <row r="11" spans="1:43" x14ac:dyDescent="0.35">
      <c r="A11" s="78" t="s">
        <v>253</v>
      </c>
      <c r="B11" s="78" t="s">
        <v>254</v>
      </c>
      <c r="C11" s="78"/>
      <c r="D11" s="78" t="s">
        <v>257</v>
      </c>
      <c r="E11" s="78" t="s">
        <v>256</v>
      </c>
      <c r="F11" s="78" t="s">
        <v>258</v>
      </c>
      <c r="G11" s="78" t="s">
        <v>263</v>
      </c>
      <c r="H11" s="78" t="s">
        <v>262</v>
      </c>
      <c r="I11" s="78">
        <v>80</v>
      </c>
      <c r="J11" s="78"/>
      <c r="K11" s="79">
        <f t="shared" si="0"/>
        <v>27</v>
      </c>
      <c r="L11" s="85">
        <f t="shared" si="1"/>
        <v>0.33750000000000002</v>
      </c>
      <c r="M11" s="85"/>
      <c r="N11" s="85"/>
      <c r="O11" s="84">
        <v>45689</v>
      </c>
      <c r="P11" s="79">
        <v>8</v>
      </c>
      <c r="Q11" s="79"/>
      <c r="R11" s="79"/>
      <c r="S11" s="89">
        <v>45698</v>
      </c>
      <c r="T11" s="79">
        <v>9</v>
      </c>
      <c r="U11" s="79"/>
      <c r="V11" s="79"/>
      <c r="W11" s="84">
        <v>45703</v>
      </c>
      <c r="X11" s="79">
        <v>10</v>
      </c>
      <c r="Y11" s="79"/>
      <c r="Z11" s="79"/>
      <c r="AB11" s="80"/>
      <c r="AC11" s="80"/>
      <c r="AD11" s="80"/>
      <c r="AE11" s="80"/>
      <c r="AF11" s="87"/>
    </row>
    <row r="12" spans="1:43" x14ac:dyDescent="0.35">
      <c r="A12" s="78" t="s">
        <v>253</v>
      </c>
      <c r="B12" s="78" t="s">
        <v>254</v>
      </c>
      <c r="C12" s="78"/>
      <c r="D12" s="78" t="s">
        <v>264</v>
      </c>
      <c r="E12" s="78" t="s">
        <v>174</v>
      </c>
      <c r="F12" s="78" t="s">
        <v>265</v>
      </c>
      <c r="G12" s="78" t="s">
        <v>263</v>
      </c>
      <c r="H12" s="78"/>
      <c r="I12" s="78">
        <v>90</v>
      </c>
      <c r="J12" s="78"/>
      <c r="K12" s="79">
        <f t="shared" si="0"/>
        <v>30</v>
      </c>
      <c r="L12" s="85">
        <f t="shared" si="1"/>
        <v>0.33333333333333331</v>
      </c>
      <c r="M12" s="85"/>
      <c r="N12" s="85"/>
      <c r="O12" s="84">
        <v>45689</v>
      </c>
      <c r="P12" s="79">
        <v>9</v>
      </c>
      <c r="Q12" s="79"/>
      <c r="R12" s="79"/>
      <c r="S12" s="89">
        <v>45698</v>
      </c>
      <c r="T12" s="79">
        <v>10</v>
      </c>
      <c r="U12" s="79"/>
      <c r="V12" s="79"/>
      <c r="W12" s="84">
        <v>45703</v>
      </c>
      <c r="X12" s="79">
        <v>11</v>
      </c>
      <c r="Y12" s="79"/>
      <c r="Z12" s="79"/>
      <c r="AB12" s="80"/>
      <c r="AC12" s="80"/>
      <c r="AD12" s="80"/>
      <c r="AE12" s="80"/>
      <c r="AF12" s="87"/>
    </row>
    <row r="13" spans="1:43" x14ac:dyDescent="0.35">
      <c r="A13" s="78" t="s">
        <v>253</v>
      </c>
      <c r="B13" s="78" t="s">
        <v>254</v>
      </c>
      <c r="C13" s="78"/>
      <c r="D13" s="78" t="s">
        <v>264</v>
      </c>
      <c r="E13" s="78" t="s">
        <v>174</v>
      </c>
      <c r="F13" s="78" t="s">
        <v>265</v>
      </c>
      <c r="G13" s="78" t="s">
        <v>259</v>
      </c>
      <c r="H13" s="78"/>
      <c r="I13" s="78">
        <v>100</v>
      </c>
      <c r="J13" s="78"/>
      <c r="K13" s="79">
        <f t="shared" si="0"/>
        <v>33</v>
      </c>
      <c r="L13" s="85">
        <f t="shared" si="1"/>
        <v>0.33</v>
      </c>
      <c r="M13" s="85"/>
      <c r="N13" s="85"/>
      <c r="O13" s="84">
        <v>45689</v>
      </c>
      <c r="P13" s="79">
        <v>10</v>
      </c>
      <c r="Q13" s="79"/>
      <c r="R13" s="79"/>
      <c r="S13" s="89">
        <v>45698</v>
      </c>
      <c r="T13" s="79">
        <v>11</v>
      </c>
      <c r="U13" s="79"/>
      <c r="V13" s="79"/>
      <c r="W13" s="84">
        <v>45703</v>
      </c>
      <c r="X13" s="79">
        <v>12</v>
      </c>
      <c r="Y13" s="79"/>
      <c r="Z13" s="79"/>
      <c r="AB13" s="80"/>
      <c r="AC13" s="80"/>
      <c r="AD13" s="80"/>
      <c r="AE13" s="80"/>
      <c r="AF13" s="87"/>
    </row>
    <row r="14" spans="1:43" x14ac:dyDescent="0.35">
      <c r="A14" s="78" t="s">
        <v>253</v>
      </c>
      <c r="B14" s="78" t="s">
        <v>254</v>
      </c>
      <c r="C14" s="78"/>
      <c r="D14" s="78" t="s">
        <v>264</v>
      </c>
      <c r="E14" s="78" t="s">
        <v>174</v>
      </c>
      <c r="F14" s="78" t="s">
        <v>265</v>
      </c>
      <c r="G14" s="78" t="s">
        <v>266</v>
      </c>
      <c r="H14" s="78"/>
      <c r="I14" s="78">
        <v>101</v>
      </c>
      <c r="J14" s="78"/>
      <c r="K14" s="79">
        <f t="shared" si="0"/>
        <v>36</v>
      </c>
      <c r="L14" s="85">
        <f t="shared" si="1"/>
        <v>0.35643564356435642</v>
      </c>
      <c r="M14" s="85"/>
      <c r="N14" s="85"/>
      <c r="O14" s="84">
        <v>45689</v>
      </c>
      <c r="P14" s="79">
        <v>11</v>
      </c>
      <c r="Q14" s="79"/>
      <c r="R14" s="79"/>
      <c r="S14" s="89">
        <v>45698</v>
      </c>
      <c r="T14" s="79">
        <v>12</v>
      </c>
      <c r="U14" s="79"/>
      <c r="V14" s="79"/>
      <c r="W14" s="84">
        <v>45703</v>
      </c>
      <c r="X14" s="79">
        <v>13</v>
      </c>
      <c r="Y14" s="79"/>
      <c r="Z14" s="79"/>
      <c r="AB14" s="80"/>
      <c r="AC14" s="80"/>
      <c r="AD14" s="80"/>
      <c r="AE14" s="80"/>
      <c r="AF14" s="87"/>
    </row>
    <row r="15" spans="1:43" x14ac:dyDescent="0.35">
      <c r="A15" s="78" t="s">
        <v>253</v>
      </c>
      <c r="B15" s="78" t="s">
        <v>254</v>
      </c>
      <c r="C15" s="78"/>
      <c r="D15" s="78" t="s">
        <v>264</v>
      </c>
      <c r="E15" s="78" t="s">
        <v>174</v>
      </c>
      <c r="F15" s="78" t="s">
        <v>265</v>
      </c>
      <c r="G15" s="78" t="s">
        <v>267</v>
      </c>
      <c r="H15" s="78"/>
      <c r="I15" s="78">
        <v>102</v>
      </c>
      <c r="J15" s="78"/>
      <c r="K15" s="79">
        <f t="shared" si="0"/>
        <v>39</v>
      </c>
      <c r="L15" s="85">
        <f t="shared" si="1"/>
        <v>0.38235294117647056</v>
      </c>
      <c r="M15" s="85"/>
      <c r="N15" s="85"/>
      <c r="O15" s="84">
        <v>45689</v>
      </c>
      <c r="P15" s="79">
        <v>12</v>
      </c>
      <c r="Q15" s="79"/>
      <c r="R15" s="79"/>
      <c r="S15" s="89">
        <v>45698</v>
      </c>
      <c r="T15" s="79">
        <v>13</v>
      </c>
      <c r="U15" s="79"/>
      <c r="V15" s="79"/>
      <c r="W15" s="84">
        <v>45703</v>
      </c>
      <c r="X15" s="79">
        <v>14</v>
      </c>
      <c r="Y15" s="79"/>
      <c r="Z15" s="79"/>
      <c r="AB15" s="80"/>
      <c r="AC15" s="80"/>
      <c r="AD15" s="80"/>
      <c r="AE15" s="80"/>
      <c r="AF15" s="87"/>
    </row>
    <row r="16" spans="1:43" x14ac:dyDescent="0.35">
      <c r="A16" s="78"/>
      <c r="B16" s="78"/>
      <c r="C16" s="78"/>
      <c r="D16" s="78"/>
      <c r="E16" s="78"/>
      <c r="F16" s="78"/>
      <c r="G16" s="78"/>
      <c r="H16" s="78"/>
      <c r="I16" s="78"/>
      <c r="J16" s="78"/>
      <c r="L16" s="79"/>
      <c r="M16" s="79"/>
      <c r="N16" s="79"/>
      <c r="O16" s="79"/>
      <c r="P16" s="79"/>
      <c r="Q16" s="79"/>
      <c r="R16" s="79"/>
      <c r="S16" s="79"/>
      <c r="T16" s="79"/>
      <c r="U16" s="79"/>
      <c r="V16" s="79"/>
      <c r="W16" s="79"/>
      <c r="X16" s="79"/>
      <c r="Y16" s="79"/>
      <c r="Z16" s="79"/>
      <c r="AB16" s="80"/>
      <c r="AC16" s="80"/>
      <c r="AD16" s="80"/>
      <c r="AE16" s="80"/>
      <c r="AF16" s="87"/>
    </row>
    <row r="17" spans="1:32" x14ac:dyDescent="0.35">
      <c r="A17" s="78"/>
      <c r="B17" s="78"/>
      <c r="C17" s="78"/>
      <c r="D17" s="78"/>
      <c r="E17" s="78"/>
      <c r="F17" s="78"/>
      <c r="G17" s="78"/>
      <c r="H17" s="78"/>
      <c r="I17" s="78"/>
      <c r="J17" s="78"/>
      <c r="L17" s="79"/>
      <c r="M17" s="79"/>
      <c r="N17" s="79"/>
      <c r="O17" s="79"/>
      <c r="P17" s="79"/>
      <c r="Q17" s="79"/>
      <c r="R17" s="79"/>
      <c r="S17" s="79"/>
      <c r="T17" s="79"/>
      <c r="U17" s="79"/>
      <c r="V17" s="79"/>
      <c r="W17" s="79"/>
      <c r="X17" s="79"/>
      <c r="Y17" s="79"/>
      <c r="Z17" s="79"/>
      <c r="AB17" s="80"/>
      <c r="AC17" s="80"/>
      <c r="AD17" s="80"/>
      <c r="AE17" s="80"/>
      <c r="AF17" s="87"/>
    </row>
    <row r="18" spans="1:32" x14ac:dyDescent="0.35">
      <c r="A18" s="78"/>
      <c r="B18" s="78"/>
      <c r="C18" s="78"/>
      <c r="D18" s="78"/>
      <c r="E18" s="78"/>
      <c r="F18" s="78"/>
      <c r="G18" s="78"/>
      <c r="H18" s="78"/>
      <c r="I18" s="78"/>
      <c r="J18" s="78"/>
      <c r="L18" s="79"/>
      <c r="M18" s="79"/>
      <c r="N18" s="79"/>
      <c r="O18" s="79"/>
      <c r="P18" s="79"/>
      <c r="Q18" s="79"/>
      <c r="R18" s="79"/>
      <c r="S18" s="79"/>
      <c r="T18" s="79"/>
      <c r="U18" s="79"/>
      <c r="V18" s="79"/>
      <c r="W18" s="79"/>
      <c r="X18" s="79"/>
      <c r="Y18" s="79"/>
      <c r="Z18" s="79"/>
      <c r="AB18" s="80"/>
      <c r="AC18" s="80"/>
      <c r="AD18" s="80"/>
      <c r="AE18" s="80"/>
      <c r="AF18" s="87"/>
    </row>
    <row r="19" spans="1:32" x14ac:dyDescent="0.35">
      <c r="A19" s="78"/>
      <c r="B19" s="78"/>
      <c r="C19" s="78"/>
      <c r="D19" s="78"/>
      <c r="E19" s="78"/>
      <c r="F19" s="78"/>
      <c r="G19" s="78"/>
      <c r="H19" s="78"/>
      <c r="I19" s="78"/>
      <c r="J19" s="78"/>
      <c r="L19" s="79"/>
      <c r="M19" s="79"/>
      <c r="N19" s="79"/>
      <c r="O19" s="79"/>
      <c r="P19" s="79"/>
      <c r="Q19" s="79"/>
      <c r="R19" s="79"/>
      <c r="S19" s="79"/>
      <c r="T19" s="79"/>
      <c r="U19" s="79"/>
      <c r="V19" s="79"/>
      <c r="W19" s="79"/>
      <c r="X19" s="79"/>
      <c r="Y19" s="79"/>
      <c r="Z19" s="79"/>
      <c r="AB19" s="80"/>
      <c r="AC19" s="80"/>
      <c r="AD19" s="80"/>
      <c r="AE19" s="80"/>
      <c r="AF19" s="87"/>
    </row>
    <row r="20" spans="1:32" x14ac:dyDescent="0.35">
      <c r="A20" s="78"/>
      <c r="B20" s="78"/>
      <c r="C20" s="78"/>
      <c r="D20" s="78"/>
      <c r="E20" s="78"/>
      <c r="F20" s="78"/>
      <c r="G20" s="78"/>
      <c r="H20" s="78"/>
      <c r="I20" s="78"/>
      <c r="J20" s="78"/>
      <c r="L20" s="79"/>
      <c r="M20" s="79"/>
      <c r="N20" s="79"/>
      <c r="O20" s="79"/>
      <c r="P20" s="79"/>
      <c r="Q20" s="79"/>
      <c r="R20" s="79"/>
      <c r="S20" s="79"/>
      <c r="T20" s="79"/>
      <c r="U20" s="79"/>
      <c r="V20" s="79"/>
      <c r="W20" s="79"/>
      <c r="X20" s="79"/>
      <c r="Y20" s="79"/>
      <c r="Z20" s="79"/>
      <c r="AB20" s="80"/>
      <c r="AC20" s="80"/>
      <c r="AD20" s="80"/>
      <c r="AE20" s="80"/>
      <c r="AF20" s="87"/>
    </row>
    <row r="21" spans="1:32" x14ac:dyDescent="0.35">
      <c r="A21" s="78"/>
      <c r="B21" s="78"/>
      <c r="C21" s="78"/>
      <c r="D21" s="78"/>
      <c r="E21" s="78"/>
      <c r="F21" s="78"/>
      <c r="G21" s="78"/>
      <c r="H21" s="78"/>
      <c r="I21" s="78"/>
      <c r="J21" s="78"/>
      <c r="L21" s="79"/>
      <c r="M21" s="79"/>
      <c r="N21" s="79"/>
      <c r="O21" s="79"/>
      <c r="P21" s="79"/>
      <c r="Q21" s="79"/>
      <c r="R21" s="79"/>
      <c r="S21" s="79"/>
      <c r="T21" s="79"/>
      <c r="U21" s="79"/>
      <c r="V21" s="79"/>
      <c r="W21" s="79"/>
      <c r="X21" s="79"/>
      <c r="Y21" s="79"/>
      <c r="Z21" s="79"/>
      <c r="AB21" s="80"/>
      <c r="AC21" s="80"/>
      <c r="AD21" s="80"/>
      <c r="AE21" s="80"/>
      <c r="AF21" s="87"/>
    </row>
    <row r="22" spans="1:32" x14ac:dyDescent="0.35">
      <c r="A22" s="78"/>
      <c r="B22" s="78"/>
      <c r="C22" s="78"/>
      <c r="D22" s="78"/>
      <c r="E22" s="78"/>
      <c r="F22" s="78"/>
      <c r="G22" s="78"/>
      <c r="H22" s="78"/>
      <c r="I22" s="78"/>
      <c r="J22" s="78"/>
      <c r="L22" s="79"/>
      <c r="M22" s="79"/>
      <c r="N22" s="79"/>
      <c r="O22" s="79"/>
      <c r="P22" s="79"/>
      <c r="Q22" s="79"/>
      <c r="R22" s="79"/>
      <c r="S22" s="79"/>
      <c r="T22" s="79"/>
      <c r="U22" s="79"/>
      <c r="V22" s="79"/>
      <c r="W22" s="79"/>
      <c r="X22" s="79"/>
      <c r="Y22" s="79"/>
      <c r="Z22" s="79"/>
      <c r="AB22" s="80"/>
      <c r="AC22" s="80"/>
      <c r="AD22" s="80"/>
      <c r="AE22" s="80"/>
      <c r="AF22" s="87"/>
    </row>
    <row r="23" spans="1:32" x14ac:dyDescent="0.35">
      <c r="A23" s="78"/>
      <c r="B23" s="78"/>
      <c r="C23" s="78"/>
      <c r="D23" s="78"/>
      <c r="E23" s="78"/>
      <c r="F23" s="78"/>
      <c r="G23" s="78"/>
      <c r="H23" s="78"/>
      <c r="I23" s="78"/>
      <c r="J23" s="78"/>
      <c r="L23" s="79"/>
      <c r="M23" s="79"/>
      <c r="N23" s="79"/>
      <c r="O23" s="79"/>
      <c r="P23" s="79"/>
      <c r="Q23" s="79"/>
      <c r="R23" s="79"/>
      <c r="S23" s="79"/>
      <c r="T23" s="79"/>
      <c r="U23" s="79"/>
      <c r="V23" s="79"/>
      <c r="W23" s="79"/>
      <c r="X23" s="79"/>
      <c r="Y23" s="79"/>
      <c r="Z23" s="79"/>
      <c r="AB23" s="80"/>
      <c r="AC23" s="80"/>
      <c r="AD23" s="80"/>
      <c r="AE23" s="80"/>
      <c r="AF23" s="87"/>
    </row>
  </sheetData>
  <mergeCells count="31">
    <mergeCell ref="A1:J1"/>
    <mergeCell ref="O1:Y1"/>
    <mergeCell ref="AB1:AG1"/>
    <mergeCell ref="AI1:AN1"/>
    <mergeCell ref="C2:C3"/>
    <mergeCell ref="D2:D3"/>
    <mergeCell ref="E2:E3"/>
    <mergeCell ref="F2:F3"/>
    <mergeCell ref="G2:G3"/>
    <mergeCell ref="H2:H3"/>
    <mergeCell ref="W2:Z2"/>
    <mergeCell ref="AA2:AA3"/>
    <mergeCell ref="AB2:AC2"/>
    <mergeCell ref="I2:I3"/>
    <mergeCell ref="J2:J3"/>
    <mergeCell ref="K2:K3"/>
    <mergeCell ref="L2:L3"/>
    <mergeCell ref="M2:M3"/>
    <mergeCell ref="A2:A3"/>
    <mergeCell ref="B2:B3"/>
    <mergeCell ref="N2:N3"/>
    <mergeCell ref="O2:R2"/>
    <mergeCell ref="S2:V2"/>
    <mergeCell ref="AO1:AQ1"/>
    <mergeCell ref="AO2:AO3"/>
    <mergeCell ref="AP2:AP3"/>
    <mergeCell ref="AQ2:AQ3"/>
    <mergeCell ref="AD2:AE2"/>
    <mergeCell ref="AF2:AG2"/>
    <mergeCell ref="AI2:AK2"/>
    <mergeCell ref="AL2:AN2"/>
  </mergeCells>
  <phoneticPr fontId="1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EC6B-E4F3-44DF-837D-9EDEE2AC680F}">
  <dimension ref="A1:K16"/>
  <sheetViews>
    <sheetView workbookViewId="0">
      <selection activeCell="K11" sqref="A1:K11"/>
    </sheetView>
  </sheetViews>
  <sheetFormatPr defaultRowHeight="14.5" x14ac:dyDescent="0.35"/>
  <cols>
    <col min="1" max="1" width="13.7265625" bestFit="1" customWidth="1"/>
    <col min="2" max="2" width="11.81640625" customWidth="1"/>
    <col min="3" max="3" width="10.81640625" customWidth="1"/>
    <col min="4" max="4" width="17.1796875" customWidth="1"/>
    <col min="5" max="5" width="12.08984375" customWidth="1"/>
    <col min="6" max="6" width="13" bestFit="1" customWidth="1"/>
    <col min="7" max="7" width="27.26953125" customWidth="1"/>
    <col min="8" max="8" width="13.7265625" bestFit="1" customWidth="1"/>
    <col min="9" max="9" width="10.453125" customWidth="1"/>
    <col min="10" max="11" width="17.453125" bestFit="1" customWidth="1"/>
    <col min="12" max="12" width="13.1796875" customWidth="1"/>
  </cols>
  <sheetData>
    <row r="1" spans="1:11" s="98" customFormat="1" ht="29" customHeight="1" x14ac:dyDescent="0.35">
      <c r="A1" s="95" t="s">
        <v>277</v>
      </c>
      <c r="B1" s="95" t="s">
        <v>278</v>
      </c>
      <c r="C1" s="95" t="s">
        <v>285</v>
      </c>
      <c r="D1" s="95" t="s">
        <v>286</v>
      </c>
      <c r="E1" s="95" t="s">
        <v>290</v>
      </c>
      <c r="F1" s="95" t="s">
        <v>283</v>
      </c>
      <c r="G1" s="95" t="s">
        <v>282</v>
      </c>
      <c r="H1" s="95" t="s">
        <v>284</v>
      </c>
      <c r="I1" s="95" t="s">
        <v>279</v>
      </c>
      <c r="J1" s="95" t="s">
        <v>280</v>
      </c>
      <c r="K1" s="95" t="s">
        <v>294</v>
      </c>
    </row>
    <row r="2" spans="1:11" x14ac:dyDescent="0.35">
      <c r="A2" s="1" t="s">
        <v>281</v>
      </c>
      <c r="B2" s="99">
        <v>45658</v>
      </c>
      <c r="C2" s="101">
        <v>1000000</v>
      </c>
      <c r="D2" s="100">
        <v>24000000000</v>
      </c>
      <c r="E2" s="78" t="s">
        <v>253</v>
      </c>
      <c r="F2" s="102">
        <v>45566</v>
      </c>
      <c r="G2" s="78" t="s">
        <v>254</v>
      </c>
      <c r="H2" s="1" t="s">
        <v>287</v>
      </c>
      <c r="I2" s="99">
        <f>B2+60</f>
        <v>45718</v>
      </c>
      <c r="J2" s="103"/>
      <c r="K2" s="103"/>
    </row>
    <row r="3" spans="1:11" x14ac:dyDescent="0.35">
      <c r="A3" s="1" t="s">
        <v>291</v>
      </c>
      <c r="B3" s="99">
        <v>45658</v>
      </c>
      <c r="C3" s="101">
        <v>2000000</v>
      </c>
      <c r="D3" s="100">
        <v>48000000000</v>
      </c>
      <c r="E3" s="78" t="s">
        <v>253</v>
      </c>
      <c r="F3" s="102">
        <v>45566</v>
      </c>
      <c r="G3" s="78" t="s">
        <v>254</v>
      </c>
      <c r="H3" s="1" t="s">
        <v>292</v>
      </c>
      <c r="I3" s="99">
        <f>B3+60</f>
        <v>45718</v>
      </c>
      <c r="J3" s="1"/>
      <c r="K3" s="1"/>
    </row>
    <row r="4" spans="1:11" s="38" customFormat="1" x14ac:dyDescent="0.35">
      <c r="A4" s="94" t="s">
        <v>293</v>
      </c>
      <c r="B4" s="104"/>
      <c r="C4" s="105"/>
      <c r="D4" s="106"/>
      <c r="E4" s="77"/>
      <c r="F4" s="107"/>
      <c r="G4" s="77"/>
      <c r="H4" s="94"/>
      <c r="I4" s="94"/>
      <c r="J4" s="109">
        <v>26000000000</v>
      </c>
      <c r="K4" s="109">
        <v>25000000000</v>
      </c>
    </row>
    <row r="5" spans="1:11" x14ac:dyDescent="0.35">
      <c r="A5" s="94" t="s">
        <v>288</v>
      </c>
      <c r="B5" s="1"/>
      <c r="C5" s="1"/>
      <c r="D5" s="1"/>
      <c r="E5" s="1"/>
      <c r="F5" s="1"/>
      <c r="G5" s="1"/>
      <c r="H5" s="1"/>
      <c r="I5" s="1"/>
      <c r="J5" s="1"/>
      <c r="K5" s="1"/>
    </row>
    <row r="6" spans="1:11" x14ac:dyDescent="0.35">
      <c r="A6" t="s">
        <v>289</v>
      </c>
    </row>
    <row r="7" spans="1:11" x14ac:dyDescent="0.35">
      <c r="A7" t="s">
        <v>295</v>
      </c>
    </row>
    <row r="8" spans="1:11" x14ac:dyDescent="0.35">
      <c r="A8" t="s">
        <v>298</v>
      </c>
    </row>
    <row r="9" spans="1:11" x14ac:dyDescent="0.35">
      <c r="A9" s="38" t="s">
        <v>296</v>
      </c>
    </row>
    <row r="10" spans="1:11" x14ac:dyDescent="0.35">
      <c r="A10" t="s">
        <v>297</v>
      </c>
    </row>
    <row r="11" spans="1:11" x14ac:dyDescent="0.35">
      <c r="A11" t="s">
        <v>299</v>
      </c>
    </row>
    <row r="14" spans="1:11" x14ac:dyDescent="0.35">
      <c r="H14" s="108"/>
    </row>
    <row r="15" spans="1:11" x14ac:dyDescent="0.35">
      <c r="H15" s="108"/>
    </row>
    <row r="16" spans="1:11" x14ac:dyDescent="0.35">
      <c r="H16" s="10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Mục lục báo cáo</vt:lpstr>
      <vt:lpstr>Tổng hợp bán hàng</vt:lpstr>
      <vt:lpstr>Tổng hợp mua hàng</vt:lpstr>
      <vt:lpstr>Tổng hợp tồn kho</vt:lpstr>
      <vt:lpstr>Dự kiến chia hàng theo lệnh</vt:lpstr>
      <vt:lpstr>Tổng hợp theo dõi đơn hàng</vt:lpstr>
      <vt:lpstr>Tổng hợp theo dõi đơn - NHật Mi</vt:lpstr>
      <vt:lpstr>So sánh kế hoạch và đơn hàng</vt:lpstr>
      <vt:lpstr>Theo dõi kế hoạch mua hàng</vt:lpstr>
      <vt:lpstr>Báo cáo NXT Chi tiết - TM</vt:lpstr>
      <vt:lpstr>Báo cáo NXT Chi tiết - NM</vt:lpstr>
      <vt:lpstr>BC bán hàng theo đại lý - TM</vt:lpstr>
      <vt:lpstr>Theo dõi đặt hàng gậy</vt:lpstr>
      <vt:lpstr>Theo dõi đặt hàng quần áo-PK</vt:lpstr>
      <vt:lpstr>Theo dõi dòng tiền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Thành Long - Long</dc:creator>
  <cp:lastModifiedBy>LENOVO</cp:lastModifiedBy>
  <cp:lastPrinted>2025-12-30T02:28:12Z</cp:lastPrinted>
  <dcterms:created xsi:type="dcterms:W3CDTF">2025-03-07T03:58:56Z</dcterms:created>
  <dcterms:modified xsi:type="dcterms:W3CDTF">2025-12-30T02:28:41Z</dcterms:modified>
</cp:coreProperties>
</file>