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ldf\Desktop\1\"/>
    </mc:Choice>
  </mc:AlternateContent>
  <xr:revisionPtr revIDLastSave="0" documentId="13_ncr:1_{1535C343-373B-4275-86B3-E7BFA44E3C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Sheet1!$B$2:$P$41</definedName>
  </definedNames>
  <calcPr calcId="191029"/>
</workbook>
</file>

<file path=xl/calcChain.xml><?xml version="1.0" encoding="utf-8"?>
<calcChain xmlns="http://schemas.openxmlformats.org/spreadsheetml/2006/main">
  <c r="P41" i="1" l="1"/>
  <c r="P40" i="1"/>
  <c r="P39" i="1"/>
  <c r="P38" i="1"/>
  <c r="P37" i="1"/>
  <c r="P36" i="1"/>
  <c r="P35" i="1"/>
  <c r="P34" i="1"/>
  <c r="P33" i="1"/>
  <c r="P32" i="1"/>
  <c r="H31" i="1"/>
  <c r="P31" i="1" s="1"/>
  <c r="P30" i="1"/>
  <c r="P29" i="1"/>
  <c r="P28" i="1"/>
  <c r="P27" i="1"/>
  <c r="P26" i="1"/>
  <c r="H25" i="1"/>
  <c r="P25" i="1" s="1"/>
  <c r="P24" i="1"/>
  <c r="P23" i="1"/>
  <c r="P22" i="1"/>
  <c r="P21" i="1"/>
  <c r="P20" i="1"/>
  <c r="H19" i="1"/>
  <c r="P19" i="1" s="1"/>
  <c r="P18" i="1"/>
  <c r="H17" i="1"/>
  <c r="P17" i="1" s="1"/>
  <c r="P16" i="1"/>
  <c r="H15" i="1"/>
  <c r="P15" i="1" s="1"/>
  <c r="H14" i="1"/>
  <c r="P14" i="1" s="1"/>
  <c r="P13" i="1"/>
  <c r="H12" i="1"/>
  <c r="P12" i="1" s="1"/>
  <c r="P11" i="1"/>
  <c r="H11" i="1"/>
  <c r="H10" i="1"/>
  <c r="P10" i="1" s="1"/>
  <c r="P9" i="1"/>
  <c r="P8" i="1"/>
  <c r="P7" i="1"/>
  <c r="H7" i="1"/>
  <c r="H6" i="1"/>
  <c r="P6" i="1" s="1"/>
  <c r="N5" i="1"/>
  <c r="H5" i="1"/>
  <c r="P5" i="1" s="1"/>
  <c r="N4" i="1"/>
  <c r="H4" i="1"/>
  <c r="P4" i="1" s="1"/>
  <c r="H3" i="1"/>
  <c r="P3" i="1" s="1"/>
  <c r="L27" i="1"/>
</calcChain>
</file>

<file path=xl/sharedStrings.xml><?xml version="1.0" encoding="utf-8"?>
<sst xmlns="http://schemas.openxmlformats.org/spreadsheetml/2006/main" count="215" uniqueCount="171">
  <si>
    <t>编号</t>
  </si>
  <si>
    <t>德育成绩</t>
  </si>
  <si>
    <t>科研成绩</t>
  </si>
  <si>
    <t>学号</t>
  </si>
  <si>
    <t>姓名</t>
  </si>
  <si>
    <t>(1)社会工作</t>
  </si>
  <si>
    <t>(2)各类活动</t>
  </si>
  <si>
    <t>讲座次数</t>
  </si>
  <si>
    <t>(3)各类荣誉</t>
  </si>
  <si>
    <t>德育汇总</t>
  </si>
  <si>
    <t>(1)科技成果奖</t>
  </si>
  <si>
    <t>(2)科研论文</t>
  </si>
  <si>
    <t>(3)学科竞赛</t>
  </si>
  <si>
    <t>(4)知识产权</t>
  </si>
  <si>
    <t>(5)科研项目</t>
  </si>
  <si>
    <t>科研汇总</t>
  </si>
  <si>
    <t>学习</t>
  </si>
  <si>
    <t>总分</t>
  </si>
  <si>
    <t>拟评为</t>
  </si>
  <si>
    <t>192050194</t>
  </si>
  <si>
    <t>杨康</t>
  </si>
  <si>
    <t>寝室长+3</t>
  </si>
  <si>
    <t>校数模三等+2</t>
  </si>
  <si>
    <t>85.17</t>
  </si>
  <si>
    <t>一等奖</t>
  </si>
  <si>
    <t>192050217</t>
  </si>
  <si>
    <t>岳雪颖</t>
  </si>
  <si>
    <t>互联网+省铜+3，乒乓球比赛+1</t>
  </si>
  <si>
    <t>《一种用于睡姿监测的系统及方法》（+10）
《一种基于毫米波雷达的睡眠呼吸暂停监测系统》（+10）</t>
  </si>
  <si>
    <t>87.00</t>
  </si>
  <si>
    <t>192050197</t>
  </si>
  <si>
    <t>阮杰</t>
  </si>
  <si>
    <t>团支书+5</t>
  </si>
  <si>
    <t>小挑省二+3，省教育厅一般项目+3，校科研项目两个+4</t>
  </si>
  <si>
    <t>省教育厅一般项目+10.67，
校科研项目 +1.03</t>
  </si>
  <si>
    <t>83.81</t>
  </si>
  <si>
    <t>192050212</t>
  </si>
  <si>
    <t>刘振涛</t>
  </si>
  <si>
    <t>班长+5</t>
  </si>
  <si>
    <t>数模国三+3，服务外包大赛+3，赛尔网络大赛+3，华为summer2020+3，PAC2020性能优化组+3</t>
  </si>
  <si>
    <t>数模国二，+15</t>
  </si>
  <si>
    <t>80.30</t>
  </si>
  <si>
    <t>二等奖</t>
  </si>
  <si>
    <t>192050203</t>
  </si>
  <si>
    <t>林广</t>
  </si>
  <si>
    <t>挑战杯院二+1，国家级项目+3，省级项目+3，校科研项目+2</t>
  </si>
  <si>
    <t>《异步运动想象脑机接口在肢体康复中的应用》（8*0.25/(1+0.5+0.25+0.125)=1.07）</t>
  </si>
  <si>
    <t>86.53</t>
  </si>
  <si>
    <t>192050189</t>
  </si>
  <si>
    <t>李翔</t>
  </si>
  <si>
    <t>文体委员+4</t>
  </si>
  <si>
    <t>乒乓球赛+1</t>
  </si>
  <si>
    <t>专利+10</t>
  </si>
  <si>
    <t>82.43</t>
  </si>
  <si>
    <t>192050193</t>
  </si>
  <si>
    <t>周冠丞</t>
  </si>
  <si>
    <t>84.53</t>
  </si>
  <si>
    <t>192050184</t>
  </si>
  <si>
    <t>王欣悦</t>
  </si>
  <si>
    <t>挑战杯+3，新苗+3</t>
  </si>
  <si>
    <t>新苗+1.25</t>
  </si>
  <si>
    <t>85.33</t>
  </si>
  <si>
    <t>192050188</t>
  </si>
  <si>
    <t>赵庆彪</t>
  </si>
  <si>
    <t>新苗院赛+1</t>
  </si>
  <si>
    <t>论文+6（EI已录用待发表）</t>
  </si>
  <si>
    <t>83.67</t>
  </si>
  <si>
    <t>192050216</t>
  </si>
  <si>
    <t>渠冲冲</t>
  </si>
  <si>
    <t>校数模三等+2，国赛数模+3，华为软挑+3, 省级科研项目+3</t>
  </si>
  <si>
    <t>省级项目+0.64</t>
  </si>
  <si>
    <t>84.47</t>
  </si>
  <si>
    <t>三等奖</t>
  </si>
  <si>
    <t>192050195</t>
  </si>
  <si>
    <t>陈思含</t>
  </si>
  <si>
    <t>86.87</t>
  </si>
  <si>
    <t>192050223</t>
  </si>
  <si>
    <t>刘俊</t>
  </si>
  <si>
    <t>校科研项目+2</t>
  </si>
  <si>
    <t>校级科研立项+2</t>
  </si>
  <si>
    <t>84.73</t>
  </si>
  <si>
    <t>192050215</t>
  </si>
  <si>
    <t>王雷</t>
  </si>
  <si>
    <t>PAC2020性能优化组+3，华为软挑+3，阿里天池2020数字中国创新大赛—算法赛：智慧海洋建设+3，阿里天池安全AI挑战者计划第三期 - 文本分类对抗攻击+3</t>
  </si>
  <si>
    <t>81.50</t>
  </si>
  <si>
    <t>192050191</t>
  </si>
  <si>
    <t>王嘉奕</t>
  </si>
  <si>
    <t>85.69</t>
  </si>
  <si>
    <t>192050190</t>
  </si>
  <si>
    <t>陈政辉</t>
  </si>
  <si>
    <t>校数模比赛+2 华为杯软挑+3 C4大赛+3</t>
  </si>
  <si>
    <t>C4大赛华东赛区二等奖+3.75</t>
  </si>
  <si>
    <t>79.93</t>
  </si>
  <si>
    <t>192050209</t>
  </si>
  <si>
    <t>姚王泽</t>
  </si>
  <si>
    <t>省级外包大赛+3，校数模三等+2，华为杯软挑+3，小挑校一+2</t>
  </si>
  <si>
    <t>80.37</t>
  </si>
  <si>
    <t>192050219</t>
  </si>
  <si>
    <t>马书豪</t>
  </si>
  <si>
    <t>校数模竞赛+2，国赛数模竞赛+3，华为软挑战+3， 省级科研项目+3</t>
  </si>
  <si>
    <t>省级项目+1.29</t>
  </si>
  <si>
    <t>80.33</t>
  </si>
  <si>
    <t>192050222</t>
  </si>
  <si>
    <t>黄燕琳</t>
  </si>
  <si>
    <t>85.03</t>
  </si>
  <si>
    <t>192050201</t>
  </si>
  <si>
    <t>高骏涛</t>
  </si>
  <si>
    <t>192050199</t>
  </si>
  <si>
    <t>徐风帆</t>
  </si>
  <si>
    <t>83.10</t>
  </si>
  <si>
    <t>192050185</t>
  </si>
  <si>
    <t>范旭麟</t>
  </si>
  <si>
    <t>83.27</t>
  </si>
  <si>
    <t>192050218</t>
  </si>
  <si>
    <t>吴自富</t>
  </si>
  <si>
    <t>192050214</t>
  </si>
  <si>
    <t>牟元凯</t>
  </si>
  <si>
    <t>服务外包大赛+3，赛尔网络大赛+3</t>
  </si>
  <si>
    <t>80.83</t>
  </si>
  <si>
    <t>192050196</t>
  </si>
  <si>
    <t>俞嘉彬</t>
  </si>
  <si>
    <t>82.87</t>
  </si>
  <si>
    <t>192050192</t>
  </si>
  <si>
    <t>林宁宁</t>
  </si>
  <si>
    <t>82.80</t>
  </si>
  <si>
    <t>192050200</t>
  </si>
  <si>
    <t>蒋龙飞</t>
  </si>
  <si>
    <t>82.40</t>
  </si>
  <si>
    <t>192050206</t>
  </si>
  <si>
    <t>朱威特</t>
  </si>
  <si>
    <t>82.10</t>
  </si>
  <si>
    <t>192050205</t>
  </si>
  <si>
    <t>翁念标</t>
  </si>
  <si>
    <t>81.73</t>
  </si>
  <si>
    <t>192050207</t>
  </si>
  <si>
    <t>孙煨</t>
  </si>
  <si>
    <t>篮球赛+1</t>
  </si>
  <si>
    <t>79.83</t>
  </si>
  <si>
    <t>192050204</t>
  </si>
  <si>
    <t>赵一鸣</t>
  </si>
  <si>
    <t>81.30</t>
  </si>
  <si>
    <t>192050202</t>
  </si>
  <si>
    <t>董政</t>
  </si>
  <si>
    <t>80.57</t>
  </si>
  <si>
    <t>192050221</t>
  </si>
  <si>
    <t>甘明</t>
  </si>
  <si>
    <t>192050198</t>
  </si>
  <si>
    <t>丁勇</t>
  </si>
  <si>
    <t>80.23</t>
  </si>
  <si>
    <t>192050210</t>
  </si>
  <si>
    <t>崔硕</t>
  </si>
  <si>
    <t>79.53</t>
  </si>
  <si>
    <t>192050213</t>
  </si>
  <si>
    <t>赵际</t>
  </si>
  <si>
    <t>79.42</t>
  </si>
  <si>
    <t>192050211</t>
  </si>
  <si>
    <t>段守坚</t>
  </si>
  <si>
    <t>79.40</t>
  </si>
  <si>
    <t>192050208</t>
  </si>
  <si>
    <t>贾跃斌</t>
  </si>
  <si>
    <t>78.33</t>
  </si>
  <si>
    <t>192050220</t>
  </si>
  <si>
    <t>王颖伦</t>
  </si>
  <si>
    <t>78.03</t>
  </si>
  <si>
    <t>192050186</t>
  </si>
  <si>
    <t>施驰也</t>
  </si>
  <si>
    <t>77.70</t>
  </si>
  <si>
    <t>sci三区导师一作，学生二作+40*0.8=32</t>
    <phoneticPr fontId="4" type="noConversion"/>
  </si>
  <si>
    <t>互联网+，三等奖，负责人（5.17）</t>
    <phoneticPr fontId="4" type="noConversion"/>
  </si>
  <si>
    <t>小挑战杯省二+3.87</t>
    <phoneticPr fontId="4" type="noConversion"/>
  </si>
  <si>
    <t>《一种基于天牛群搜索算法的三维路径规划方法》（+10）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</si>
</sst>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11"/>
      <color rgb="FF000000"/>
      <name val="苹方-简 常规体"/>
      <charset val="134"/>
    </font>
    <font>
      <sz val="11"/>
      <color theme="1"/>
      <name val="苹方-简 常规体"/>
      <charset val="134"/>
    </font>
    <font>
      <sz val="11"/>
      <name val="苹方-简 常规体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zoomScale="131" zoomScaleNormal="131" workbookViewId="0">
      <selection activeCell="L27" sqref="L27:P27"/>
    </sheetView>
  </sheetViews>
  <sheetFormatPr defaultColWidth="9" defaultRowHeight="13.5"/>
  <cols>
    <col min="1" max="1" width="9" style="1"/>
    <col min="2" max="2" width="11.125" style="1" customWidth="1"/>
    <col min="3" max="3" width="9" style="1"/>
    <col min="4" max="4" width="12.5" style="2" customWidth="1"/>
    <col min="5" max="5" width="32.75" style="2" customWidth="1"/>
    <col min="6" max="6" width="9" style="2"/>
    <col min="7" max="8" width="12.75" style="2" customWidth="1"/>
    <col min="9" max="9" width="14.125" style="2" customWidth="1"/>
    <col min="10" max="10" width="29.5" style="2" customWidth="1"/>
    <col min="11" max="11" width="16.125" style="2" customWidth="1"/>
    <col min="12" max="12" width="17.375" style="2" customWidth="1"/>
    <col min="13" max="13" width="22.75" style="2" customWidth="1"/>
    <col min="14" max="14" width="9" style="3"/>
    <col min="15" max="15" width="9.5" customWidth="1"/>
    <col min="16" max="16384" width="9" style="1"/>
  </cols>
  <sheetData>
    <row r="1" spans="1:17" ht="16.149999999999999" customHeight="1">
      <c r="A1" s="18" t="s">
        <v>0</v>
      </c>
      <c r="B1" s="5"/>
      <c r="C1" s="5"/>
      <c r="D1" s="16" t="s">
        <v>1</v>
      </c>
      <c r="E1" s="16"/>
      <c r="F1" s="16"/>
      <c r="G1" s="16"/>
      <c r="H1" s="16"/>
      <c r="I1" s="17" t="s">
        <v>2</v>
      </c>
      <c r="J1" s="17"/>
      <c r="K1" s="17"/>
      <c r="L1" s="17"/>
      <c r="M1" s="17"/>
      <c r="N1" s="17"/>
      <c r="O1" s="11"/>
      <c r="P1" s="5"/>
      <c r="Q1" s="15"/>
    </row>
    <row r="2" spans="1:17">
      <c r="A2" s="18"/>
      <c r="B2" s="4" t="s">
        <v>3</v>
      </c>
      <c r="C2" s="4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10" t="s">
        <v>10</v>
      </c>
      <c r="J2" s="10" t="s">
        <v>11</v>
      </c>
      <c r="K2" s="10" t="s">
        <v>12</v>
      </c>
      <c r="L2" s="10" t="s">
        <v>13</v>
      </c>
      <c r="M2" s="10" t="s">
        <v>14</v>
      </c>
      <c r="N2" s="10" t="s">
        <v>15</v>
      </c>
      <c r="O2" s="11" t="s">
        <v>16</v>
      </c>
      <c r="P2" s="5" t="s">
        <v>17</v>
      </c>
      <c r="Q2" s="15" t="s">
        <v>18</v>
      </c>
    </row>
    <row r="3" spans="1:17" ht="27">
      <c r="A3" s="4">
        <v>1</v>
      </c>
      <c r="B3" s="7" t="s">
        <v>19</v>
      </c>
      <c r="C3" s="4" t="s">
        <v>20</v>
      </c>
      <c r="D3" s="6" t="s">
        <v>21</v>
      </c>
      <c r="E3" s="6" t="s">
        <v>22</v>
      </c>
      <c r="F3" s="8">
        <v>7</v>
      </c>
      <c r="G3" s="6"/>
      <c r="H3" s="8">
        <f>3+2+7</f>
        <v>12</v>
      </c>
      <c r="I3" s="10"/>
      <c r="J3" s="14" t="s">
        <v>167</v>
      </c>
      <c r="K3" s="10"/>
      <c r="L3" s="10"/>
      <c r="M3" s="10"/>
      <c r="N3" s="12">
        <v>32</v>
      </c>
      <c r="O3" s="11" t="s">
        <v>23</v>
      </c>
      <c r="P3" s="5">
        <f t="shared" ref="P3:P41" si="0">(60+H3)*0.2+O3*0.5+N3*0.3</f>
        <v>66.584999999999994</v>
      </c>
      <c r="Q3" s="15" t="s">
        <v>24</v>
      </c>
    </row>
    <row r="4" spans="1:17" ht="94.5">
      <c r="A4" s="4">
        <v>2</v>
      </c>
      <c r="B4" s="7" t="s">
        <v>25</v>
      </c>
      <c r="C4" s="4" t="s">
        <v>26</v>
      </c>
      <c r="D4" s="6" t="s">
        <v>21</v>
      </c>
      <c r="E4" s="6" t="s">
        <v>27</v>
      </c>
      <c r="F4" s="8">
        <v>7</v>
      </c>
      <c r="G4" s="6"/>
      <c r="H4" s="8">
        <f>3+3+1+7</f>
        <v>14</v>
      </c>
      <c r="I4" s="10"/>
      <c r="J4" s="10"/>
      <c r="K4" s="14" t="s">
        <v>168</v>
      </c>
      <c r="L4" s="10" t="s">
        <v>28</v>
      </c>
      <c r="M4" s="13"/>
      <c r="N4" s="13">
        <f>5.17+10+10</f>
        <v>25.17</v>
      </c>
      <c r="O4" s="11" t="s">
        <v>29</v>
      </c>
      <c r="P4" s="5">
        <f t="shared" si="0"/>
        <v>65.850999999999999</v>
      </c>
      <c r="Q4" s="15" t="s">
        <v>24</v>
      </c>
    </row>
    <row r="5" spans="1:17" ht="40.5">
      <c r="A5" s="4">
        <v>3</v>
      </c>
      <c r="B5" s="7" t="s">
        <v>30</v>
      </c>
      <c r="C5" s="4" t="s">
        <v>31</v>
      </c>
      <c r="D5" s="6" t="s">
        <v>32</v>
      </c>
      <c r="E5" s="6" t="s">
        <v>33</v>
      </c>
      <c r="F5" s="8">
        <v>7</v>
      </c>
      <c r="G5" s="6"/>
      <c r="H5" s="8">
        <f>5+3+3+4+7</f>
        <v>22</v>
      </c>
      <c r="I5" s="10"/>
      <c r="J5" s="10"/>
      <c r="K5" s="14" t="s">
        <v>169</v>
      </c>
      <c r="L5" s="10"/>
      <c r="M5" s="10" t="s">
        <v>34</v>
      </c>
      <c r="N5" s="13">
        <f>3.87+10.67+1.03</f>
        <v>15.569999999999999</v>
      </c>
      <c r="O5" s="11" t="s">
        <v>35</v>
      </c>
      <c r="P5" s="5">
        <f t="shared" si="0"/>
        <v>62.976000000000006</v>
      </c>
      <c r="Q5" s="15" t="s">
        <v>24</v>
      </c>
    </row>
    <row r="6" spans="1:17" ht="40.5">
      <c r="A6" s="4">
        <v>4</v>
      </c>
      <c r="B6" s="7" t="s">
        <v>36</v>
      </c>
      <c r="C6" s="4" t="s">
        <v>37</v>
      </c>
      <c r="D6" s="6" t="s">
        <v>38</v>
      </c>
      <c r="E6" s="9" t="s">
        <v>39</v>
      </c>
      <c r="F6" s="8">
        <v>7</v>
      </c>
      <c r="G6" s="6"/>
      <c r="H6" s="8">
        <f>5+10+7</f>
        <v>22</v>
      </c>
      <c r="I6" s="10"/>
      <c r="J6" s="10"/>
      <c r="K6" s="10" t="s">
        <v>40</v>
      </c>
      <c r="L6" s="10"/>
      <c r="M6" s="10"/>
      <c r="N6" s="13">
        <v>15</v>
      </c>
      <c r="O6" s="11" t="s">
        <v>41</v>
      </c>
      <c r="P6" s="5">
        <f t="shared" si="0"/>
        <v>61.05</v>
      </c>
      <c r="Q6" s="15" t="s">
        <v>42</v>
      </c>
    </row>
    <row r="7" spans="1:17" ht="54">
      <c r="A7" s="4">
        <v>5</v>
      </c>
      <c r="B7" s="7" t="s">
        <v>43</v>
      </c>
      <c r="C7" s="4" t="s">
        <v>44</v>
      </c>
      <c r="D7" s="6" t="s">
        <v>21</v>
      </c>
      <c r="E7" s="6" t="s">
        <v>45</v>
      </c>
      <c r="F7" s="8">
        <v>7</v>
      </c>
      <c r="G7" s="6"/>
      <c r="H7" s="8">
        <f>3+1+3+3+2+7</f>
        <v>19</v>
      </c>
      <c r="I7" s="10"/>
      <c r="J7" s="10"/>
      <c r="K7" s="10"/>
      <c r="L7" s="10"/>
      <c r="M7" s="10" t="s">
        <v>46</v>
      </c>
      <c r="N7" s="13">
        <v>1.07</v>
      </c>
      <c r="O7" s="11" t="s">
        <v>47</v>
      </c>
      <c r="P7" s="5">
        <f t="shared" si="0"/>
        <v>59.385999999999996</v>
      </c>
      <c r="Q7" s="15" t="s">
        <v>42</v>
      </c>
    </row>
    <row r="8" spans="1:17">
      <c r="A8" s="4">
        <v>6</v>
      </c>
      <c r="B8" s="7" t="s">
        <v>48</v>
      </c>
      <c r="C8" s="4" t="s">
        <v>49</v>
      </c>
      <c r="D8" s="6" t="s">
        <v>50</v>
      </c>
      <c r="E8" s="6" t="s">
        <v>51</v>
      </c>
      <c r="F8" s="8">
        <v>8</v>
      </c>
      <c r="G8" s="6"/>
      <c r="H8" s="8">
        <v>13</v>
      </c>
      <c r="I8" s="10"/>
      <c r="J8" s="10"/>
      <c r="K8" s="10"/>
      <c r="L8" s="14" t="s">
        <v>52</v>
      </c>
      <c r="M8" s="10"/>
      <c r="N8" s="13">
        <v>10</v>
      </c>
      <c r="O8" s="11" t="s">
        <v>53</v>
      </c>
      <c r="P8" s="5">
        <f t="shared" si="0"/>
        <v>58.815000000000005</v>
      </c>
      <c r="Q8" s="15" t="s">
        <v>42</v>
      </c>
    </row>
    <row r="9" spans="1:17" ht="54">
      <c r="A9" s="4">
        <v>7</v>
      </c>
      <c r="B9" s="7" t="s">
        <v>54</v>
      </c>
      <c r="C9" s="4" t="s">
        <v>55</v>
      </c>
      <c r="D9" s="6"/>
      <c r="E9" s="6"/>
      <c r="F9" s="8">
        <v>7</v>
      </c>
      <c r="G9" s="6"/>
      <c r="H9" s="8">
        <v>7</v>
      </c>
      <c r="I9" s="10"/>
      <c r="J9" s="10"/>
      <c r="K9" s="10"/>
      <c r="L9" s="14" t="s">
        <v>170</v>
      </c>
      <c r="M9" s="10"/>
      <c r="N9" s="13">
        <v>10</v>
      </c>
      <c r="O9" s="11" t="s">
        <v>56</v>
      </c>
      <c r="P9" s="5">
        <f t="shared" si="0"/>
        <v>58.664999999999999</v>
      </c>
      <c r="Q9" s="15" t="s">
        <v>42</v>
      </c>
    </row>
    <row r="10" spans="1:17">
      <c r="A10" s="4">
        <v>8</v>
      </c>
      <c r="B10" s="7" t="s">
        <v>57</v>
      </c>
      <c r="C10" s="4" t="s">
        <v>58</v>
      </c>
      <c r="D10" s="6"/>
      <c r="E10" s="6" t="s">
        <v>59</v>
      </c>
      <c r="F10" s="8">
        <v>8</v>
      </c>
      <c r="G10" s="6"/>
      <c r="H10" s="8">
        <f>3+3+8</f>
        <v>14</v>
      </c>
      <c r="I10" s="10"/>
      <c r="J10" s="10"/>
      <c r="K10" s="10"/>
      <c r="L10" s="10"/>
      <c r="M10" s="10" t="s">
        <v>60</v>
      </c>
      <c r="N10" s="13">
        <v>1.25</v>
      </c>
      <c r="O10" s="11" t="s">
        <v>61</v>
      </c>
      <c r="P10" s="5">
        <f>(60+H10)*0.2+O10*0.5+N10*0.3</f>
        <v>57.84</v>
      </c>
      <c r="Q10" s="15" t="s">
        <v>42</v>
      </c>
    </row>
    <row r="11" spans="1:17">
      <c r="A11" s="4">
        <v>9</v>
      </c>
      <c r="B11" s="7" t="s">
        <v>62</v>
      </c>
      <c r="C11" s="4" t="s">
        <v>63</v>
      </c>
      <c r="D11" s="6" t="s">
        <v>21</v>
      </c>
      <c r="E11" s="6" t="s">
        <v>64</v>
      </c>
      <c r="F11" s="8">
        <v>7</v>
      </c>
      <c r="G11" s="6"/>
      <c r="H11" s="8">
        <f>3+1+7</f>
        <v>11</v>
      </c>
      <c r="I11" s="10"/>
      <c r="J11" s="10" t="s">
        <v>65</v>
      </c>
      <c r="K11" s="10"/>
      <c r="L11" s="10"/>
      <c r="M11" s="10"/>
      <c r="N11" s="13">
        <v>6</v>
      </c>
      <c r="O11" s="11" t="s">
        <v>66</v>
      </c>
      <c r="P11" s="5">
        <f>(60+H11)*0.2+O11*0.5+N11*0.3</f>
        <v>57.835000000000001</v>
      </c>
      <c r="Q11" s="15" t="s">
        <v>42</v>
      </c>
    </row>
    <row r="12" spans="1:17" ht="27">
      <c r="A12" s="4">
        <v>10</v>
      </c>
      <c r="B12" s="7" t="s">
        <v>67</v>
      </c>
      <c r="C12" s="4" t="s">
        <v>68</v>
      </c>
      <c r="D12" s="6"/>
      <c r="E12" s="9" t="s">
        <v>69</v>
      </c>
      <c r="F12" s="8">
        <v>7</v>
      </c>
      <c r="G12" s="6"/>
      <c r="H12" s="8">
        <f>10+7</f>
        <v>17</v>
      </c>
      <c r="I12" s="10"/>
      <c r="J12" s="10"/>
      <c r="K12" s="10"/>
      <c r="L12" s="10"/>
      <c r="M12" s="14" t="s">
        <v>70</v>
      </c>
      <c r="N12" s="13">
        <v>0.64</v>
      </c>
      <c r="O12" s="11" t="s">
        <v>71</v>
      </c>
      <c r="P12" s="5">
        <f t="shared" si="0"/>
        <v>57.826999999999998</v>
      </c>
      <c r="Q12" s="15" t="s">
        <v>72</v>
      </c>
    </row>
    <row r="13" spans="1:17">
      <c r="A13" s="4">
        <v>11</v>
      </c>
      <c r="B13" s="7" t="s">
        <v>73</v>
      </c>
      <c r="C13" s="4" t="s">
        <v>74</v>
      </c>
      <c r="D13" s="6"/>
      <c r="E13" s="6"/>
      <c r="F13" s="8">
        <v>7</v>
      </c>
      <c r="G13" s="6"/>
      <c r="H13" s="8">
        <v>7</v>
      </c>
      <c r="I13" s="10"/>
      <c r="J13" s="10"/>
      <c r="K13" s="10"/>
      <c r="L13" s="10"/>
      <c r="M13" s="10"/>
      <c r="N13" s="13"/>
      <c r="O13" s="11" t="s">
        <v>75</v>
      </c>
      <c r="P13" s="5">
        <f t="shared" si="0"/>
        <v>56.835000000000001</v>
      </c>
      <c r="Q13" s="15" t="s">
        <v>72</v>
      </c>
    </row>
    <row r="14" spans="1:17">
      <c r="A14" s="4">
        <v>12</v>
      </c>
      <c r="B14" s="7" t="s">
        <v>76</v>
      </c>
      <c r="C14" s="4" t="s">
        <v>77</v>
      </c>
      <c r="D14" s="6"/>
      <c r="E14" s="6" t="s">
        <v>78</v>
      </c>
      <c r="F14" s="8">
        <v>7</v>
      </c>
      <c r="G14" s="6"/>
      <c r="H14" s="8">
        <f>7+2</f>
        <v>9</v>
      </c>
      <c r="I14" s="12"/>
      <c r="J14" s="12"/>
      <c r="K14" s="12"/>
      <c r="L14" s="12"/>
      <c r="M14" s="13" t="s">
        <v>79</v>
      </c>
      <c r="N14" s="13">
        <v>2</v>
      </c>
      <c r="O14" s="11" t="s">
        <v>80</v>
      </c>
      <c r="P14" s="5">
        <f t="shared" si="0"/>
        <v>56.765000000000008</v>
      </c>
      <c r="Q14" s="15" t="s">
        <v>72</v>
      </c>
    </row>
    <row r="15" spans="1:17" ht="67.5">
      <c r="A15" s="4">
        <v>13</v>
      </c>
      <c r="B15" s="7" t="s">
        <v>81</v>
      </c>
      <c r="C15" s="4" t="s">
        <v>82</v>
      </c>
      <c r="D15" s="6" t="s">
        <v>21</v>
      </c>
      <c r="E15" s="9" t="s">
        <v>83</v>
      </c>
      <c r="F15" s="8">
        <v>7</v>
      </c>
      <c r="G15" s="6"/>
      <c r="H15" s="8">
        <f>3+10+7</f>
        <v>20</v>
      </c>
      <c r="I15" s="10"/>
      <c r="J15" s="10"/>
      <c r="K15" s="10"/>
      <c r="L15" s="10"/>
      <c r="M15" s="10"/>
      <c r="N15" s="12"/>
      <c r="O15" s="11" t="s">
        <v>84</v>
      </c>
      <c r="P15" s="5">
        <f t="shared" si="0"/>
        <v>56.75</v>
      </c>
      <c r="Q15" s="15" t="s">
        <v>72</v>
      </c>
    </row>
    <row r="16" spans="1:17">
      <c r="A16" s="4">
        <v>14</v>
      </c>
      <c r="B16" s="7" t="s">
        <v>85</v>
      </c>
      <c r="C16" s="4" t="s">
        <v>86</v>
      </c>
      <c r="D16" s="6"/>
      <c r="E16" s="6"/>
      <c r="F16" s="8">
        <v>7</v>
      </c>
      <c r="G16" s="6"/>
      <c r="H16" s="8">
        <v>7</v>
      </c>
      <c r="I16" s="10"/>
      <c r="J16" s="10"/>
      <c r="K16" s="10"/>
      <c r="L16" s="10"/>
      <c r="M16" s="10"/>
      <c r="N16" s="13"/>
      <c r="O16" s="11" t="s">
        <v>87</v>
      </c>
      <c r="P16" s="5">
        <f t="shared" si="0"/>
        <v>56.244999999999997</v>
      </c>
      <c r="Q16" s="15" t="s">
        <v>72</v>
      </c>
    </row>
    <row r="17" spans="1:17" ht="27">
      <c r="A17" s="4">
        <v>15</v>
      </c>
      <c r="B17" s="7" t="s">
        <v>88</v>
      </c>
      <c r="C17" s="4" t="s">
        <v>89</v>
      </c>
      <c r="D17" s="6"/>
      <c r="E17" s="6" t="s">
        <v>90</v>
      </c>
      <c r="F17" s="8">
        <v>7</v>
      </c>
      <c r="G17" s="6"/>
      <c r="H17" s="8">
        <f>2+3+3+7</f>
        <v>15</v>
      </c>
      <c r="I17" s="10"/>
      <c r="J17" s="10"/>
      <c r="K17" s="10" t="s">
        <v>91</v>
      </c>
      <c r="L17" s="10"/>
      <c r="M17" s="10"/>
      <c r="N17" s="13">
        <v>3.75</v>
      </c>
      <c r="O17" s="11" t="s">
        <v>92</v>
      </c>
      <c r="P17" s="5">
        <f t="shared" si="0"/>
        <v>56.09</v>
      </c>
      <c r="Q17" s="15" t="s">
        <v>72</v>
      </c>
    </row>
    <row r="18" spans="1:17" ht="27">
      <c r="A18" s="4">
        <v>16</v>
      </c>
      <c r="B18" s="7" t="s">
        <v>93</v>
      </c>
      <c r="C18" s="4" t="s">
        <v>94</v>
      </c>
      <c r="D18" s="6"/>
      <c r="E18" s="6" t="s">
        <v>95</v>
      </c>
      <c r="F18" s="8">
        <v>9</v>
      </c>
      <c r="G18" s="6"/>
      <c r="H18" s="8">
        <v>19</v>
      </c>
      <c r="I18" s="10"/>
      <c r="J18" s="10"/>
      <c r="K18" s="10"/>
      <c r="L18" s="10"/>
      <c r="M18" s="10"/>
      <c r="N18" s="13"/>
      <c r="O18" s="11" t="s">
        <v>96</v>
      </c>
      <c r="P18" s="5">
        <f t="shared" si="0"/>
        <v>55.984999999999999</v>
      </c>
      <c r="Q18" s="15" t="s">
        <v>72</v>
      </c>
    </row>
    <row r="19" spans="1:17" ht="27">
      <c r="A19" s="4">
        <v>17</v>
      </c>
      <c r="B19" s="7" t="s">
        <v>97</v>
      </c>
      <c r="C19" s="4" t="s">
        <v>98</v>
      </c>
      <c r="D19" s="6"/>
      <c r="E19" s="9" t="s">
        <v>99</v>
      </c>
      <c r="F19" s="8">
        <v>7</v>
      </c>
      <c r="G19" s="6"/>
      <c r="H19" s="8">
        <f>10+7</f>
        <v>17</v>
      </c>
      <c r="I19" s="10"/>
      <c r="J19" s="10"/>
      <c r="K19" s="10"/>
      <c r="L19" s="10"/>
      <c r="M19" s="14" t="s">
        <v>100</v>
      </c>
      <c r="N19" s="13">
        <v>1.29</v>
      </c>
      <c r="O19" s="11" t="s">
        <v>101</v>
      </c>
      <c r="P19" s="5">
        <f t="shared" si="0"/>
        <v>55.951999999999998</v>
      </c>
      <c r="Q19" s="15" t="s">
        <v>72</v>
      </c>
    </row>
    <row r="20" spans="1:17">
      <c r="A20" s="4">
        <v>18</v>
      </c>
      <c r="B20" s="7" t="s">
        <v>102</v>
      </c>
      <c r="C20" s="4" t="s">
        <v>103</v>
      </c>
      <c r="D20" s="6"/>
      <c r="E20" s="6"/>
      <c r="F20" s="8">
        <v>7</v>
      </c>
      <c r="G20" s="6"/>
      <c r="H20" s="8">
        <v>7</v>
      </c>
      <c r="I20" s="12"/>
      <c r="J20" s="12"/>
      <c r="K20" s="12"/>
      <c r="L20" s="12"/>
      <c r="M20" s="12"/>
      <c r="N20" s="13"/>
      <c r="O20" s="11" t="s">
        <v>104</v>
      </c>
      <c r="P20" s="5">
        <f t="shared" si="0"/>
        <v>55.914999999999999</v>
      </c>
      <c r="Q20" s="15" t="s">
        <v>72</v>
      </c>
    </row>
    <row r="21" spans="1:17">
      <c r="A21" s="4">
        <v>19</v>
      </c>
      <c r="B21" s="7" t="s">
        <v>105</v>
      </c>
      <c r="C21" s="4" t="s">
        <v>106</v>
      </c>
      <c r="D21" s="6"/>
      <c r="E21" s="6"/>
      <c r="F21" s="8">
        <v>7</v>
      </c>
      <c r="G21" s="6"/>
      <c r="H21" s="8">
        <v>7</v>
      </c>
      <c r="I21" s="10"/>
      <c r="J21" s="10"/>
      <c r="K21" s="10"/>
      <c r="L21" s="10"/>
      <c r="M21" s="10"/>
      <c r="N21" s="13"/>
      <c r="O21" s="11" t="s">
        <v>71</v>
      </c>
      <c r="P21" s="5">
        <f t="shared" si="0"/>
        <v>55.634999999999998</v>
      </c>
      <c r="Q21" s="15" t="s">
        <v>72</v>
      </c>
    </row>
    <row r="22" spans="1:17">
      <c r="A22" s="4">
        <v>20</v>
      </c>
      <c r="B22" s="7" t="s">
        <v>107</v>
      </c>
      <c r="C22" s="4" t="s">
        <v>108</v>
      </c>
      <c r="D22" s="6"/>
      <c r="E22" s="6"/>
      <c r="F22" s="8">
        <v>8</v>
      </c>
      <c r="G22" s="6"/>
      <c r="H22" s="8">
        <v>8</v>
      </c>
      <c r="I22" s="10"/>
      <c r="J22" s="10"/>
      <c r="K22" s="10"/>
      <c r="L22" s="10"/>
      <c r="M22" s="10"/>
      <c r="N22" s="13"/>
      <c r="O22" s="11" t="s">
        <v>109</v>
      </c>
      <c r="P22" s="5">
        <f t="shared" si="0"/>
        <v>55.15</v>
      </c>
      <c r="Q22" s="15" t="s">
        <v>72</v>
      </c>
    </row>
    <row r="23" spans="1:17">
      <c r="A23" s="4">
        <v>21</v>
      </c>
      <c r="B23" s="7" t="s">
        <v>110</v>
      </c>
      <c r="C23" s="4" t="s">
        <v>111</v>
      </c>
      <c r="D23" s="6"/>
      <c r="E23" s="6"/>
      <c r="F23" s="8">
        <v>7</v>
      </c>
      <c r="G23" s="6"/>
      <c r="H23" s="8">
        <v>7</v>
      </c>
      <c r="I23" s="10"/>
      <c r="J23" s="10"/>
      <c r="K23" s="10"/>
      <c r="L23" s="10"/>
      <c r="M23" s="10"/>
      <c r="N23" s="13"/>
      <c r="O23" s="11" t="s">
        <v>112</v>
      </c>
      <c r="P23" s="5">
        <f t="shared" si="0"/>
        <v>55.034999999999997</v>
      </c>
      <c r="Q23" s="15" t="s">
        <v>72</v>
      </c>
    </row>
    <row r="24" spans="1:17">
      <c r="A24" s="4">
        <v>22</v>
      </c>
      <c r="B24" s="7" t="s">
        <v>113</v>
      </c>
      <c r="C24" s="4" t="s">
        <v>114</v>
      </c>
      <c r="D24" s="6"/>
      <c r="E24" s="6"/>
      <c r="F24" s="8">
        <v>7</v>
      </c>
      <c r="G24" s="6"/>
      <c r="H24" s="8">
        <v>7</v>
      </c>
      <c r="I24" s="10"/>
      <c r="J24" s="10"/>
      <c r="K24" s="10"/>
      <c r="L24" s="10"/>
      <c r="M24" s="10"/>
      <c r="N24" s="13"/>
      <c r="O24" s="11" t="s">
        <v>112</v>
      </c>
      <c r="P24" s="5">
        <f t="shared" si="0"/>
        <v>55.034999999999997</v>
      </c>
      <c r="Q24" s="15" t="s">
        <v>72</v>
      </c>
    </row>
    <row r="25" spans="1:17">
      <c r="A25" s="4">
        <v>23</v>
      </c>
      <c r="B25" s="7" t="s">
        <v>115</v>
      </c>
      <c r="C25" s="4" t="s">
        <v>116</v>
      </c>
      <c r="D25" s="6"/>
      <c r="E25" s="6" t="s">
        <v>117</v>
      </c>
      <c r="F25" s="8">
        <v>7</v>
      </c>
      <c r="G25" s="6"/>
      <c r="H25" s="8">
        <f>7+3+3</f>
        <v>13</v>
      </c>
      <c r="I25" s="10"/>
      <c r="J25" s="10"/>
      <c r="K25" s="10"/>
      <c r="L25" s="10"/>
      <c r="M25" s="10"/>
      <c r="N25" s="12"/>
      <c r="O25" s="11" t="s">
        <v>118</v>
      </c>
      <c r="P25" s="5">
        <f t="shared" si="0"/>
        <v>55.015000000000001</v>
      </c>
      <c r="Q25" s="15" t="s">
        <v>72</v>
      </c>
    </row>
    <row r="26" spans="1:17">
      <c r="A26" s="4">
        <v>24</v>
      </c>
      <c r="B26" s="7" t="s">
        <v>119</v>
      </c>
      <c r="C26" s="4" t="s">
        <v>120</v>
      </c>
      <c r="D26" s="6"/>
      <c r="E26" s="6"/>
      <c r="F26" s="8">
        <v>7</v>
      </c>
      <c r="G26" s="6"/>
      <c r="H26" s="8">
        <v>7</v>
      </c>
      <c r="I26" s="10"/>
      <c r="J26" s="10"/>
      <c r="K26" s="10"/>
      <c r="L26" s="10"/>
      <c r="M26" s="10"/>
      <c r="N26" s="13"/>
      <c r="O26" s="11" t="s">
        <v>121</v>
      </c>
      <c r="P26" s="5">
        <f t="shared" si="0"/>
        <v>54.835000000000001</v>
      </c>
      <c r="Q26" s="15" t="s">
        <v>72</v>
      </c>
    </row>
    <row r="27" spans="1:17">
      <c r="A27" s="4">
        <v>25</v>
      </c>
      <c r="B27" s="7" t="s">
        <v>122</v>
      </c>
      <c r="C27" s="4" t="s">
        <v>123</v>
      </c>
      <c r="D27" s="6"/>
      <c r="E27" s="6"/>
      <c r="F27" s="8">
        <v>7</v>
      </c>
      <c r="G27" s="6"/>
      <c r="H27" s="8">
        <v>7</v>
      </c>
      <c r="I27" s="10"/>
      <c r="J27" s="10"/>
      <c r="K27" s="10"/>
      <c r="L27" s="10">
        <f ca="1">L27:Q27</f>
        <v>0</v>
      </c>
      <c r="M27" s="10"/>
      <c r="N27" s="13"/>
      <c r="O27" s="11" t="s">
        <v>124</v>
      </c>
      <c r="P27" s="5">
        <f t="shared" si="0"/>
        <v>54.8</v>
      </c>
      <c r="Q27" s="15" t="s">
        <v>72</v>
      </c>
    </row>
    <row r="28" spans="1:17">
      <c r="A28" s="4">
        <v>26</v>
      </c>
      <c r="B28" s="7" t="s">
        <v>125</v>
      </c>
      <c r="C28" s="4" t="s">
        <v>126</v>
      </c>
      <c r="D28" s="6"/>
      <c r="E28" s="6"/>
      <c r="F28" s="8">
        <v>7</v>
      </c>
      <c r="G28" s="6"/>
      <c r="H28" s="8">
        <v>7</v>
      </c>
      <c r="I28" s="10"/>
      <c r="J28" s="10"/>
      <c r="K28" s="10"/>
      <c r="L28" s="10"/>
      <c r="M28" s="10"/>
      <c r="N28" s="13"/>
      <c r="O28" s="11" t="s">
        <v>127</v>
      </c>
      <c r="P28" s="5">
        <f t="shared" si="0"/>
        <v>54.6</v>
      </c>
      <c r="Q28" s="15" t="s">
        <v>72</v>
      </c>
    </row>
    <row r="29" spans="1:17">
      <c r="A29" s="4">
        <v>27</v>
      </c>
      <c r="B29" s="7" t="s">
        <v>128</v>
      </c>
      <c r="C29" s="4" t="s">
        <v>129</v>
      </c>
      <c r="D29" s="6"/>
      <c r="E29" s="6"/>
      <c r="F29" s="8">
        <v>7</v>
      </c>
      <c r="G29" s="6"/>
      <c r="H29" s="8">
        <v>7</v>
      </c>
      <c r="I29" s="10"/>
      <c r="J29" s="10"/>
      <c r="K29" s="10"/>
      <c r="L29" s="10"/>
      <c r="M29" s="10"/>
      <c r="N29" s="13"/>
      <c r="O29" s="11" t="s">
        <v>130</v>
      </c>
      <c r="P29" s="5">
        <f t="shared" si="0"/>
        <v>54.449999999999996</v>
      </c>
      <c r="Q29" s="15" t="s">
        <v>72</v>
      </c>
    </row>
    <row r="30" spans="1:17">
      <c r="A30" s="4">
        <v>28</v>
      </c>
      <c r="B30" s="7" t="s">
        <v>131</v>
      </c>
      <c r="C30" s="4" t="s">
        <v>132</v>
      </c>
      <c r="D30" s="6"/>
      <c r="E30" s="6"/>
      <c r="F30" s="8">
        <v>7</v>
      </c>
      <c r="G30" s="6"/>
      <c r="H30" s="8">
        <v>7</v>
      </c>
      <c r="I30" s="10"/>
      <c r="J30" s="10"/>
      <c r="K30" s="10"/>
      <c r="L30" s="10"/>
      <c r="M30" s="10"/>
      <c r="N30" s="12"/>
      <c r="O30" s="11" t="s">
        <v>133</v>
      </c>
      <c r="P30" s="5">
        <f t="shared" si="0"/>
        <v>54.265000000000001</v>
      </c>
      <c r="Q30" s="15" t="s">
        <v>72</v>
      </c>
    </row>
    <row r="31" spans="1:17">
      <c r="A31" s="4">
        <v>29</v>
      </c>
      <c r="B31" s="7" t="s">
        <v>134</v>
      </c>
      <c r="C31" s="4" t="s">
        <v>135</v>
      </c>
      <c r="D31" s="6"/>
      <c r="E31" s="6" t="s">
        <v>136</v>
      </c>
      <c r="F31" s="8">
        <v>7</v>
      </c>
      <c r="G31" s="6"/>
      <c r="H31" s="8">
        <f>7+1</f>
        <v>8</v>
      </c>
      <c r="I31" s="10"/>
      <c r="J31" s="10"/>
      <c r="K31" s="10"/>
      <c r="L31" s="10"/>
      <c r="M31" s="10" t="s">
        <v>78</v>
      </c>
      <c r="N31" s="12">
        <v>2</v>
      </c>
      <c r="O31" s="11" t="s">
        <v>137</v>
      </c>
      <c r="P31" s="5">
        <f t="shared" si="0"/>
        <v>54.115000000000002</v>
      </c>
      <c r="Q31" s="15" t="s">
        <v>72</v>
      </c>
    </row>
    <row r="32" spans="1:17">
      <c r="A32" s="4">
        <v>30</v>
      </c>
      <c r="B32" s="7" t="s">
        <v>138</v>
      </c>
      <c r="C32" s="4" t="s">
        <v>139</v>
      </c>
      <c r="D32" s="6"/>
      <c r="E32" s="6"/>
      <c r="F32" s="8">
        <v>7</v>
      </c>
      <c r="G32" s="6"/>
      <c r="H32" s="8">
        <v>7</v>
      </c>
      <c r="I32" s="10"/>
      <c r="J32" s="10"/>
      <c r="K32" s="10"/>
      <c r="L32" s="10"/>
      <c r="M32" s="10"/>
      <c r="N32" s="13"/>
      <c r="O32" s="11" t="s">
        <v>140</v>
      </c>
      <c r="P32" s="5">
        <f t="shared" si="0"/>
        <v>54.05</v>
      </c>
      <c r="Q32" s="15" t="s">
        <v>72</v>
      </c>
    </row>
    <row r="33" spans="1:17">
      <c r="A33" s="4">
        <v>31</v>
      </c>
      <c r="B33" s="7" t="s">
        <v>141</v>
      </c>
      <c r="C33" s="4" t="s">
        <v>142</v>
      </c>
      <c r="D33" s="6"/>
      <c r="E33" s="6"/>
      <c r="F33" s="8">
        <v>7</v>
      </c>
      <c r="G33" s="6"/>
      <c r="H33" s="8">
        <v>7</v>
      </c>
      <c r="I33" s="10"/>
      <c r="J33" s="10"/>
      <c r="K33" s="10"/>
      <c r="L33" s="10"/>
      <c r="M33" s="10"/>
      <c r="N33" s="13"/>
      <c r="O33" s="11" t="s">
        <v>143</v>
      </c>
      <c r="P33" s="5">
        <f t="shared" si="0"/>
        <v>53.684999999999995</v>
      </c>
      <c r="Q33" s="15" t="s">
        <v>72</v>
      </c>
    </row>
    <row r="34" spans="1:17">
      <c r="A34" s="4">
        <v>32</v>
      </c>
      <c r="B34" s="7" t="s">
        <v>144</v>
      </c>
      <c r="C34" s="4" t="s">
        <v>145</v>
      </c>
      <c r="D34" s="6"/>
      <c r="E34" s="6"/>
      <c r="F34" s="8">
        <v>7</v>
      </c>
      <c r="G34" s="6"/>
      <c r="H34" s="8">
        <v>7</v>
      </c>
      <c r="I34" s="12"/>
      <c r="J34" s="12"/>
      <c r="K34" s="12"/>
      <c r="L34" s="12"/>
      <c r="M34" s="12"/>
      <c r="N34" s="13"/>
      <c r="O34" s="11" t="s">
        <v>101</v>
      </c>
      <c r="P34" s="5">
        <f t="shared" si="0"/>
        <v>53.564999999999998</v>
      </c>
      <c r="Q34" s="15" t="s">
        <v>72</v>
      </c>
    </row>
    <row r="35" spans="1:17">
      <c r="A35" s="4">
        <v>33</v>
      </c>
      <c r="B35" s="7" t="s">
        <v>146</v>
      </c>
      <c r="C35" s="4" t="s">
        <v>147</v>
      </c>
      <c r="D35" s="6"/>
      <c r="E35" s="6"/>
      <c r="F35" s="8">
        <v>7</v>
      </c>
      <c r="G35" s="6"/>
      <c r="H35" s="8">
        <v>7</v>
      </c>
      <c r="I35" s="10"/>
      <c r="J35" s="10"/>
      <c r="K35" s="10"/>
      <c r="L35" s="10"/>
      <c r="M35" s="10"/>
      <c r="N35" s="13"/>
      <c r="O35" s="11" t="s">
        <v>148</v>
      </c>
      <c r="P35" s="5">
        <f t="shared" si="0"/>
        <v>53.515000000000001</v>
      </c>
      <c r="Q35" s="15" t="s">
        <v>72</v>
      </c>
    </row>
    <row r="36" spans="1:17">
      <c r="A36" s="4">
        <v>34</v>
      </c>
      <c r="B36" s="7" t="s">
        <v>149</v>
      </c>
      <c r="C36" s="4" t="s">
        <v>150</v>
      </c>
      <c r="D36" s="6"/>
      <c r="E36" s="6"/>
      <c r="F36" s="8">
        <v>7</v>
      </c>
      <c r="G36" s="6"/>
      <c r="H36" s="8">
        <v>7</v>
      </c>
      <c r="I36" s="10"/>
      <c r="J36" s="10"/>
      <c r="K36" s="10"/>
      <c r="L36" s="10"/>
      <c r="M36" s="10"/>
      <c r="N36" s="13"/>
      <c r="O36" s="11" t="s">
        <v>151</v>
      </c>
      <c r="P36" s="5">
        <f t="shared" si="0"/>
        <v>53.164999999999999</v>
      </c>
      <c r="Q36" s="15" t="s">
        <v>72</v>
      </c>
    </row>
    <row r="37" spans="1:17">
      <c r="A37" s="4">
        <v>35</v>
      </c>
      <c r="B37" s="7" t="s">
        <v>152</v>
      </c>
      <c r="C37" s="4" t="s">
        <v>153</v>
      </c>
      <c r="D37" s="6"/>
      <c r="E37" s="6"/>
      <c r="F37" s="8">
        <v>7</v>
      </c>
      <c r="G37" s="6"/>
      <c r="H37" s="8">
        <v>7</v>
      </c>
      <c r="I37" s="10"/>
      <c r="J37" s="10"/>
      <c r="K37" s="10"/>
      <c r="L37" s="10"/>
      <c r="M37" s="10"/>
      <c r="N37" s="12"/>
      <c r="O37" s="11" t="s">
        <v>154</v>
      </c>
      <c r="P37" s="5">
        <f t="shared" si="0"/>
        <v>53.11</v>
      </c>
      <c r="Q37" s="15" t="s">
        <v>72</v>
      </c>
    </row>
    <row r="38" spans="1:17">
      <c r="A38" s="4">
        <v>36</v>
      </c>
      <c r="B38" s="7" t="s">
        <v>155</v>
      </c>
      <c r="C38" s="4" t="s">
        <v>156</v>
      </c>
      <c r="D38" s="6"/>
      <c r="E38" s="6"/>
      <c r="F38" s="8">
        <v>7</v>
      </c>
      <c r="G38" s="6"/>
      <c r="H38" s="8">
        <v>7</v>
      </c>
      <c r="I38" s="10"/>
      <c r="J38" s="10"/>
      <c r="K38" s="10"/>
      <c r="L38" s="10"/>
      <c r="M38" s="10"/>
      <c r="N38" s="13"/>
      <c r="O38" s="11" t="s">
        <v>157</v>
      </c>
      <c r="P38" s="5">
        <f t="shared" si="0"/>
        <v>53.1</v>
      </c>
      <c r="Q38" s="15" t="s">
        <v>72</v>
      </c>
    </row>
    <row r="39" spans="1:17">
      <c r="A39" s="4">
        <v>37</v>
      </c>
      <c r="B39" s="7" t="s">
        <v>158</v>
      </c>
      <c r="C39" s="4" t="s">
        <v>159</v>
      </c>
      <c r="D39" s="6"/>
      <c r="E39" s="6"/>
      <c r="F39" s="8">
        <v>7</v>
      </c>
      <c r="G39" s="6"/>
      <c r="H39" s="8">
        <v>7</v>
      </c>
      <c r="I39" s="10"/>
      <c r="J39" s="10"/>
      <c r="K39" s="10"/>
      <c r="L39" s="10"/>
      <c r="M39" s="10"/>
      <c r="N39" s="13"/>
      <c r="O39" s="11" t="s">
        <v>160</v>
      </c>
      <c r="P39" s="5">
        <f t="shared" si="0"/>
        <v>52.564999999999998</v>
      </c>
      <c r="Q39" s="15" t="s">
        <v>72</v>
      </c>
    </row>
    <row r="40" spans="1:17">
      <c r="A40" s="4">
        <v>38</v>
      </c>
      <c r="B40" s="7" t="s">
        <v>161</v>
      </c>
      <c r="C40" s="4" t="s">
        <v>162</v>
      </c>
      <c r="D40" s="6"/>
      <c r="E40" s="6"/>
      <c r="F40" s="8">
        <v>7</v>
      </c>
      <c r="G40" s="6"/>
      <c r="H40" s="8">
        <v>7</v>
      </c>
      <c r="I40" s="13"/>
      <c r="J40" s="13"/>
      <c r="K40" s="13"/>
      <c r="L40" s="13"/>
      <c r="M40" s="13"/>
      <c r="N40" s="13"/>
      <c r="O40" s="11" t="s">
        <v>163</v>
      </c>
      <c r="P40" s="5">
        <f t="shared" si="0"/>
        <v>52.414999999999999</v>
      </c>
      <c r="Q40" s="15" t="s">
        <v>72</v>
      </c>
    </row>
    <row r="41" spans="1:17">
      <c r="A41" s="4">
        <v>39</v>
      </c>
      <c r="B41" s="7" t="s">
        <v>164</v>
      </c>
      <c r="C41" s="4" t="s">
        <v>165</v>
      </c>
      <c r="D41" s="6"/>
      <c r="E41" s="6"/>
      <c r="F41" s="8">
        <v>7</v>
      </c>
      <c r="G41" s="6"/>
      <c r="H41" s="8">
        <v>7</v>
      </c>
      <c r="I41" s="10"/>
      <c r="J41" s="10"/>
      <c r="K41" s="10"/>
      <c r="L41" s="10"/>
      <c r="M41" s="10"/>
      <c r="N41" s="12"/>
      <c r="O41" s="11" t="s">
        <v>166</v>
      </c>
      <c r="P41" s="5">
        <f t="shared" si="0"/>
        <v>52.25</v>
      </c>
      <c r="Q41" s="15" t="s">
        <v>72</v>
      </c>
    </row>
  </sheetData>
  <autoFilter ref="B2:P41" xr:uid="{00000000-0009-0000-0000-000000000000}">
    <sortState xmlns:xlrd2="http://schemas.microsoft.com/office/spreadsheetml/2017/richdata2" ref="B3:P41">
      <sortCondition descending="1" ref="P2"/>
    </sortState>
  </autoFilter>
  <mergeCells count="3">
    <mergeCell ref="D1:H1"/>
    <mergeCell ref="I1:N1"/>
    <mergeCell ref="A1:A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ldf</cp:lastModifiedBy>
  <dcterms:created xsi:type="dcterms:W3CDTF">2006-09-16T00:00:00Z</dcterms:created>
  <dcterms:modified xsi:type="dcterms:W3CDTF">2020-10-21T11:54:14Z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