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elia\Desktop\Skypro\Домашние работы\"/>
    </mc:Choice>
  </mc:AlternateContent>
  <xr:revisionPtr revIDLastSave="0" documentId="13_ncr:1_{2B185B48-59E9-45D0-8D10-D5B60C8F27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</sheets>
  <definedNames>
    <definedName name="_xlcn.WorksheetConnection_DATAA1I25011" hidden="1">DATA!$A$1:$I$2501</definedName>
    <definedName name="_xlnm._FilterDatabase" localSheetId="0" hidden="1">DATA!$A$1:$I$2501</definedName>
  </definedNames>
  <calcPr calcId="191029"/>
  <pivotCaches>
    <pivotCache cacheId="244" r:id="rId2"/>
    <pivotCache cacheId="24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0" i="2" l="1"/>
  <c r="AA39" i="2"/>
  <c r="AA31" i="2"/>
  <c r="AA32" i="2"/>
  <c r="AA33" i="2"/>
  <c r="AA34" i="2"/>
  <c r="AA35" i="2"/>
  <c r="AA36" i="2"/>
  <c r="AA37" i="2"/>
  <c r="AA38" i="2"/>
  <c r="AA30" i="2"/>
  <c r="Z39" i="2"/>
  <c r="Z36" i="2"/>
  <c r="Z31" i="2"/>
  <c r="Z32" i="2"/>
  <c r="Z33" i="2"/>
  <c r="Z34" i="2"/>
  <c r="Z35" i="2"/>
  <c r="Z37" i="2"/>
  <c r="Z38" i="2"/>
  <c r="Z30" i="2"/>
  <c r="W30" i="2"/>
  <c r="Y31" i="2"/>
  <c r="Y35" i="2"/>
  <c r="U18" i="2"/>
  <c r="S31" i="2"/>
  <c r="T31" i="2" s="1"/>
  <c r="U31" i="2" s="1"/>
  <c r="W31" i="2" s="1"/>
  <c r="X31" i="2" s="1"/>
  <c r="S32" i="2"/>
  <c r="T32" i="2" s="1"/>
  <c r="U32" i="2" s="1"/>
  <c r="W32" i="2" s="1"/>
  <c r="X32" i="2" s="1"/>
  <c r="S33" i="2"/>
  <c r="S34" i="2"/>
  <c r="S35" i="2"/>
  <c r="T35" i="2" s="1"/>
  <c r="U35" i="2" s="1"/>
  <c r="W35" i="2" s="1"/>
  <c r="X35" i="2" s="1"/>
  <c r="S36" i="2"/>
  <c r="T36" i="2" s="1"/>
  <c r="U36" i="2" s="1"/>
  <c r="W36" i="2" s="1"/>
  <c r="X36" i="2" s="1"/>
  <c r="S37" i="2"/>
  <c r="R31" i="2"/>
  <c r="R32" i="2"/>
  <c r="R33" i="2"/>
  <c r="R34" i="2"/>
  <c r="R35" i="2"/>
  <c r="R36" i="2"/>
  <c r="R37" i="2"/>
  <c r="R38" i="2"/>
  <c r="Q31" i="2"/>
  <c r="Q32" i="2"/>
  <c r="Q33" i="2"/>
  <c r="Q34" i="2"/>
  <c r="Q35" i="2"/>
  <c r="Q36" i="2"/>
  <c r="Q37" i="2"/>
  <c r="Q38" i="2"/>
  <c r="P31" i="2"/>
  <c r="P32" i="2"/>
  <c r="P33" i="2"/>
  <c r="P34" i="2"/>
  <c r="P35" i="2"/>
  <c r="P36" i="2"/>
  <c r="P37" i="2"/>
  <c r="P38" i="2"/>
  <c r="O31" i="2"/>
  <c r="O32" i="2"/>
  <c r="O33" i="2"/>
  <c r="O34" i="2"/>
  <c r="O35" i="2"/>
  <c r="O36" i="2"/>
  <c r="O37" i="2"/>
  <c r="O38" i="2"/>
  <c r="N31" i="2"/>
  <c r="N32" i="2"/>
  <c r="N33" i="2"/>
  <c r="N34" i="2"/>
  <c r="N35" i="2"/>
  <c r="N36" i="2"/>
  <c r="N37" i="2"/>
  <c r="N38" i="2"/>
  <c r="P30" i="2"/>
  <c r="O30" i="2"/>
  <c r="Q30" i="2"/>
  <c r="R30" i="2"/>
  <c r="S30" i="2"/>
  <c r="N30" i="2"/>
  <c r="O39" i="2" l="1"/>
  <c r="T30" i="2"/>
  <c r="P39" i="2"/>
  <c r="N39" i="2"/>
  <c r="Q39" i="2"/>
  <c r="T34" i="2"/>
  <c r="Y36" i="2"/>
  <c r="Y32" i="2"/>
  <c r="R39" i="2"/>
  <c r="T37" i="2"/>
  <c r="T33" i="2"/>
  <c r="S38" i="2"/>
  <c r="T38" i="2" s="1"/>
  <c r="U38" i="2" l="1"/>
  <c r="W38" i="2" s="1"/>
  <c r="X38" i="2" s="1"/>
  <c r="Y38" i="2"/>
  <c r="U33" i="2"/>
  <c r="W33" i="2" s="1"/>
  <c r="X33" i="2" s="1"/>
  <c r="Y33" i="2"/>
  <c r="S39" i="2"/>
  <c r="T39" i="2" s="1"/>
  <c r="U37" i="2"/>
  <c r="W37" i="2" s="1"/>
  <c r="X37" i="2" s="1"/>
  <c r="Y37" i="2"/>
  <c r="U34" i="2"/>
  <c r="W34" i="2" s="1"/>
  <c r="X34" i="2" s="1"/>
  <c r="Y34" i="2"/>
  <c r="U30" i="2"/>
  <c r="Y30" i="2"/>
  <c r="Y39" i="2" l="1"/>
  <c r="U39" i="2"/>
  <c r="X30" i="2" l="1"/>
  <c r="X39" i="2" s="1"/>
  <c r="W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0140C1-631E-427F-ABBD-0330707EF74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6E40106-D199-446D-9E55-EFDD11454C2C}" name="WorksheetConnection_DATA!$A$1:$I$2501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<sst xmlns="http://schemas.openxmlformats.org/spreadsheetml/2006/main" count="65" uniqueCount="50">
  <si>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</si>
  <si>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</si>
  <si>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</si>
  <si>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</si>
  <si>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</si>
  <si>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</si>
  <si>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</si>
  <si>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</si>
  <si>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</si>
  <si>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</si>
  <si>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</si>
  <si>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</si>
  <si>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Oct</t>
  </si>
  <si>
    <t>Nov</t>
  </si>
  <si>
    <t>Dec</t>
  </si>
  <si>
    <t>2021</t>
  </si>
  <si>
    <t>Jan</t>
  </si>
  <si>
    <t>Feb</t>
  </si>
  <si>
    <t>Mar</t>
  </si>
  <si>
    <t>Apr</t>
  </si>
  <si>
    <t>May</t>
  </si>
  <si>
    <t>Jun</t>
  </si>
  <si>
    <t>Количество по полю id_client</t>
  </si>
  <si>
    <t>Сумма по столбцу flag_30</t>
  </si>
  <si>
    <t>Сумма по столбцу flag_60</t>
  </si>
  <si>
    <t>Сумма по столбцу flag_90</t>
  </si>
  <si>
    <t>Сумма по столбцу flag_120</t>
  </si>
  <si>
    <t>Сумма по столбцу flag_150</t>
  </si>
  <si>
    <t>Сумма по столбцу flag_180</t>
  </si>
  <si>
    <t>Когорта</t>
  </si>
  <si>
    <t>Кол-во клиентов в когорте</t>
  </si>
  <si>
    <t>Retention_0</t>
  </si>
  <si>
    <t>Retention_30</t>
  </si>
  <si>
    <t>Retention_60</t>
  </si>
  <si>
    <t>Retention_90</t>
  </si>
  <si>
    <t>Retention_120</t>
  </si>
  <si>
    <t>Retention_150</t>
  </si>
  <si>
    <t>Retention_180</t>
  </si>
  <si>
    <t>LT</t>
  </si>
  <si>
    <t>LTR</t>
  </si>
  <si>
    <t>ARPU</t>
  </si>
  <si>
    <t>Среднее по полю COST</t>
  </si>
  <si>
    <t>COST_средний</t>
  </si>
  <si>
    <t>LTV</t>
  </si>
  <si>
    <t>Суммарная прибыль</t>
  </si>
  <si>
    <t>ARPU+10%</t>
  </si>
  <si>
    <t>LTR_2</t>
  </si>
  <si>
    <t>LTV_2</t>
  </si>
  <si>
    <t>Суммарная прибыль_2</t>
  </si>
  <si>
    <t>Суммарная прибыль увеличится 188 727, 87 рублей, если ARPU увеличить на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</si>
</sst>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3" fillId="0" borderId="0" xfId="0" applyFont="1" applyBorder="1"/>
    <xf numFmtId="0" fontId="0" fillId="0" borderId="1" xfId="0" applyBorder="1"/>
    <xf numFmtId="9" fontId="0" fillId="0" borderId="1" xfId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" fontId="0" fillId="0" borderId="1" xfId="0" applyNumberFormat="1" applyBorder="1"/>
    <xf numFmtId="1" fontId="0" fillId="0" borderId="1" xfId="0" applyNumberFormat="1" applyBorder="1"/>
    <xf numFmtId="9" fontId="2" fillId="0" borderId="1" xfId="1" applyFont="1" applyBorder="1"/>
    <xf numFmtId="0" fontId="3" fillId="2" borderId="0" xfId="0" applyFont="1" applyFill="1" applyAlignment="1">
      <alignment horizontal="center" vertical="center"/>
    </xf>
    <xf numFmtId="171" fontId="0" fillId="0" borderId="0" xfId="0" applyNumberFormat="1"/>
    <xf numFmtId="2" fontId="0" fillId="0" borderId="1" xfId="0" applyNumberFormat="1" applyBorder="1"/>
    <xf numFmtId="171" fontId="0" fillId="0" borderId="1" xfId="0" applyNumberFormat="1" applyBorder="1"/>
    <xf numFmtId="17" fontId="0" fillId="3" borderId="1" xfId="0" applyNumberFormat="1" applyFill="1" applyBorder="1"/>
    <xf numFmtId="0" fontId="0" fillId="3" borderId="1" xfId="0" applyFill="1" applyBorder="1"/>
    <xf numFmtId="9" fontId="0" fillId="3" borderId="1" xfId="1" applyFont="1" applyFill="1" applyBorder="1"/>
    <xf numFmtId="17" fontId="0" fillId="4" borderId="1" xfId="0" applyNumberFormat="1" applyFill="1" applyBorder="1"/>
    <xf numFmtId="0" fontId="0" fillId="4" borderId="1" xfId="0" applyFill="1" applyBorder="1"/>
    <xf numFmtId="9" fontId="0" fillId="4" borderId="1" xfId="1" applyFont="1" applyFill="1" applyBorder="1"/>
    <xf numFmtId="2" fontId="0" fillId="4" borderId="1" xfId="0" applyNumberFormat="1" applyFill="1" applyBorder="1"/>
    <xf numFmtId="171" fontId="0" fillId="4" borderId="1" xfId="0" applyNumberFormat="1" applyFill="1" applyBorder="1"/>
    <xf numFmtId="171" fontId="0" fillId="4" borderId="4" xfId="0" applyNumberFormat="1" applyFill="1" applyBorder="1"/>
    <xf numFmtId="171" fontId="0" fillId="4" borderId="5" xfId="0" applyNumberFormat="1" applyFill="1" applyBorder="1"/>
    <xf numFmtId="171" fontId="0" fillId="0" borderId="6" xfId="0" applyNumberFormat="1" applyBorder="1"/>
    <xf numFmtId="171" fontId="0" fillId="0" borderId="7" xfId="0" applyNumberFormat="1" applyBorder="1"/>
    <xf numFmtId="171" fontId="3" fillId="4" borderId="3" xfId="0" applyNumberFormat="1" applyFont="1" applyFill="1" applyBorder="1"/>
    <xf numFmtId="9" fontId="0" fillId="4" borderId="4" xfId="1" applyFont="1" applyFill="1" applyBorder="1"/>
    <xf numFmtId="2" fontId="0" fillId="0" borderId="6" xfId="0" applyNumberFormat="1" applyBorder="1"/>
    <xf numFmtId="2" fontId="0" fillId="0" borderId="7" xfId="0" applyNumberFormat="1" applyBorder="1"/>
    <xf numFmtId="2" fontId="3" fillId="4" borderId="3" xfId="0" applyNumberFormat="1" applyFont="1" applyFill="1" applyBorder="1"/>
    <xf numFmtId="9" fontId="0" fillId="3" borderId="4" xfId="1" applyFont="1" applyFill="1" applyBorder="1"/>
    <xf numFmtId="171" fontId="0" fillId="3" borderId="5" xfId="0" applyNumberFormat="1" applyFill="1" applyBorder="1"/>
    <xf numFmtId="2" fontId="3" fillId="3" borderId="3" xfId="0" applyNumberFormat="1" applyFont="1" applyFill="1" applyBorder="1"/>
    <xf numFmtId="171" fontId="0" fillId="3" borderId="8" xfId="0" applyNumberFormat="1" applyFill="1" applyBorder="1"/>
    <xf numFmtId="171" fontId="0" fillId="0" borderId="2" xfId="0" applyNumberFormat="1" applyBorder="1"/>
    <xf numFmtId="171" fontId="3" fillId="3" borderId="3" xfId="0" applyNumberFormat="1" applyFont="1" applyFill="1" applyBorder="1"/>
    <xf numFmtId="9" fontId="3" fillId="5" borderId="1" xfId="1" applyFont="1" applyFill="1" applyBorder="1"/>
    <xf numFmtId="2" fontId="3" fillId="5" borderId="1" xfId="0" applyNumberFormat="1" applyFont="1" applyFill="1" applyBorder="1"/>
    <xf numFmtId="171" fontId="3" fillId="5" borderId="1" xfId="0" applyNumberFormat="1" applyFont="1" applyFill="1" applyBorder="1"/>
    <xf numFmtId="0" fontId="3" fillId="6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1" fontId="3" fillId="6" borderId="1" xfId="0" applyNumberFormat="1" applyFont="1" applyFill="1" applyBorder="1"/>
    <xf numFmtId="0" fontId="3" fillId="6" borderId="1" xfId="0" applyFont="1" applyFill="1" applyBorder="1" applyAlignment="1">
      <alignment horizontal="center" vertical="center" wrapText="1"/>
    </xf>
    <xf numFmtId="171" fontId="3" fillId="6" borderId="4" xfId="0" applyNumberFormat="1" applyFont="1" applyFill="1" applyBorder="1"/>
    <xf numFmtId="171" fontId="3" fillId="6" borderId="3" xfId="0" applyNumberFormat="1" applyFont="1" applyFill="1" applyBorder="1"/>
    <xf numFmtId="0" fontId="4" fillId="0" borderId="0" xfId="0" applyFont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CCFF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ьга Николаевна Нефедова" refreshedDate="44950.424371643516" backgroundQuery="1" createdVersion="8" refreshedVersion="8" minRefreshableVersion="3" recordCount="0" supportSubquery="1" supportAdvancedDrill="1" xr:uid="{BB973C0D-9E78-4C21-9558-6006A86D7903}">
  <cacheSource type="external" connectionId="1"/>
  <cacheFields count="8">
    <cacheField name="[Диапазон].[date_come (Месяц)].[date_come (Месяц)]" caption="date_come (Месяц)" numFmtId="0" hierarchy="11" level="1">
      <sharedItems count="9">
        <s v="Oct"/>
        <s v="Nov"/>
        <s v="Dec"/>
        <s v="Jan"/>
        <s v="Feb"/>
        <s v="Mar"/>
        <s v="Apr"/>
        <s v="May"/>
        <s v="Jun"/>
      </sharedItems>
    </cacheField>
    <cacheField name="[Диапазон].[date_come (Год)].[date_come (Год)]" caption="date_come (Год)" numFmtId="0" hierarchy="9" level="1">
      <sharedItems count="2">
        <s v="2020"/>
        <s v="2021"/>
      </sharedItems>
    </cacheField>
    <cacheField name="[Measures].[Сумма по столбцу flag_30]" caption="Сумма по столбцу flag_30" numFmtId="0" hierarchy="15" level="32767"/>
    <cacheField name="[Measures].[Сумма по столбцу flag_60]" caption="Сумма по столбцу flag_60" numFmtId="0" hierarchy="16" level="32767"/>
    <cacheField name="[Measures].[Сумма по столбцу flag_90]" caption="Сумма по столбцу flag_90" numFmtId="0" hierarchy="17" level="32767"/>
    <cacheField name="[Measures].[Сумма по столбцу flag_120]" caption="Сумма по столбцу flag_120" numFmtId="0" hierarchy="18" level="32767"/>
    <cacheField name="[Measures].[Сумма по столбцу flag_150]" caption="Сумма по столбцу flag_150" numFmtId="0" hierarchy="19" level="32767"/>
    <cacheField name="[Measures].[Сумма по столбцу flag_180]" caption="Сумма по столбцу flag_180" numFmtId="0" hierarchy="20" level="32767"/>
  </cacheFields>
  <cacheHierarchies count="21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Николаевна Нефедова" refreshedDate="44950.469682870367" createdVersion="8" refreshedVersion="8" minRefreshableVersion="3" recordCount="2500" xr:uid="{72EED087-5CF7-4F49-B180-9BF943D2D08F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10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10/1/2020"/>
          <s v="Кв-л1"/>
          <s v="Кв-л2"/>
          <s v="Кв-л3"/>
          <s v="Кв-л4"/>
          <s v="&gt;7/1/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10/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96D84-9CD5-41E6-AD8A-5ED0C3DAFB2E}" name="Сводная таблица6" cacheId="24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T2:V14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id_client" fld="0" subtotal="count" baseField="10" baseItem="1"/>
    <dataField name="Среднее по полю COST" fld="8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3AC9D-1D30-48AE-AA43-3E009949E74D}" name="Сводная таблица4" cacheId="24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K2:Q14" firstHeaderRow="0" firstDataRow="1" firstDataCol="1"/>
  <pivotFields count="8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столбцу flag_30" fld="2" baseField="0" baseItem="0"/>
    <dataField name="Сумма по столбцу flag_60" fld="3" baseField="0" baseItem="0"/>
    <dataField name="Сумма по столбцу flag_90" fld="4" baseField="0" baseItem="0"/>
    <dataField name="Сумма по столбцу flag_120" fld="5" baseField="0" baseItem="0"/>
    <dataField name="Сумма по столбцу flag_150" fld="6" baseField="0" baseItem="0"/>
    <dataField name="Сумма по столбцу flag_180" fld="7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AA2501"/>
  <sheetViews>
    <sheetView tabSelected="1" topLeftCell="K16" workbookViewId="0">
      <selection activeCell="V44" sqref="V44"/>
    </sheetView>
  </sheetViews>
  <sheetFormatPr defaultRowHeight="15" x14ac:dyDescent="0.25"/>
  <cols>
    <col min="2" max="2" width="10.85546875" bestFit="1" customWidth="1"/>
    <col min="11" max="11" width="17.28515625" bestFit="1" customWidth="1"/>
    <col min="12" max="12" width="15.85546875" customWidth="1"/>
    <col min="13" max="13" width="11.42578125" customWidth="1"/>
    <col min="14" max="14" width="12.85546875" customWidth="1"/>
    <col min="15" max="15" width="13.28515625" customWidth="1"/>
    <col min="16" max="16" width="13" customWidth="1"/>
    <col min="17" max="17" width="16.140625" customWidth="1"/>
    <col min="18" max="19" width="14" bestFit="1" customWidth="1"/>
    <col min="20" max="20" width="17.28515625" bestFit="1" customWidth="1"/>
    <col min="21" max="21" width="28.42578125" bestFit="1" customWidth="1"/>
    <col min="22" max="22" width="22.7109375" bestFit="1" customWidth="1"/>
    <col min="23" max="23" width="9.5703125" bestFit="1" customWidth="1"/>
    <col min="24" max="24" width="14.85546875" bestFit="1" customWidth="1"/>
    <col min="25" max="25" width="14.85546875" customWidth="1"/>
    <col min="26" max="26" width="10.42578125" bestFit="1" customWidth="1"/>
    <col min="27" max="27" width="14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2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  <c r="K2" s="2" t="s">
        <v>9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T2" s="2" t="s">
        <v>9</v>
      </c>
      <c r="U2" t="s">
        <v>22</v>
      </c>
      <c r="V2" t="s">
        <v>41</v>
      </c>
    </row>
    <row r="3" spans="1:22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  <c r="K3" s="3" t="s">
        <v>11</v>
      </c>
      <c r="L3" s="5"/>
      <c r="M3" s="5"/>
      <c r="N3" s="5"/>
      <c r="O3" s="5"/>
      <c r="P3" s="5"/>
      <c r="Q3" s="5"/>
      <c r="T3" s="3" t="s">
        <v>11</v>
      </c>
      <c r="U3" s="5">
        <v>898</v>
      </c>
      <c r="V3" s="5">
        <v>58.457683741648104</v>
      </c>
    </row>
    <row r="4" spans="1:22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  <c r="K4" s="4" t="s">
        <v>12</v>
      </c>
      <c r="L4" s="5">
        <v>230</v>
      </c>
      <c r="M4" s="5">
        <v>175</v>
      </c>
      <c r="N4" s="5">
        <v>104</v>
      </c>
      <c r="O4" s="5">
        <v>42</v>
      </c>
      <c r="P4" s="5">
        <v>22</v>
      </c>
      <c r="Q4" s="5">
        <v>9</v>
      </c>
      <c r="T4" s="6" t="s">
        <v>12</v>
      </c>
      <c r="U4" s="5">
        <v>274</v>
      </c>
      <c r="V4" s="5">
        <v>70.226277372262771</v>
      </c>
    </row>
    <row r="5" spans="1:22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  <c r="K5" s="4" t="s">
        <v>13</v>
      </c>
      <c r="L5" s="5">
        <v>257</v>
      </c>
      <c r="M5" s="5">
        <v>190</v>
      </c>
      <c r="N5" s="5">
        <v>118</v>
      </c>
      <c r="O5" s="5">
        <v>53</v>
      </c>
      <c r="P5" s="5">
        <v>27</v>
      </c>
      <c r="Q5" s="5">
        <v>13</v>
      </c>
      <c r="T5" s="6" t="s">
        <v>13</v>
      </c>
      <c r="U5" s="5">
        <v>308</v>
      </c>
      <c r="V5" s="5">
        <v>36.142857142857146</v>
      </c>
    </row>
    <row r="6" spans="1:22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  <c r="K6" s="4" t="s">
        <v>14</v>
      </c>
      <c r="L6" s="5">
        <v>249</v>
      </c>
      <c r="M6" s="5">
        <v>196</v>
      </c>
      <c r="N6" s="5">
        <v>111</v>
      </c>
      <c r="O6" s="5">
        <v>51</v>
      </c>
      <c r="P6" s="5">
        <v>22</v>
      </c>
      <c r="Q6" s="5">
        <v>10</v>
      </c>
      <c r="T6" s="6" t="s">
        <v>14</v>
      </c>
      <c r="U6" s="5">
        <v>316</v>
      </c>
      <c r="V6" s="5">
        <v>70.00316455696202</v>
      </c>
    </row>
    <row r="7" spans="1:22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  <c r="K7" s="3" t="s">
        <v>15</v>
      </c>
      <c r="L7" s="5"/>
      <c r="M7" s="5"/>
      <c r="N7" s="5"/>
      <c r="O7" s="5"/>
      <c r="P7" s="5"/>
      <c r="Q7" s="5"/>
      <c r="T7" s="3" t="s">
        <v>15</v>
      </c>
      <c r="U7" s="5">
        <v>1602</v>
      </c>
      <c r="V7" s="5">
        <v>91.578027465667915</v>
      </c>
    </row>
    <row r="8" spans="1:22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  <c r="K8" s="4" t="s">
        <v>16</v>
      </c>
      <c r="L8" s="5">
        <v>233</v>
      </c>
      <c r="M8" s="5">
        <v>171</v>
      </c>
      <c r="N8" s="5">
        <v>107</v>
      </c>
      <c r="O8" s="5">
        <v>53</v>
      </c>
      <c r="P8" s="5">
        <v>27</v>
      </c>
      <c r="Q8" s="5">
        <v>9</v>
      </c>
      <c r="T8" s="6" t="s">
        <v>16</v>
      </c>
      <c r="U8" s="5">
        <v>300</v>
      </c>
      <c r="V8" s="5">
        <v>183.46666666666667</v>
      </c>
    </row>
    <row r="9" spans="1:22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  <c r="K9" s="4" t="s">
        <v>17</v>
      </c>
      <c r="L9" s="5">
        <v>192</v>
      </c>
      <c r="M9" s="5">
        <v>137</v>
      </c>
      <c r="N9" s="5">
        <v>85</v>
      </c>
      <c r="O9" s="5">
        <v>39</v>
      </c>
      <c r="P9" s="5">
        <v>18</v>
      </c>
      <c r="Q9" s="5">
        <v>3</v>
      </c>
      <c r="T9" s="6" t="s">
        <v>17</v>
      </c>
      <c r="U9" s="5">
        <v>245</v>
      </c>
      <c r="V9" s="5">
        <v>69.836734693877546</v>
      </c>
    </row>
    <row r="10" spans="1:22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  <c r="K10" s="4" t="s">
        <v>18</v>
      </c>
      <c r="L10" s="5">
        <v>139</v>
      </c>
      <c r="M10" s="5">
        <v>109</v>
      </c>
      <c r="N10" s="5">
        <v>82</v>
      </c>
      <c r="O10" s="5">
        <v>31</v>
      </c>
      <c r="P10" s="5">
        <v>14</v>
      </c>
      <c r="Q10" s="5">
        <v>5</v>
      </c>
      <c r="T10" s="6" t="s">
        <v>18</v>
      </c>
      <c r="U10" s="5">
        <v>274</v>
      </c>
      <c r="V10" s="5">
        <v>70.226277372262771</v>
      </c>
    </row>
    <row r="11" spans="1:22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  <c r="K11" s="4" t="s">
        <v>19</v>
      </c>
      <c r="L11" s="5">
        <v>202</v>
      </c>
      <c r="M11" s="5">
        <v>151</v>
      </c>
      <c r="N11" s="5">
        <v>88</v>
      </c>
      <c r="O11" s="5">
        <v>44</v>
      </c>
      <c r="P11" s="5">
        <v>25</v>
      </c>
      <c r="Q11" s="5">
        <v>11</v>
      </c>
      <c r="T11" s="6" t="s">
        <v>19</v>
      </c>
      <c r="U11" s="5">
        <v>250</v>
      </c>
      <c r="V11" s="5">
        <v>70.207999999999998</v>
      </c>
    </row>
    <row r="12" spans="1:22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  <c r="K12" s="4" t="s">
        <v>20</v>
      </c>
      <c r="L12" s="5">
        <v>214</v>
      </c>
      <c r="M12" s="5">
        <v>164</v>
      </c>
      <c r="N12" s="5">
        <v>146</v>
      </c>
      <c r="O12" s="5">
        <v>72</v>
      </c>
      <c r="P12" s="5">
        <v>37</v>
      </c>
      <c r="Q12" s="5">
        <v>8</v>
      </c>
      <c r="T12" s="6" t="s">
        <v>20</v>
      </c>
      <c r="U12" s="5">
        <v>265</v>
      </c>
      <c r="V12" s="5">
        <v>71.26792452830189</v>
      </c>
    </row>
    <row r="13" spans="1:22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  <c r="K13" s="4" t="s">
        <v>21</v>
      </c>
      <c r="L13" s="5">
        <v>201</v>
      </c>
      <c r="M13" s="5">
        <v>154</v>
      </c>
      <c r="N13" s="5">
        <v>79</v>
      </c>
      <c r="O13" s="5">
        <v>37</v>
      </c>
      <c r="P13" s="5">
        <v>18</v>
      </c>
      <c r="Q13" s="5">
        <v>0</v>
      </c>
      <c r="T13" s="6" t="s">
        <v>21</v>
      </c>
      <c r="U13" s="5">
        <v>268</v>
      </c>
      <c r="V13" s="5">
        <v>70.440298507462686</v>
      </c>
    </row>
    <row r="14" spans="1:22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  <c r="K14" s="3" t="s">
        <v>10</v>
      </c>
      <c r="L14" s="5">
        <v>1917</v>
      </c>
      <c r="M14" s="5">
        <v>1447</v>
      </c>
      <c r="N14" s="5">
        <v>920</v>
      </c>
      <c r="O14" s="5">
        <v>422</v>
      </c>
      <c r="P14" s="5">
        <v>210</v>
      </c>
      <c r="Q14" s="5">
        <v>68</v>
      </c>
      <c r="T14" s="3" t="s">
        <v>10</v>
      </c>
      <c r="U14" s="5">
        <v>2500</v>
      </c>
      <c r="V14" s="5">
        <v>79.681200000000004</v>
      </c>
    </row>
    <row r="15" spans="1:22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22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27" ht="45" x14ac:dyDescent="0.2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  <c r="K17" s="10" t="s">
        <v>29</v>
      </c>
      <c r="L17" s="11" t="s">
        <v>30</v>
      </c>
      <c r="M17" s="10">
        <v>30</v>
      </c>
      <c r="N17" s="10">
        <v>60</v>
      </c>
      <c r="O17" s="10">
        <v>90</v>
      </c>
      <c r="P17" s="10">
        <v>120</v>
      </c>
      <c r="Q17" s="10">
        <v>150</v>
      </c>
      <c r="R17" s="10">
        <v>180</v>
      </c>
      <c r="S17" s="7"/>
      <c r="T17" s="15" t="s">
        <v>40</v>
      </c>
      <c r="U17" s="45" t="s">
        <v>45</v>
      </c>
    </row>
    <row r="18" spans="1:27" x14ac:dyDescent="0.2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  <c r="K18" s="12">
        <v>44105</v>
      </c>
      <c r="L18" s="13">
        <v>274</v>
      </c>
      <c r="M18" s="8">
        <v>230</v>
      </c>
      <c r="N18" s="8">
        <v>175</v>
      </c>
      <c r="O18" s="8">
        <v>104</v>
      </c>
      <c r="P18" s="8">
        <v>42</v>
      </c>
      <c r="Q18" s="8">
        <v>22</v>
      </c>
      <c r="R18" s="8">
        <v>9</v>
      </c>
      <c r="T18" s="16">
        <v>299</v>
      </c>
      <c r="U18" s="16">
        <f>T18*1.1</f>
        <v>328.90000000000003</v>
      </c>
    </row>
    <row r="19" spans="1:27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  <c r="K19" s="12">
        <v>44136</v>
      </c>
      <c r="L19" s="13">
        <v>308</v>
      </c>
      <c r="M19" s="8">
        <v>257</v>
      </c>
      <c r="N19" s="8">
        <v>190</v>
      </c>
      <c r="O19" s="8">
        <v>118</v>
      </c>
      <c r="P19" s="8">
        <v>53</v>
      </c>
      <c r="Q19" s="8">
        <v>27</v>
      </c>
      <c r="R19" s="8">
        <v>13</v>
      </c>
    </row>
    <row r="20" spans="1:27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  <c r="K20" s="12">
        <v>44166</v>
      </c>
      <c r="L20" s="13">
        <v>316</v>
      </c>
      <c r="M20" s="8">
        <v>249</v>
      </c>
      <c r="N20" s="8">
        <v>196</v>
      </c>
      <c r="O20" s="8">
        <v>111</v>
      </c>
      <c r="P20" s="8">
        <v>51</v>
      </c>
      <c r="Q20" s="8">
        <v>22</v>
      </c>
      <c r="R20" s="8">
        <v>10</v>
      </c>
    </row>
    <row r="21" spans="1:27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  <c r="K21" s="12">
        <v>44197</v>
      </c>
      <c r="L21" s="13">
        <v>300</v>
      </c>
      <c r="M21" s="8">
        <v>233</v>
      </c>
      <c r="N21" s="8">
        <v>171</v>
      </c>
      <c r="O21" s="8">
        <v>107</v>
      </c>
      <c r="P21" s="8">
        <v>53</v>
      </c>
      <c r="Q21" s="8">
        <v>27</v>
      </c>
      <c r="R21" s="8">
        <v>9</v>
      </c>
    </row>
    <row r="22" spans="1:27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  <c r="K22" s="12">
        <v>44228</v>
      </c>
      <c r="L22" s="13">
        <v>245</v>
      </c>
      <c r="M22" s="8">
        <v>192</v>
      </c>
      <c r="N22" s="8">
        <v>137</v>
      </c>
      <c r="O22" s="8">
        <v>85</v>
      </c>
      <c r="P22" s="8">
        <v>39</v>
      </c>
      <c r="Q22" s="8">
        <v>18</v>
      </c>
      <c r="R22" s="8">
        <v>3</v>
      </c>
    </row>
    <row r="23" spans="1:27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  <c r="K23" s="12">
        <v>44256</v>
      </c>
      <c r="L23" s="13">
        <v>274</v>
      </c>
      <c r="M23" s="8">
        <v>139</v>
      </c>
      <c r="N23" s="8">
        <v>109</v>
      </c>
      <c r="O23" s="8">
        <v>82</v>
      </c>
      <c r="P23" s="8">
        <v>31</v>
      </c>
      <c r="Q23" s="8">
        <v>14</v>
      </c>
      <c r="R23" s="8">
        <v>5</v>
      </c>
    </row>
    <row r="24" spans="1:27" x14ac:dyDescent="0.2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  <c r="K24" s="12">
        <v>44287</v>
      </c>
      <c r="L24" s="13">
        <v>250</v>
      </c>
      <c r="M24" s="8">
        <v>202</v>
      </c>
      <c r="N24" s="8">
        <v>151</v>
      </c>
      <c r="O24" s="8">
        <v>88</v>
      </c>
      <c r="P24" s="8">
        <v>44</v>
      </c>
      <c r="Q24" s="8">
        <v>25</v>
      </c>
      <c r="R24" s="8">
        <v>11</v>
      </c>
    </row>
    <row r="25" spans="1:27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  <c r="K25" s="12">
        <v>44317</v>
      </c>
      <c r="L25" s="13">
        <v>265</v>
      </c>
      <c r="M25" s="8">
        <v>214</v>
      </c>
      <c r="N25" s="8">
        <v>164</v>
      </c>
      <c r="O25" s="8">
        <v>146</v>
      </c>
      <c r="P25" s="8">
        <v>72</v>
      </c>
      <c r="Q25" s="8">
        <v>37</v>
      </c>
      <c r="R25" s="8">
        <v>8</v>
      </c>
    </row>
    <row r="26" spans="1:27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  <c r="K26" s="12">
        <v>44348</v>
      </c>
      <c r="L26" s="13">
        <v>268</v>
      </c>
      <c r="M26" s="8">
        <v>201</v>
      </c>
      <c r="N26" s="8">
        <v>154</v>
      </c>
      <c r="O26" s="8">
        <v>79</v>
      </c>
      <c r="P26" s="8">
        <v>37</v>
      </c>
      <c r="Q26" s="8">
        <v>18</v>
      </c>
      <c r="R26" s="8">
        <v>0</v>
      </c>
    </row>
    <row r="27" spans="1:27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27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27" ht="60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  <c r="K29" s="10" t="s">
        <v>29</v>
      </c>
      <c r="L29" s="11" t="s">
        <v>30</v>
      </c>
      <c r="M29" s="10" t="s">
        <v>31</v>
      </c>
      <c r="N29" s="10" t="s">
        <v>32</v>
      </c>
      <c r="O29" s="10" t="s">
        <v>33</v>
      </c>
      <c r="P29" s="10" t="s">
        <v>34</v>
      </c>
      <c r="Q29" s="10" t="s">
        <v>35</v>
      </c>
      <c r="R29" s="10" t="s">
        <v>36</v>
      </c>
      <c r="S29" s="10" t="s">
        <v>37</v>
      </c>
      <c r="T29" s="10" t="s">
        <v>38</v>
      </c>
      <c r="U29" s="10" t="s">
        <v>39</v>
      </c>
      <c r="V29" s="10" t="s">
        <v>42</v>
      </c>
      <c r="W29" s="10" t="s">
        <v>43</v>
      </c>
      <c r="X29" s="11" t="s">
        <v>44</v>
      </c>
      <c r="Y29" s="46" t="s">
        <v>46</v>
      </c>
      <c r="Z29" s="46" t="s">
        <v>47</v>
      </c>
      <c r="AA29" s="48" t="s">
        <v>48</v>
      </c>
    </row>
    <row r="30" spans="1:27" ht="15.75" thickBot="1" x14ac:dyDescent="0.3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  <c r="K30" s="12">
        <v>44105</v>
      </c>
      <c r="L30" s="8">
        <v>274</v>
      </c>
      <c r="M30" s="9">
        <v>1</v>
      </c>
      <c r="N30" s="9">
        <f>M18/$L$18</f>
        <v>0.83941605839416056</v>
      </c>
      <c r="O30" s="9">
        <f>N18/$L$18</f>
        <v>0.63868613138686137</v>
      </c>
      <c r="P30" s="9">
        <f>O18/$L$18</f>
        <v>0.37956204379562042</v>
      </c>
      <c r="Q30" s="9">
        <f t="shared" ref="Q30:S30" si="0">P18/$L$18</f>
        <v>0.15328467153284672</v>
      </c>
      <c r="R30" s="9">
        <f t="shared" si="0"/>
        <v>8.0291970802919707E-2</v>
      </c>
      <c r="S30" s="9">
        <f t="shared" si="0"/>
        <v>3.2846715328467155E-2</v>
      </c>
      <c r="T30" s="33">
        <f>M30/2+S30/2+SUM(N30:R30)</f>
        <v>2.6076642335766422</v>
      </c>
      <c r="U30" s="18">
        <f>T30*$T$18</f>
        <v>779.69160583941607</v>
      </c>
      <c r="V30" s="29">
        <v>70.226277372262771</v>
      </c>
      <c r="W30" s="18">
        <f>U30-V30</f>
        <v>709.46532846715331</v>
      </c>
      <c r="X30" s="18">
        <f>W30*L30</f>
        <v>194393.5</v>
      </c>
      <c r="Y30" s="18">
        <f>T30*$U$18</f>
        <v>857.6607664233577</v>
      </c>
      <c r="Z30" s="18">
        <f>Y30-V30</f>
        <v>787.43448905109494</v>
      </c>
      <c r="AA30" s="18">
        <f>Z30*L30</f>
        <v>215757.05000000002</v>
      </c>
    </row>
    <row r="31" spans="1:27" ht="15.75" thickBot="1" x14ac:dyDescent="0.3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  <c r="K31" s="19">
        <v>44136</v>
      </c>
      <c r="L31" s="20">
        <v>308</v>
      </c>
      <c r="M31" s="21">
        <v>1</v>
      </c>
      <c r="N31" s="21">
        <f t="shared" ref="N31:S38" si="1">M19/$L$18</f>
        <v>0.93795620437956206</v>
      </c>
      <c r="O31" s="21">
        <f t="shared" si="1"/>
        <v>0.69343065693430661</v>
      </c>
      <c r="P31" s="21">
        <f t="shared" si="1"/>
        <v>0.43065693430656932</v>
      </c>
      <c r="Q31" s="21">
        <f t="shared" si="1"/>
        <v>0.19343065693430658</v>
      </c>
      <c r="R31" s="21">
        <f t="shared" si="1"/>
        <v>9.8540145985401464E-2</v>
      </c>
      <c r="S31" s="36">
        <f t="shared" si="1"/>
        <v>4.7445255474452552E-2</v>
      </c>
      <c r="T31" s="38">
        <f>M31/2+S31/2+SUM(N31:R31)</f>
        <v>2.8777372262773726</v>
      </c>
      <c r="U31" s="39">
        <f t="shared" ref="U31:U38" si="2">T31*$T$18</f>
        <v>860.44343065693442</v>
      </c>
      <c r="V31" s="41">
        <v>36.142857142857146</v>
      </c>
      <c r="W31" s="37">
        <f t="shared" ref="W31:W38" si="3">U31-V31</f>
        <v>824.30057351407731</v>
      </c>
      <c r="X31" s="18">
        <f t="shared" ref="X31:X38" si="4">W31*L31</f>
        <v>253884.5766423358</v>
      </c>
      <c r="Y31" s="18">
        <f t="shared" ref="Y31:Y38" si="5">T31*$U$18</f>
        <v>946.48777372262794</v>
      </c>
      <c r="Z31" s="18">
        <f t="shared" ref="Z31:Z38" si="6">Y31-V31</f>
        <v>910.34491657977082</v>
      </c>
      <c r="AA31" s="18">
        <f t="shared" ref="AA31:AA38" si="7">Z31*L31</f>
        <v>280386.23430656939</v>
      </c>
    </row>
    <row r="32" spans="1:27" ht="15.75" thickBot="1" x14ac:dyDescent="0.3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  <c r="K32" s="12">
        <v>44166</v>
      </c>
      <c r="L32" s="8">
        <v>316</v>
      </c>
      <c r="M32" s="9">
        <v>1</v>
      </c>
      <c r="N32" s="9">
        <f t="shared" si="1"/>
        <v>0.90875912408759119</v>
      </c>
      <c r="O32" s="9">
        <f t="shared" si="1"/>
        <v>0.71532846715328469</v>
      </c>
      <c r="P32" s="9">
        <f t="shared" si="1"/>
        <v>0.4051094890510949</v>
      </c>
      <c r="Q32" s="9">
        <f t="shared" si="1"/>
        <v>0.18613138686131386</v>
      </c>
      <c r="R32" s="9">
        <f t="shared" si="1"/>
        <v>8.0291970802919707E-2</v>
      </c>
      <c r="S32" s="9">
        <f t="shared" si="1"/>
        <v>3.6496350364963501E-2</v>
      </c>
      <c r="T32" s="34">
        <f t="shared" ref="T32:T39" si="8">M32/2+S32/2+SUM(N32:R32)</f>
        <v>2.8138686131386859</v>
      </c>
      <c r="U32" s="18">
        <f t="shared" si="2"/>
        <v>841.3467153284671</v>
      </c>
      <c r="V32" s="40">
        <v>70.00316455696202</v>
      </c>
      <c r="W32" s="18">
        <f t="shared" si="3"/>
        <v>771.34355077150508</v>
      </c>
      <c r="X32" s="18">
        <f t="shared" si="4"/>
        <v>243744.56204379559</v>
      </c>
      <c r="Y32" s="18">
        <f t="shared" si="5"/>
        <v>925.48138686131392</v>
      </c>
      <c r="Z32" s="18">
        <f t="shared" si="6"/>
        <v>855.4782223043519</v>
      </c>
      <c r="AA32" s="18">
        <f t="shared" si="7"/>
        <v>270331.11824817519</v>
      </c>
    </row>
    <row r="33" spans="1:27" ht="15.75" thickBot="1" x14ac:dyDescent="0.3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  <c r="K33" s="22">
        <v>44197</v>
      </c>
      <c r="L33" s="23">
        <v>300</v>
      </c>
      <c r="M33" s="24">
        <v>1</v>
      </c>
      <c r="N33" s="24">
        <f t="shared" si="1"/>
        <v>0.85036496350364965</v>
      </c>
      <c r="O33" s="24">
        <f t="shared" si="1"/>
        <v>0.62408759124087587</v>
      </c>
      <c r="P33" s="24">
        <f t="shared" si="1"/>
        <v>0.39051094890510951</v>
      </c>
      <c r="Q33" s="24">
        <f t="shared" si="1"/>
        <v>0.19343065693430658</v>
      </c>
      <c r="R33" s="24">
        <f t="shared" si="1"/>
        <v>9.8540145985401464E-2</v>
      </c>
      <c r="S33" s="24">
        <f t="shared" si="1"/>
        <v>3.2846715328467155E-2</v>
      </c>
      <c r="T33" s="25">
        <f t="shared" si="8"/>
        <v>2.6733576642335763</v>
      </c>
      <c r="U33" s="27">
        <f t="shared" si="2"/>
        <v>799.3339416058393</v>
      </c>
      <c r="V33" s="31">
        <v>183.46666666666667</v>
      </c>
      <c r="W33" s="28">
        <f t="shared" si="3"/>
        <v>615.8672749391726</v>
      </c>
      <c r="X33" s="18">
        <f t="shared" si="4"/>
        <v>184760.18248175178</v>
      </c>
      <c r="Y33" s="18">
        <f t="shared" si="5"/>
        <v>879.26733576642334</v>
      </c>
      <c r="Z33" s="18">
        <f t="shared" si="6"/>
        <v>695.80066909975665</v>
      </c>
      <c r="AA33" s="18">
        <f t="shared" si="7"/>
        <v>208740.20072992699</v>
      </c>
    </row>
    <row r="34" spans="1:27" ht="15.75" thickBot="1" x14ac:dyDescent="0.3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  <c r="K34" s="12">
        <v>44228</v>
      </c>
      <c r="L34" s="8">
        <v>245</v>
      </c>
      <c r="M34" s="9">
        <v>1</v>
      </c>
      <c r="N34" s="9">
        <f t="shared" si="1"/>
        <v>0.7007299270072993</v>
      </c>
      <c r="O34" s="9">
        <f t="shared" si="1"/>
        <v>0.5</v>
      </c>
      <c r="P34" s="9">
        <f t="shared" si="1"/>
        <v>0.31021897810218979</v>
      </c>
      <c r="Q34" s="9">
        <f t="shared" si="1"/>
        <v>0.14233576642335766</v>
      </c>
      <c r="R34" s="9">
        <f t="shared" si="1"/>
        <v>6.569343065693431E-2</v>
      </c>
      <c r="S34" s="9">
        <f t="shared" si="1"/>
        <v>1.0948905109489052E-2</v>
      </c>
      <c r="T34" s="33">
        <f t="shared" si="8"/>
        <v>2.2244525547445257</v>
      </c>
      <c r="U34" s="18">
        <f t="shared" si="2"/>
        <v>665.11131386861325</v>
      </c>
      <c r="V34" s="30">
        <v>69.836734693877546</v>
      </c>
      <c r="W34" s="18">
        <f t="shared" si="3"/>
        <v>595.27457917473566</v>
      </c>
      <c r="X34" s="18">
        <f t="shared" si="4"/>
        <v>145842.27189781025</v>
      </c>
      <c r="Y34" s="18">
        <f t="shared" si="5"/>
        <v>731.62244525547464</v>
      </c>
      <c r="Z34" s="18">
        <f t="shared" si="6"/>
        <v>661.78571056159706</v>
      </c>
      <c r="AA34" s="18">
        <f t="shared" si="7"/>
        <v>162137.49908759128</v>
      </c>
    </row>
    <row r="35" spans="1:27" ht="15.75" thickBot="1" x14ac:dyDescent="0.3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  <c r="K35" s="22">
        <v>44256</v>
      </c>
      <c r="L35" s="23">
        <v>274</v>
      </c>
      <c r="M35" s="24">
        <v>1</v>
      </c>
      <c r="N35" s="24">
        <f t="shared" si="1"/>
        <v>0.50729927007299269</v>
      </c>
      <c r="O35" s="24">
        <f t="shared" si="1"/>
        <v>0.3978102189781022</v>
      </c>
      <c r="P35" s="24">
        <f t="shared" si="1"/>
        <v>0.29927007299270075</v>
      </c>
      <c r="Q35" s="24">
        <f t="shared" si="1"/>
        <v>0.11313868613138686</v>
      </c>
      <c r="R35" s="24">
        <f t="shared" si="1"/>
        <v>5.1094890510948905E-2</v>
      </c>
      <c r="S35" s="32">
        <f t="shared" si="1"/>
        <v>1.824817518248175E-2</v>
      </c>
      <c r="T35" s="35">
        <f t="shared" si="8"/>
        <v>1.8777372262773722</v>
      </c>
      <c r="U35" s="28">
        <f t="shared" si="2"/>
        <v>561.44343065693431</v>
      </c>
      <c r="V35" s="26">
        <v>70.226277372262771</v>
      </c>
      <c r="W35" s="26">
        <f t="shared" si="3"/>
        <v>491.21715328467155</v>
      </c>
      <c r="X35" s="18">
        <f t="shared" si="4"/>
        <v>134593.5</v>
      </c>
      <c r="Y35" s="18">
        <f t="shared" si="5"/>
        <v>617.58777372262773</v>
      </c>
      <c r="Z35" s="18">
        <f t="shared" si="6"/>
        <v>547.36149635036497</v>
      </c>
      <c r="AA35" s="18">
        <f t="shared" si="7"/>
        <v>149977.04999999999</v>
      </c>
    </row>
    <row r="36" spans="1:27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  <c r="K36" s="12">
        <v>44287</v>
      </c>
      <c r="L36" s="8">
        <v>250</v>
      </c>
      <c r="M36" s="9">
        <v>1</v>
      </c>
      <c r="N36" s="9">
        <f t="shared" si="1"/>
        <v>0.73722627737226276</v>
      </c>
      <c r="O36" s="9">
        <f t="shared" si="1"/>
        <v>0.55109489051094895</v>
      </c>
      <c r="P36" s="9">
        <f t="shared" si="1"/>
        <v>0.32116788321167883</v>
      </c>
      <c r="Q36" s="9">
        <f t="shared" si="1"/>
        <v>0.16058394160583941</v>
      </c>
      <c r="R36" s="9">
        <f t="shared" si="1"/>
        <v>9.1240875912408759E-2</v>
      </c>
      <c r="S36" s="9">
        <f t="shared" si="1"/>
        <v>4.0145985401459854E-2</v>
      </c>
      <c r="T36" s="34">
        <f t="shared" si="8"/>
        <v>2.3813868613138687</v>
      </c>
      <c r="U36" s="18">
        <f t="shared" si="2"/>
        <v>712.03467153284669</v>
      </c>
      <c r="V36" s="18">
        <v>70.207999999999998</v>
      </c>
      <c r="W36" s="18">
        <f t="shared" si="3"/>
        <v>641.82667153284672</v>
      </c>
      <c r="X36" s="18">
        <f t="shared" si="4"/>
        <v>160456.66788321169</v>
      </c>
      <c r="Y36" s="18">
        <f t="shared" si="5"/>
        <v>783.23813868613149</v>
      </c>
      <c r="Z36" s="18">
        <f>Y36-V36</f>
        <v>713.03013868613152</v>
      </c>
      <c r="AA36" s="18">
        <f t="shared" si="7"/>
        <v>178257.53467153289</v>
      </c>
    </row>
    <row r="37" spans="1:27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  <c r="K37" s="12">
        <v>44317</v>
      </c>
      <c r="L37" s="8">
        <v>265</v>
      </c>
      <c r="M37" s="9">
        <v>1</v>
      </c>
      <c r="N37" s="9">
        <f t="shared" si="1"/>
        <v>0.78102189781021902</v>
      </c>
      <c r="O37" s="9">
        <f t="shared" si="1"/>
        <v>0.59854014598540151</v>
      </c>
      <c r="P37" s="9">
        <f t="shared" si="1"/>
        <v>0.53284671532846717</v>
      </c>
      <c r="Q37" s="9">
        <f t="shared" si="1"/>
        <v>0.26277372262773724</v>
      </c>
      <c r="R37" s="9">
        <f t="shared" si="1"/>
        <v>0.13503649635036497</v>
      </c>
      <c r="S37" s="9">
        <f t="shared" si="1"/>
        <v>2.9197080291970802E-2</v>
      </c>
      <c r="T37" s="17">
        <f t="shared" si="8"/>
        <v>2.8248175182481754</v>
      </c>
      <c r="U37" s="18">
        <f t="shared" si="2"/>
        <v>844.62043795620446</v>
      </c>
      <c r="V37" s="18">
        <v>71.26792452830189</v>
      </c>
      <c r="W37" s="18">
        <f t="shared" si="3"/>
        <v>773.35251342790252</v>
      </c>
      <c r="X37" s="18">
        <f t="shared" si="4"/>
        <v>204938.41605839416</v>
      </c>
      <c r="Y37" s="18">
        <f t="shared" si="5"/>
        <v>929.08248175182496</v>
      </c>
      <c r="Z37" s="18">
        <f t="shared" si="6"/>
        <v>857.81455722352302</v>
      </c>
      <c r="AA37" s="18">
        <f t="shared" si="7"/>
        <v>227320.8576642336</v>
      </c>
    </row>
    <row r="38" spans="1:27" ht="15.75" thickBot="1" x14ac:dyDescent="0.3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  <c r="K38" s="12">
        <v>44348</v>
      </c>
      <c r="L38" s="8">
        <v>268</v>
      </c>
      <c r="M38" s="9">
        <v>1</v>
      </c>
      <c r="N38" s="9">
        <f t="shared" si="1"/>
        <v>0.73357664233576647</v>
      </c>
      <c r="O38" s="9">
        <f t="shared" si="1"/>
        <v>0.56204379562043794</v>
      </c>
      <c r="P38" s="9">
        <f t="shared" si="1"/>
        <v>0.28832116788321166</v>
      </c>
      <c r="Q38" s="9">
        <f t="shared" si="1"/>
        <v>0.13503649635036497</v>
      </c>
      <c r="R38" s="9">
        <f t="shared" si="1"/>
        <v>6.569343065693431E-2</v>
      </c>
      <c r="S38" s="14">
        <f>SUMPRODUCT(S30:S37, L30:L37)/SUM(L30:L37)</f>
        <v>3.1566399811631736E-2</v>
      </c>
      <c r="T38" s="17">
        <f t="shared" si="8"/>
        <v>2.3004547327525313</v>
      </c>
      <c r="U38" s="18">
        <f t="shared" si="2"/>
        <v>687.83596509300685</v>
      </c>
      <c r="V38" s="18">
        <v>70.440298507462686</v>
      </c>
      <c r="W38" s="18">
        <f t="shared" si="3"/>
        <v>617.39566658554418</v>
      </c>
      <c r="X38" s="18">
        <f t="shared" si="4"/>
        <v>165462.03864492584</v>
      </c>
      <c r="Y38" s="18">
        <f t="shared" si="5"/>
        <v>756.61956160230761</v>
      </c>
      <c r="Z38" s="18">
        <f t="shared" si="6"/>
        <v>686.17926309484494</v>
      </c>
      <c r="AA38" s="29">
        <f t="shared" si="7"/>
        <v>183896.04250941845</v>
      </c>
    </row>
    <row r="39" spans="1:27" ht="15.75" thickBot="1" x14ac:dyDescent="0.3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  <c r="M39" s="42">
        <v>1</v>
      </c>
      <c r="N39" s="42">
        <f>SUMPRODUCT(N30:N38, $L$30:$L$38)/SUM($L$30:$L$38)</f>
        <v>0.78388905109489049</v>
      </c>
      <c r="O39" s="42">
        <f t="shared" ref="O39:S39" si="9">SUMPRODUCT(O30:O38, $L$30:$L$38)/SUM($L$30:$L$38)</f>
        <v>0.59214452554744523</v>
      </c>
      <c r="P39" s="42">
        <f t="shared" si="9"/>
        <v>0.37543211678832122</v>
      </c>
      <c r="Q39" s="42">
        <f t="shared" si="9"/>
        <v>0.1721065693430657</v>
      </c>
      <c r="R39" s="42">
        <f t="shared" si="9"/>
        <v>8.5432116788321175E-2</v>
      </c>
      <c r="S39" s="42">
        <f t="shared" si="9"/>
        <v>3.1566399811631736E-2</v>
      </c>
      <c r="T39" s="43">
        <f t="shared" si="8"/>
        <v>2.5247875794678594</v>
      </c>
      <c r="U39" s="44">
        <f>SUMPRODUCT(U30:U38, L30:L38)/SUM(L30:L38)</f>
        <v>754.91148626089011</v>
      </c>
      <c r="W39" s="44">
        <f>SUMPRODUCT(W30:W38, L30:L38)/SUM(L30:L38)</f>
        <v>675.23028626089013</v>
      </c>
      <c r="X39" s="44">
        <f>SUM(X30:X38)</f>
        <v>1688075.7156522253</v>
      </c>
      <c r="Y39" s="47">
        <f>SUMPRODUCT(Y30:Y38, L30:L38)/SUM(L30:L38)</f>
        <v>830.40263488697917</v>
      </c>
      <c r="Z39" s="49">
        <f>SUMPRODUCT(Z30:Z38, L30:L38)/SUM(L30:L38)</f>
        <v>750.72143488697918</v>
      </c>
      <c r="AA39" s="50">
        <f>SUM(AA30:AA38)</f>
        <v>1876803.5872174478</v>
      </c>
    </row>
    <row r="40" spans="1:27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  <c r="AA40" s="16">
        <f>AA39-X39</f>
        <v>188727.87156522251</v>
      </c>
    </row>
    <row r="41" spans="1:27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27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  <c r="K42" s="51" t="s">
        <v>49</v>
      </c>
      <c r="L42" s="51"/>
      <c r="M42" s="51"/>
      <c r="N42" s="51"/>
      <c r="O42" s="51"/>
      <c r="P42" s="51"/>
      <c r="Q42" s="51"/>
      <c r="R42" s="51"/>
      <c r="S42" s="51"/>
      <c r="T42" s="51"/>
      <c r="U42" s="51"/>
    </row>
    <row r="43" spans="1:27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</row>
    <row r="44" spans="1:27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</row>
    <row r="45" spans="1:27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27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27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27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mergeCells count="1">
    <mergeCell ref="K42:U44"/>
  </mergeCell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Ольга Николаевна Нефедова</cp:lastModifiedBy>
  <dcterms:created xsi:type="dcterms:W3CDTF">2015-06-05T18:19:34Z</dcterms:created>
  <dcterms:modified xsi:type="dcterms:W3CDTF">2023-01-24T10:28:35Z</dcterms:modified>
</cp:coreProperties>
</file>